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1. Works\9. Vibe coding\P-M\"/>
    </mc:Choice>
  </mc:AlternateContent>
  <xr:revisionPtr revIDLastSave="0" documentId="13_ncr:1_{96310E38-CCE3-4021-BC8E-EDEA44A67F31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Input" sheetId="3" r:id="rId1"/>
    <sheet name="Test Mesh" sheetId="36" r:id="rId2"/>
    <sheet name="0-degree" sheetId="37" r:id="rId3"/>
    <sheet name="15-degree" sheetId="41" r:id="rId4"/>
    <sheet name="30-degree" sheetId="42" r:id="rId5"/>
    <sheet name="Summary" sheetId="43" r:id="rId6"/>
  </sheets>
  <externalReferences>
    <externalReference r:id="rId7"/>
  </externalReferences>
  <definedNames>
    <definedName name="As" localSheetId="3">'15-degree'!$E$70</definedName>
    <definedName name="As" localSheetId="4">'30-degree'!$E$70</definedName>
    <definedName name="As">'0-degree'!$E$70</definedName>
    <definedName name="dia" localSheetId="3">'15-degree'!$E$19</definedName>
    <definedName name="dia" localSheetId="4">'30-degree'!$E$19</definedName>
    <definedName name="dia">'0-degree'!$E$19</definedName>
    <definedName name="eco">Input!$E$13</definedName>
    <definedName name="ecu">Input!$G$5</definedName>
    <definedName name="Es">Input!$E$24</definedName>
    <definedName name="fck">Input!$G$4</definedName>
    <definedName name="fy">Input!$E$25</definedName>
    <definedName name="h">[1]Input!$F$6</definedName>
    <definedName name="n">Input!$E$12</definedName>
    <definedName name="p" localSheetId="2">'0-degree'!$F$52</definedName>
    <definedName name="p" localSheetId="3">'15-degree'!$F$52</definedName>
    <definedName name="p" localSheetId="4">'30-degree'!$F$52</definedName>
    <definedName name="p" localSheetId="5">Summary!$F$58</definedName>
    <definedName name="p" localSheetId="1">'Test Mesh'!$F$24</definedName>
    <definedName name="pc">Input!$E$27</definedName>
    <definedName name="ps">Input!$E$26</definedName>
    <definedName name="xc" localSheetId="3">'15-degree'!$H$47</definedName>
    <definedName name="xc" localSheetId="4">'30-degree'!$H$47</definedName>
    <definedName name="xc">'0-degree'!$H$47</definedName>
    <definedName name="yc" localSheetId="3">'15-degree'!$H$48</definedName>
    <definedName name="yc" localSheetId="4">'30-degree'!$H$48</definedName>
    <definedName name="yc">'0-degree'!$H$48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42" l="1"/>
  <c r="E18" i="43"/>
  <c r="G36" i="43"/>
  <c r="H36" i="43"/>
  <c r="I36" i="43"/>
  <c r="J36" i="43"/>
  <c r="K36" i="43"/>
  <c r="L36" i="43"/>
  <c r="M36" i="43"/>
  <c r="N36" i="43"/>
  <c r="O36" i="43"/>
  <c r="P36" i="43"/>
  <c r="Q36" i="43"/>
  <c r="R36" i="43"/>
  <c r="S36" i="43"/>
  <c r="T36" i="43"/>
  <c r="H31" i="43"/>
  <c r="I31" i="43"/>
  <c r="J31" i="43"/>
  <c r="K31" i="43"/>
  <c r="L31" i="43"/>
  <c r="M31" i="43"/>
  <c r="N31" i="43"/>
  <c r="O31" i="43"/>
  <c r="P31" i="43"/>
  <c r="Q31" i="43"/>
  <c r="R31" i="43"/>
  <c r="S31" i="43"/>
  <c r="T31" i="43"/>
  <c r="G31" i="43"/>
  <c r="H22" i="43"/>
  <c r="H23" i="43"/>
  <c r="H24" i="43"/>
  <c r="H25" i="43"/>
  <c r="G26" i="43"/>
  <c r="H26" i="43"/>
  <c r="I26" i="43"/>
  <c r="J26" i="43"/>
  <c r="K26" i="43"/>
  <c r="L26" i="43"/>
  <c r="M26" i="43"/>
  <c r="N26" i="43"/>
  <c r="O26" i="43"/>
  <c r="P26" i="43"/>
  <c r="Q26" i="43"/>
  <c r="R26" i="43"/>
  <c r="S26" i="43"/>
  <c r="T26" i="43"/>
  <c r="H21" i="43"/>
  <c r="I21" i="43"/>
  <c r="J21" i="43"/>
  <c r="K21" i="43"/>
  <c r="L21" i="43"/>
  <c r="M21" i="43"/>
  <c r="N21" i="43"/>
  <c r="O21" i="43"/>
  <c r="P21" i="43"/>
  <c r="Q21" i="43"/>
  <c r="R21" i="43"/>
  <c r="S21" i="43"/>
  <c r="T21" i="43"/>
  <c r="G21" i="43"/>
  <c r="H12" i="43"/>
  <c r="H13" i="43"/>
  <c r="H14" i="43"/>
  <c r="H15" i="43"/>
  <c r="G16" i="43"/>
  <c r="H16" i="43"/>
  <c r="I16" i="43"/>
  <c r="J16" i="43"/>
  <c r="K16" i="43"/>
  <c r="L16" i="43"/>
  <c r="M16" i="43"/>
  <c r="N16" i="43"/>
  <c r="O16" i="43"/>
  <c r="P16" i="43"/>
  <c r="Q16" i="43"/>
  <c r="R16" i="43"/>
  <c r="S16" i="43"/>
  <c r="T16" i="43"/>
  <c r="G11" i="43"/>
  <c r="H11" i="43"/>
  <c r="I11" i="43"/>
  <c r="J11" i="43"/>
  <c r="K11" i="43"/>
  <c r="L11" i="43"/>
  <c r="M11" i="43"/>
  <c r="N11" i="43"/>
  <c r="O11" i="43"/>
  <c r="P11" i="43"/>
  <c r="Q11" i="43"/>
  <c r="R11" i="43"/>
  <c r="S11" i="43"/>
  <c r="T11" i="43"/>
  <c r="E8" i="43"/>
  <c r="CH394" i="42"/>
  <c r="BY394" i="42"/>
  <c r="BX394" i="42"/>
  <c r="CG394" i="42" s="1"/>
  <c r="BQ394" i="42"/>
  <c r="BP394" i="42"/>
  <c r="BY393" i="42"/>
  <c r="CH393" i="42" s="1"/>
  <c r="BX393" i="42"/>
  <c r="CG393" i="42" s="1"/>
  <c r="BQ393" i="42"/>
  <c r="BP393" i="42"/>
  <c r="CH392" i="42"/>
  <c r="BY392" i="42"/>
  <c r="BX392" i="42"/>
  <c r="CG392" i="42" s="1"/>
  <c r="BQ392" i="42"/>
  <c r="BP392" i="42"/>
  <c r="CH391" i="42"/>
  <c r="BY391" i="42"/>
  <c r="BX391" i="42"/>
  <c r="CG391" i="42" s="1"/>
  <c r="BQ391" i="42"/>
  <c r="BP391" i="42"/>
  <c r="BY390" i="42"/>
  <c r="CH390" i="42" s="1"/>
  <c r="BX390" i="42"/>
  <c r="CG390" i="42" s="1"/>
  <c r="BQ390" i="42"/>
  <c r="BP390" i="42"/>
  <c r="BY389" i="42"/>
  <c r="CH389" i="42" s="1"/>
  <c r="BX389" i="42"/>
  <c r="CG389" i="42" s="1"/>
  <c r="BQ389" i="42"/>
  <c r="BP389" i="42"/>
  <c r="BY388" i="42"/>
  <c r="CH388" i="42" s="1"/>
  <c r="BX388" i="42"/>
  <c r="CG388" i="42" s="1"/>
  <c r="BQ388" i="42"/>
  <c r="BP388" i="42"/>
  <c r="CH387" i="42"/>
  <c r="BY387" i="42"/>
  <c r="BX387" i="42"/>
  <c r="CG387" i="42" s="1"/>
  <c r="BQ387" i="42"/>
  <c r="BP387" i="42"/>
  <c r="BY386" i="42"/>
  <c r="CH386" i="42" s="1"/>
  <c r="BX386" i="42"/>
  <c r="CG386" i="42" s="1"/>
  <c r="BQ386" i="42"/>
  <c r="BP386" i="42"/>
  <c r="CH385" i="42"/>
  <c r="BY385" i="42"/>
  <c r="BX385" i="42"/>
  <c r="CG385" i="42" s="1"/>
  <c r="BQ385" i="42"/>
  <c r="BP385" i="42"/>
  <c r="CH384" i="42"/>
  <c r="BY384" i="42"/>
  <c r="BX384" i="42"/>
  <c r="CG384" i="42" s="1"/>
  <c r="BQ384" i="42"/>
  <c r="BP384" i="42"/>
  <c r="CH383" i="42"/>
  <c r="BY383" i="42"/>
  <c r="BX383" i="42"/>
  <c r="CG383" i="42" s="1"/>
  <c r="BQ383" i="42"/>
  <c r="BP383" i="42"/>
  <c r="CH382" i="42"/>
  <c r="BY382" i="42"/>
  <c r="BX382" i="42"/>
  <c r="CG382" i="42" s="1"/>
  <c r="BQ382" i="42"/>
  <c r="BP382" i="42"/>
  <c r="BY381" i="42"/>
  <c r="CH381" i="42" s="1"/>
  <c r="BX381" i="42"/>
  <c r="CG381" i="42" s="1"/>
  <c r="BQ381" i="42"/>
  <c r="BP381" i="42"/>
  <c r="CH380" i="42"/>
  <c r="BY380" i="42"/>
  <c r="BX380" i="42"/>
  <c r="CG380" i="42" s="1"/>
  <c r="BQ380" i="42"/>
  <c r="BP380" i="42"/>
  <c r="BY379" i="42"/>
  <c r="CH379" i="42" s="1"/>
  <c r="BX379" i="42"/>
  <c r="CG379" i="42" s="1"/>
  <c r="BQ379" i="42"/>
  <c r="BP379" i="42"/>
  <c r="CH378" i="42"/>
  <c r="BY378" i="42"/>
  <c r="BX378" i="42"/>
  <c r="CG378" i="42" s="1"/>
  <c r="BQ378" i="42"/>
  <c r="BP378" i="42"/>
  <c r="CH377" i="42"/>
  <c r="BY377" i="42"/>
  <c r="BX377" i="42"/>
  <c r="CG377" i="42" s="1"/>
  <c r="BQ377" i="42"/>
  <c r="BP377" i="42"/>
  <c r="CH376" i="42"/>
  <c r="BY376" i="42"/>
  <c r="BX376" i="42"/>
  <c r="CG376" i="42" s="1"/>
  <c r="BQ376" i="42"/>
  <c r="BP376" i="42"/>
  <c r="CH375" i="42"/>
  <c r="BY375" i="42"/>
  <c r="BX375" i="42"/>
  <c r="CG375" i="42" s="1"/>
  <c r="BQ375" i="42"/>
  <c r="BP375" i="42"/>
  <c r="BY374" i="42"/>
  <c r="CH374" i="42" s="1"/>
  <c r="BX374" i="42"/>
  <c r="CG374" i="42" s="1"/>
  <c r="BQ374" i="42"/>
  <c r="BP374" i="42"/>
  <c r="BY373" i="42"/>
  <c r="CH373" i="42" s="1"/>
  <c r="BX373" i="42"/>
  <c r="CG373" i="42" s="1"/>
  <c r="BQ373" i="42"/>
  <c r="BP373" i="42"/>
  <c r="CH372" i="42"/>
  <c r="BY372" i="42"/>
  <c r="BX372" i="42"/>
  <c r="CG372" i="42" s="1"/>
  <c r="BQ372" i="42"/>
  <c r="BP372" i="42"/>
  <c r="BY371" i="42"/>
  <c r="CH371" i="42" s="1"/>
  <c r="BX371" i="42"/>
  <c r="CG371" i="42" s="1"/>
  <c r="BQ371" i="42"/>
  <c r="BP371" i="42"/>
  <c r="CH370" i="42"/>
  <c r="BY370" i="42"/>
  <c r="BX370" i="42"/>
  <c r="CG370" i="42" s="1"/>
  <c r="BQ370" i="42"/>
  <c r="BP370" i="42"/>
  <c r="CH369" i="42"/>
  <c r="BY369" i="42"/>
  <c r="BX369" i="42"/>
  <c r="CG369" i="42" s="1"/>
  <c r="BQ369" i="42"/>
  <c r="BP369" i="42"/>
  <c r="CH368" i="42"/>
  <c r="BY368" i="42"/>
  <c r="BX368" i="42"/>
  <c r="CG368" i="42" s="1"/>
  <c r="BQ368" i="42"/>
  <c r="BP368" i="42"/>
  <c r="BY367" i="42"/>
  <c r="CH367" i="42" s="1"/>
  <c r="BX367" i="42"/>
  <c r="CG367" i="42" s="1"/>
  <c r="BQ367" i="42"/>
  <c r="BP367" i="42"/>
  <c r="CH366" i="42"/>
  <c r="BY366" i="42"/>
  <c r="BX366" i="42"/>
  <c r="CG366" i="42" s="1"/>
  <c r="BW366" i="42"/>
  <c r="CF366" i="42" s="1"/>
  <c r="BV366" i="42"/>
  <c r="CE366" i="42" s="1"/>
  <c r="BQ366" i="42"/>
  <c r="BP366" i="42"/>
  <c r="BO366" i="42"/>
  <c r="BN366" i="42"/>
  <c r="BY365" i="42"/>
  <c r="CH365" i="42" s="1"/>
  <c r="BX365" i="42"/>
  <c r="CG365" i="42" s="1"/>
  <c r="BW365" i="42"/>
  <c r="CF365" i="42" s="1"/>
  <c r="BV365" i="42"/>
  <c r="CE365" i="42" s="1"/>
  <c r="BQ365" i="42"/>
  <c r="BP365" i="42"/>
  <c r="BO365" i="42"/>
  <c r="BN365" i="42"/>
  <c r="BY364" i="42"/>
  <c r="CH364" i="42" s="1"/>
  <c r="BX364" i="42"/>
  <c r="CG364" i="42" s="1"/>
  <c r="BW364" i="42"/>
  <c r="CF364" i="42" s="1"/>
  <c r="BV364" i="42"/>
  <c r="CE364" i="42" s="1"/>
  <c r="BQ364" i="42"/>
  <c r="BP364" i="42"/>
  <c r="BO364" i="42"/>
  <c r="BN364" i="42"/>
  <c r="CF363" i="42"/>
  <c r="CE363" i="42"/>
  <c r="CD363" i="42"/>
  <c r="BY363" i="42"/>
  <c r="CH363" i="42" s="1"/>
  <c r="BX363" i="42"/>
  <c r="CG363" i="42" s="1"/>
  <c r="BW363" i="42"/>
  <c r="BV363" i="42"/>
  <c r="BU363" i="42"/>
  <c r="BT363" i="42"/>
  <c r="CC363" i="42" s="1"/>
  <c r="BQ363" i="42"/>
  <c r="BP363" i="42"/>
  <c r="BO363" i="42"/>
  <c r="BN363" i="42"/>
  <c r="BM363" i="42"/>
  <c r="BL363" i="42"/>
  <c r="CH362" i="42"/>
  <c r="BY362" i="42"/>
  <c r="BX362" i="42"/>
  <c r="CG362" i="42" s="1"/>
  <c r="BW362" i="42"/>
  <c r="CF362" i="42" s="1"/>
  <c r="BV362" i="42"/>
  <c r="CE362" i="42" s="1"/>
  <c r="BU362" i="42"/>
  <c r="CD362" i="42" s="1"/>
  <c r="BT362" i="42"/>
  <c r="CC362" i="42" s="1"/>
  <c r="BQ362" i="42"/>
  <c r="BP362" i="42"/>
  <c r="BO362" i="42"/>
  <c r="BN362" i="42"/>
  <c r="BM362" i="42"/>
  <c r="BL362" i="42"/>
  <c r="CE361" i="42"/>
  <c r="CD361" i="42"/>
  <c r="BY361" i="42"/>
  <c r="CH361" i="42" s="1"/>
  <c r="BX361" i="42"/>
  <c r="CG361" i="42" s="1"/>
  <c r="BW361" i="42"/>
  <c r="CF361" i="42" s="1"/>
  <c r="BV361" i="42"/>
  <c r="BU361" i="42"/>
  <c r="BT361" i="42"/>
  <c r="CC361" i="42" s="1"/>
  <c r="BQ361" i="42"/>
  <c r="BP361" i="42"/>
  <c r="BO361" i="42"/>
  <c r="BN361" i="42"/>
  <c r="BM361" i="42"/>
  <c r="BL361" i="42"/>
  <c r="CG360" i="42"/>
  <c r="CF360" i="42"/>
  <c r="BY360" i="42"/>
  <c r="CH360" i="42" s="1"/>
  <c r="BX360" i="42"/>
  <c r="BW360" i="42"/>
  <c r="BV360" i="42"/>
  <c r="CE360" i="42" s="1"/>
  <c r="BU360" i="42"/>
  <c r="CD360" i="42" s="1"/>
  <c r="BT360" i="42"/>
  <c r="CC360" i="42" s="1"/>
  <c r="BQ360" i="42"/>
  <c r="BP360" i="42"/>
  <c r="BO360" i="42"/>
  <c r="BN360" i="42"/>
  <c r="BM360" i="42"/>
  <c r="BL360" i="42"/>
  <c r="CF359" i="42"/>
  <c r="CE359" i="42"/>
  <c r="BY359" i="42"/>
  <c r="CH359" i="42" s="1"/>
  <c r="BX359" i="42"/>
  <c r="CG359" i="42" s="1"/>
  <c r="BW359" i="42"/>
  <c r="BV359" i="42"/>
  <c r="BU359" i="42"/>
  <c r="CD359" i="42" s="1"/>
  <c r="BT359" i="42"/>
  <c r="CC359" i="42" s="1"/>
  <c r="BQ359" i="42"/>
  <c r="BP359" i="42"/>
  <c r="BO359" i="42"/>
  <c r="BN359" i="42"/>
  <c r="BM359" i="42"/>
  <c r="BL359" i="42"/>
  <c r="CH358" i="42"/>
  <c r="CF358" i="42"/>
  <c r="CD358" i="42"/>
  <c r="BY358" i="42"/>
  <c r="BX358" i="42"/>
  <c r="CG358" i="42" s="1"/>
  <c r="BW358" i="42"/>
  <c r="BV358" i="42"/>
  <c r="CE358" i="42" s="1"/>
  <c r="BU358" i="42"/>
  <c r="BT358" i="42"/>
  <c r="CC358" i="42" s="1"/>
  <c r="BQ358" i="42"/>
  <c r="BP358" i="42"/>
  <c r="BO358" i="42"/>
  <c r="BN358" i="42"/>
  <c r="BM358" i="42"/>
  <c r="BL358" i="42"/>
  <c r="CH357" i="42"/>
  <c r="CF357" i="42"/>
  <c r="CE357" i="42"/>
  <c r="CD357" i="42"/>
  <c r="BY357" i="42"/>
  <c r="BX357" i="42"/>
  <c r="CG357" i="42" s="1"/>
  <c r="BW357" i="42"/>
  <c r="BV357" i="42"/>
  <c r="BU357" i="42"/>
  <c r="BT357" i="42"/>
  <c r="CC357" i="42" s="1"/>
  <c r="BQ357" i="42"/>
  <c r="BP357" i="42"/>
  <c r="BO357" i="42"/>
  <c r="BN357" i="42"/>
  <c r="BM357" i="42"/>
  <c r="BL357" i="42"/>
  <c r="CG356" i="42"/>
  <c r="CF356" i="42"/>
  <c r="CE356" i="42"/>
  <c r="CD356" i="42"/>
  <c r="BY356" i="42"/>
  <c r="CH356" i="42" s="1"/>
  <c r="BX356" i="42"/>
  <c r="BW356" i="42"/>
  <c r="BV356" i="42"/>
  <c r="BU356" i="42"/>
  <c r="BT356" i="42"/>
  <c r="CC356" i="42" s="1"/>
  <c r="BQ356" i="42"/>
  <c r="BP356" i="42"/>
  <c r="BO356" i="42"/>
  <c r="BN356" i="42"/>
  <c r="BM356" i="42"/>
  <c r="BL356" i="42"/>
  <c r="BY355" i="42"/>
  <c r="CH355" i="42" s="1"/>
  <c r="BX355" i="42"/>
  <c r="CG355" i="42" s="1"/>
  <c r="BW355" i="42"/>
  <c r="CF355" i="42" s="1"/>
  <c r="BV355" i="42"/>
  <c r="CE355" i="42" s="1"/>
  <c r="BU355" i="42"/>
  <c r="CD355" i="42" s="1"/>
  <c r="BT355" i="42"/>
  <c r="CC355" i="42" s="1"/>
  <c r="BQ355" i="42"/>
  <c r="BP355" i="42"/>
  <c r="BO355" i="42"/>
  <c r="BN355" i="42"/>
  <c r="BM355" i="42"/>
  <c r="BL355" i="42"/>
  <c r="CF354" i="42"/>
  <c r="CE354" i="42"/>
  <c r="CD354" i="42"/>
  <c r="BY354" i="42"/>
  <c r="CH354" i="42" s="1"/>
  <c r="BX354" i="42"/>
  <c r="CG354" i="42" s="1"/>
  <c r="BW354" i="42"/>
  <c r="BV354" i="42"/>
  <c r="BU354" i="42"/>
  <c r="BT354" i="42"/>
  <c r="CC354" i="42" s="1"/>
  <c r="BQ354" i="42"/>
  <c r="BP354" i="42"/>
  <c r="BO354" i="42"/>
  <c r="BN354" i="42"/>
  <c r="BM354" i="42"/>
  <c r="BL354" i="42"/>
  <c r="CF353" i="42"/>
  <c r="CD353" i="42"/>
  <c r="BY353" i="42"/>
  <c r="CH353" i="42" s="1"/>
  <c r="BX353" i="42"/>
  <c r="CG353" i="42" s="1"/>
  <c r="BW353" i="42"/>
  <c r="BV353" i="42"/>
  <c r="CE353" i="42" s="1"/>
  <c r="BU353" i="42"/>
  <c r="BT353" i="42"/>
  <c r="CC353" i="42" s="1"/>
  <c r="BQ353" i="42"/>
  <c r="BP353" i="42"/>
  <c r="BO353" i="42"/>
  <c r="BN353" i="42"/>
  <c r="BM353" i="42"/>
  <c r="BL353" i="42"/>
  <c r="CG352" i="42"/>
  <c r="CF352" i="42"/>
  <c r="CE352" i="42"/>
  <c r="CD352" i="42"/>
  <c r="BY352" i="42"/>
  <c r="CH352" i="42" s="1"/>
  <c r="BX352" i="42"/>
  <c r="BW352" i="42"/>
  <c r="BV352" i="42"/>
  <c r="BU352" i="42"/>
  <c r="BT352" i="42"/>
  <c r="CC352" i="42" s="1"/>
  <c r="BQ352" i="42"/>
  <c r="BP352" i="42"/>
  <c r="BO352" i="42"/>
  <c r="BN352" i="42"/>
  <c r="BM352" i="42"/>
  <c r="BL352" i="42"/>
  <c r="CD351" i="42"/>
  <c r="BY351" i="42"/>
  <c r="CH351" i="42" s="1"/>
  <c r="BX351" i="42"/>
  <c r="CG351" i="42" s="1"/>
  <c r="BW351" i="42"/>
  <c r="CF351" i="42" s="1"/>
  <c r="BV351" i="42"/>
  <c r="CE351" i="42" s="1"/>
  <c r="BU351" i="42"/>
  <c r="BT351" i="42"/>
  <c r="CC351" i="42" s="1"/>
  <c r="BQ351" i="42"/>
  <c r="BP351" i="42"/>
  <c r="BO351" i="42"/>
  <c r="BN351" i="42"/>
  <c r="BM351" i="42"/>
  <c r="BL351" i="42"/>
  <c r="CD350" i="42"/>
  <c r="BY350" i="42"/>
  <c r="CH350" i="42" s="1"/>
  <c r="BX350" i="42"/>
  <c r="CG350" i="42" s="1"/>
  <c r="BW350" i="42"/>
  <c r="CF350" i="42" s="1"/>
  <c r="BV350" i="42"/>
  <c r="CE350" i="42" s="1"/>
  <c r="BU350" i="42"/>
  <c r="BT350" i="42"/>
  <c r="CC350" i="42" s="1"/>
  <c r="BQ350" i="42"/>
  <c r="BP350" i="42"/>
  <c r="BO350" i="42"/>
  <c r="BN350" i="42"/>
  <c r="BM350" i="42"/>
  <c r="BL350" i="42"/>
  <c r="BY349" i="42"/>
  <c r="CH349" i="42" s="1"/>
  <c r="BX349" i="42"/>
  <c r="CG349" i="42" s="1"/>
  <c r="BW349" i="42"/>
  <c r="CF349" i="42" s="1"/>
  <c r="BV349" i="42"/>
  <c r="CE349" i="42" s="1"/>
  <c r="BU349" i="42"/>
  <c r="CD349" i="42" s="1"/>
  <c r="BT349" i="42"/>
  <c r="CC349" i="42" s="1"/>
  <c r="BQ349" i="42"/>
  <c r="BP349" i="42"/>
  <c r="BO349" i="42"/>
  <c r="BN349" i="42"/>
  <c r="BM349" i="42"/>
  <c r="BL349" i="42"/>
  <c r="CH348" i="42"/>
  <c r="CG348" i="42"/>
  <c r="CE348" i="42"/>
  <c r="CD348" i="42"/>
  <c r="BY348" i="42"/>
  <c r="BX348" i="42"/>
  <c r="BW348" i="42"/>
  <c r="CF348" i="42" s="1"/>
  <c r="BV348" i="42"/>
  <c r="BU348" i="42"/>
  <c r="BT348" i="42"/>
  <c r="CC348" i="42" s="1"/>
  <c r="BQ348" i="42"/>
  <c r="BP348" i="42"/>
  <c r="BO348" i="42"/>
  <c r="BN348" i="42"/>
  <c r="BM348" i="42"/>
  <c r="BL348" i="42"/>
  <c r="CH347" i="42"/>
  <c r="CG347" i="42"/>
  <c r="CF347" i="42"/>
  <c r="CE347" i="42"/>
  <c r="BY347" i="42"/>
  <c r="BX347" i="42"/>
  <c r="BW347" i="42"/>
  <c r="BV347" i="42"/>
  <c r="BU347" i="42"/>
  <c r="CD347" i="42" s="1"/>
  <c r="BT347" i="42"/>
  <c r="CC347" i="42" s="1"/>
  <c r="BQ347" i="42"/>
  <c r="BP347" i="42"/>
  <c r="BO347" i="42"/>
  <c r="BN347" i="42"/>
  <c r="BM347" i="42"/>
  <c r="BL347" i="42"/>
  <c r="CH346" i="42"/>
  <c r="CG346" i="42"/>
  <c r="CF346" i="42"/>
  <c r="CE346" i="42"/>
  <c r="BY346" i="42"/>
  <c r="BX346" i="42"/>
  <c r="BW346" i="42"/>
  <c r="BV346" i="42"/>
  <c r="BU346" i="42"/>
  <c r="CD346" i="42" s="1"/>
  <c r="BT346" i="42"/>
  <c r="CC346" i="42" s="1"/>
  <c r="BQ346" i="42"/>
  <c r="BP346" i="42"/>
  <c r="BO346" i="42"/>
  <c r="BN346" i="42"/>
  <c r="BM346" i="42"/>
  <c r="BL346" i="42"/>
  <c r="CX345" i="42" a="1"/>
  <c r="CX345" i="42" s="1"/>
  <c r="CW345" i="42"/>
  <c r="CW345" i="42" a="1"/>
  <c r="CF345" i="42"/>
  <c r="CE345" i="42"/>
  <c r="CD345" i="42"/>
  <c r="BY345" i="42"/>
  <c r="CH345" i="42" s="1"/>
  <c r="BX345" i="42"/>
  <c r="CG345" i="42" s="1"/>
  <c r="BW345" i="42"/>
  <c r="BV345" i="42"/>
  <c r="BU345" i="42"/>
  <c r="BT345" i="42"/>
  <c r="CC345" i="42" s="1"/>
  <c r="BQ345" i="42"/>
  <c r="BP345" i="42"/>
  <c r="BO345" i="42"/>
  <c r="BN345" i="42"/>
  <c r="BM345" i="42"/>
  <c r="BL345" i="42"/>
  <c r="BY327" i="42"/>
  <c r="CH327" i="42" s="1"/>
  <c r="BX327" i="42"/>
  <c r="CG327" i="42" s="1"/>
  <c r="BQ327" i="42"/>
  <c r="BP327" i="42"/>
  <c r="CH326" i="42"/>
  <c r="BY326" i="42"/>
  <c r="BX326" i="42"/>
  <c r="CG326" i="42" s="1"/>
  <c r="BQ326" i="42"/>
  <c r="BP326" i="42"/>
  <c r="CH325" i="42"/>
  <c r="BY325" i="42"/>
  <c r="BX325" i="42"/>
  <c r="CG325" i="42" s="1"/>
  <c r="BQ325" i="42"/>
  <c r="BP325" i="42"/>
  <c r="CH324" i="42"/>
  <c r="BY324" i="42"/>
  <c r="BX324" i="42"/>
  <c r="CG324" i="42" s="1"/>
  <c r="BQ324" i="42"/>
  <c r="BP324" i="42"/>
  <c r="CH323" i="42"/>
  <c r="BY323" i="42"/>
  <c r="BX323" i="42"/>
  <c r="CG323" i="42" s="1"/>
  <c r="BQ323" i="42"/>
  <c r="BP323" i="42"/>
  <c r="BY322" i="42"/>
  <c r="CH322" i="42" s="1"/>
  <c r="BX322" i="42"/>
  <c r="CG322" i="42" s="1"/>
  <c r="BQ322" i="42"/>
  <c r="BP322" i="42"/>
  <c r="BY321" i="42"/>
  <c r="CH321" i="42" s="1"/>
  <c r="BX321" i="42"/>
  <c r="CG321" i="42" s="1"/>
  <c r="BQ321" i="42"/>
  <c r="BP321" i="42"/>
  <c r="CH320" i="42"/>
  <c r="BY320" i="42"/>
  <c r="BX320" i="42"/>
  <c r="CG320" i="42" s="1"/>
  <c r="BQ320" i="42"/>
  <c r="BP320" i="42"/>
  <c r="CH319" i="42"/>
  <c r="BY319" i="42"/>
  <c r="BX319" i="42"/>
  <c r="CG319" i="42" s="1"/>
  <c r="BQ319" i="42"/>
  <c r="BP319" i="42"/>
  <c r="BY318" i="42"/>
  <c r="CH318" i="42" s="1"/>
  <c r="BX318" i="42"/>
  <c r="CG318" i="42" s="1"/>
  <c r="BQ318" i="42"/>
  <c r="BP318" i="42"/>
  <c r="CH317" i="42"/>
  <c r="BY317" i="42"/>
  <c r="BX317" i="42"/>
  <c r="CG317" i="42" s="1"/>
  <c r="BQ317" i="42"/>
  <c r="BP317" i="42"/>
  <c r="CH316" i="42"/>
  <c r="BY316" i="42"/>
  <c r="BX316" i="42"/>
  <c r="CG316" i="42" s="1"/>
  <c r="BQ316" i="42"/>
  <c r="BP316" i="42"/>
  <c r="BY315" i="42"/>
  <c r="CH315" i="42" s="1"/>
  <c r="BX315" i="42"/>
  <c r="CG315" i="42" s="1"/>
  <c r="BQ315" i="42"/>
  <c r="BP315" i="42"/>
  <c r="BY314" i="42"/>
  <c r="CH314" i="42" s="1"/>
  <c r="BX314" i="42"/>
  <c r="CG314" i="42" s="1"/>
  <c r="BQ314" i="42"/>
  <c r="BP314" i="42"/>
  <c r="BY313" i="42"/>
  <c r="CH313" i="42" s="1"/>
  <c r="BX313" i="42"/>
  <c r="CG313" i="42" s="1"/>
  <c r="BQ313" i="42"/>
  <c r="BP313" i="42"/>
  <c r="CH312" i="42"/>
  <c r="BY312" i="42"/>
  <c r="BX312" i="42"/>
  <c r="CG312" i="42" s="1"/>
  <c r="BQ312" i="42"/>
  <c r="BP312" i="42"/>
  <c r="BY311" i="42"/>
  <c r="CH311" i="42" s="1"/>
  <c r="BX311" i="42"/>
  <c r="CG311" i="42" s="1"/>
  <c r="BQ311" i="42"/>
  <c r="BP311" i="42"/>
  <c r="BY310" i="42"/>
  <c r="CH310" i="42" s="1"/>
  <c r="BX310" i="42"/>
  <c r="CG310" i="42" s="1"/>
  <c r="BQ310" i="42"/>
  <c r="BP310" i="42"/>
  <c r="CH309" i="42"/>
  <c r="BY309" i="42"/>
  <c r="BX309" i="42"/>
  <c r="CG309" i="42" s="1"/>
  <c r="BQ309" i="42"/>
  <c r="BP309" i="42"/>
  <c r="CH308" i="42"/>
  <c r="BY308" i="42"/>
  <c r="BX308" i="42"/>
  <c r="CG308" i="42" s="1"/>
  <c r="BQ308" i="42"/>
  <c r="BP308" i="42"/>
  <c r="CH307" i="42"/>
  <c r="BY307" i="42"/>
  <c r="BX307" i="42"/>
  <c r="CG307" i="42" s="1"/>
  <c r="BQ307" i="42"/>
  <c r="BP307" i="42"/>
  <c r="BY306" i="42"/>
  <c r="CH306" i="42" s="1"/>
  <c r="BX306" i="42"/>
  <c r="CG306" i="42" s="1"/>
  <c r="BQ306" i="42"/>
  <c r="BP306" i="42"/>
  <c r="BY305" i="42"/>
  <c r="CH305" i="42" s="1"/>
  <c r="BX305" i="42"/>
  <c r="CG305" i="42" s="1"/>
  <c r="BQ305" i="42"/>
  <c r="BP305" i="42"/>
  <c r="BY304" i="42"/>
  <c r="CH304" i="42" s="1"/>
  <c r="BX304" i="42"/>
  <c r="CG304" i="42" s="1"/>
  <c r="BQ304" i="42"/>
  <c r="BP304" i="42"/>
  <c r="BY303" i="42"/>
  <c r="CH303" i="42" s="1"/>
  <c r="BX303" i="42"/>
  <c r="CG303" i="42" s="1"/>
  <c r="BQ303" i="42"/>
  <c r="BP303" i="42"/>
  <c r="BY302" i="42"/>
  <c r="CH302" i="42" s="1"/>
  <c r="BX302" i="42"/>
  <c r="CG302" i="42" s="1"/>
  <c r="BQ302" i="42"/>
  <c r="BP302" i="42"/>
  <c r="BY301" i="42"/>
  <c r="CH301" i="42" s="1"/>
  <c r="BX301" i="42"/>
  <c r="CG301" i="42" s="1"/>
  <c r="BQ301" i="42"/>
  <c r="BP301" i="42"/>
  <c r="CH300" i="42"/>
  <c r="BY300" i="42"/>
  <c r="BX300" i="42"/>
  <c r="CG300" i="42" s="1"/>
  <c r="BQ300" i="42"/>
  <c r="BP300" i="42"/>
  <c r="BY299" i="42"/>
  <c r="CH299" i="42" s="1"/>
  <c r="BX299" i="42"/>
  <c r="CG299" i="42" s="1"/>
  <c r="BQ299" i="42"/>
  <c r="BP299" i="42"/>
  <c r="BY298" i="42"/>
  <c r="CH298" i="42" s="1"/>
  <c r="BX298" i="42"/>
  <c r="CG298" i="42" s="1"/>
  <c r="BQ298" i="42"/>
  <c r="BP298" i="42"/>
  <c r="BY297" i="42"/>
  <c r="CH297" i="42" s="1"/>
  <c r="BX297" i="42"/>
  <c r="CG297" i="42" s="1"/>
  <c r="BQ297" i="42"/>
  <c r="BP297" i="42"/>
  <c r="BY296" i="42"/>
  <c r="CH296" i="42" s="1"/>
  <c r="BX296" i="42"/>
  <c r="CG296" i="42" s="1"/>
  <c r="BQ296" i="42"/>
  <c r="BP296" i="42"/>
  <c r="BY295" i="42"/>
  <c r="CH295" i="42" s="1"/>
  <c r="BX295" i="42"/>
  <c r="CG295" i="42" s="1"/>
  <c r="BQ295" i="42"/>
  <c r="BP295" i="42"/>
  <c r="BY294" i="42"/>
  <c r="CH294" i="42" s="1"/>
  <c r="BX294" i="42"/>
  <c r="CG294" i="42" s="1"/>
  <c r="BQ294" i="42"/>
  <c r="BP294" i="42"/>
  <c r="CH293" i="42"/>
  <c r="BY293" i="42"/>
  <c r="BX293" i="42"/>
  <c r="CG293" i="42" s="1"/>
  <c r="BQ293" i="42"/>
  <c r="BP293" i="42"/>
  <c r="BY292" i="42"/>
  <c r="CH292" i="42" s="1"/>
  <c r="BX292" i="42"/>
  <c r="CG292" i="42" s="1"/>
  <c r="BQ292" i="42"/>
  <c r="BP292" i="42"/>
  <c r="CG291" i="42"/>
  <c r="CF291" i="42"/>
  <c r="BY291" i="42"/>
  <c r="CH291" i="42" s="1"/>
  <c r="BX291" i="42"/>
  <c r="BW291" i="42"/>
  <c r="BV291" i="42"/>
  <c r="CE291" i="42" s="1"/>
  <c r="BQ291" i="42"/>
  <c r="BP291" i="42"/>
  <c r="BO291" i="42"/>
  <c r="BN291" i="42"/>
  <c r="BY290" i="42"/>
  <c r="CH290" i="42" s="1"/>
  <c r="BX290" i="42"/>
  <c r="CG290" i="42" s="1"/>
  <c r="BW290" i="42"/>
  <c r="CF290" i="42" s="1"/>
  <c r="BV290" i="42"/>
  <c r="CE290" i="42" s="1"/>
  <c r="BQ290" i="42"/>
  <c r="BP290" i="42"/>
  <c r="BO290" i="42"/>
  <c r="BN290" i="42"/>
  <c r="CF289" i="42"/>
  <c r="CE289" i="42"/>
  <c r="CD289" i="42"/>
  <c r="BY289" i="42"/>
  <c r="CH289" i="42" s="1"/>
  <c r="BX289" i="42"/>
  <c r="CG289" i="42" s="1"/>
  <c r="BW289" i="42"/>
  <c r="BV289" i="42"/>
  <c r="BU289" i="42"/>
  <c r="BT289" i="42"/>
  <c r="CC289" i="42" s="1"/>
  <c r="BQ289" i="42"/>
  <c r="BP289" i="42"/>
  <c r="BO289" i="42"/>
  <c r="BN289" i="42"/>
  <c r="BM289" i="42"/>
  <c r="BL289" i="42"/>
  <c r="CG288" i="42"/>
  <c r="CE288" i="42"/>
  <c r="CD288" i="42"/>
  <c r="BY288" i="42"/>
  <c r="CH288" i="42" s="1"/>
  <c r="BX288" i="42"/>
  <c r="BW288" i="42"/>
  <c r="CF288" i="42" s="1"/>
  <c r="BV288" i="42"/>
  <c r="BU288" i="42"/>
  <c r="BT288" i="42"/>
  <c r="CC288" i="42" s="1"/>
  <c r="BQ288" i="42"/>
  <c r="BP288" i="42"/>
  <c r="BO288" i="42"/>
  <c r="BN288" i="42"/>
  <c r="BM288" i="42"/>
  <c r="BL288" i="42"/>
  <c r="CH287" i="42"/>
  <c r="CG287" i="42"/>
  <c r="BY287" i="42"/>
  <c r="BX287" i="42"/>
  <c r="BW287" i="42"/>
  <c r="CF287" i="42" s="1"/>
  <c r="BV287" i="42"/>
  <c r="CE287" i="42" s="1"/>
  <c r="BU287" i="42"/>
  <c r="CD287" i="42" s="1"/>
  <c r="BT287" i="42"/>
  <c r="CC287" i="42" s="1"/>
  <c r="BQ287" i="42"/>
  <c r="BP287" i="42"/>
  <c r="BO287" i="42"/>
  <c r="BN287" i="42"/>
  <c r="BM287" i="42"/>
  <c r="BL287" i="42"/>
  <c r="CG286" i="42"/>
  <c r="CD286" i="42"/>
  <c r="BY286" i="42"/>
  <c r="CH286" i="42" s="1"/>
  <c r="BX286" i="42"/>
  <c r="BW286" i="42"/>
  <c r="CF286" i="42" s="1"/>
  <c r="BV286" i="42"/>
  <c r="CE286" i="42" s="1"/>
  <c r="BU286" i="42"/>
  <c r="BT286" i="42"/>
  <c r="CC286" i="42" s="1"/>
  <c r="BQ286" i="42"/>
  <c r="BP286" i="42"/>
  <c r="BO286" i="42"/>
  <c r="BN286" i="42"/>
  <c r="BM286" i="42"/>
  <c r="BL286" i="42"/>
  <c r="CH285" i="42"/>
  <c r="CG285" i="42"/>
  <c r="BY285" i="42"/>
  <c r="BX285" i="42"/>
  <c r="BW285" i="42"/>
  <c r="CF285" i="42" s="1"/>
  <c r="BV285" i="42"/>
  <c r="CE285" i="42" s="1"/>
  <c r="BU285" i="42"/>
  <c r="CD285" i="42" s="1"/>
  <c r="BT285" i="42"/>
  <c r="CC285" i="42" s="1"/>
  <c r="BQ285" i="42"/>
  <c r="BP285" i="42"/>
  <c r="BO285" i="42"/>
  <c r="BN285" i="42"/>
  <c r="BM285" i="42"/>
  <c r="BL285" i="42"/>
  <c r="CF284" i="42"/>
  <c r="BY284" i="42"/>
  <c r="CH284" i="42" s="1"/>
  <c r="BX284" i="42"/>
  <c r="CG284" i="42" s="1"/>
  <c r="BW284" i="42"/>
  <c r="BV284" i="42"/>
  <c r="CE284" i="42" s="1"/>
  <c r="BU284" i="42"/>
  <c r="CD284" i="42" s="1"/>
  <c r="BT284" i="42"/>
  <c r="CC284" i="42" s="1"/>
  <c r="BQ284" i="42"/>
  <c r="BP284" i="42"/>
  <c r="BO284" i="42"/>
  <c r="BN284" i="42"/>
  <c r="BM284" i="42"/>
  <c r="BL284" i="42"/>
  <c r="CF283" i="42"/>
  <c r="CE283" i="42"/>
  <c r="CD283" i="42"/>
  <c r="BY283" i="42"/>
  <c r="CH283" i="42" s="1"/>
  <c r="BX283" i="42"/>
  <c r="CG283" i="42" s="1"/>
  <c r="BW283" i="42"/>
  <c r="BV283" i="42"/>
  <c r="BU283" i="42"/>
  <c r="BT283" i="42"/>
  <c r="CC283" i="42" s="1"/>
  <c r="BQ283" i="42"/>
  <c r="BP283" i="42"/>
  <c r="BO283" i="42"/>
  <c r="BN283" i="42"/>
  <c r="BM283" i="42"/>
  <c r="BL283" i="42"/>
  <c r="CH282" i="42"/>
  <c r="CG282" i="42"/>
  <c r="BY282" i="42"/>
  <c r="BX282" i="42"/>
  <c r="BW282" i="42"/>
  <c r="CF282" i="42" s="1"/>
  <c r="BV282" i="42"/>
  <c r="CE282" i="42" s="1"/>
  <c r="BU282" i="42"/>
  <c r="CD282" i="42" s="1"/>
  <c r="BT282" i="42"/>
  <c r="CC282" i="42" s="1"/>
  <c r="BQ282" i="42"/>
  <c r="BP282" i="42"/>
  <c r="BO282" i="42"/>
  <c r="BN282" i="42"/>
  <c r="BM282" i="42"/>
  <c r="BL282" i="42"/>
  <c r="CF281" i="42"/>
  <c r="CE281" i="42"/>
  <c r="BY281" i="42"/>
  <c r="CH281" i="42" s="1"/>
  <c r="BX281" i="42"/>
  <c r="CG281" i="42" s="1"/>
  <c r="BW281" i="42"/>
  <c r="BV281" i="42"/>
  <c r="BU281" i="42"/>
  <c r="CD281" i="42" s="1"/>
  <c r="BT281" i="42"/>
  <c r="CC281" i="42" s="1"/>
  <c r="BQ281" i="42"/>
  <c r="BP281" i="42"/>
  <c r="BO281" i="42"/>
  <c r="BN281" i="42"/>
  <c r="BM281" i="42"/>
  <c r="BL281" i="42"/>
  <c r="CH280" i="42"/>
  <c r="BY280" i="42"/>
  <c r="BX280" i="42"/>
  <c r="CG280" i="42" s="1"/>
  <c r="BW280" i="42"/>
  <c r="CF280" i="42" s="1"/>
  <c r="BV280" i="42"/>
  <c r="CE280" i="42" s="1"/>
  <c r="BU280" i="42"/>
  <c r="CD280" i="42" s="1"/>
  <c r="BT280" i="42"/>
  <c r="CC280" i="42" s="1"/>
  <c r="BQ280" i="42"/>
  <c r="BP280" i="42"/>
  <c r="BO280" i="42"/>
  <c r="BN280" i="42"/>
  <c r="BM280" i="42"/>
  <c r="BL280" i="42"/>
  <c r="CE279" i="42"/>
  <c r="CD279" i="42"/>
  <c r="BY279" i="42"/>
  <c r="CH279" i="42" s="1"/>
  <c r="BX279" i="42"/>
  <c r="CG279" i="42" s="1"/>
  <c r="BW279" i="42"/>
  <c r="CF279" i="42" s="1"/>
  <c r="BV279" i="42"/>
  <c r="BU279" i="42"/>
  <c r="BT279" i="42"/>
  <c r="CC279" i="42" s="1"/>
  <c r="BQ279" i="42"/>
  <c r="BP279" i="42"/>
  <c r="BO279" i="42"/>
  <c r="BN279" i="42"/>
  <c r="BM279" i="42"/>
  <c r="BL279" i="42"/>
  <c r="CX278" i="42" a="1"/>
  <c r="CX278" i="42" s="1"/>
  <c r="CW278" i="42"/>
  <c r="CW278" i="42" a="1"/>
  <c r="BY278" i="42"/>
  <c r="CH278" i="42" s="1"/>
  <c r="BX278" i="42"/>
  <c r="CG278" i="42" s="1"/>
  <c r="BW278" i="42"/>
  <c r="CF278" i="42" s="1"/>
  <c r="BV278" i="42"/>
  <c r="CE278" i="42" s="1"/>
  <c r="BU278" i="42"/>
  <c r="CD278" i="42" s="1"/>
  <c r="BT278" i="42"/>
  <c r="CC278" i="42" s="1"/>
  <c r="BQ278" i="42"/>
  <c r="BP278" i="42"/>
  <c r="BO278" i="42"/>
  <c r="BN278" i="42"/>
  <c r="BM278" i="42"/>
  <c r="BL278" i="42"/>
  <c r="BY260" i="42"/>
  <c r="CH260" i="42" s="1"/>
  <c r="BX260" i="42"/>
  <c r="CG260" i="42" s="1"/>
  <c r="BQ260" i="42"/>
  <c r="BP260" i="42"/>
  <c r="CH259" i="42"/>
  <c r="BY259" i="42"/>
  <c r="BX259" i="42"/>
  <c r="CG259" i="42" s="1"/>
  <c r="BQ259" i="42"/>
  <c r="BP259" i="42"/>
  <c r="BY258" i="42"/>
  <c r="CH258" i="42" s="1"/>
  <c r="BX258" i="42"/>
  <c r="CG258" i="42" s="1"/>
  <c r="BQ258" i="42"/>
  <c r="BP258" i="42"/>
  <c r="CH257" i="42"/>
  <c r="BY257" i="42"/>
  <c r="BX257" i="42"/>
  <c r="CG257" i="42" s="1"/>
  <c r="BQ257" i="42"/>
  <c r="BP257" i="42"/>
  <c r="BY256" i="42"/>
  <c r="CH256" i="42" s="1"/>
  <c r="BX256" i="42"/>
  <c r="CG256" i="42" s="1"/>
  <c r="BQ256" i="42"/>
  <c r="BP256" i="42"/>
  <c r="CH255" i="42"/>
  <c r="BY255" i="42"/>
  <c r="BX255" i="42"/>
  <c r="CG255" i="42" s="1"/>
  <c r="BQ255" i="42"/>
  <c r="BP255" i="42"/>
  <c r="CH254" i="42"/>
  <c r="BY254" i="42"/>
  <c r="BX254" i="42"/>
  <c r="CG254" i="42" s="1"/>
  <c r="BQ254" i="42"/>
  <c r="BP254" i="42"/>
  <c r="BY253" i="42"/>
  <c r="CH253" i="42" s="1"/>
  <c r="BX253" i="42"/>
  <c r="CG253" i="42" s="1"/>
  <c r="BQ253" i="42"/>
  <c r="BP253" i="42"/>
  <c r="CH252" i="42"/>
  <c r="BY252" i="42"/>
  <c r="BX252" i="42"/>
  <c r="CG252" i="42" s="1"/>
  <c r="BQ252" i="42"/>
  <c r="BP252" i="42"/>
  <c r="CH251" i="42"/>
  <c r="BY251" i="42"/>
  <c r="BX251" i="42"/>
  <c r="CG251" i="42" s="1"/>
  <c r="BQ251" i="42"/>
  <c r="BP251" i="42"/>
  <c r="CH250" i="42"/>
  <c r="BY250" i="42"/>
  <c r="BX250" i="42"/>
  <c r="CG250" i="42" s="1"/>
  <c r="BQ250" i="42"/>
  <c r="BP250" i="42"/>
  <c r="CH249" i="42"/>
  <c r="BY249" i="42"/>
  <c r="BX249" i="42"/>
  <c r="CG249" i="42" s="1"/>
  <c r="BQ249" i="42"/>
  <c r="BP249" i="42"/>
  <c r="CH248" i="42"/>
  <c r="BY248" i="42"/>
  <c r="BX248" i="42"/>
  <c r="CG248" i="42" s="1"/>
  <c r="BQ248" i="42"/>
  <c r="BP248" i="42"/>
  <c r="CH247" i="42"/>
  <c r="BY247" i="42"/>
  <c r="BX247" i="42"/>
  <c r="CG247" i="42" s="1"/>
  <c r="BQ247" i="42"/>
  <c r="BP247" i="42"/>
  <c r="BY246" i="42"/>
  <c r="CH246" i="42" s="1"/>
  <c r="BX246" i="42"/>
  <c r="CG246" i="42" s="1"/>
  <c r="BQ246" i="42"/>
  <c r="BP246" i="42"/>
  <c r="BY245" i="42"/>
  <c r="CH245" i="42" s="1"/>
  <c r="BX245" i="42"/>
  <c r="CG245" i="42" s="1"/>
  <c r="BQ245" i="42"/>
  <c r="BP245" i="42"/>
  <c r="BY244" i="42"/>
  <c r="CH244" i="42" s="1"/>
  <c r="BX244" i="42"/>
  <c r="CG244" i="42" s="1"/>
  <c r="BQ244" i="42"/>
  <c r="BP244" i="42"/>
  <c r="CH243" i="42"/>
  <c r="BY243" i="42"/>
  <c r="BX243" i="42"/>
  <c r="CG243" i="42" s="1"/>
  <c r="BQ243" i="42"/>
  <c r="BP243" i="42"/>
  <c r="BY242" i="42"/>
  <c r="CH242" i="42" s="1"/>
  <c r="BX242" i="42"/>
  <c r="CG242" i="42" s="1"/>
  <c r="BQ242" i="42"/>
  <c r="BP242" i="42"/>
  <c r="CH241" i="42"/>
  <c r="BY241" i="42"/>
  <c r="BX241" i="42"/>
  <c r="CG241" i="42" s="1"/>
  <c r="BQ241" i="42"/>
  <c r="BP241" i="42"/>
  <c r="CH240" i="42"/>
  <c r="BY240" i="42"/>
  <c r="BX240" i="42"/>
  <c r="CG240" i="42" s="1"/>
  <c r="BQ240" i="42"/>
  <c r="BP240" i="42"/>
  <c r="BY239" i="42"/>
  <c r="CH239" i="42" s="1"/>
  <c r="BX239" i="42"/>
  <c r="CG239" i="42" s="1"/>
  <c r="BQ239" i="42"/>
  <c r="BP239" i="42"/>
  <c r="BY238" i="42"/>
  <c r="CH238" i="42" s="1"/>
  <c r="BX238" i="42"/>
  <c r="CG238" i="42" s="1"/>
  <c r="BQ238" i="42"/>
  <c r="BP238" i="42"/>
  <c r="BY237" i="42"/>
  <c r="CH237" i="42" s="1"/>
  <c r="BX237" i="42"/>
  <c r="CG237" i="42" s="1"/>
  <c r="BQ237" i="42"/>
  <c r="BP237" i="42"/>
  <c r="CH236" i="42"/>
  <c r="BY236" i="42"/>
  <c r="BX236" i="42"/>
  <c r="CG236" i="42" s="1"/>
  <c r="BQ236" i="42"/>
  <c r="BP236" i="42"/>
  <c r="BY235" i="42"/>
  <c r="CH235" i="42" s="1"/>
  <c r="BX235" i="42"/>
  <c r="CG235" i="42" s="1"/>
  <c r="BQ235" i="42"/>
  <c r="BP235" i="42"/>
  <c r="BY234" i="42"/>
  <c r="CH234" i="42" s="1"/>
  <c r="BX234" i="42"/>
  <c r="CG234" i="42" s="1"/>
  <c r="BQ234" i="42"/>
  <c r="BP234" i="42"/>
  <c r="CH233" i="42"/>
  <c r="BY233" i="42"/>
  <c r="BX233" i="42"/>
  <c r="CG233" i="42" s="1"/>
  <c r="BQ233" i="42"/>
  <c r="BP233" i="42"/>
  <c r="BY232" i="42"/>
  <c r="CH232" i="42" s="1"/>
  <c r="BX232" i="42"/>
  <c r="CG232" i="42" s="1"/>
  <c r="BQ232" i="42"/>
  <c r="BP232" i="42"/>
  <c r="CH231" i="42"/>
  <c r="BY231" i="42"/>
  <c r="BX231" i="42"/>
  <c r="CG231" i="42" s="1"/>
  <c r="BQ231" i="42"/>
  <c r="BP231" i="42"/>
  <c r="BY230" i="42"/>
  <c r="CH230" i="42" s="1"/>
  <c r="BX230" i="42"/>
  <c r="CG230" i="42" s="1"/>
  <c r="BQ230" i="42"/>
  <c r="BP230" i="42"/>
  <c r="BY229" i="42"/>
  <c r="CH229" i="42" s="1"/>
  <c r="BX229" i="42"/>
  <c r="CG229" i="42" s="1"/>
  <c r="BQ229" i="42"/>
  <c r="BP229" i="42"/>
  <c r="CH228" i="42"/>
  <c r="BY228" i="42"/>
  <c r="BX228" i="42"/>
  <c r="CG228" i="42" s="1"/>
  <c r="BQ228" i="42"/>
  <c r="BP228" i="42"/>
  <c r="BY227" i="42"/>
  <c r="CH227" i="42" s="1"/>
  <c r="BX227" i="42"/>
  <c r="CG227" i="42" s="1"/>
  <c r="BQ227" i="42"/>
  <c r="BP227" i="42"/>
  <c r="CH226" i="42"/>
  <c r="BY226" i="42"/>
  <c r="BX226" i="42"/>
  <c r="CG226" i="42" s="1"/>
  <c r="BQ226" i="42"/>
  <c r="BP226" i="42"/>
  <c r="CH225" i="42"/>
  <c r="BY225" i="42"/>
  <c r="BX225" i="42"/>
  <c r="CG225" i="42" s="1"/>
  <c r="BQ225" i="42"/>
  <c r="BP225" i="42"/>
  <c r="CH224" i="42"/>
  <c r="BY224" i="42"/>
  <c r="BX224" i="42"/>
  <c r="CG224" i="42" s="1"/>
  <c r="BQ224" i="42"/>
  <c r="BP224" i="42"/>
  <c r="CH223" i="42"/>
  <c r="BY223" i="42"/>
  <c r="BX223" i="42"/>
  <c r="CG223" i="42" s="1"/>
  <c r="BQ223" i="42"/>
  <c r="BP223" i="42"/>
  <c r="CH222" i="42"/>
  <c r="BY222" i="42"/>
  <c r="BX222" i="42"/>
  <c r="CG222" i="42" s="1"/>
  <c r="BW222" i="42"/>
  <c r="CF222" i="42" s="1"/>
  <c r="BV222" i="42"/>
  <c r="CE222" i="42" s="1"/>
  <c r="BQ222" i="42"/>
  <c r="BP222" i="42"/>
  <c r="BO222" i="42"/>
  <c r="BN222" i="42"/>
  <c r="BY221" i="42"/>
  <c r="CH221" i="42" s="1"/>
  <c r="BX221" i="42"/>
  <c r="CG221" i="42" s="1"/>
  <c r="BW221" i="42"/>
  <c r="CF221" i="42" s="1"/>
  <c r="BV221" i="42"/>
  <c r="CE221" i="42" s="1"/>
  <c r="BQ221" i="42"/>
  <c r="BP221" i="42"/>
  <c r="BO221" i="42"/>
  <c r="BN221" i="42"/>
  <c r="CH220" i="42"/>
  <c r="CG220" i="42"/>
  <c r="CF220" i="42"/>
  <c r="CE220" i="42"/>
  <c r="BY220" i="42"/>
  <c r="BX220" i="42"/>
  <c r="BW220" i="42"/>
  <c r="BV220" i="42"/>
  <c r="BU220" i="42"/>
  <c r="CD220" i="42" s="1"/>
  <c r="BT220" i="42"/>
  <c r="CC220" i="42" s="1"/>
  <c r="BQ220" i="42"/>
  <c r="BP220" i="42"/>
  <c r="BO220" i="42"/>
  <c r="BN220" i="42"/>
  <c r="BM220" i="42"/>
  <c r="BL220" i="42"/>
  <c r="CH219" i="42"/>
  <c r="BY219" i="42"/>
  <c r="BX219" i="42"/>
  <c r="CG219" i="42" s="1"/>
  <c r="BW219" i="42"/>
  <c r="CF219" i="42" s="1"/>
  <c r="BV219" i="42"/>
  <c r="CE219" i="42" s="1"/>
  <c r="BU219" i="42"/>
  <c r="CD219" i="42" s="1"/>
  <c r="BT219" i="42"/>
  <c r="CC219" i="42" s="1"/>
  <c r="BQ219" i="42"/>
  <c r="BP219" i="42"/>
  <c r="BO219" i="42"/>
  <c r="BN219" i="42"/>
  <c r="BM219" i="42"/>
  <c r="BL219" i="42"/>
  <c r="CH218" i="42"/>
  <c r="CF218" i="42"/>
  <c r="BY218" i="42"/>
  <c r="BX218" i="42"/>
  <c r="CG218" i="42" s="1"/>
  <c r="BW218" i="42"/>
  <c r="BV218" i="42"/>
  <c r="CE218" i="42" s="1"/>
  <c r="BU218" i="42"/>
  <c r="CD218" i="42" s="1"/>
  <c r="BT218" i="42"/>
  <c r="CC218" i="42" s="1"/>
  <c r="BQ218" i="42"/>
  <c r="BP218" i="42"/>
  <c r="BO218" i="42"/>
  <c r="BN218" i="42"/>
  <c r="BM218" i="42"/>
  <c r="BL218" i="42"/>
  <c r="CH217" i="42"/>
  <c r="CG217" i="42"/>
  <c r="BY217" i="42"/>
  <c r="BX217" i="42"/>
  <c r="BW217" i="42"/>
  <c r="CF217" i="42" s="1"/>
  <c r="BV217" i="42"/>
  <c r="CE217" i="42" s="1"/>
  <c r="BU217" i="42"/>
  <c r="CD217" i="42" s="1"/>
  <c r="BT217" i="42"/>
  <c r="CC217" i="42" s="1"/>
  <c r="BQ217" i="42"/>
  <c r="BP217" i="42"/>
  <c r="BO217" i="42"/>
  <c r="BN217" i="42"/>
  <c r="BM217" i="42"/>
  <c r="BL217" i="42"/>
  <c r="BY216" i="42"/>
  <c r="CH216" i="42" s="1"/>
  <c r="BX216" i="42"/>
  <c r="CG216" i="42" s="1"/>
  <c r="BW216" i="42"/>
  <c r="CF216" i="42" s="1"/>
  <c r="BV216" i="42"/>
  <c r="CE216" i="42" s="1"/>
  <c r="BU216" i="42"/>
  <c r="CD216" i="42" s="1"/>
  <c r="BT216" i="42"/>
  <c r="CC216" i="42" s="1"/>
  <c r="BQ216" i="42"/>
  <c r="BP216" i="42"/>
  <c r="BO216" i="42"/>
  <c r="BN216" i="42"/>
  <c r="BM216" i="42"/>
  <c r="BL216" i="42"/>
  <c r="CF215" i="42"/>
  <c r="CE215" i="42"/>
  <c r="CD215" i="42"/>
  <c r="BY215" i="42"/>
  <c r="CH215" i="42" s="1"/>
  <c r="BX215" i="42"/>
  <c r="CG215" i="42" s="1"/>
  <c r="BW215" i="42"/>
  <c r="BV215" i="42"/>
  <c r="BU215" i="42"/>
  <c r="BT215" i="42"/>
  <c r="CC215" i="42" s="1"/>
  <c r="BQ215" i="42"/>
  <c r="BP215" i="42"/>
  <c r="BO215" i="42"/>
  <c r="BN215" i="42"/>
  <c r="BM215" i="42"/>
  <c r="BL215" i="42"/>
  <c r="CH214" i="42"/>
  <c r="CG214" i="42"/>
  <c r="CD214" i="42"/>
  <c r="BY214" i="42"/>
  <c r="BX214" i="42"/>
  <c r="BW214" i="42"/>
  <c r="CF214" i="42" s="1"/>
  <c r="BV214" i="42"/>
  <c r="CE214" i="42" s="1"/>
  <c r="BU214" i="42"/>
  <c r="BT214" i="42"/>
  <c r="CC214" i="42" s="1"/>
  <c r="BQ214" i="42"/>
  <c r="BP214" i="42"/>
  <c r="BO214" i="42"/>
  <c r="BN214" i="42"/>
  <c r="BM214" i="42"/>
  <c r="BL214" i="42"/>
  <c r="BY213" i="42"/>
  <c r="CH213" i="42" s="1"/>
  <c r="BX213" i="42"/>
  <c r="CG213" i="42" s="1"/>
  <c r="BW213" i="42"/>
  <c r="CF213" i="42" s="1"/>
  <c r="BV213" i="42"/>
  <c r="CE213" i="42" s="1"/>
  <c r="BU213" i="42"/>
  <c r="CD213" i="42" s="1"/>
  <c r="BT213" i="42"/>
  <c r="CC213" i="42" s="1"/>
  <c r="BQ213" i="42"/>
  <c r="BP213" i="42"/>
  <c r="BO213" i="42"/>
  <c r="BN213" i="42"/>
  <c r="BM213" i="42"/>
  <c r="BL213" i="42"/>
  <c r="CH212" i="42"/>
  <c r="CF212" i="42"/>
  <c r="BY212" i="42"/>
  <c r="BX212" i="42"/>
  <c r="CG212" i="42" s="1"/>
  <c r="BW212" i="42"/>
  <c r="BV212" i="42"/>
  <c r="CE212" i="42" s="1"/>
  <c r="BU212" i="42"/>
  <c r="CD212" i="42" s="1"/>
  <c r="BT212" i="42"/>
  <c r="CC212" i="42" s="1"/>
  <c r="BQ212" i="42"/>
  <c r="BP212" i="42"/>
  <c r="BO212" i="42"/>
  <c r="BN212" i="42"/>
  <c r="BM212" i="42"/>
  <c r="BL212" i="42"/>
  <c r="CX211" i="42" a="1"/>
  <c r="CX211" i="42" s="1"/>
  <c r="CW211" i="42" a="1"/>
  <c r="CW211" i="42" s="1"/>
  <c r="BY211" i="42"/>
  <c r="CH211" i="42" s="1"/>
  <c r="BX211" i="42"/>
  <c r="CG211" i="42" s="1"/>
  <c r="BW211" i="42"/>
  <c r="CF211" i="42" s="1"/>
  <c r="BV211" i="42"/>
  <c r="CE211" i="42" s="1"/>
  <c r="BU211" i="42"/>
  <c r="CD211" i="42" s="1"/>
  <c r="BT211" i="42"/>
  <c r="CC211" i="42" s="1"/>
  <c r="BQ211" i="42"/>
  <c r="BP211" i="42"/>
  <c r="BO211" i="42"/>
  <c r="BN211" i="42"/>
  <c r="BM211" i="42"/>
  <c r="BL211" i="42"/>
  <c r="CH193" i="42"/>
  <c r="CG193" i="42"/>
  <c r="CF193" i="42"/>
  <c r="CD193" i="42"/>
  <c r="BY193" i="42"/>
  <c r="BX193" i="42"/>
  <c r="BW193" i="42"/>
  <c r="BV193" i="42"/>
  <c r="CE193" i="42" s="1"/>
  <c r="BU193" i="42"/>
  <c r="BT193" i="42"/>
  <c r="CC193" i="42" s="1"/>
  <c r="BQ193" i="42"/>
  <c r="BP193" i="42"/>
  <c r="BO193" i="42"/>
  <c r="BN193" i="42"/>
  <c r="BM193" i="42"/>
  <c r="BL193" i="42"/>
  <c r="CH192" i="42"/>
  <c r="CG192" i="42"/>
  <c r="CF192" i="42"/>
  <c r="CE192" i="42"/>
  <c r="CD192" i="42"/>
  <c r="BY192" i="42"/>
  <c r="BX192" i="42"/>
  <c r="BW192" i="42"/>
  <c r="BV192" i="42"/>
  <c r="BU192" i="42"/>
  <c r="BT192" i="42"/>
  <c r="CC192" i="42" s="1"/>
  <c r="BQ192" i="42"/>
  <c r="BP192" i="42"/>
  <c r="BO192" i="42"/>
  <c r="BN192" i="42"/>
  <c r="BM192" i="42"/>
  <c r="BL192" i="42"/>
  <c r="CE191" i="42"/>
  <c r="BY191" i="42"/>
  <c r="CH191" i="42" s="1"/>
  <c r="BX191" i="42"/>
  <c r="CG191" i="42" s="1"/>
  <c r="BW191" i="42"/>
  <c r="CF191" i="42" s="1"/>
  <c r="BV191" i="42"/>
  <c r="BU191" i="42"/>
  <c r="CD191" i="42" s="1"/>
  <c r="BT191" i="42"/>
  <c r="CC191" i="42" s="1"/>
  <c r="BQ191" i="42"/>
  <c r="BP191" i="42"/>
  <c r="BO191" i="42"/>
  <c r="BN191" i="42"/>
  <c r="BM191" i="42"/>
  <c r="BL191" i="42"/>
  <c r="CH190" i="42"/>
  <c r="CG190" i="42"/>
  <c r="CF190" i="42"/>
  <c r="BY190" i="42"/>
  <c r="BX190" i="42"/>
  <c r="BW190" i="42"/>
  <c r="BV190" i="42"/>
  <c r="CE190" i="42" s="1"/>
  <c r="BQ190" i="42"/>
  <c r="BP190" i="42"/>
  <c r="BO190" i="42"/>
  <c r="BN190" i="42"/>
  <c r="CH189" i="42"/>
  <c r="CG189" i="42"/>
  <c r="BY189" i="42"/>
  <c r="BX189" i="42"/>
  <c r="BW189" i="42"/>
  <c r="CF189" i="42" s="1"/>
  <c r="BV189" i="42"/>
  <c r="CE189" i="42" s="1"/>
  <c r="BQ189" i="42"/>
  <c r="BP189" i="42"/>
  <c r="BO189" i="42"/>
  <c r="BN189" i="42"/>
  <c r="CH188" i="42"/>
  <c r="CG188" i="42"/>
  <c r="CF188" i="42"/>
  <c r="BY188" i="42"/>
  <c r="BX188" i="42"/>
  <c r="BW188" i="42"/>
  <c r="BV188" i="42"/>
  <c r="CE188" i="42" s="1"/>
  <c r="BQ188" i="42"/>
  <c r="BP188" i="42"/>
  <c r="BO188" i="42"/>
  <c r="BN188" i="42"/>
  <c r="BY187" i="42"/>
  <c r="CH187" i="42" s="1"/>
  <c r="BX187" i="42"/>
  <c r="CG187" i="42" s="1"/>
  <c r="BQ187" i="42"/>
  <c r="BP187" i="42"/>
  <c r="BY186" i="42"/>
  <c r="CH186" i="42" s="1"/>
  <c r="BX186" i="42"/>
  <c r="CG186" i="42" s="1"/>
  <c r="BQ186" i="42"/>
  <c r="BP186" i="42"/>
  <c r="BY185" i="42"/>
  <c r="CH185" i="42" s="1"/>
  <c r="BX185" i="42"/>
  <c r="CG185" i="42" s="1"/>
  <c r="BQ185" i="42"/>
  <c r="BP185" i="42"/>
  <c r="CH184" i="42"/>
  <c r="BY184" i="42"/>
  <c r="BX184" i="42"/>
  <c r="CG184" i="42" s="1"/>
  <c r="BQ184" i="42"/>
  <c r="BP184" i="42"/>
  <c r="BY183" i="42"/>
  <c r="CH183" i="42" s="1"/>
  <c r="BX183" i="42"/>
  <c r="CG183" i="42" s="1"/>
  <c r="BQ183" i="42"/>
  <c r="BP183" i="42"/>
  <c r="BY182" i="42"/>
  <c r="CH182" i="42" s="1"/>
  <c r="BX182" i="42"/>
  <c r="CG182" i="42" s="1"/>
  <c r="BQ182" i="42"/>
  <c r="BP182" i="42"/>
  <c r="CH181" i="42"/>
  <c r="BY181" i="42"/>
  <c r="BX181" i="42"/>
  <c r="CG181" i="42" s="1"/>
  <c r="BQ181" i="42"/>
  <c r="BP181" i="42"/>
  <c r="CH180" i="42"/>
  <c r="BY180" i="42"/>
  <c r="BX180" i="42"/>
  <c r="CG180" i="42" s="1"/>
  <c r="BQ180" i="42"/>
  <c r="BP180" i="42"/>
  <c r="CH179" i="42"/>
  <c r="BY179" i="42"/>
  <c r="BX179" i="42"/>
  <c r="CG179" i="42" s="1"/>
  <c r="BQ179" i="42"/>
  <c r="BP179" i="42"/>
  <c r="BY178" i="42"/>
  <c r="CH178" i="42" s="1"/>
  <c r="BX178" i="42"/>
  <c r="CG178" i="42" s="1"/>
  <c r="BQ178" i="42"/>
  <c r="BP178" i="42"/>
  <c r="BY177" i="42"/>
  <c r="CH177" i="42" s="1"/>
  <c r="BX177" i="42"/>
  <c r="CG177" i="42" s="1"/>
  <c r="BQ177" i="42"/>
  <c r="BP177" i="42"/>
  <c r="BY176" i="42"/>
  <c r="CH176" i="42" s="1"/>
  <c r="BX176" i="42"/>
  <c r="CG176" i="42" s="1"/>
  <c r="BQ176" i="42"/>
  <c r="BP176" i="42"/>
  <c r="BY175" i="42"/>
  <c r="CH175" i="42" s="1"/>
  <c r="BX175" i="42"/>
  <c r="CG175" i="42" s="1"/>
  <c r="BQ175" i="42"/>
  <c r="BP175" i="42"/>
  <c r="BY174" i="42"/>
  <c r="CH174" i="42" s="1"/>
  <c r="BX174" i="42"/>
  <c r="CG174" i="42" s="1"/>
  <c r="BQ174" i="42"/>
  <c r="BP174" i="42"/>
  <c r="CH173" i="42"/>
  <c r="BY173" i="42"/>
  <c r="BX173" i="42"/>
  <c r="CG173" i="42" s="1"/>
  <c r="BQ173" i="42"/>
  <c r="BP173" i="42"/>
  <c r="CH172" i="42"/>
  <c r="BY172" i="42"/>
  <c r="BX172" i="42"/>
  <c r="CG172" i="42" s="1"/>
  <c r="BQ172" i="42"/>
  <c r="BP172" i="42"/>
  <c r="BY171" i="42"/>
  <c r="CH171" i="42" s="1"/>
  <c r="BX171" i="42"/>
  <c r="CG171" i="42" s="1"/>
  <c r="BQ171" i="42"/>
  <c r="BP171" i="42"/>
  <c r="BY170" i="42"/>
  <c r="CH170" i="42" s="1"/>
  <c r="BX170" i="42"/>
  <c r="CG170" i="42" s="1"/>
  <c r="BQ170" i="42"/>
  <c r="BP170" i="42"/>
  <c r="BY169" i="42"/>
  <c r="CH169" i="42" s="1"/>
  <c r="BX169" i="42"/>
  <c r="CG169" i="42" s="1"/>
  <c r="BQ169" i="42"/>
  <c r="BP169" i="42"/>
  <c r="CH168" i="42"/>
  <c r="BY168" i="42"/>
  <c r="BX168" i="42"/>
  <c r="CG168" i="42" s="1"/>
  <c r="BQ168" i="42"/>
  <c r="BP168" i="42"/>
  <c r="BY167" i="42"/>
  <c r="CH167" i="42" s="1"/>
  <c r="BX167" i="42"/>
  <c r="CG167" i="42" s="1"/>
  <c r="BQ167" i="42"/>
  <c r="BP167" i="42"/>
  <c r="CH166" i="42"/>
  <c r="BY166" i="42"/>
  <c r="BX166" i="42"/>
  <c r="CG166" i="42" s="1"/>
  <c r="BQ166" i="42"/>
  <c r="BP166" i="42"/>
  <c r="CH165" i="42"/>
  <c r="BY165" i="42"/>
  <c r="BX165" i="42"/>
  <c r="CG165" i="42" s="1"/>
  <c r="BQ165" i="42"/>
  <c r="BP165" i="42"/>
  <c r="BY164" i="42"/>
  <c r="CH164" i="42" s="1"/>
  <c r="BX164" i="42"/>
  <c r="CG164" i="42" s="1"/>
  <c r="BQ164" i="42"/>
  <c r="BP164" i="42"/>
  <c r="CH163" i="42"/>
  <c r="BY163" i="42"/>
  <c r="BX163" i="42"/>
  <c r="CG163" i="42" s="1"/>
  <c r="BQ163" i="42"/>
  <c r="BP163" i="42"/>
  <c r="CH162" i="42"/>
  <c r="BY162" i="42"/>
  <c r="BX162" i="42"/>
  <c r="CG162" i="42" s="1"/>
  <c r="BQ162" i="42"/>
  <c r="BP162" i="42"/>
  <c r="BY161" i="42"/>
  <c r="CH161" i="42" s="1"/>
  <c r="BX161" i="42"/>
  <c r="CG161" i="42" s="1"/>
  <c r="BQ161" i="42"/>
  <c r="BP161" i="42"/>
  <c r="CH160" i="42"/>
  <c r="BY160" i="42"/>
  <c r="BX160" i="42"/>
  <c r="CG160" i="42" s="1"/>
  <c r="BQ160" i="42"/>
  <c r="BP160" i="42"/>
  <c r="CH159" i="42"/>
  <c r="BY159" i="42"/>
  <c r="BX159" i="42"/>
  <c r="CG159" i="42" s="1"/>
  <c r="BQ159" i="42"/>
  <c r="BP159" i="42"/>
  <c r="CH158" i="42"/>
  <c r="BY158" i="42"/>
  <c r="BX158" i="42"/>
  <c r="CG158" i="42" s="1"/>
  <c r="BQ158" i="42"/>
  <c r="BP158" i="42"/>
  <c r="BY157" i="42"/>
  <c r="CH157" i="42" s="1"/>
  <c r="BX157" i="42"/>
  <c r="CG157" i="42" s="1"/>
  <c r="BQ157" i="42"/>
  <c r="BP157" i="42"/>
  <c r="BY156" i="42"/>
  <c r="CH156" i="42" s="1"/>
  <c r="BX156" i="42"/>
  <c r="CG156" i="42" s="1"/>
  <c r="BQ156" i="42"/>
  <c r="BP156" i="42"/>
  <c r="CH155" i="42"/>
  <c r="BY155" i="42"/>
  <c r="BX155" i="42"/>
  <c r="CG155" i="42" s="1"/>
  <c r="BQ155" i="42"/>
  <c r="BP155" i="42"/>
  <c r="BY154" i="42"/>
  <c r="CH154" i="42" s="1"/>
  <c r="BX154" i="42"/>
  <c r="CG154" i="42" s="1"/>
  <c r="BQ154" i="42"/>
  <c r="BP154" i="42"/>
  <c r="BY153" i="42"/>
  <c r="CH153" i="42" s="1"/>
  <c r="BX153" i="42"/>
  <c r="CG153" i="42" s="1"/>
  <c r="BQ153" i="42"/>
  <c r="BP153" i="42"/>
  <c r="BY152" i="42"/>
  <c r="CH152" i="42" s="1"/>
  <c r="BX152" i="42"/>
  <c r="CG152" i="42" s="1"/>
  <c r="BW152" i="42"/>
  <c r="CF152" i="42" s="1"/>
  <c r="BV152" i="42"/>
  <c r="CE152" i="42" s="1"/>
  <c r="BQ152" i="42"/>
  <c r="BP152" i="42"/>
  <c r="BO152" i="42"/>
  <c r="BN152" i="42"/>
  <c r="CE151" i="42"/>
  <c r="CD151" i="42"/>
  <c r="BY151" i="42"/>
  <c r="CH151" i="42" s="1"/>
  <c r="BX151" i="42"/>
  <c r="CG151" i="42" s="1"/>
  <c r="BW151" i="42"/>
  <c r="CF151" i="42" s="1"/>
  <c r="BV151" i="42"/>
  <c r="BU151" i="42"/>
  <c r="BT151" i="42"/>
  <c r="CC151" i="42" s="1"/>
  <c r="BQ151" i="42"/>
  <c r="BP151" i="42"/>
  <c r="BO151" i="42"/>
  <c r="BN151" i="42"/>
  <c r="BM151" i="42"/>
  <c r="BL151" i="42"/>
  <c r="CH150" i="42"/>
  <c r="CG150" i="42"/>
  <c r="CF150" i="42"/>
  <c r="CD150" i="42"/>
  <c r="BY150" i="42"/>
  <c r="BX150" i="42"/>
  <c r="BW150" i="42"/>
  <c r="BV150" i="42"/>
  <c r="CE150" i="42" s="1"/>
  <c r="BU150" i="42"/>
  <c r="BT150" i="42"/>
  <c r="CC150" i="42" s="1"/>
  <c r="BQ150" i="42"/>
  <c r="BP150" i="42"/>
  <c r="BO150" i="42"/>
  <c r="BN150" i="42"/>
  <c r="BM150" i="42"/>
  <c r="BL150" i="42"/>
  <c r="CH149" i="42"/>
  <c r="CG149" i="42"/>
  <c r="BY149" i="42"/>
  <c r="BX149" i="42"/>
  <c r="BW149" i="42"/>
  <c r="CF149" i="42" s="1"/>
  <c r="BV149" i="42"/>
  <c r="CE149" i="42" s="1"/>
  <c r="BU149" i="42"/>
  <c r="CD149" i="42" s="1"/>
  <c r="BT149" i="42"/>
  <c r="CC149" i="42" s="1"/>
  <c r="BQ149" i="42"/>
  <c r="BP149" i="42"/>
  <c r="BO149" i="42"/>
  <c r="BN149" i="42"/>
  <c r="BM149" i="42"/>
  <c r="BL149" i="42"/>
  <c r="CH148" i="42"/>
  <c r="BY148" i="42"/>
  <c r="BX148" i="42"/>
  <c r="CG148" i="42" s="1"/>
  <c r="BW148" i="42"/>
  <c r="CF148" i="42" s="1"/>
  <c r="BV148" i="42"/>
  <c r="CE148" i="42" s="1"/>
  <c r="BU148" i="42"/>
  <c r="CD148" i="42" s="1"/>
  <c r="BT148" i="42"/>
  <c r="CC148" i="42" s="1"/>
  <c r="BQ148" i="42"/>
  <c r="BP148" i="42"/>
  <c r="BO148" i="42"/>
  <c r="BN148" i="42"/>
  <c r="BM148" i="42"/>
  <c r="BL148" i="42"/>
  <c r="BY147" i="42"/>
  <c r="CH147" i="42" s="1"/>
  <c r="BX147" i="42"/>
  <c r="CG147" i="42" s="1"/>
  <c r="BW147" i="42"/>
  <c r="CF147" i="42" s="1"/>
  <c r="BV147" i="42"/>
  <c r="CE147" i="42" s="1"/>
  <c r="BU147" i="42"/>
  <c r="CD147" i="42" s="1"/>
  <c r="BT147" i="42"/>
  <c r="CC147" i="42" s="1"/>
  <c r="BQ147" i="42"/>
  <c r="BP147" i="42"/>
  <c r="BO147" i="42"/>
  <c r="BN147" i="42"/>
  <c r="BM147" i="42"/>
  <c r="BL147" i="42"/>
  <c r="CF146" i="42"/>
  <c r="CD146" i="42"/>
  <c r="BY146" i="42"/>
  <c r="CH146" i="42" s="1"/>
  <c r="BX146" i="42"/>
  <c r="CG146" i="42" s="1"/>
  <c r="BW146" i="42"/>
  <c r="BV146" i="42"/>
  <c r="CE146" i="42" s="1"/>
  <c r="BU146" i="42"/>
  <c r="BT146" i="42"/>
  <c r="CC146" i="42" s="1"/>
  <c r="BQ146" i="42"/>
  <c r="BP146" i="42"/>
  <c r="BO146" i="42"/>
  <c r="BN146" i="42"/>
  <c r="BM146" i="42"/>
  <c r="BL146" i="42"/>
  <c r="CH145" i="42"/>
  <c r="CG145" i="42"/>
  <c r="CF145" i="42"/>
  <c r="CE145" i="42"/>
  <c r="CD145" i="42"/>
  <c r="BY145" i="42"/>
  <c r="BX145" i="42"/>
  <c r="BW145" i="42"/>
  <c r="BV145" i="42"/>
  <c r="BU145" i="42"/>
  <c r="BT145" i="42"/>
  <c r="CC145" i="42" s="1"/>
  <c r="BQ145" i="42"/>
  <c r="BP145" i="42"/>
  <c r="BO145" i="42"/>
  <c r="BN145" i="42"/>
  <c r="BM145" i="42"/>
  <c r="BL145" i="42"/>
  <c r="CX144" i="42" a="1"/>
  <c r="CX144" i="42" s="1"/>
  <c r="CW144" i="42"/>
  <c r="CW144" i="42" a="1"/>
  <c r="CD144" i="42"/>
  <c r="BY144" i="42"/>
  <c r="CH144" i="42" s="1"/>
  <c r="BX144" i="42"/>
  <c r="CG144" i="42" s="1"/>
  <c r="BW144" i="42"/>
  <c r="CF144" i="42" s="1"/>
  <c r="BV144" i="42"/>
  <c r="CE144" i="42" s="1"/>
  <c r="BU144" i="42"/>
  <c r="BT144" i="42"/>
  <c r="CC144" i="42" s="1"/>
  <c r="BQ144" i="42"/>
  <c r="BP144" i="42"/>
  <c r="BO144" i="42"/>
  <c r="BN144" i="42"/>
  <c r="BM144" i="42"/>
  <c r="BL144" i="42"/>
  <c r="S127" i="42"/>
  <c r="P127" i="42"/>
  <c r="Q127" i="42" s="1"/>
  <c r="L127" i="42"/>
  <c r="K127" i="42"/>
  <c r="H127" i="42"/>
  <c r="E127" i="42"/>
  <c r="S126" i="42"/>
  <c r="P126" i="42"/>
  <c r="K126" i="42"/>
  <c r="H126" i="42"/>
  <c r="E126" i="42"/>
  <c r="S125" i="42"/>
  <c r="P125" i="42"/>
  <c r="K125" i="42"/>
  <c r="H125" i="42"/>
  <c r="S124" i="42"/>
  <c r="P124" i="42"/>
  <c r="K124" i="42"/>
  <c r="H124" i="42"/>
  <c r="S123" i="42"/>
  <c r="P123" i="42"/>
  <c r="K123" i="42"/>
  <c r="H123" i="42"/>
  <c r="S122" i="42"/>
  <c r="P122" i="42"/>
  <c r="Q122" i="42" s="1"/>
  <c r="K122" i="42"/>
  <c r="H122" i="42"/>
  <c r="E122" i="42"/>
  <c r="T122" i="42" s="1"/>
  <c r="S121" i="42"/>
  <c r="P121" i="42"/>
  <c r="K121" i="42"/>
  <c r="L121" i="42" s="1"/>
  <c r="H121" i="42"/>
  <c r="E121" i="42"/>
  <c r="S120" i="42"/>
  <c r="P120" i="42"/>
  <c r="K120" i="42"/>
  <c r="H120" i="42"/>
  <c r="E120" i="42"/>
  <c r="T119" i="42"/>
  <c r="S119" i="42"/>
  <c r="P119" i="42"/>
  <c r="K119" i="42"/>
  <c r="H119" i="42"/>
  <c r="E119" i="42"/>
  <c r="S118" i="42"/>
  <c r="P118" i="42"/>
  <c r="K118" i="42"/>
  <c r="H118" i="42"/>
  <c r="S117" i="42"/>
  <c r="P117" i="42"/>
  <c r="K117" i="42"/>
  <c r="H117" i="42"/>
  <c r="E117" i="42"/>
  <c r="I117" i="42" s="1"/>
  <c r="S116" i="42"/>
  <c r="P116" i="42"/>
  <c r="K116" i="42"/>
  <c r="H116" i="42"/>
  <c r="E116" i="42"/>
  <c r="T116" i="42" s="1"/>
  <c r="S115" i="42"/>
  <c r="P115" i="42"/>
  <c r="K115" i="42"/>
  <c r="H115" i="42"/>
  <c r="S114" i="42"/>
  <c r="P114" i="42"/>
  <c r="K114" i="42"/>
  <c r="H114" i="42"/>
  <c r="E114" i="42"/>
  <c r="S113" i="42"/>
  <c r="P113" i="42"/>
  <c r="K113" i="42"/>
  <c r="H113" i="42"/>
  <c r="S112" i="42"/>
  <c r="T112" i="42" s="1"/>
  <c r="P112" i="42"/>
  <c r="Q112" i="42" s="1"/>
  <c r="K112" i="42"/>
  <c r="H112" i="42"/>
  <c r="E112" i="42"/>
  <c r="I112" i="42" s="1"/>
  <c r="S111" i="42"/>
  <c r="P111" i="42"/>
  <c r="K111" i="42"/>
  <c r="H111" i="42"/>
  <c r="S110" i="42"/>
  <c r="P110" i="42"/>
  <c r="N110" i="42" a="1"/>
  <c r="K110" i="42"/>
  <c r="H110" i="42"/>
  <c r="F110" i="42" a="1"/>
  <c r="D110" i="42" a="1"/>
  <c r="C110" i="42"/>
  <c r="C110" i="42" a="1"/>
  <c r="M91" i="42"/>
  <c r="K91" i="42"/>
  <c r="P91" i="42" s="1"/>
  <c r="I91" i="42"/>
  <c r="P86" i="42"/>
  <c r="M86" i="42"/>
  <c r="K86" i="42"/>
  <c r="G48" i="42" a="1"/>
  <c r="G48" i="42" s="1"/>
  <c r="F48" i="42" a="1"/>
  <c r="F48" i="42" s="1"/>
  <c r="E48" i="42"/>
  <c r="E48" i="42" a="1"/>
  <c r="F47" i="42"/>
  <c r="F46" i="42"/>
  <c r="E46" i="42"/>
  <c r="L37" i="42"/>
  <c r="L36" i="42"/>
  <c r="L33" i="42"/>
  <c r="L32" i="42"/>
  <c r="L29" i="42"/>
  <c r="L28" i="42"/>
  <c r="L17" i="42"/>
  <c r="L16" i="42"/>
  <c r="G47" i="42" s="1" a="1"/>
  <c r="G47" i="42" s="1"/>
  <c r="L12" i="42"/>
  <c r="L11" i="42"/>
  <c r="F47" i="42" s="1" a="1"/>
  <c r="L7" i="42"/>
  <c r="L6" i="42"/>
  <c r="E47" i="42" s="1" a="1"/>
  <c r="E47" i="42" s="1"/>
  <c r="CH394" i="41"/>
  <c r="BY394" i="41"/>
  <c r="BX394" i="41"/>
  <c r="CG394" i="41" s="1"/>
  <c r="BQ394" i="41"/>
  <c r="BP394" i="41"/>
  <c r="CH393" i="41"/>
  <c r="BY393" i="41"/>
  <c r="BX393" i="41"/>
  <c r="CG393" i="41" s="1"/>
  <c r="BQ393" i="41"/>
  <c r="BP393" i="41"/>
  <c r="CH392" i="41"/>
  <c r="BY392" i="41"/>
  <c r="BX392" i="41"/>
  <c r="CG392" i="41" s="1"/>
  <c r="BQ392" i="41"/>
  <c r="BP392" i="41"/>
  <c r="CH391" i="41"/>
  <c r="BY391" i="41"/>
  <c r="BX391" i="41"/>
  <c r="CG391" i="41" s="1"/>
  <c r="BQ391" i="41"/>
  <c r="BP391" i="41"/>
  <c r="BY390" i="41"/>
  <c r="CH390" i="41" s="1"/>
  <c r="BX390" i="41"/>
  <c r="CG390" i="41" s="1"/>
  <c r="BQ390" i="41"/>
  <c r="BP390" i="41"/>
  <c r="CG389" i="41"/>
  <c r="BY389" i="41"/>
  <c r="CH389" i="41" s="1"/>
  <c r="BX389" i="41"/>
  <c r="BQ389" i="41"/>
  <c r="BP389" i="41"/>
  <c r="BY388" i="41"/>
  <c r="CH388" i="41" s="1"/>
  <c r="BX388" i="41"/>
  <c r="CG388" i="41" s="1"/>
  <c r="BQ388" i="41"/>
  <c r="BP388" i="41"/>
  <c r="CH387" i="41"/>
  <c r="BY387" i="41"/>
  <c r="BX387" i="41"/>
  <c r="CG387" i="41" s="1"/>
  <c r="BQ387" i="41"/>
  <c r="BP387" i="41"/>
  <c r="BY386" i="41"/>
  <c r="CH386" i="41" s="1"/>
  <c r="BX386" i="41"/>
  <c r="CG386" i="41" s="1"/>
  <c r="BQ386" i="41"/>
  <c r="BP386" i="41"/>
  <c r="BY385" i="41"/>
  <c r="CH385" i="41" s="1"/>
  <c r="BX385" i="41"/>
  <c r="CG385" i="41" s="1"/>
  <c r="BQ385" i="41"/>
  <c r="BP385" i="41"/>
  <c r="CH384" i="41"/>
  <c r="BY384" i="41"/>
  <c r="BX384" i="41"/>
  <c r="CG384" i="41" s="1"/>
  <c r="BQ384" i="41"/>
  <c r="BP384" i="41"/>
  <c r="CH383" i="41"/>
  <c r="BY383" i="41"/>
  <c r="BX383" i="41"/>
  <c r="CG383" i="41" s="1"/>
  <c r="BQ383" i="41"/>
  <c r="BP383" i="41"/>
  <c r="CH382" i="41"/>
  <c r="BY382" i="41"/>
  <c r="BX382" i="41"/>
  <c r="CG382" i="41" s="1"/>
  <c r="BQ382" i="41"/>
  <c r="BP382" i="41"/>
  <c r="CH381" i="41"/>
  <c r="BY381" i="41"/>
  <c r="BX381" i="41"/>
  <c r="CG381" i="41" s="1"/>
  <c r="BQ381" i="41"/>
  <c r="BP381" i="41"/>
  <c r="CH380" i="41"/>
  <c r="BY380" i="41"/>
  <c r="BX380" i="41"/>
  <c r="CG380" i="41" s="1"/>
  <c r="BQ380" i="41"/>
  <c r="BP380" i="41"/>
  <c r="BY379" i="41"/>
  <c r="CH379" i="41" s="1"/>
  <c r="BX379" i="41"/>
  <c r="CG379" i="41" s="1"/>
  <c r="BQ379" i="41"/>
  <c r="BP379" i="41"/>
  <c r="CH378" i="41"/>
  <c r="BY378" i="41"/>
  <c r="BX378" i="41"/>
  <c r="CG378" i="41" s="1"/>
  <c r="BQ378" i="41"/>
  <c r="BP378" i="41"/>
  <c r="CH377" i="41"/>
  <c r="BY377" i="41"/>
  <c r="BX377" i="41"/>
  <c r="CG377" i="41" s="1"/>
  <c r="BQ377" i="41"/>
  <c r="BP377" i="41"/>
  <c r="BY376" i="41"/>
  <c r="CH376" i="41" s="1"/>
  <c r="BX376" i="41"/>
  <c r="CG376" i="41" s="1"/>
  <c r="BQ376" i="41"/>
  <c r="BP376" i="41"/>
  <c r="BY375" i="41"/>
  <c r="CH375" i="41" s="1"/>
  <c r="BX375" i="41"/>
  <c r="CG375" i="41" s="1"/>
  <c r="BQ375" i="41"/>
  <c r="BP375" i="41"/>
  <c r="CH374" i="41"/>
  <c r="BY374" i="41"/>
  <c r="BX374" i="41"/>
  <c r="CG374" i="41" s="1"/>
  <c r="BQ374" i="41"/>
  <c r="BP374" i="41"/>
  <c r="CH373" i="41"/>
  <c r="BY373" i="41"/>
  <c r="BX373" i="41"/>
  <c r="CG373" i="41" s="1"/>
  <c r="BQ373" i="41"/>
  <c r="BP373" i="41"/>
  <c r="CH372" i="41"/>
  <c r="BY372" i="41"/>
  <c r="BX372" i="41"/>
  <c r="CG372" i="41" s="1"/>
  <c r="BQ372" i="41"/>
  <c r="BP372" i="41"/>
  <c r="CH371" i="41"/>
  <c r="BY371" i="41"/>
  <c r="BX371" i="41"/>
  <c r="CG371" i="41" s="1"/>
  <c r="BQ371" i="41"/>
  <c r="BP371" i="41"/>
  <c r="BY370" i="41"/>
  <c r="CH370" i="41" s="1"/>
  <c r="BX370" i="41"/>
  <c r="CG370" i="41" s="1"/>
  <c r="BQ370" i="41"/>
  <c r="BP370" i="41"/>
  <c r="BY369" i="41"/>
  <c r="CH369" i="41" s="1"/>
  <c r="BX369" i="41"/>
  <c r="CG369" i="41" s="1"/>
  <c r="BQ369" i="41"/>
  <c r="BP369" i="41"/>
  <c r="BY368" i="41"/>
  <c r="CH368" i="41" s="1"/>
  <c r="BX368" i="41"/>
  <c r="CG368" i="41" s="1"/>
  <c r="BQ368" i="41"/>
  <c r="BP368" i="41"/>
  <c r="CH367" i="41"/>
  <c r="BY367" i="41"/>
  <c r="BX367" i="41"/>
  <c r="CG367" i="41" s="1"/>
  <c r="BQ367" i="41"/>
  <c r="BP367" i="41"/>
  <c r="CG366" i="41"/>
  <c r="CF366" i="41"/>
  <c r="BY366" i="41"/>
  <c r="CH366" i="41" s="1"/>
  <c r="BX366" i="41"/>
  <c r="BW366" i="41"/>
  <c r="BV366" i="41"/>
  <c r="CE366" i="41" s="1"/>
  <c r="BU366" i="41"/>
  <c r="CD366" i="41" s="1"/>
  <c r="BT366" i="41"/>
  <c r="CC366" i="41" s="1"/>
  <c r="BQ366" i="41"/>
  <c r="BP366" i="41"/>
  <c r="BO366" i="41"/>
  <c r="BN366" i="41"/>
  <c r="BM366" i="41"/>
  <c r="BL366" i="41"/>
  <c r="CH365" i="41"/>
  <c r="CG365" i="41"/>
  <c r="CD365" i="41"/>
  <c r="BY365" i="41"/>
  <c r="BX365" i="41"/>
  <c r="BW365" i="41"/>
  <c r="CF365" i="41" s="1"/>
  <c r="BV365" i="41"/>
  <c r="CE365" i="41" s="1"/>
  <c r="BU365" i="41"/>
  <c r="BT365" i="41"/>
  <c r="CC365" i="41" s="1"/>
  <c r="BQ365" i="41"/>
  <c r="BP365" i="41"/>
  <c r="BO365" i="41"/>
  <c r="BN365" i="41"/>
  <c r="BM365" i="41"/>
  <c r="BL365" i="41"/>
  <c r="CH364" i="41"/>
  <c r="CF364" i="41"/>
  <c r="CE364" i="41"/>
  <c r="CD364" i="41"/>
  <c r="CC364" i="41"/>
  <c r="BY364" i="41"/>
  <c r="BX364" i="41"/>
  <c r="CG364" i="41" s="1"/>
  <c r="BW364" i="41"/>
  <c r="BV364" i="41"/>
  <c r="BU364" i="41"/>
  <c r="BT364" i="41"/>
  <c r="BQ364" i="41"/>
  <c r="BP364" i="41"/>
  <c r="BO364" i="41"/>
  <c r="BN364" i="41"/>
  <c r="BM364" i="41"/>
  <c r="BL364" i="41"/>
  <c r="BY363" i="41"/>
  <c r="CH363" i="41" s="1"/>
  <c r="BX363" i="41"/>
  <c r="CG363" i="41" s="1"/>
  <c r="BW363" i="41"/>
  <c r="CF363" i="41" s="1"/>
  <c r="BV363" i="41"/>
  <c r="CE363" i="41" s="1"/>
  <c r="BU363" i="41"/>
  <c r="CD363" i="41" s="1"/>
  <c r="BT363" i="41"/>
  <c r="CC363" i="41" s="1"/>
  <c r="BQ363" i="41"/>
  <c r="BP363" i="41"/>
  <c r="BO363" i="41"/>
  <c r="BN363" i="41"/>
  <c r="BM363" i="41"/>
  <c r="BL363" i="41"/>
  <c r="CE362" i="41"/>
  <c r="CD362" i="41"/>
  <c r="BY362" i="41"/>
  <c r="CH362" i="41" s="1"/>
  <c r="BX362" i="41"/>
  <c r="CG362" i="41" s="1"/>
  <c r="BW362" i="41"/>
  <c r="CF362" i="41" s="1"/>
  <c r="BV362" i="41"/>
  <c r="BU362" i="41"/>
  <c r="BT362" i="41"/>
  <c r="CC362" i="41" s="1"/>
  <c r="BQ362" i="41"/>
  <c r="BP362" i="41"/>
  <c r="BO362" i="41"/>
  <c r="BN362" i="41"/>
  <c r="BM362" i="41"/>
  <c r="BL362" i="41"/>
  <c r="CH361" i="41"/>
  <c r="CG361" i="41"/>
  <c r="CE361" i="41"/>
  <c r="CD361" i="41"/>
  <c r="BY361" i="41"/>
  <c r="BX361" i="41"/>
  <c r="BW361" i="41"/>
  <c r="CF361" i="41" s="1"/>
  <c r="BV361" i="41"/>
  <c r="BU361" i="41"/>
  <c r="BT361" i="41"/>
  <c r="CC361" i="41" s="1"/>
  <c r="BQ361" i="41"/>
  <c r="BP361" i="41"/>
  <c r="BO361" i="41"/>
  <c r="BN361" i="41"/>
  <c r="BM361" i="41"/>
  <c r="BL361" i="41"/>
  <c r="CH360" i="41"/>
  <c r="CF360" i="41"/>
  <c r="CE360" i="41"/>
  <c r="CD360" i="41"/>
  <c r="CC360" i="41"/>
  <c r="BY360" i="41"/>
  <c r="BX360" i="41"/>
  <c r="CG360" i="41" s="1"/>
  <c r="BW360" i="41"/>
  <c r="BV360" i="41"/>
  <c r="BU360" i="41"/>
  <c r="BT360" i="41"/>
  <c r="BQ360" i="41"/>
  <c r="BP360" i="41"/>
  <c r="BO360" i="41"/>
  <c r="BN360" i="41"/>
  <c r="BM360" i="41"/>
  <c r="BL360" i="41"/>
  <c r="CH359" i="41"/>
  <c r="CG359" i="41"/>
  <c r="CF359" i="41"/>
  <c r="CE359" i="41"/>
  <c r="BY359" i="41"/>
  <c r="BX359" i="41"/>
  <c r="BW359" i="41"/>
  <c r="BV359" i="41"/>
  <c r="BU359" i="41"/>
  <c r="CD359" i="41" s="1"/>
  <c r="BT359" i="41"/>
  <c r="CC359" i="41" s="1"/>
  <c r="BQ359" i="41"/>
  <c r="BP359" i="41"/>
  <c r="BO359" i="41"/>
  <c r="BN359" i="41"/>
  <c r="BM359" i="41"/>
  <c r="BL359" i="41"/>
  <c r="CE358" i="41"/>
  <c r="BY358" i="41"/>
  <c r="CH358" i="41" s="1"/>
  <c r="BX358" i="41"/>
  <c r="CG358" i="41" s="1"/>
  <c r="BW358" i="41"/>
  <c r="CF358" i="41" s="1"/>
  <c r="BV358" i="41"/>
  <c r="BU358" i="41"/>
  <c r="CD358" i="41" s="1"/>
  <c r="BT358" i="41"/>
  <c r="CC358" i="41" s="1"/>
  <c r="BQ358" i="41"/>
  <c r="BP358" i="41"/>
  <c r="BO358" i="41"/>
  <c r="BN358" i="41"/>
  <c r="BM358" i="41"/>
  <c r="BL358" i="41"/>
  <c r="CD357" i="41"/>
  <c r="BY357" i="41"/>
  <c r="CH357" i="41" s="1"/>
  <c r="BX357" i="41"/>
  <c r="CG357" i="41" s="1"/>
  <c r="BW357" i="41"/>
  <c r="CF357" i="41" s="1"/>
  <c r="BV357" i="41"/>
  <c r="CE357" i="41" s="1"/>
  <c r="BU357" i="41"/>
  <c r="BT357" i="41"/>
  <c r="CC357" i="41" s="1"/>
  <c r="BQ357" i="41"/>
  <c r="BP357" i="41"/>
  <c r="BO357" i="41"/>
  <c r="BN357" i="41"/>
  <c r="BM357" i="41"/>
  <c r="BL357" i="41"/>
  <c r="CF356" i="41"/>
  <c r="CD356" i="41"/>
  <c r="BY356" i="41"/>
  <c r="CH356" i="41" s="1"/>
  <c r="BX356" i="41"/>
  <c r="CG356" i="41" s="1"/>
  <c r="BW356" i="41"/>
  <c r="BV356" i="41"/>
  <c r="CE356" i="41" s="1"/>
  <c r="BU356" i="41"/>
  <c r="BT356" i="41"/>
  <c r="CC356" i="41" s="1"/>
  <c r="BQ356" i="41"/>
  <c r="BP356" i="41"/>
  <c r="BO356" i="41"/>
  <c r="BN356" i="41"/>
  <c r="BM356" i="41"/>
  <c r="BL356" i="41"/>
  <c r="CH355" i="41"/>
  <c r="CG355" i="41"/>
  <c r="CF355" i="41"/>
  <c r="CD355" i="41"/>
  <c r="BY355" i="41"/>
  <c r="BX355" i="41"/>
  <c r="BW355" i="41"/>
  <c r="BV355" i="41"/>
  <c r="CE355" i="41" s="1"/>
  <c r="BU355" i="41"/>
  <c r="BT355" i="41"/>
  <c r="CC355" i="41" s="1"/>
  <c r="BQ355" i="41"/>
  <c r="BP355" i="41"/>
  <c r="BO355" i="41"/>
  <c r="BN355" i="41"/>
  <c r="BM355" i="41"/>
  <c r="BL355" i="41"/>
  <c r="CH354" i="41"/>
  <c r="CG354" i="41"/>
  <c r="CE354" i="41"/>
  <c r="CD354" i="41"/>
  <c r="BY354" i="41"/>
  <c r="BX354" i="41"/>
  <c r="BW354" i="41"/>
  <c r="CF354" i="41" s="1"/>
  <c r="BV354" i="41"/>
  <c r="BU354" i="41"/>
  <c r="BT354" i="41"/>
  <c r="CC354" i="41" s="1"/>
  <c r="BQ354" i="41"/>
  <c r="BP354" i="41"/>
  <c r="BO354" i="41"/>
  <c r="BN354" i="41"/>
  <c r="BM354" i="41"/>
  <c r="BL354" i="41"/>
  <c r="CH353" i="41"/>
  <c r="CG353" i="41"/>
  <c r="CF353" i="41"/>
  <c r="CE353" i="41"/>
  <c r="CD353" i="41"/>
  <c r="BY353" i="41"/>
  <c r="BX353" i="41"/>
  <c r="BW353" i="41"/>
  <c r="BV353" i="41"/>
  <c r="BU353" i="41"/>
  <c r="BT353" i="41"/>
  <c r="CC353" i="41" s="1"/>
  <c r="BQ353" i="41"/>
  <c r="BP353" i="41"/>
  <c r="BO353" i="41"/>
  <c r="BN353" i="41"/>
  <c r="BM353" i="41"/>
  <c r="BL353" i="41"/>
  <c r="BY352" i="41"/>
  <c r="CH352" i="41" s="1"/>
  <c r="BX352" i="41"/>
  <c r="CG352" i="41" s="1"/>
  <c r="BW352" i="41"/>
  <c r="CF352" i="41" s="1"/>
  <c r="BV352" i="41"/>
  <c r="CE352" i="41" s="1"/>
  <c r="BU352" i="41"/>
  <c r="CD352" i="41" s="1"/>
  <c r="BT352" i="41"/>
  <c r="CC352" i="41" s="1"/>
  <c r="BQ352" i="41"/>
  <c r="BP352" i="41"/>
  <c r="BO352" i="41"/>
  <c r="BN352" i="41"/>
  <c r="BM352" i="41"/>
  <c r="BL352" i="41"/>
  <c r="CH351" i="41"/>
  <c r="CF351" i="41"/>
  <c r="CE351" i="41"/>
  <c r="BY351" i="41"/>
  <c r="BX351" i="41"/>
  <c r="CG351" i="41" s="1"/>
  <c r="BW351" i="41"/>
  <c r="BV351" i="41"/>
  <c r="BU351" i="41"/>
  <c r="CD351" i="41" s="1"/>
  <c r="BT351" i="41"/>
  <c r="CC351" i="41" s="1"/>
  <c r="BQ351" i="41"/>
  <c r="BP351" i="41"/>
  <c r="BO351" i="41"/>
  <c r="BN351" i="41"/>
  <c r="BM351" i="41"/>
  <c r="BL351" i="41"/>
  <c r="CF350" i="41"/>
  <c r="CE350" i="41"/>
  <c r="CD350" i="41"/>
  <c r="BY350" i="41"/>
  <c r="CH350" i="41" s="1"/>
  <c r="BX350" i="41"/>
  <c r="CG350" i="41" s="1"/>
  <c r="BW350" i="41"/>
  <c r="BV350" i="41"/>
  <c r="BU350" i="41"/>
  <c r="BT350" i="41"/>
  <c r="CC350" i="41" s="1"/>
  <c r="BQ350" i="41"/>
  <c r="BP350" i="41"/>
  <c r="BO350" i="41"/>
  <c r="BN350" i="41"/>
  <c r="BM350" i="41"/>
  <c r="BL350" i="41"/>
  <c r="BY349" i="41"/>
  <c r="CH349" i="41" s="1"/>
  <c r="BX349" i="41"/>
  <c r="CG349" i="41" s="1"/>
  <c r="BW349" i="41"/>
  <c r="CF349" i="41" s="1"/>
  <c r="BV349" i="41"/>
  <c r="CE349" i="41" s="1"/>
  <c r="BU349" i="41"/>
  <c r="CD349" i="41" s="1"/>
  <c r="BT349" i="41"/>
  <c r="CC349" i="41" s="1"/>
  <c r="BQ349" i="41"/>
  <c r="BP349" i="41"/>
  <c r="BO349" i="41"/>
  <c r="BN349" i="41"/>
  <c r="BM349" i="41"/>
  <c r="BL349" i="41"/>
  <c r="CF348" i="41"/>
  <c r="CD348" i="41"/>
  <c r="BY348" i="41"/>
  <c r="CH348" i="41" s="1"/>
  <c r="BX348" i="41"/>
  <c r="CG348" i="41" s="1"/>
  <c r="BW348" i="41"/>
  <c r="BV348" i="41"/>
  <c r="CE348" i="41" s="1"/>
  <c r="BU348" i="41"/>
  <c r="BT348" i="41"/>
  <c r="CC348" i="41" s="1"/>
  <c r="BQ348" i="41"/>
  <c r="BP348" i="41"/>
  <c r="BO348" i="41"/>
  <c r="BN348" i="41"/>
  <c r="BM348" i="41"/>
  <c r="BL348" i="41"/>
  <c r="CG347" i="41"/>
  <c r="CE347" i="41"/>
  <c r="CD347" i="41"/>
  <c r="BY347" i="41"/>
  <c r="CH347" i="41" s="1"/>
  <c r="BX347" i="41"/>
  <c r="BW347" i="41"/>
  <c r="CF347" i="41" s="1"/>
  <c r="BV347" i="41"/>
  <c r="BU347" i="41"/>
  <c r="BT347" i="41"/>
  <c r="CC347" i="41" s="1"/>
  <c r="BQ347" i="41"/>
  <c r="BP347" i="41"/>
  <c r="BO347" i="41"/>
  <c r="BN347" i="41"/>
  <c r="BM347" i="41"/>
  <c r="BL347" i="41"/>
  <c r="CH346" i="41"/>
  <c r="CG346" i="41"/>
  <c r="CF346" i="41"/>
  <c r="CE346" i="41"/>
  <c r="CD346" i="41"/>
  <c r="BY346" i="41"/>
  <c r="BX346" i="41"/>
  <c r="BW346" i="41"/>
  <c r="BV346" i="41"/>
  <c r="BU346" i="41"/>
  <c r="BT346" i="41"/>
  <c r="CC346" i="41" s="1"/>
  <c r="BQ346" i="41"/>
  <c r="BP346" i="41"/>
  <c r="BO346" i="41"/>
  <c r="BN346" i="41"/>
  <c r="BM346" i="41"/>
  <c r="BL346" i="41"/>
  <c r="CX345" i="41" a="1"/>
  <c r="CX345" i="41" s="1"/>
  <c r="CW345" i="41" a="1"/>
  <c r="CW345" i="41" s="1"/>
  <c r="CH345" i="41"/>
  <c r="CF345" i="41"/>
  <c r="CE345" i="41"/>
  <c r="CD345" i="41"/>
  <c r="BY345" i="41"/>
  <c r="BX345" i="41"/>
  <c r="CG345" i="41" s="1"/>
  <c r="BW345" i="41"/>
  <c r="BV345" i="41"/>
  <c r="BU345" i="41"/>
  <c r="BT345" i="41"/>
  <c r="CC345" i="41" s="1"/>
  <c r="BQ345" i="41"/>
  <c r="BP345" i="41"/>
  <c r="BO345" i="41"/>
  <c r="BN345" i="41"/>
  <c r="BM345" i="41"/>
  <c r="BL345" i="41"/>
  <c r="BY327" i="41"/>
  <c r="CH327" i="41" s="1"/>
  <c r="BX327" i="41"/>
  <c r="CG327" i="41" s="1"/>
  <c r="BQ327" i="41"/>
  <c r="BP327" i="41"/>
  <c r="CH326" i="41"/>
  <c r="BY326" i="41"/>
  <c r="BX326" i="41"/>
  <c r="CG326" i="41" s="1"/>
  <c r="BQ326" i="41"/>
  <c r="BP326" i="41"/>
  <c r="CH325" i="41"/>
  <c r="BY325" i="41"/>
  <c r="BX325" i="41"/>
  <c r="CG325" i="41" s="1"/>
  <c r="BQ325" i="41"/>
  <c r="BP325" i="41"/>
  <c r="BY324" i="41"/>
  <c r="CH324" i="41" s="1"/>
  <c r="BX324" i="41"/>
  <c r="CG324" i="41" s="1"/>
  <c r="BQ324" i="41"/>
  <c r="BP324" i="41"/>
  <c r="BY323" i="41"/>
  <c r="CH323" i="41" s="1"/>
  <c r="BX323" i="41"/>
  <c r="CG323" i="41" s="1"/>
  <c r="BQ323" i="41"/>
  <c r="BP323" i="41"/>
  <c r="CH322" i="41"/>
  <c r="BY322" i="41"/>
  <c r="BX322" i="41"/>
  <c r="CG322" i="41" s="1"/>
  <c r="BQ322" i="41"/>
  <c r="BP322" i="41"/>
  <c r="CH321" i="41"/>
  <c r="BY321" i="41"/>
  <c r="BX321" i="41"/>
  <c r="CG321" i="41" s="1"/>
  <c r="BQ321" i="41"/>
  <c r="BP321" i="41"/>
  <c r="CH320" i="41"/>
  <c r="BY320" i="41"/>
  <c r="BX320" i="41"/>
  <c r="CG320" i="41" s="1"/>
  <c r="BQ320" i="41"/>
  <c r="BP320" i="41"/>
  <c r="BY319" i="41"/>
  <c r="CH319" i="41" s="1"/>
  <c r="BX319" i="41"/>
  <c r="CG319" i="41" s="1"/>
  <c r="BQ319" i="41"/>
  <c r="BP319" i="41"/>
  <c r="CH318" i="41"/>
  <c r="BY318" i="41"/>
  <c r="BX318" i="41"/>
  <c r="CG318" i="41" s="1"/>
  <c r="BQ318" i="41"/>
  <c r="BP318" i="41"/>
  <c r="CH317" i="41"/>
  <c r="BY317" i="41"/>
  <c r="BX317" i="41"/>
  <c r="CG317" i="41" s="1"/>
  <c r="BQ317" i="41"/>
  <c r="BP317" i="41"/>
  <c r="BY316" i="41"/>
  <c r="CH316" i="41" s="1"/>
  <c r="BX316" i="41"/>
  <c r="CG316" i="41" s="1"/>
  <c r="BQ316" i="41"/>
  <c r="BP316" i="41"/>
  <c r="CH315" i="41"/>
  <c r="BY315" i="41"/>
  <c r="BX315" i="41"/>
  <c r="CG315" i="41" s="1"/>
  <c r="BQ315" i="41"/>
  <c r="BP315" i="41"/>
  <c r="BY314" i="41"/>
  <c r="CH314" i="41" s="1"/>
  <c r="BX314" i="41"/>
  <c r="CG314" i="41" s="1"/>
  <c r="BQ314" i="41"/>
  <c r="BP314" i="41"/>
  <c r="CH313" i="41"/>
  <c r="BY313" i="41"/>
  <c r="BX313" i="41"/>
  <c r="CG313" i="41" s="1"/>
  <c r="BQ313" i="41"/>
  <c r="BP313" i="41"/>
  <c r="CH312" i="41"/>
  <c r="BY312" i="41"/>
  <c r="BX312" i="41"/>
  <c r="CG312" i="41" s="1"/>
  <c r="BQ312" i="41"/>
  <c r="BP312" i="41"/>
  <c r="CH311" i="41"/>
  <c r="BY311" i="41"/>
  <c r="BX311" i="41"/>
  <c r="CG311" i="41" s="1"/>
  <c r="BQ311" i="41"/>
  <c r="BP311" i="41"/>
  <c r="BY310" i="41"/>
  <c r="CH310" i="41" s="1"/>
  <c r="BX310" i="41"/>
  <c r="CG310" i="41" s="1"/>
  <c r="BQ310" i="41"/>
  <c r="BP310" i="41"/>
  <c r="BY309" i="41"/>
  <c r="CH309" i="41" s="1"/>
  <c r="BX309" i="41"/>
  <c r="CG309" i="41" s="1"/>
  <c r="BQ309" i="41"/>
  <c r="BP309" i="41"/>
  <c r="BY308" i="41"/>
  <c r="CH308" i="41" s="1"/>
  <c r="BX308" i="41"/>
  <c r="CG308" i="41" s="1"/>
  <c r="BQ308" i="41"/>
  <c r="BP308" i="41"/>
  <c r="BY307" i="41"/>
  <c r="CH307" i="41" s="1"/>
  <c r="BX307" i="41"/>
  <c r="CG307" i="41" s="1"/>
  <c r="BQ307" i="41"/>
  <c r="BP307" i="41"/>
  <c r="CH306" i="41"/>
  <c r="BY306" i="41"/>
  <c r="BX306" i="41"/>
  <c r="CG306" i="41" s="1"/>
  <c r="BQ306" i="41"/>
  <c r="BP306" i="41"/>
  <c r="BY305" i="41"/>
  <c r="CH305" i="41" s="1"/>
  <c r="BX305" i="41"/>
  <c r="CG305" i="41" s="1"/>
  <c r="BQ305" i="41"/>
  <c r="BP305" i="41"/>
  <c r="CH304" i="41"/>
  <c r="BY304" i="41"/>
  <c r="BX304" i="41"/>
  <c r="CG304" i="41" s="1"/>
  <c r="BQ304" i="41"/>
  <c r="BP304" i="41"/>
  <c r="BY303" i="41"/>
  <c r="CH303" i="41" s="1"/>
  <c r="BX303" i="41"/>
  <c r="CG303" i="41" s="1"/>
  <c r="BQ303" i="41"/>
  <c r="BP303" i="41"/>
  <c r="CH302" i="41"/>
  <c r="BY302" i="41"/>
  <c r="BX302" i="41"/>
  <c r="CG302" i="41" s="1"/>
  <c r="BQ302" i="41"/>
  <c r="BP302" i="41"/>
  <c r="CH301" i="41"/>
  <c r="BY301" i="41"/>
  <c r="BX301" i="41"/>
  <c r="CG301" i="41" s="1"/>
  <c r="BQ301" i="41"/>
  <c r="BP301" i="41"/>
  <c r="BY300" i="41"/>
  <c r="CH300" i="41" s="1"/>
  <c r="BX300" i="41"/>
  <c r="CG300" i="41" s="1"/>
  <c r="BQ300" i="41"/>
  <c r="BP300" i="41"/>
  <c r="CH299" i="41"/>
  <c r="BY299" i="41"/>
  <c r="BX299" i="41"/>
  <c r="CG299" i="41" s="1"/>
  <c r="BQ299" i="41"/>
  <c r="BP299" i="41"/>
  <c r="CH298" i="41"/>
  <c r="BY298" i="41"/>
  <c r="BX298" i="41"/>
  <c r="CG298" i="41" s="1"/>
  <c r="BQ298" i="41"/>
  <c r="BP298" i="41"/>
  <c r="CH297" i="41"/>
  <c r="BY297" i="41"/>
  <c r="BX297" i="41"/>
  <c r="CG297" i="41" s="1"/>
  <c r="BQ297" i="41"/>
  <c r="BP297" i="41"/>
  <c r="CH296" i="41"/>
  <c r="BY296" i="41"/>
  <c r="BX296" i="41"/>
  <c r="CG296" i="41" s="1"/>
  <c r="BQ296" i="41"/>
  <c r="BP296" i="41"/>
  <c r="BY295" i="41"/>
  <c r="CH295" i="41" s="1"/>
  <c r="BX295" i="41"/>
  <c r="CG295" i="41" s="1"/>
  <c r="BQ295" i="41"/>
  <c r="BP295" i="41"/>
  <c r="CH294" i="41"/>
  <c r="BY294" i="41"/>
  <c r="BX294" i="41"/>
  <c r="CG294" i="41" s="1"/>
  <c r="BQ294" i="41"/>
  <c r="BP294" i="41"/>
  <c r="CH293" i="41"/>
  <c r="BY293" i="41"/>
  <c r="BX293" i="41"/>
  <c r="CG293" i="41" s="1"/>
  <c r="BQ293" i="41"/>
  <c r="BP293" i="41"/>
  <c r="CH292" i="41"/>
  <c r="BY292" i="41"/>
  <c r="BX292" i="41"/>
  <c r="CG292" i="41" s="1"/>
  <c r="BQ292" i="41"/>
  <c r="BP292" i="41"/>
  <c r="CH291" i="41"/>
  <c r="CG291" i="41"/>
  <c r="BY291" i="41"/>
  <c r="BX291" i="41"/>
  <c r="BW291" i="41"/>
  <c r="CF291" i="41" s="1"/>
  <c r="BV291" i="41"/>
  <c r="CE291" i="41" s="1"/>
  <c r="BU291" i="41"/>
  <c r="CD291" i="41" s="1"/>
  <c r="BT291" i="41"/>
  <c r="CC291" i="41" s="1"/>
  <c r="BQ291" i="41"/>
  <c r="BP291" i="41"/>
  <c r="BO291" i="41"/>
  <c r="BN291" i="41"/>
  <c r="BM291" i="41"/>
  <c r="BL291" i="41"/>
  <c r="BY290" i="41"/>
  <c r="CH290" i="41" s="1"/>
  <c r="BX290" i="41"/>
  <c r="CG290" i="41" s="1"/>
  <c r="BW290" i="41"/>
  <c r="CF290" i="41" s="1"/>
  <c r="BV290" i="41"/>
  <c r="CE290" i="41" s="1"/>
  <c r="BU290" i="41"/>
  <c r="CD290" i="41" s="1"/>
  <c r="BT290" i="41"/>
  <c r="CC290" i="41" s="1"/>
  <c r="BQ290" i="41"/>
  <c r="BP290" i="41"/>
  <c r="BO290" i="41"/>
  <c r="BN290" i="41"/>
  <c r="BM290" i="41"/>
  <c r="BL290" i="41"/>
  <c r="CH289" i="41"/>
  <c r="CF289" i="41"/>
  <c r="CE289" i="41"/>
  <c r="BY289" i="41"/>
  <c r="BX289" i="41"/>
  <c r="CG289" i="41" s="1"/>
  <c r="BW289" i="41"/>
  <c r="BV289" i="41"/>
  <c r="BU289" i="41"/>
  <c r="CD289" i="41" s="1"/>
  <c r="BT289" i="41"/>
  <c r="CC289" i="41" s="1"/>
  <c r="BQ289" i="41"/>
  <c r="BP289" i="41"/>
  <c r="BO289" i="41"/>
  <c r="BN289" i="41"/>
  <c r="BM289" i="41"/>
  <c r="BL289" i="41"/>
  <c r="CH288" i="41"/>
  <c r="CF288" i="41"/>
  <c r="CD288" i="41"/>
  <c r="BY288" i="41"/>
  <c r="BX288" i="41"/>
  <c r="CG288" i="41" s="1"/>
  <c r="BW288" i="41"/>
  <c r="BV288" i="41"/>
  <c r="CE288" i="41" s="1"/>
  <c r="BU288" i="41"/>
  <c r="BT288" i="41"/>
  <c r="CC288" i="41" s="1"/>
  <c r="BQ288" i="41"/>
  <c r="BP288" i="41"/>
  <c r="BO288" i="41"/>
  <c r="BN288" i="41"/>
  <c r="BM288" i="41"/>
  <c r="BL288" i="41"/>
  <c r="CE287" i="41"/>
  <c r="CD287" i="41"/>
  <c r="BY287" i="41"/>
  <c r="CH287" i="41" s="1"/>
  <c r="BX287" i="41"/>
  <c r="CG287" i="41" s="1"/>
  <c r="BW287" i="41"/>
  <c r="CF287" i="41" s="1"/>
  <c r="BV287" i="41"/>
  <c r="BU287" i="41"/>
  <c r="BT287" i="41"/>
  <c r="CC287" i="41" s="1"/>
  <c r="BQ287" i="41"/>
  <c r="BP287" i="41"/>
  <c r="BO287" i="41"/>
  <c r="BN287" i="41"/>
  <c r="BM287" i="41"/>
  <c r="BL287" i="41"/>
  <c r="CH286" i="41"/>
  <c r="CG286" i="41"/>
  <c r="CF286" i="41"/>
  <c r="BY286" i="41"/>
  <c r="BX286" i="41"/>
  <c r="BW286" i="41"/>
  <c r="BV286" i="41"/>
  <c r="CE286" i="41" s="1"/>
  <c r="BU286" i="41"/>
  <c r="CD286" i="41" s="1"/>
  <c r="BT286" i="41"/>
  <c r="CC286" i="41" s="1"/>
  <c r="BQ286" i="41"/>
  <c r="BP286" i="41"/>
  <c r="BO286" i="41"/>
  <c r="BN286" i="41"/>
  <c r="BM286" i="41"/>
  <c r="BL286" i="41"/>
  <c r="CF285" i="41"/>
  <c r="BY285" i="41"/>
  <c r="CH285" i="41" s="1"/>
  <c r="BX285" i="41"/>
  <c r="CG285" i="41" s="1"/>
  <c r="BW285" i="41"/>
  <c r="BV285" i="41"/>
  <c r="CE285" i="41" s="1"/>
  <c r="BU285" i="41"/>
  <c r="CD285" i="41" s="1"/>
  <c r="BT285" i="41"/>
  <c r="CC285" i="41" s="1"/>
  <c r="BQ285" i="41"/>
  <c r="BP285" i="41"/>
  <c r="BO285" i="41"/>
  <c r="BN285" i="41"/>
  <c r="BM285" i="41"/>
  <c r="BL285" i="41"/>
  <c r="CH284" i="41"/>
  <c r="CG284" i="41"/>
  <c r="CF284" i="41"/>
  <c r="CE284" i="41"/>
  <c r="CD284" i="41"/>
  <c r="CC284" i="41"/>
  <c r="BY284" i="41"/>
  <c r="BX284" i="41"/>
  <c r="BW284" i="41"/>
  <c r="BV284" i="41"/>
  <c r="BU284" i="41"/>
  <c r="BT284" i="41"/>
  <c r="BQ284" i="41"/>
  <c r="BP284" i="41"/>
  <c r="BO284" i="41"/>
  <c r="BN284" i="41"/>
  <c r="BM284" i="41"/>
  <c r="BL284" i="41"/>
  <c r="CH283" i="41"/>
  <c r="CF283" i="41"/>
  <c r="BY283" i="41"/>
  <c r="BX283" i="41"/>
  <c r="CG283" i="41" s="1"/>
  <c r="BW283" i="41"/>
  <c r="BV283" i="41"/>
  <c r="CE283" i="41" s="1"/>
  <c r="BU283" i="41"/>
  <c r="CD283" i="41" s="1"/>
  <c r="BT283" i="41"/>
  <c r="CC283" i="41" s="1"/>
  <c r="BQ283" i="41"/>
  <c r="BP283" i="41"/>
  <c r="BO283" i="41"/>
  <c r="BN283" i="41"/>
  <c r="BM283" i="41"/>
  <c r="BL283" i="41"/>
  <c r="BY282" i="41"/>
  <c r="CH282" i="41" s="1"/>
  <c r="BX282" i="41"/>
  <c r="CG282" i="41" s="1"/>
  <c r="BW282" i="41"/>
  <c r="CF282" i="41" s="1"/>
  <c r="BV282" i="41"/>
  <c r="CE282" i="41" s="1"/>
  <c r="BU282" i="41"/>
  <c r="CD282" i="41" s="1"/>
  <c r="BT282" i="41"/>
  <c r="CC282" i="41" s="1"/>
  <c r="BQ282" i="41"/>
  <c r="BP282" i="41"/>
  <c r="BO282" i="41"/>
  <c r="BN282" i="41"/>
  <c r="BM282" i="41"/>
  <c r="BL282" i="41"/>
  <c r="CD281" i="41"/>
  <c r="BY281" i="41"/>
  <c r="CH281" i="41" s="1"/>
  <c r="BX281" i="41"/>
  <c r="CG281" i="41" s="1"/>
  <c r="BW281" i="41"/>
  <c r="CF281" i="41" s="1"/>
  <c r="BV281" i="41"/>
  <c r="CE281" i="41" s="1"/>
  <c r="BU281" i="41"/>
  <c r="BT281" i="41"/>
  <c r="CC281" i="41" s="1"/>
  <c r="BQ281" i="41"/>
  <c r="BP281" i="41"/>
  <c r="BO281" i="41"/>
  <c r="BN281" i="41"/>
  <c r="BM281" i="41"/>
  <c r="BL281" i="41"/>
  <c r="CE280" i="41"/>
  <c r="CD280" i="41"/>
  <c r="BY280" i="41"/>
  <c r="CH280" i="41" s="1"/>
  <c r="BX280" i="41"/>
  <c r="CG280" i="41" s="1"/>
  <c r="BW280" i="41"/>
  <c r="CF280" i="41" s="1"/>
  <c r="BV280" i="41"/>
  <c r="BU280" i="41"/>
  <c r="BT280" i="41"/>
  <c r="CC280" i="41" s="1"/>
  <c r="BQ280" i="41"/>
  <c r="BP280" i="41"/>
  <c r="BO280" i="41"/>
  <c r="BN280" i="41"/>
  <c r="BM280" i="41"/>
  <c r="BL280" i="41"/>
  <c r="CH279" i="41"/>
  <c r="CG279" i="41"/>
  <c r="CE279" i="41"/>
  <c r="CD279" i="41"/>
  <c r="BY279" i="41"/>
  <c r="BX279" i="41"/>
  <c r="BW279" i="41"/>
  <c r="CF279" i="41" s="1"/>
  <c r="BV279" i="41"/>
  <c r="BU279" i="41"/>
  <c r="BT279" i="41"/>
  <c r="CC279" i="41" s="1"/>
  <c r="BQ279" i="41"/>
  <c r="BP279" i="41"/>
  <c r="BO279" i="41"/>
  <c r="BN279" i="41"/>
  <c r="BM279" i="41"/>
  <c r="BL279" i="41"/>
  <c r="CX278" i="41" a="1"/>
  <c r="CX278" i="41" s="1"/>
  <c r="CW278" i="41" a="1"/>
  <c r="CW278" i="41" s="1"/>
  <c r="CG278" i="41"/>
  <c r="CE278" i="41"/>
  <c r="CD278" i="41"/>
  <c r="BY278" i="41"/>
  <c r="CH278" i="41" s="1"/>
  <c r="BX278" i="41"/>
  <c r="BW278" i="41"/>
  <c r="CF278" i="41" s="1"/>
  <c r="BV278" i="41"/>
  <c r="BU278" i="41"/>
  <c r="BT278" i="41"/>
  <c r="CC278" i="41" s="1"/>
  <c r="BQ278" i="41"/>
  <c r="BP278" i="41"/>
  <c r="BO278" i="41"/>
  <c r="BN278" i="41"/>
  <c r="BM278" i="41"/>
  <c r="BL278" i="41"/>
  <c r="BY260" i="41"/>
  <c r="CH260" i="41" s="1"/>
  <c r="BX260" i="41"/>
  <c r="CG260" i="41" s="1"/>
  <c r="BQ260" i="41"/>
  <c r="BP260" i="41"/>
  <c r="BY259" i="41"/>
  <c r="CH259" i="41" s="1"/>
  <c r="BX259" i="41"/>
  <c r="CG259" i="41" s="1"/>
  <c r="BQ259" i="41"/>
  <c r="BP259" i="41"/>
  <c r="CH258" i="41"/>
  <c r="BY258" i="41"/>
  <c r="BX258" i="41"/>
  <c r="CG258" i="41" s="1"/>
  <c r="BQ258" i="41"/>
  <c r="BP258" i="41"/>
  <c r="CH257" i="41"/>
  <c r="BY257" i="41"/>
  <c r="BX257" i="41"/>
  <c r="CG257" i="41" s="1"/>
  <c r="BQ257" i="41"/>
  <c r="BP257" i="41"/>
  <c r="CH256" i="41"/>
  <c r="BY256" i="41"/>
  <c r="BX256" i="41"/>
  <c r="CG256" i="41" s="1"/>
  <c r="BQ256" i="41"/>
  <c r="BP256" i="41"/>
  <c r="CH255" i="41"/>
  <c r="BY255" i="41"/>
  <c r="BX255" i="41"/>
  <c r="CG255" i="41" s="1"/>
  <c r="BQ255" i="41"/>
  <c r="BP255" i="41"/>
  <c r="CH254" i="41"/>
  <c r="BY254" i="41"/>
  <c r="BX254" i="41"/>
  <c r="CG254" i="41" s="1"/>
  <c r="BQ254" i="41"/>
  <c r="BP254" i="41"/>
  <c r="BY253" i="41"/>
  <c r="CH253" i="41" s="1"/>
  <c r="BX253" i="41"/>
  <c r="CG253" i="41" s="1"/>
  <c r="BQ253" i="41"/>
  <c r="BP253" i="41"/>
  <c r="CH252" i="41"/>
  <c r="BY252" i="41"/>
  <c r="BX252" i="41"/>
  <c r="CG252" i="41" s="1"/>
  <c r="BQ252" i="41"/>
  <c r="BP252" i="41"/>
  <c r="CH251" i="41"/>
  <c r="BY251" i="41"/>
  <c r="BX251" i="41"/>
  <c r="CG251" i="41" s="1"/>
  <c r="BQ251" i="41"/>
  <c r="BP251" i="41"/>
  <c r="BY250" i="41"/>
  <c r="CH250" i="41" s="1"/>
  <c r="BX250" i="41"/>
  <c r="CG250" i="41" s="1"/>
  <c r="BQ250" i="41"/>
  <c r="BP250" i="41"/>
  <c r="BY249" i="41"/>
  <c r="CH249" i="41" s="1"/>
  <c r="BX249" i="41"/>
  <c r="CG249" i="41" s="1"/>
  <c r="BQ249" i="41"/>
  <c r="BP249" i="41"/>
  <c r="BY248" i="41"/>
  <c r="CH248" i="41" s="1"/>
  <c r="BX248" i="41"/>
  <c r="CG248" i="41" s="1"/>
  <c r="BQ248" i="41"/>
  <c r="BP248" i="41"/>
  <c r="BY247" i="41"/>
  <c r="CH247" i="41" s="1"/>
  <c r="BX247" i="41"/>
  <c r="CG247" i="41" s="1"/>
  <c r="BQ247" i="41"/>
  <c r="BP247" i="41"/>
  <c r="BY246" i="41"/>
  <c r="CH246" i="41" s="1"/>
  <c r="BX246" i="41"/>
  <c r="CG246" i="41" s="1"/>
  <c r="BQ246" i="41"/>
  <c r="BP246" i="41"/>
  <c r="CH245" i="41"/>
  <c r="BY245" i="41"/>
  <c r="BX245" i="41"/>
  <c r="CG245" i="41" s="1"/>
  <c r="BQ245" i="41"/>
  <c r="BP245" i="41"/>
  <c r="BY244" i="41"/>
  <c r="CH244" i="41" s="1"/>
  <c r="BX244" i="41"/>
  <c r="CG244" i="41" s="1"/>
  <c r="BQ244" i="41"/>
  <c r="BP244" i="41"/>
  <c r="BY243" i="41"/>
  <c r="CH243" i="41" s="1"/>
  <c r="BX243" i="41"/>
  <c r="CG243" i="41" s="1"/>
  <c r="BQ243" i="41"/>
  <c r="BP243" i="41"/>
  <c r="BY242" i="41"/>
  <c r="CH242" i="41" s="1"/>
  <c r="BX242" i="41"/>
  <c r="CG242" i="41" s="1"/>
  <c r="BQ242" i="41"/>
  <c r="BP242" i="41"/>
  <c r="BY241" i="41"/>
  <c r="CH241" i="41" s="1"/>
  <c r="BX241" i="41"/>
  <c r="CG241" i="41" s="1"/>
  <c r="BQ241" i="41"/>
  <c r="BP241" i="41"/>
  <c r="BY240" i="41"/>
  <c r="CH240" i="41" s="1"/>
  <c r="BX240" i="41"/>
  <c r="CG240" i="41" s="1"/>
  <c r="BQ240" i="41"/>
  <c r="BP240" i="41"/>
  <c r="CH239" i="41"/>
  <c r="BY239" i="41"/>
  <c r="BX239" i="41"/>
  <c r="CG239" i="41" s="1"/>
  <c r="BQ239" i="41"/>
  <c r="BP239" i="41"/>
  <c r="CH238" i="41"/>
  <c r="BY238" i="41"/>
  <c r="BX238" i="41"/>
  <c r="CG238" i="41" s="1"/>
  <c r="BQ238" i="41"/>
  <c r="BP238" i="41"/>
  <c r="BY237" i="41"/>
  <c r="CH237" i="41" s="1"/>
  <c r="BX237" i="41"/>
  <c r="CG237" i="41" s="1"/>
  <c r="BQ237" i="41"/>
  <c r="BP237" i="41"/>
  <c r="CH236" i="41"/>
  <c r="BY236" i="41"/>
  <c r="BX236" i="41"/>
  <c r="CG236" i="41" s="1"/>
  <c r="BQ236" i="41"/>
  <c r="BP236" i="41"/>
  <c r="CH235" i="41"/>
  <c r="BY235" i="41"/>
  <c r="BX235" i="41"/>
  <c r="CG235" i="41" s="1"/>
  <c r="BQ235" i="41"/>
  <c r="BP235" i="41"/>
  <c r="CH234" i="41"/>
  <c r="BY234" i="41"/>
  <c r="BX234" i="41"/>
  <c r="CG234" i="41" s="1"/>
  <c r="BQ234" i="41"/>
  <c r="BP234" i="41"/>
  <c r="CH233" i="41"/>
  <c r="BY233" i="41"/>
  <c r="BX233" i="41"/>
  <c r="CG233" i="41" s="1"/>
  <c r="BQ233" i="41"/>
  <c r="BP233" i="41"/>
  <c r="BY232" i="41"/>
  <c r="CH232" i="41" s="1"/>
  <c r="BX232" i="41"/>
  <c r="CG232" i="41" s="1"/>
  <c r="BQ232" i="41"/>
  <c r="BP232" i="41"/>
  <c r="BY231" i="41"/>
  <c r="CH231" i="41" s="1"/>
  <c r="BX231" i="41"/>
  <c r="CG231" i="41" s="1"/>
  <c r="BQ231" i="41"/>
  <c r="BP231" i="41"/>
  <c r="CG230" i="41"/>
  <c r="BY230" i="41"/>
  <c r="CH230" i="41" s="1"/>
  <c r="BX230" i="41"/>
  <c r="BQ230" i="41"/>
  <c r="BP230" i="41"/>
  <c r="BY229" i="41"/>
  <c r="CH229" i="41" s="1"/>
  <c r="BX229" i="41"/>
  <c r="CG229" i="41" s="1"/>
  <c r="BQ229" i="41"/>
  <c r="BP229" i="41"/>
  <c r="CG228" i="41"/>
  <c r="BY228" i="41"/>
  <c r="CH228" i="41" s="1"/>
  <c r="BX228" i="41"/>
  <c r="BQ228" i="41"/>
  <c r="BP228" i="41"/>
  <c r="BY227" i="41"/>
  <c r="CH227" i="41" s="1"/>
  <c r="BX227" i="41"/>
  <c r="CG227" i="41" s="1"/>
  <c r="BQ227" i="41"/>
  <c r="BP227" i="41"/>
  <c r="BY226" i="41"/>
  <c r="CH226" i="41" s="1"/>
  <c r="BX226" i="41"/>
  <c r="CG226" i="41" s="1"/>
  <c r="BQ226" i="41"/>
  <c r="BP226" i="41"/>
  <c r="CH225" i="41"/>
  <c r="BY225" i="41"/>
  <c r="BX225" i="41"/>
  <c r="CG225" i="41" s="1"/>
  <c r="BQ225" i="41"/>
  <c r="BP225" i="41"/>
  <c r="CH224" i="41"/>
  <c r="BY224" i="41"/>
  <c r="BX224" i="41"/>
  <c r="CG224" i="41" s="1"/>
  <c r="BQ224" i="41"/>
  <c r="BP224" i="41"/>
  <c r="BY223" i="41"/>
  <c r="CH223" i="41" s="1"/>
  <c r="BX223" i="41"/>
  <c r="CG223" i="41" s="1"/>
  <c r="BQ223" i="41"/>
  <c r="BP223" i="41"/>
  <c r="CH222" i="41"/>
  <c r="CG222" i="41"/>
  <c r="BY222" i="41"/>
  <c r="BX222" i="41"/>
  <c r="BW222" i="41"/>
  <c r="CF222" i="41" s="1"/>
  <c r="BV222" i="41"/>
  <c r="CE222" i="41" s="1"/>
  <c r="BU222" i="41"/>
  <c r="CD222" i="41" s="1"/>
  <c r="BT222" i="41"/>
  <c r="CC222" i="41" s="1"/>
  <c r="BQ222" i="41"/>
  <c r="BP222" i="41"/>
  <c r="BO222" i="41"/>
  <c r="BN222" i="41"/>
  <c r="BM222" i="41"/>
  <c r="BL222" i="41"/>
  <c r="CH221" i="41"/>
  <c r="CF221" i="41"/>
  <c r="CD221" i="41"/>
  <c r="BY221" i="41"/>
  <c r="BX221" i="41"/>
  <c r="CG221" i="41" s="1"/>
  <c r="BW221" i="41"/>
  <c r="BV221" i="41"/>
  <c r="CE221" i="41" s="1"/>
  <c r="BU221" i="41"/>
  <c r="BT221" i="41"/>
  <c r="CC221" i="41" s="1"/>
  <c r="BQ221" i="41"/>
  <c r="BP221" i="41"/>
  <c r="BO221" i="41"/>
  <c r="BN221" i="41"/>
  <c r="BM221" i="41"/>
  <c r="BL221" i="41"/>
  <c r="CG220" i="41"/>
  <c r="CF220" i="41"/>
  <c r="CD220" i="41"/>
  <c r="BY220" i="41"/>
  <c r="CH220" i="41" s="1"/>
  <c r="BX220" i="41"/>
  <c r="BW220" i="41"/>
  <c r="BV220" i="41"/>
  <c r="CE220" i="41" s="1"/>
  <c r="BU220" i="41"/>
  <c r="BT220" i="41"/>
  <c r="CC220" i="41" s="1"/>
  <c r="BQ220" i="41"/>
  <c r="BP220" i="41"/>
  <c r="BO220" i="41"/>
  <c r="BN220" i="41"/>
  <c r="BM220" i="41"/>
  <c r="BL220" i="41"/>
  <c r="CH219" i="41"/>
  <c r="CG219" i="41"/>
  <c r="CF219" i="41"/>
  <c r="CE219" i="41"/>
  <c r="CD219" i="41"/>
  <c r="BY219" i="41"/>
  <c r="BX219" i="41"/>
  <c r="BW219" i="41"/>
  <c r="BV219" i="41"/>
  <c r="BU219" i="41"/>
  <c r="BT219" i="41"/>
  <c r="CC219" i="41" s="1"/>
  <c r="BQ219" i="41"/>
  <c r="BP219" i="41"/>
  <c r="BO219" i="41"/>
  <c r="BN219" i="41"/>
  <c r="BM219" i="41"/>
  <c r="BL219" i="41"/>
  <c r="CH218" i="41"/>
  <c r="CG218" i="41"/>
  <c r="CD218" i="41"/>
  <c r="BY218" i="41"/>
  <c r="BX218" i="41"/>
  <c r="BW218" i="41"/>
  <c r="CF218" i="41" s="1"/>
  <c r="BV218" i="41"/>
  <c r="CE218" i="41" s="1"/>
  <c r="BU218" i="41"/>
  <c r="BT218" i="41"/>
  <c r="CC218" i="41" s="1"/>
  <c r="BQ218" i="41"/>
  <c r="BP218" i="41"/>
  <c r="BO218" i="41"/>
  <c r="BN218" i="41"/>
  <c r="BM218" i="41"/>
  <c r="BL218" i="41"/>
  <c r="CF217" i="41"/>
  <c r="CE217" i="41"/>
  <c r="BY217" i="41"/>
  <c r="CH217" i="41" s="1"/>
  <c r="BX217" i="41"/>
  <c r="CG217" i="41" s="1"/>
  <c r="BW217" i="41"/>
  <c r="BV217" i="41"/>
  <c r="BU217" i="41"/>
  <c r="CD217" i="41" s="1"/>
  <c r="BT217" i="41"/>
  <c r="CC217" i="41" s="1"/>
  <c r="BQ217" i="41"/>
  <c r="BP217" i="41"/>
  <c r="BO217" i="41"/>
  <c r="BN217" i="41"/>
  <c r="BM217" i="41"/>
  <c r="BL217" i="41"/>
  <c r="BY216" i="41"/>
  <c r="CH216" i="41" s="1"/>
  <c r="BX216" i="41"/>
  <c r="CG216" i="41" s="1"/>
  <c r="BW216" i="41"/>
  <c r="CF216" i="41" s="1"/>
  <c r="BV216" i="41"/>
  <c r="CE216" i="41" s="1"/>
  <c r="BU216" i="41"/>
  <c r="CD216" i="41" s="1"/>
  <c r="BT216" i="41"/>
  <c r="CC216" i="41" s="1"/>
  <c r="BQ216" i="41"/>
  <c r="BP216" i="41"/>
  <c r="BO216" i="41"/>
  <c r="BN216" i="41"/>
  <c r="BM216" i="41"/>
  <c r="BL216" i="41"/>
  <c r="CH215" i="41"/>
  <c r="CE215" i="41"/>
  <c r="CD215" i="41"/>
  <c r="BY215" i="41"/>
  <c r="BX215" i="41"/>
  <c r="CG215" i="41" s="1"/>
  <c r="BW215" i="41"/>
  <c r="CF215" i="41" s="1"/>
  <c r="BV215" i="41"/>
  <c r="BU215" i="41"/>
  <c r="BT215" i="41"/>
  <c r="CC215" i="41" s="1"/>
  <c r="BQ215" i="41"/>
  <c r="BP215" i="41"/>
  <c r="BO215" i="41"/>
  <c r="BN215" i="41"/>
  <c r="BM215" i="41"/>
  <c r="BL215" i="41"/>
  <c r="CF214" i="41"/>
  <c r="CD214" i="41"/>
  <c r="BY214" i="41"/>
  <c r="CH214" i="41" s="1"/>
  <c r="BX214" i="41"/>
  <c r="CG214" i="41" s="1"/>
  <c r="BW214" i="41"/>
  <c r="BV214" i="41"/>
  <c r="CE214" i="41" s="1"/>
  <c r="BU214" i="41"/>
  <c r="BT214" i="41"/>
  <c r="CC214" i="41" s="1"/>
  <c r="BQ214" i="41"/>
  <c r="BP214" i="41"/>
  <c r="BO214" i="41"/>
  <c r="BN214" i="41"/>
  <c r="BM214" i="41"/>
  <c r="BL214" i="41"/>
  <c r="CH213" i="41"/>
  <c r="CG213" i="41"/>
  <c r="CF213" i="41"/>
  <c r="CE213" i="41"/>
  <c r="CD213" i="41"/>
  <c r="BY213" i="41"/>
  <c r="BX213" i="41"/>
  <c r="BW213" i="41"/>
  <c r="BV213" i="41"/>
  <c r="BU213" i="41"/>
  <c r="BT213" i="41"/>
  <c r="CC213" i="41" s="1"/>
  <c r="BQ213" i="41"/>
  <c r="BP213" i="41"/>
  <c r="BO213" i="41"/>
  <c r="BN213" i="41"/>
  <c r="BM213" i="41"/>
  <c r="BL213" i="41"/>
  <c r="BY212" i="41"/>
  <c r="CH212" i="41" s="1"/>
  <c r="BX212" i="41"/>
  <c r="CG212" i="41" s="1"/>
  <c r="BW212" i="41"/>
  <c r="CF212" i="41" s="1"/>
  <c r="BV212" i="41"/>
  <c r="CE212" i="41" s="1"/>
  <c r="BU212" i="41"/>
  <c r="CD212" i="41" s="1"/>
  <c r="BT212" i="41"/>
  <c r="CC212" i="41" s="1"/>
  <c r="BQ212" i="41"/>
  <c r="BP212" i="41"/>
  <c r="BO212" i="41"/>
  <c r="BN212" i="41"/>
  <c r="BM212" i="41"/>
  <c r="BL212" i="41"/>
  <c r="CX211" i="41" a="1"/>
  <c r="CX211" i="41" s="1"/>
  <c r="CW211" i="41" a="1"/>
  <c r="CW211" i="41" s="1"/>
  <c r="CH211" i="41"/>
  <c r="CG211" i="41"/>
  <c r="CE211" i="41"/>
  <c r="BY211" i="41"/>
  <c r="BX211" i="41"/>
  <c r="BW211" i="41"/>
  <c r="CF211" i="41" s="1"/>
  <c r="BV211" i="41"/>
  <c r="BU211" i="41"/>
  <c r="CD211" i="41" s="1"/>
  <c r="BT211" i="41"/>
  <c r="CC211" i="41" s="1"/>
  <c r="BQ211" i="41"/>
  <c r="BP211" i="41"/>
  <c r="BO211" i="41"/>
  <c r="BN211" i="41"/>
  <c r="BM211" i="41"/>
  <c r="BL211" i="41"/>
  <c r="CG193" i="41"/>
  <c r="CF193" i="41"/>
  <c r="CD193" i="41"/>
  <c r="BY193" i="41"/>
  <c r="CH193" i="41" s="1"/>
  <c r="BX193" i="41"/>
  <c r="BW193" i="41"/>
  <c r="BV193" i="41"/>
  <c r="CE193" i="41" s="1"/>
  <c r="BU193" i="41"/>
  <c r="BT193" i="41"/>
  <c r="CC193" i="41" s="1"/>
  <c r="BQ193" i="41"/>
  <c r="BP193" i="41"/>
  <c r="BO193" i="41"/>
  <c r="BN193" i="41"/>
  <c r="BM193" i="41"/>
  <c r="BL193" i="41"/>
  <c r="BY192" i="41"/>
  <c r="CH192" i="41" s="1"/>
  <c r="BX192" i="41"/>
  <c r="CG192" i="41" s="1"/>
  <c r="BW192" i="41"/>
  <c r="CF192" i="41" s="1"/>
  <c r="BV192" i="41"/>
  <c r="CE192" i="41" s="1"/>
  <c r="BU192" i="41"/>
  <c r="CD192" i="41" s="1"/>
  <c r="BT192" i="41"/>
  <c r="CC192" i="41" s="1"/>
  <c r="BQ192" i="41"/>
  <c r="BP192" i="41"/>
  <c r="BO192" i="41"/>
  <c r="BN192" i="41"/>
  <c r="BM192" i="41"/>
  <c r="BL192" i="41"/>
  <c r="CH191" i="41"/>
  <c r="CG191" i="41"/>
  <c r="CD191" i="41"/>
  <c r="BY191" i="41"/>
  <c r="BX191" i="41"/>
  <c r="BW191" i="41"/>
  <c r="CF191" i="41" s="1"/>
  <c r="BV191" i="41"/>
  <c r="CE191" i="41" s="1"/>
  <c r="BU191" i="41"/>
  <c r="BT191" i="41"/>
  <c r="CC191" i="41" s="1"/>
  <c r="BQ191" i="41"/>
  <c r="BP191" i="41"/>
  <c r="BO191" i="41"/>
  <c r="BN191" i="41"/>
  <c r="BM191" i="41"/>
  <c r="BL191" i="41"/>
  <c r="CD190" i="41"/>
  <c r="BY190" i="41"/>
  <c r="CH190" i="41" s="1"/>
  <c r="BX190" i="41"/>
  <c r="CG190" i="41" s="1"/>
  <c r="BW190" i="41"/>
  <c r="CF190" i="41" s="1"/>
  <c r="BV190" i="41"/>
  <c r="CE190" i="41" s="1"/>
  <c r="BU190" i="41"/>
  <c r="BT190" i="41"/>
  <c r="CC190" i="41" s="1"/>
  <c r="BQ190" i="41"/>
  <c r="BP190" i="41"/>
  <c r="BO190" i="41"/>
  <c r="BN190" i="41"/>
  <c r="BM190" i="41"/>
  <c r="BL190" i="41"/>
  <c r="CG189" i="41"/>
  <c r="BY189" i="41"/>
  <c r="CH189" i="41" s="1"/>
  <c r="BX189" i="41"/>
  <c r="BW189" i="41"/>
  <c r="CF189" i="41" s="1"/>
  <c r="BV189" i="41"/>
  <c r="CE189" i="41" s="1"/>
  <c r="BU189" i="41"/>
  <c r="CD189" i="41" s="1"/>
  <c r="BT189" i="41"/>
  <c r="CC189" i="41" s="1"/>
  <c r="BQ189" i="41"/>
  <c r="BP189" i="41"/>
  <c r="BO189" i="41"/>
  <c r="BN189" i="41"/>
  <c r="BM189" i="41"/>
  <c r="BL189" i="41"/>
  <c r="CF188" i="41"/>
  <c r="CE188" i="41"/>
  <c r="BY188" i="41"/>
  <c r="CH188" i="41" s="1"/>
  <c r="BX188" i="41"/>
  <c r="CG188" i="41" s="1"/>
  <c r="BW188" i="41"/>
  <c r="BV188" i="41"/>
  <c r="BU188" i="41"/>
  <c r="CD188" i="41" s="1"/>
  <c r="BT188" i="41"/>
  <c r="CC188" i="41" s="1"/>
  <c r="BQ188" i="41"/>
  <c r="BP188" i="41"/>
  <c r="BO188" i="41"/>
  <c r="BN188" i="41"/>
  <c r="BM188" i="41"/>
  <c r="BL188" i="41"/>
  <c r="CH187" i="41"/>
  <c r="BY187" i="41"/>
  <c r="BX187" i="41"/>
  <c r="CG187" i="41" s="1"/>
  <c r="BQ187" i="41"/>
  <c r="BP187" i="41"/>
  <c r="CH186" i="41"/>
  <c r="BY186" i="41"/>
  <c r="BX186" i="41"/>
  <c r="CG186" i="41" s="1"/>
  <c r="BQ186" i="41"/>
  <c r="BP186" i="41"/>
  <c r="BY185" i="41"/>
  <c r="CH185" i="41" s="1"/>
  <c r="BX185" i="41"/>
  <c r="CG185" i="41" s="1"/>
  <c r="BQ185" i="41"/>
  <c r="BP185" i="41"/>
  <c r="CH184" i="41"/>
  <c r="BY184" i="41"/>
  <c r="BX184" i="41"/>
  <c r="CG184" i="41" s="1"/>
  <c r="BQ184" i="41"/>
  <c r="BP184" i="41"/>
  <c r="CH183" i="41"/>
  <c r="BY183" i="41"/>
  <c r="BX183" i="41"/>
  <c r="CG183" i="41" s="1"/>
  <c r="BQ183" i="41"/>
  <c r="BP183" i="41"/>
  <c r="CH182" i="41"/>
  <c r="BY182" i="41"/>
  <c r="BX182" i="41"/>
  <c r="CG182" i="41" s="1"/>
  <c r="BQ182" i="41"/>
  <c r="BP182" i="41"/>
  <c r="CH181" i="41"/>
  <c r="BY181" i="41"/>
  <c r="BX181" i="41"/>
  <c r="CG181" i="41" s="1"/>
  <c r="BQ181" i="41"/>
  <c r="BP181" i="41"/>
  <c r="BY180" i="41"/>
  <c r="CH180" i="41" s="1"/>
  <c r="BX180" i="41"/>
  <c r="CG180" i="41" s="1"/>
  <c r="BQ180" i="41"/>
  <c r="BP180" i="41"/>
  <c r="CH179" i="41"/>
  <c r="BY179" i="41"/>
  <c r="BX179" i="41"/>
  <c r="CG179" i="41" s="1"/>
  <c r="BQ179" i="41"/>
  <c r="BP179" i="41"/>
  <c r="CH178" i="41"/>
  <c r="BY178" i="41"/>
  <c r="BX178" i="41"/>
  <c r="CG178" i="41" s="1"/>
  <c r="BQ178" i="41"/>
  <c r="BP178" i="41"/>
  <c r="CH177" i="41"/>
  <c r="CG177" i="41"/>
  <c r="BY177" i="41"/>
  <c r="BX177" i="41"/>
  <c r="BQ177" i="41"/>
  <c r="BP177" i="41"/>
  <c r="BY176" i="41"/>
  <c r="CH176" i="41" s="1"/>
  <c r="BX176" i="41"/>
  <c r="CG176" i="41" s="1"/>
  <c r="BQ176" i="41"/>
  <c r="BP176" i="41"/>
  <c r="CH175" i="41"/>
  <c r="CG175" i="41"/>
  <c r="BY175" i="41"/>
  <c r="BX175" i="41"/>
  <c r="BQ175" i="41"/>
  <c r="BP175" i="41"/>
  <c r="BY174" i="41"/>
  <c r="CH174" i="41" s="1"/>
  <c r="BX174" i="41"/>
  <c r="CG174" i="41" s="1"/>
  <c r="BQ174" i="41"/>
  <c r="BP174" i="41"/>
  <c r="CH173" i="41"/>
  <c r="BY173" i="41"/>
  <c r="BX173" i="41"/>
  <c r="CG173" i="41" s="1"/>
  <c r="BQ173" i="41"/>
  <c r="BP173" i="41"/>
  <c r="BY172" i="41"/>
  <c r="CH172" i="41" s="1"/>
  <c r="BX172" i="41"/>
  <c r="CG172" i="41" s="1"/>
  <c r="BQ172" i="41"/>
  <c r="BP172" i="41"/>
  <c r="BY171" i="41"/>
  <c r="CH171" i="41" s="1"/>
  <c r="BX171" i="41"/>
  <c r="CG171" i="41" s="1"/>
  <c r="BQ171" i="41"/>
  <c r="BP171" i="41"/>
  <c r="CH170" i="41"/>
  <c r="BY170" i="41"/>
  <c r="BX170" i="41"/>
  <c r="CG170" i="41" s="1"/>
  <c r="BQ170" i="41"/>
  <c r="BP170" i="41"/>
  <c r="BY169" i="41"/>
  <c r="CH169" i="41" s="1"/>
  <c r="BX169" i="41"/>
  <c r="CG169" i="41" s="1"/>
  <c r="BQ169" i="41"/>
  <c r="BP169" i="41"/>
  <c r="CH168" i="41"/>
  <c r="BY168" i="41"/>
  <c r="BX168" i="41"/>
  <c r="CG168" i="41" s="1"/>
  <c r="BQ168" i="41"/>
  <c r="BP168" i="41"/>
  <c r="BY167" i="41"/>
  <c r="CH167" i="41" s="1"/>
  <c r="BX167" i="41"/>
  <c r="CG167" i="41" s="1"/>
  <c r="BQ167" i="41"/>
  <c r="BP167" i="41"/>
  <c r="CH166" i="41"/>
  <c r="BY166" i="41"/>
  <c r="BX166" i="41"/>
  <c r="CG166" i="41" s="1"/>
  <c r="BQ166" i="41"/>
  <c r="BP166" i="41"/>
  <c r="BY165" i="41"/>
  <c r="CH165" i="41" s="1"/>
  <c r="BX165" i="41"/>
  <c r="CG165" i="41" s="1"/>
  <c r="BQ165" i="41"/>
  <c r="BP165" i="41"/>
  <c r="BY164" i="41"/>
  <c r="CH164" i="41" s="1"/>
  <c r="BX164" i="41"/>
  <c r="CG164" i="41" s="1"/>
  <c r="BQ164" i="41"/>
  <c r="BP164" i="41"/>
  <c r="CH163" i="41"/>
  <c r="BY163" i="41"/>
  <c r="BX163" i="41"/>
  <c r="CG163" i="41" s="1"/>
  <c r="BQ163" i="41"/>
  <c r="BP163" i="41"/>
  <c r="BY162" i="41"/>
  <c r="CH162" i="41" s="1"/>
  <c r="BX162" i="41"/>
  <c r="CG162" i="41" s="1"/>
  <c r="BQ162" i="41"/>
  <c r="BP162" i="41"/>
  <c r="BY161" i="41"/>
  <c r="CH161" i="41" s="1"/>
  <c r="BX161" i="41"/>
  <c r="CG161" i="41" s="1"/>
  <c r="BQ161" i="41"/>
  <c r="BP161" i="41"/>
  <c r="BY160" i="41"/>
  <c r="CH160" i="41" s="1"/>
  <c r="BX160" i="41"/>
  <c r="CG160" i="41" s="1"/>
  <c r="BQ160" i="41"/>
  <c r="BP160" i="41"/>
  <c r="BY159" i="41"/>
  <c r="CH159" i="41" s="1"/>
  <c r="BX159" i="41"/>
  <c r="CG159" i="41" s="1"/>
  <c r="BQ159" i="41"/>
  <c r="BP159" i="41"/>
  <c r="CH158" i="41"/>
  <c r="BY158" i="41"/>
  <c r="BX158" i="41"/>
  <c r="CG158" i="41" s="1"/>
  <c r="BQ158" i="41"/>
  <c r="BP158" i="41"/>
  <c r="CH157" i="41"/>
  <c r="BY157" i="41"/>
  <c r="BX157" i="41"/>
  <c r="CG157" i="41" s="1"/>
  <c r="BQ157" i="41"/>
  <c r="BP157" i="41"/>
  <c r="BY156" i="41"/>
  <c r="CH156" i="41" s="1"/>
  <c r="BX156" i="41"/>
  <c r="CG156" i="41" s="1"/>
  <c r="BQ156" i="41"/>
  <c r="BP156" i="41"/>
  <c r="BY155" i="41"/>
  <c r="CH155" i="41" s="1"/>
  <c r="BX155" i="41"/>
  <c r="CG155" i="41" s="1"/>
  <c r="BQ155" i="41"/>
  <c r="BP155" i="41"/>
  <c r="CH154" i="41"/>
  <c r="BY154" i="41"/>
  <c r="BX154" i="41"/>
  <c r="CG154" i="41" s="1"/>
  <c r="BQ154" i="41"/>
  <c r="BP154" i="41"/>
  <c r="BY153" i="41"/>
  <c r="CH153" i="41" s="1"/>
  <c r="BX153" i="41"/>
  <c r="CG153" i="41" s="1"/>
  <c r="BQ153" i="41"/>
  <c r="BP153" i="41"/>
  <c r="CG152" i="41"/>
  <c r="CF152" i="41"/>
  <c r="BY152" i="41"/>
  <c r="CH152" i="41" s="1"/>
  <c r="BX152" i="41"/>
  <c r="BW152" i="41"/>
  <c r="BV152" i="41"/>
  <c r="CE152" i="41" s="1"/>
  <c r="BU152" i="41"/>
  <c r="CD152" i="41" s="1"/>
  <c r="BT152" i="41"/>
  <c r="CC152" i="41" s="1"/>
  <c r="BQ152" i="41"/>
  <c r="BP152" i="41"/>
  <c r="BO152" i="41"/>
  <c r="BN152" i="41"/>
  <c r="BM152" i="41"/>
  <c r="BL152" i="41"/>
  <c r="CH151" i="41"/>
  <c r="BY151" i="41"/>
  <c r="BX151" i="41"/>
  <c r="CG151" i="41" s="1"/>
  <c r="BW151" i="41"/>
  <c r="CF151" i="41" s="1"/>
  <c r="BV151" i="41"/>
  <c r="CE151" i="41" s="1"/>
  <c r="BU151" i="41"/>
  <c r="CD151" i="41" s="1"/>
  <c r="BT151" i="41"/>
  <c r="CC151" i="41" s="1"/>
  <c r="BQ151" i="41"/>
  <c r="BP151" i="41"/>
  <c r="BO151" i="41"/>
  <c r="BN151" i="41"/>
  <c r="BM151" i="41"/>
  <c r="BL151" i="41"/>
  <c r="CG150" i="41"/>
  <c r="CE150" i="41"/>
  <c r="BY150" i="41"/>
  <c r="CH150" i="41" s="1"/>
  <c r="BX150" i="41"/>
  <c r="BW150" i="41"/>
  <c r="CF150" i="41" s="1"/>
  <c r="BV150" i="41"/>
  <c r="BU150" i="41"/>
  <c r="CD150" i="41" s="1"/>
  <c r="BT150" i="41"/>
  <c r="CC150" i="41" s="1"/>
  <c r="BQ150" i="41"/>
  <c r="BP150" i="41"/>
  <c r="BO150" i="41"/>
  <c r="BN150" i="41"/>
  <c r="BM150" i="41"/>
  <c r="BL150" i="41"/>
  <c r="CD149" i="41"/>
  <c r="BY149" i="41"/>
  <c r="CH149" i="41" s="1"/>
  <c r="BX149" i="41"/>
  <c r="CG149" i="41" s="1"/>
  <c r="BW149" i="41"/>
  <c r="CF149" i="41" s="1"/>
  <c r="BV149" i="41"/>
  <c r="CE149" i="41" s="1"/>
  <c r="BU149" i="41"/>
  <c r="BT149" i="41"/>
  <c r="CC149" i="41" s="1"/>
  <c r="BQ149" i="41"/>
  <c r="BP149" i="41"/>
  <c r="BO149" i="41"/>
  <c r="BN149" i="41"/>
  <c r="BM149" i="41"/>
  <c r="BL149" i="41"/>
  <c r="CF148" i="41"/>
  <c r="CE148" i="41"/>
  <c r="CD148" i="41"/>
  <c r="BY148" i="41"/>
  <c r="CH148" i="41" s="1"/>
  <c r="BX148" i="41"/>
  <c r="CG148" i="41" s="1"/>
  <c r="BW148" i="41"/>
  <c r="BV148" i="41"/>
  <c r="BU148" i="41"/>
  <c r="BT148" i="41"/>
  <c r="CC148" i="41" s="1"/>
  <c r="BQ148" i="41"/>
  <c r="BP148" i="41"/>
  <c r="BO148" i="41"/>
  <c r="BN148" i="41"/>
  <c r="BM148" i="41"/>
  <c r="BL148" i="41"/>
  <c r="CH147" i="41"/>
  <c r="CG147" i="41"/>
  <c r="CF147" i="41"/>
  <c r="CE147" i="41"/>
  <c r="BY147" i="41"/>
  <c r="BX147" i="41"/>
  <c r="BW147" i="41"/>
  <c r="BV147" i="41"/>
  <c r="BU147" i="41"/>
  <c r="CD147" i="41" s="1"/>
  <c r="BT147" i="41"/>
  <c r="CC147" i="41" s="1"/>
  <c r="BQ147" i="41"/>
  <c r="BP147" i="41"/>
  <c r="BO147" i="41"/>
  <c r="BN147" i="41"/>
  <c r="BM147" i="41"/>
  <c r="BL147" i="41"/>
  <c r="CD146" i="41"/>
  <c r="BY146" i="41"/>
  <c r="CH146" i="41" s="1"/>
  <c r="BX146" i="41"/>
  <c r="CG146" i="41" s="1"/>
  <c r="BW146" i="41"/>
  <c r="CF146" i="41" s="1"/>
  <c r="BV146" i="41"/>
  <c r="CE146" i="41" s="1"/>
  <c r="BU146" i="41"/>
  <c r="BT146" i="41"/>
  <c r="CC146" i="41" s="1"/>
  <c r="BQ146" i="41"/>
  <c r="BP146" i="41"/>
  <c r="BO146" i="41"/>
  <c r="BN146" i="41"/>
  <c r="BM146" i="41"/>
  <c r="BL146" i="41"/>
  <c r="CH145" i="41"/>
  <c r="CG145" i="41"/>
  <c r="CF145" i="41"/>
  <c r="BY145" i="41"/>
  <c r="BX145" i="41"/>
  <c r="BW145" i="41"/>
  <c r="BV145" i="41"/>
  <c r="CE145" i="41" s="1"/>
  <c r="BU145" i="41"/>
  <c r="CD145" i="41" s="1"/>
  <c r="BT145" i="41"/>
  <c r="CC145" i="41" s="1"/>
  <c r="BQ145" i="41"/>
  <c r="BP145" i="41"/>
  <c r="BO145" i="41"/>
  <c r="BN145" i="41"/>
  <c r="BM145" i="41"/>
  <c r="BL145" i="41"/>
  <c r="CX144" i="41"/>
  <c r="CX144" i="41" a="1"/>
  <c r="CW144" i="41" a="1"/>
  <c r="CW144" i="41" s="1"/>
  <c r="CH144" i="41"/>
  <c r="BY144" i="41"/>
  <c r="BX144" i="41"/>
  <c r="CG144" i="41" s="1"/>
  <c r="BW144" i="41"/>
  <c r="CF144" i="41" s="1"/>
  <c r="BV144" i="41"/>
  <c r="CE144" i="41" s="1"/>
  <c r="BU144" i="41"/>
  <c r="CD144" i="41" s="1"/>
  <c r="BT144" i="41"/>
  <c r="CC144" i="41" s="1"/>
  <c r="BQ144" i="41"/>
  <c r="BP144" i="41"/>
  <c r="BO144" i="41"/>
  <c r="BN144" i="41"/>
  <c r="BM144" i="41"/>
  <c r="BL144" i="41"/>
  <c r="S127" i="41"/>
  <c r="P127" i="41"/>
  <c r="K127" i="41"/>
  <c r="H127" i="41"/>
  <c r="S126" i="41"/>
  <c r="P126" i="41"/>
  <c r="K126" i="41"/>
  <c r="H126" i="41"/>
  <c r="I126" i="41" s="1"/>
  <c r="E126" i="41"/>
  <c r="S125" i="41"/>
  <c r="P125" i="41"/>
  <c r="K125" i="41"/>
  <c r="H125" i="41"/>
  <c r="E125" i="41"/>
  <c r="I125" i="41" s="1"/>
  <c r="S124" i="41"/>
  <c r="T124" i="41" s="1"/>
  <c r="P124" i="41"/>
  <c r="K124" i="41"/>
  <c r="H124" i="41"/>
  <c r="I124" i="41" s="1"/>
  <c r="S123" i="41"/>
  <c r="P123" i="41"/>
  <c r="K123" i="41"/>
  <c r="H123" i="41"/>
  <c r="E123" i="41"/>
  <c r="I123" i="41" s="1"/>
  <c r="S122" i="41"/>
  <c r="P122" i="41"/>
  <c r="K122" i="41"/>
  <c r="I122" i="41"/>
  <c r="H122" i="41"/>
  <c r="E122" i="41"/>
  <c r="S121" i="41"/>
  <c r="T121" i="41" s="1"/>
  <c r="P121" i="41"/>
  <c r="Q121" i="41" s="1"/>
  <c r="K121" i="41"/>
  <c r="H121" i="41"/>
  <c r="E121" i="41"/>
  <c r="S120" i="41"/>
  <c r="P120" i="41"/>
  <c r="K120" i="41"/>
  <c r="H120" i="41"/>
  <c r="S119" i="41"/>
  <c r="P119" i="41"/>
  <c r="K119" i="41"/>
  <c r="H119" i="41"/>
  <c r="E119" i="41"/>
  <c r="I119" i="41" s="1"/>
  <c r="S118" i="41"/>
  <c r="P118" i="41"/>
  <c r="K118" i="41"/>
  <c r="H118" i="41"/>
  <c r="S117" i="41"/>
  <c r="T117" i="41" s="1"/>
  <c r="P117" i="41"/>
  <c r="K117" i="41"/>
  <c r="H117" i="41"/>
  <c r="E117" i="41"/>
  <c r="S116" i="41"/>
  <c r="P116" i="41"/>
  <c r="K116" i="41"/>
  <c r="H116" i="41"/>
  <c r="S115" i="41"/>
  <c r="P115" i="41"/>
  <c r="K115" i="41"/>
  <c r="H115" i="41"/>
  <c r="S114" i="41"/>
  <c r="P114" i="41"/>
  <c r="K114" i="41"/>
  <c r="H114" i="41"/>
  <c r="S113" i="41"/>
  <c r="P113" i="41"/>
  <c r="K113" i="41"/>
  <c r="H113" i="41"/>
  <c r="S112" i="41"/>
  <c r="P112" i="41"/>
  <c r="K112" i="41"/>
  <c r="H112" i="41"/>
  <c r="S111" i="41"/>
  <c r="P111" i="41"/>
  <c r="K111" i="41"/>
  <c r="L111" i="41" s="1"/>
  <c r="H111" i="41"/>
  <c r="I111" i="41" s="1"/>
  <c r="E111" i="41"/>
  <c r="S110" i="41"/>
  <c r="P110" i="41"/>
  <c r="N110" i="41"/>
  <c r="N110" i="41" a="1"/>
  <c r="K110" i="41"/>
  <c r="H110" i="41"/>
  <c r="F110" i="41" a="1"/>
  <c r="D110" i="41" a="1"/>
  <c r="E124" i="41" s="1"/>
  <c r="C110" i="41"/>
  <c r="C110" i="41" a="1"/>
  <c r="M91" i="41"/>
  <c r="K91" i="41"/>
  <c r="I91" i="41"/>
  <c r="M86" i="41"/>
  <c r="K86" i="41"/>
  <c r="E83" i="41"/>
  <c r="G48" i="41"/>
  <c r="G47" i="41" a="1"/>
  <c r="G47" i="41" s="1"/>
  <c r="F47" i="41" a="1"/>
  <c r="F47" i="41" s="1"/>
  <c r="E47" i="41"/>
  <c r="G46" i="41"/>
  <c r="F46" i="41"/>
  <c r="L37" i="41"/>
  <c r="L36" i="41"/>
  <c r="L33" i="41"/>
  <c r="L32" i="41"/>
  <c r="L29" i="41"/>
  <c r="L28" i="41"/>
  <c r="L17" i="41"/>
  <c r="G48" i="41" s="1" a="1"/>
  <c r="L16" i="41"/>
  <c r="L12" i="41"/>
  <c r="F48" i="41" s="1" a="1"/>
  <c r="F48" i="41" s="1"/>
  <c r="L11" i="41"/>
  <c r="L7" i="41"/>
  <c r="L6" i="41"/>
  <c r="E47" i="41" s="1" a="1"/>
  <c r="O73" i="37"/>
  <c r="P73" i="37"/>
  <c r="Q73" i="37"/>
  <c r="R73" i="37"/>
  <c r="S73" i="37"/>
  <c r="T73" i="37"/>
  <c r="U73" i="37"/>
  <c r="O72" i="37"/>
  <c r="P72" i="37"/>
  <c r="Q72" i="37"/>
  <c r="R72" i="37"/>
  <c r="S72" i="37"/>
  <c r="T72" i="37"/>
  <c r="U72" i="37"/>
  <c r="I58" i="37"/>
  <c r="J58" i="37"/>
  <c r="K58" i="37"/>
  <c r="L58" i="37"/>
  <c r="I57" i="37"/>
  <c r="J57" i="37"/>
  <c r="K57" i="37"/>
  <c r="L57" i="37"/>
  <c r="L17" i="37"/>
  <c r="L16" i="37"/>
  <c r="L12" i="37"/>
  <c r="L11" i="37"/>
  <c r="L7" i="37"/>
  <c r="L6" i="37"/>
  <c r="E83" i="37"/>
  <c r="M91" i="37"/>
  <c r="K91" i="37"/>
  <c r="M86" i="37"/>
  <c r="K86" i="37"/>
  <c r="I91" i="37"/>
  <c r="BY394" i="37"/>
  <c r="CH394" i="37" s="1"/>
  <c r="BX394" i="37"/>
  <c r="CG394" i="37" s="1"/>
  <c r="BQ394" i="37"/>
  <c r="BP394" i="37"/>
  <c r="BY393" i="37"/>
  <c r="CH393" i="37" s="1"/>
  <c r="BX393" i="37"/>
  <c r="CG393" i="37" s="1"/>
  <c r="BQ393" i="37"/>
  <c r="BP393" i="37"/>
  <c r="BY392" i="37"/>
  <c r="CH392" i="37" s="1"/>
  <c r="BX392" i="37"/>
  <c r="CG392" i="37" s="1"/>
  <c r="BQ392" i="37"/>
  <c r="BP392" i="37"/>
  <c r="BY391" i="37"/>
  <c r="CH391" i="37" s="1"/>
  <c r="BX391" i="37"/>
  <c r="CG391" i="37" s="1"/>
  <c r="BQ391" i="37"/>
  <c r="BP391" i="37"/>
  <c r="BY390" i="37"/>
  <c r="CH390" i="37" s="1"/>
  <c r="BX390" i="37"/>
  <c r="CG390" i="37" s="1"/>
  <c r="BQ390" i="37"/>
  <c r="BP390" i="37"/>
  <c r="BY389" i="37"/>
  <c r="CH389" i="37" s="1"/>
  <c r="BX389" i="37"/>
  <c r="CG389" i="37" s="1"/>
  <c r="BQ389" i="37"/>
  <c r="BP389" i="37"/>
  <c r="BY388" i="37"/>
  <c r="CH388" i="37" s="1"/>
  <c r="BX388" i="37"/>
  <c r="CG388" i="37" s="1"/>
  <c r="BQ388" i="37"/>
  <c r="BP388" i="37"/>
  <c r="BY387" i="37"/>
  <c r="CH387" i="37" s="1"/>
  <c r="BX387" i="37"/>
  <c r="CG387" i="37" s="1"/>
  <c r="BQ387" i="37"/>
  <c r="BP387" i="37"/>
  <c r="BY386" i="37"/>
  <c r="CH386" i="37" s="1"/>
  <c r="BX386" i="37"/>
  <c r="CG386" i="37" s="1"/>
  <c r="BQ386" i="37"/>
  <c r="BP386" i="37"/>
  <c r="BY385" i="37"/>
  <c r="CH385" i="37" s="1"/>
  <c r="BX385" i="37"/>
  <c r="CG385" i="37" s="1"/>
  <c r="BQ385" i="37"/>
  <c r="BP385" i="37"/>
  <c r="BY384" i="37"/>
  <c r="CH384" i="37" s="1"/>
  <c r="BX384" i="37"/>
  <c r="CG384" i="37" s="1"/>
  <c r="BQ384" i="37"/>
  <c r="BP384" i="37"/>
  <c r="BY383" i="37"/>
  <c r="CH383" i="37" s="1"/>
  <c r="BX383" i="37"/>
  <c r="CG383" i="37" s="1"/>
  <c r="BQ383" i="37"/>
  <c r="BP383" i="37"/>
  <c r="BY382" i="37"/>
  <c r="CH382" i="37" s="1"/>
  <c r="BX382" i="37"/>
  <c r="CG382" i="37" s="1"/>
  <c r="BQ382" i="37"/>
  <c r="BP382" i="37"/>
  <c r="BY381" i="37"/>
  <c r="CH381" i="37" s="1"/>
  <c r="BX381" i="37"/>
  <c r="CG381" i="37" s="1"/>
  <c r="BQ381" i="37"/>
  <c r="BP381" i="37"/>
  <c r="BY380" i="37"/>
  <c r="CH380" i="37" s="1"/>
  <c r="BX380" i="37"/>
  <c r="CG380" i="37" s="1"/>
  <c r="BQ380" i="37"/>
  <c r="BP380" i="37"/>
  <c r="BY379" i="37"/>
  <c r="CH379" i="37" s="1"/>
  <c r="BX379" i="37"/>
  <c r="CG379" i="37" s="1"/>
  <c r="BQ379" i="37"/>
  <c r="BP379" i="37"/>
  <c r="BY378" i="37"/>
  <c r="CH378" i="37" s="1"/>
  <c r="BX378" i="37"/>
  <c r="CG378" i="37" s="1"/>
  <c r="BQ378" i="37"/>
  <c r="BP378" i="37"/>
  <c r="BY377" i="37"/>
  <c r="CH377" i="37" s="1"/>
  <c r="BX377" i="37"/>
  <c r="CG377" i="37" s="1"/>
  <c r="BQ377" i="37"/>
  <c r="BP377" i="37"/>
  <c r="BY376" i="37"/>
  <c r="CH376" i="37" s="1"/>
  <c r="BX376" i="37"/>
  <c r="CG376" i="37" s="1"/>
  <c r="BQ376" i="37"/>
  <c r="BP376" i="37"/>
  <c r="BY375" i="37"/>
  <c r="CH375" i="37" s="1"/>
  <c r="BX375" i="37"/>
  <c r="CG375" i="37" s="1"/>
  <c r="BQ375" i="37"/>
  <c r="BP375" i="37"/>
  <c r="BY374" i="37"/>
  <c r="CH374" i="37" s="1"/>
  <c r="BX374" i="37"/>
  <c r="CG374" i="37" s="1"/>
  <c r="BQ374" i="37"/>
  <c r="BP374" i="37"/>
  <c r="BY373" i="37"/>
  <c r="CH373" i="37" s="1"/>
  <c r="BX373" i="37"/>
  <c r="CG373" i="37" s="1"/>
  <c r="BQ373" i="37"/>
  <c r="BP373" i="37"/>
  <c r="BY372" i="37"/>
  <c r="CH372" i="37" s="1"/>
  <c r="BX372" i="37"/>
  <c r="CG372" i="37" s="1"/>
  <c r="BQ372" i="37"/>
  <c r="BP372" i="37"/>
  <c r="BY371" i="37"/>
  <c r="CH371" i="37" s="1"/>
  <c r="BX371" i="37"/>
  <c r="CG371" i="37" s="1"/>
  <c r="BQ371" i="37"/>
  <c r="BP371" i="37"/>
  <c r="BY370" i="37"/>
  <c r="CH370" i="37" s="1"/>
  <c r="BX370" i="37"/>
  <c r="CG370" i="37" s="1"/>
  <c r="BQ370" i="37"/>
  <c r="BP370" i="37"/>
  <c r="BY369" i="37"/>
  <c r="CH369" i="37" s="1"/>
  <c r="BX369" i="37"/>
  <c r="CG369" i="37" s="1"/>
  <c r="BQ369" i="37"/>
  <c r="BP369" i="37"/>
  <c r="BY368" i="37"/>
  <c r="CH368" i="37" s="1"/>
  <c r="BX368" i="37"/>
  <c r="CG368" i="37" s="1"/>
  <c r="BQ368" i="37"/>
  <c r="BP368" i="37"/>
  <c r="BY367" i="37"/>
  <c r="CH367" i="37" s="1"/>
  <c r="BX367" i="37"/>
  <c r="CG367" i="37" s="1"/>
  <c r="BQ367" i="37"/>
  <c r="BP367" i="37"/>
  <c r="BY366" i="37"/>
  <c r="CH366" i="37" s="1"/>
  <c r="BX366" i="37"/>
  <c r="CG366" i="37" s="1"/>
  <c r="BW366" i="37"/>
  <c r="CF366" i="37" s="1"/>
  <c r="BV366" i="37"/>
  <c r="CE366" i="37" s="1"/>
  <c r="BU366" i="37"/>
  <c r="CD366" i="37" s="1"/>
  <c r="BT366" i="37"/>
  <c r="CC366" i="37" s="1"/>
  <c r="BQ366" i="37"/>
  <c r="BP366" i="37"/>
  <c r="BO366" i="37"/>
  <c r="BN366" i="37"/>
  <c r="BM366" i="37"/>
  <c r="BL366" i="37"/>
  <c r="BY365" i="37"/>
  <c r="CH365" i="37" s="1"/>
  <c r="BX365" i="37"/>
  <c r="CG365" i="37" s="1"/>
  <c r="BW365" i="37"/>
  <c r="CF365" i="37" s="1"/>
  <c r="BV365" i="37"/>
  <c r="CE365" i="37" s="1"/>
  <c r="BU365" i="37"/>
  <c r="CD365" i="37" s="1"/>
  <c r="BT365" i="37"/>
  <c r="CC365" i="37" s="1"/>
  <c r="BQ365" i="37"/>
  <c r="BP365" i="37"/>
  <c r="BO365" i="37"/>
  <c r="BN365" i="37"/>
  <c r="BM365" i="37"/>
  <c r="BL365" i="37"/>
  <c r="BY364" i="37"/>
  <c r="CH364" i="37" s="1"/>
  <c r="BX364" i="37"/>
  <c r="CG364" i="37" s="1"/>
  <c r="BW364" i="37"/>
  <c r="CF364" i="37" s="1"/>
  <c r="BV364" i="37"/>
  <c r="CE364" i="37" s="1"/>
  <c r="BU364" i="37"/>
  <c r="CD364" i="37" s="1"/>
  <c r="BT364" i="37"/>
  <c r="CC364" i="37" s="1"/>
  <c r="BQ364" i="37"/>
  <c r="BP364" i="37"/>
  <c r="BO364" i="37"/>
  <c r="BN364" i="37"/>
  <c r="BM364" i="37"/>
  <c r="BL364" i="37"/>
  <c r="BY363" i="37"/>
  <c r="CH363" i="37" s="1"/>
  <c r="BX363" i="37"/>
  <c r="CG363" i="37" s="1"/>
  <c r="BW363" i="37"/>
  <c r="CF363" i="37" s="1"/>
  <c r="BV363" i="37"/>
  <c r="CE363" i="37" s="1"/>
  <c r="BU363" i="37"/>
  <c r="CD363" i="37" s="1"/>
  <c r="BT363" i="37"/>
  <c r="CC363" i="37" s="1"/>
  <c r="BQ363" i="37"/>
  <c r="BP363" i="37"/>
  <c r="BO363" i="37"/>
  <c r="BN363" i="37"/>
  <c r="BM363" i="37"/>
  <c r="BL363" i="37"/>
  <c r="BY362" i="37"/>
  <c r="CH362" i="37" s="1"/>
  <c r="BX362" i="37"/>
  <c r="CG362" i="37" s="1"/>
  <c r="BW362" i="37"/>
  <c r="CF362" i="37" s="1"/>
  <c r="BV362" i="37"/>
  <c r="CE362" i="37" s="1"/>
  <c r="BU362" i="37"/>
  <c r="CD362" i="37" s="1"/>
  <c r="BT362" i="37"/>
  <c r="CC362" i="37" s="1"/>
  <c r="BQ362" i="37"/>
  <c r="BP362" i="37"/>
  <c r="BO362" i="37"/>
  <c r="BN362" i="37"/>
  <c r="BM362" i="37"/>
  <c r="BL362" i="37"/>
  <c r="BY361" i="37"/>
  <c r="CH361" i="37" s="1"/>
  <c r="BX361" i="37"/>
  <c r="CG361" i="37" s="1"/>
  <c r="BW361" i="37"/>
  <c r="CF361" i="37" s="1"/>
  <c r="BV361" i="37"/>
  <c r="CE361" i="37" s="1"/>
  <c r="BU361" i="37"/>
  <c r="CD361" i="37" s="1"/>
  <c r="BT361" i="37"/>
  <c r="CC361" i="37" s="1"/>
  <c r="BQ361" i="37"/>
  <c r="BP361" i="37"/>
  <c r="BO361" i="37"/>
  <c r="BN361" i="37"/>
  <c r="BM361" i="37"/>
  <c r="BL361" i="37"/>
  <c r="BY360" i="37"/>
  <c r="CH360" i="37" s="1"/>
  <c r="BX360" i="37"/>
  <c r="CG360" i="37" s="1"/>
  <c r="BW360" i="37"/>
  <c r="CF360" i="37" s="1"/>
  <c r="BV360" i="37"/>
  <c r="CE360" i="37" s="1"/>
  <c r="BU360" i="37"/>
  <c r="CD360" i="37" s="1"/>
  <c r="BT360" i="37"/>
  <c r="CC360" i="37" s="1"/>
  <c r="BQ360" i="37"/>
  <c r="BP360" i="37"/>
  <c r="BO360" i="37"/>
  <c r="BN360" i="37"/>
  <c r="BM360" i="37"/>
  <c r="BL360" i="37"/>
  <c r="BY359" i="37"/>
  <c r="CH359" i="37" s="1"/>
  <c r="BX359" i="37"/>
  <c r="CG359" i="37" s="1"/>
  <c r="BW359" i="37"/>
  <c r="CF359" i="37" s="1"/>
  <c r="BV359" i="37"/>
  <c r="CE359" i="37" s="1"/>
  <c r="BU359" i="37"/>
  <c r="CD359" i="37" s="1"/>
  <c r="BT359" i="37"/>
  <c r="CC359" i="37" s="1"/>
  <c r="BQ359" i="37"/>
  <c r="BP359" i="37"/>
  <c r="BO359" i="37"/>
  <c r="BN359" i="37"/>
  <c r="BM359" i="37"/>
  <c r="BL359" i="37"/>
  <c r="BY358" i="37"/>
  <c r="CH358" i="37" s="1"/>
  <c r="BX358" i="37"/>
  <c r="CG358" i="37" s="1"/>
  <c r="BW358" i="37"/>
  <c r="CF358" i="37" s="1"/>
  <c r="BV358" i="37"/>
  <c r="CE358" i="37" s="1"/>
  <c r="BU358" i="37"/>
  <c r="CD358" i="37" s="1"/>
  <c r="BT358" i="37"/>
  <c r="CC358" i="37" s="1"/>
  <c r="BQ358" i="37"/>
  <c r="BP358" i="37"/>
  <c r="BO358" i="37"/>
  <c r="BN358" i="37"/>
  <c r="BM358" i="37"/>
  <c r="BL358" i="37"/>
  <c r="BY357" i="37"/>
  <c r="CH357" i="37" s="1"/>
  <c r="BX357" i="37"/>
  <c r="CG357" i="37" s="1"/>
  <c r="BW357" i="37"/>
  <c r="CF357" i="37" s="1"/>
  <c r="BV357" i="37"/>
  <c r="CE357" i="37" s="1"/>
  <c r="BU357" i="37"/>
  <c r="CD357" i="37" s="1"/>
  <c r="BT357" i="37"/>
  <c r="CC357" i="37" s="1"/>
  <c r="BQ357" i="37"/>
  <c r="BP357" i="37"/>
  <c r="BO357" i="37"/>
  <c r="BN357" i="37"/>
  <c r="BM357" i="37"/>
  <c r="BL357" i="37"/>
  <c r="BY356" i="37"/>
  <c r="CH356" i="37" s="1"/>
  <c r="BX356" i="37"/>
  <c r="CG356" i="37" s="1"/>
  <c r="BW356" i="37"/>
  <c r="CF356" i="37" s="1"/>
  <c r="BV356" i="37"/>
  <c r="CE356" i="37" s="1"/>
  <c r="BU356" i="37"/>
  <c r="CD356" i="37" s="1"/>
  <c r="BT356" i="37"/>
  <c r="CC356" i="37" s="1"/>
  <c r="BQ356" i="37"/>
  <c r="BP356" i="37"/>
  <c r="BO356" i="37"/>
  <c r="BN356" i="37"/>
  <c r="BM356" i="37"/>
  <c r="BL356" i="37"/>
  <c r="BY355" i="37"/>
  <c r="CH355" i="37" s="1"/>
  <c r="BX355" i="37"/>
  <c r="CG355" i="37" s="1"/>
  <c r="BW355" i="37"/>
  <c r="CF355" i="37" s="1"/>
  <c r="BV355" i="37"/>
  <c r="CE355" i="37" s="1"/>
  <c r="BU355" i="37"/>
  <c r="CD355" i="37" s="1"/>
  <c r="BT355" i="37"/>
  <c r="CC355" i="37" s="1"/>
  <c r="BQ355" i="37"/>
  <c r="BP355" i="37"/>
  <c r="BO355" i="37"/>
  <c r="BN355" i="37"/>
  <c r="BM355" i="37"/>
  <c r="BL355" i="37"/>
  <c r="BY354" i="37"/>
  <c r="CH354" i="37" s="1"/>
  <c r="BX354" i="37"/>
  <c r="CG354" i="37" s="1"/>
  <c r="BW354" i="37"/>
  <c r="CF354" i="37" s="1"/>
  <c r="BV354" i="37"/>
  <c r="CE354" i="37" s="1"/>
  <c r="BU354" i="37"/>
  <c r="CD354" i="37" s="1"/>
  <c r="BT354" i="37"/>
  <c r="CC354" i="37" s="1"/>
  <c r="BQ354" i="37"/>
  <c r="BP354" i="37"/>
  <c r="BO354" i="37"/>
  <c r="BN354" i="37"/>
  <c r="BM354" i="37"/>
  <c r="BL354" i="37"/>
  <c r="BY353" i="37"/>
  <c r="CH353" i="37" s="1"/>
  <c r="BX353" i="37"/>
  <c r="CG353" i="37" s="1"/>
  <c r="BW353" i="37"/>
  <c r="CF353" i="37" s="1"/>
  <c r="BV353" i="37"/>
  <c r="CE353" i="37" s="1"/>
  <c r="BU353" i="37"/>
  <c r="CD353" i="37" s="1"/>
  <c r="BT353" i="37"/>
  <c r="CC353" i="37" s="1"/>
  <c r="BQ353" i="37"/>
  <c r="BP353" i="37"/>
  <c r="BO353" i="37"/>
  <c r="BN353" i="37"/>
  <c r="BM353" i="37"/>
  <c r="BL353" i="37"/>
  <c r="BY352" i="37"/>
  <c r="CH352" i="37" s="1"/>
  <c r="BX352" i="37"/>
  <c r="CG352" i="37" s="1"/>
  <c r="BW352" i="37"/>
  <c r="CF352" i="37" s="1"/>
  <c r="BV352" i="37"/>
  <c r="CE352" i="37" s="1"/>
  <c r="BU352" i="37"/>
  <c r="CD352" i="37" s="1"/>
  <c r="BT352" i="37"/>
  <c r="CC352" i="37" s="1"/>
  <c r="BQ352" i="37"/>
  <c r="BP352" i="37"/>
  <c r="BO352" i="37"/>
  <c r="BN352" i="37"/>
  <c r="BM352" i="37"/>
  <c r="BL352" i="37"/>
  <c r="BY351" i="37"/>
  <c r="CH351" i="37" s="1"/>
  <c r="BX351" i="37"/>
  <c r="CG351" i="37" s="1"/>
  <c r="BW351" i="37"/>
  <c r="CF351" i="37" s="1"/>
  <c r="BV351" i="37"/>
  <c r="CE351" i="37" s="1"/>
  <c r="BU351" i="37"/>
  <c r="CD351" i="37" s="1"/>
  <c r="BT351" i="37"/>
  <c r="CC351" i="37" s="1"/>
  <c r="BQ351" i="37"/>
  <c r="BP351" i="37"/>
  <c r="BO351" i="37"/>
  <c r="BN351" i="37"/>
  <c r="BM351" i="37"/>
  <c r="BL351" i="37"/>
  <c r="BY350" i="37"/>
  <c r="CH350" i="37" s="1"/>
  <c r="BX350" i="37"/>
  <c r="CG350" i="37" s="1"/>
  <c r="BW350" i="37"/>
  <c r="CF350" i="37" s="1"/>
  <c r="BV350" i="37"/>
  <c r="CE350" i="37" s="1"/>
  <c r="BU350" i="37"/>
  <c r="CD350" i="37" s="1"/>
  <c r="BT350" i="37"/>
  <c r="CC350" i="37" s="1"/>
  <c r="BQ350" i="37"/>
  <c r="BP350" i="37"/>
  <c r="BO350" i="37"/>
  <c r="BN350" i="37"/>
  <c r="BM350" i="37"/>
  <c r="BL350" i="37"/>
  <c r="BY349" i="37"/>
  <c r="CH349" i="37" s="1"/>
  <c r="BX349" i="37"/>
  <c r="CG349" i="37" s="1"/>
  <c r="BW349" i="37"/>
  <c r="CF349" i="37" s="1"/>
  <c r="BV349" i="37"/>
  <c r="CE349" i="37" s="1"/>
  <c r="BU349" i="37"/>
  <c r="CD349" i="37" s="1"/>
  <c r="BT349" i="37"/>
  <c r="CC349" i="37" s="1"/>
  <c r="BQ349" i="37"/>
  <c r="BP349" i="37"/>
  <c r="BO349" i="37"/>
  <c r="BN349" i="37"/>
  <c r="BM349" i="37"/>
  <c r="BL349" i="37"/>
  <c r="BY348" i="37"/>
  <c r="CH348" i="37" s="1"/>
  <c r="BX348" i="37"/>
  <c r="CG348" i="37" s="1"/>
  <c r="BW348" i="37"/>
  <c r="CF348" i="37" s="1"/>
  <c r="BV348" i="37"/>
  <c r="CE348" i="37" s="1"/>
  <c r="BU348" i="37"/>
  <c r="CD348" i="37" s="1"/>
  <c r="BT348" i="37"/>
  <c r="CC348" i="37" s="1"/>
  <c r="BQ348" i="37"/>
  <c r="BP348" i="37"/>
  <c r="BO348" i="37"/>
  <c r="BN348" i="37"/>
  <c r="BM348" i="37"/>
  <c r="BL348" i="37"/>
  <c r="BY347" i="37"/>
  <c r="CH347" i="37" s="1"/>
  <c r="BX347" i="37"/>
  <c r="CG347" i="37" s="1"/>
  <c r="BW347" i="37"/>
  <c r="CF347" i="37" s="1"/>
  <c r="BV347" i="37"/>
  <c r="CE347" i="37" s="1"/>
  <c r="BU347" i="37"/>
  <c r="CD347" i="37" s="1"/>
  <c r="BT347" i="37"/>
  <c r="CC347" i="37" s="1"/>
  <c r="BQ347" i="37"/>
  <c r="BP347" i="37"/>
  <c r="BO347" i="37"/>
  <c r="BN347" i="37"/>
  <c r="BM347" i="37"/>
  <c r="BL347" i="37"/>
  <c r="BY346" i="37"/>
  <c r="CH346" i="37" s="1"/>
  <c r="BX346" i="37"/>
  <c r="CG346" i="37" s="1"/>
  <c r="BW346" i="37"/>
  <c r="CF346" i="37" s="1"/>
  <c r="BV346" i="37"/>
  <c r="CE346" i="37" s="1"/>
  <c r="BU346" i="37"/>
  <c r="CD346" i="37" s="1"/>
  <c r="BT346" i="37"/>
  <c r="CC346" i="37" s="1"/>
  <c r="BQ346" i="37"/>
  <c r="BP346" i="37"/>
  <c r="BO346" i="37"/>
  <c r="BN346" i="37"/>
  <c r="BM346" i="37"/>
  <c r="BL346" i="37"/>
  <c r="CX345" i="37" a="1"/>
  <c r="CX345" i="37" s="1"/>
  <c r="CW345" i="37" a="1"/>
  <c r="CW345" i="37" s="1"/>
  <c r="BY345" i="37"/>
  <c r="CH345" i="37" s="1"/>
  <c r="BX345" i="37"/>
  <c r="CG345" i="37" s="1"/>
  <c r="BW345" i="37"/>
  <c r="CF345" i="37" s="1"/>
  <c r="BV345" i="37"/>
  <c r="CE345" i="37" s="1"/>
  <c r="BU345" i="37"/>
  <c r="CD345" i="37" s="1"/>
  <c r="BT345" i="37"/>
  <c r="CC345" i="37" s="1"/>
  <c r="BQ345" i="37"/>
  <c r="BP345" i="37"/>
  <c r="BO345" i="37"/>
  <c r="BN345" i="37"/>
  <c r="BM345" i="37"/>
  <c r="BL345" i="37"/>
  <c r="BY327" i="37"/>
  <c r="CH327" i="37" s="1"/>
  <c r="BX327" i="37"/>
  <c r="CG327" i="37" s="1"/>
  <c r="BQ327" i="37"/>
  <c r="BP327" i="37"/>
  <c r="BY326" i="37"/>
  <c r="CH326" i="37" s="1"/>
  <c r="BX326" i="37"/>
  <c r="CG326" i="37" s="1"/>
  <c r="BQ326" i="37"/>
  <c r="BP326" i="37"/>
  <c r="BY325" i="37"/>
  <c r="CH325" i="37" s="1"/>
  <c r="BX325" i="37"/>
  <c r="CG325" i="37" s="1"/>
  <c r="BQ325" i="37"/>
  <c r="BP325" i="37"/>
  <c r="BY324" i="37"/>
  <c r="CH324" i="37" s="1"/>
  <c r="BX324" i="37"/>
  <c r="CG324" i="37" s="1"/>
  <c r="BQ324" i="37"/>
  <c r="BP324" i="37"/>
  <c r="BY323" i="37"/>
  <c r="CH323" i="37" s="1"/>
  <c r="BX323" i="37"/>
  <c r="CG323" i="37" s="1"/>
  <c r="BQ323" i="37"/>
  <c r="BP323" i="37"/>
  <c r="BY322" i="37"/>
  <c r="CH322" i="37" s="1"/>
  <c r="BX322" i="37"/>
  <c r="CG322" i="37" s="1"/>
  <c r="BQ322" i="37"/>
  <c r="BP322" i="37"/>
  <c r="BY321" i="37"/>
  <c r="CH321" i="37" s="1"/>
  <c r="BX321" i="37"/>
  <c r="CG321" i="37" s="1"/>
  <c r="BQ321" i="37"/>
  <c r="BP321" i="37"/>
  <c r="BY320" i="37"/>
  <c r="CH320" i="37" s="1"/>
  <c r="BX320" i="37"/>
  <c r="CG320" i="37" s="1"/>
  <c r="BQ320" i="37"/>
  <c r="BP320" i="37"/>
  <c r="BY319" i="37"/>
  <c r="CH319" i="37" s="1"/>
  <c r="BX319" i="37"/>
  <c r="CG319" i="37" s="1"/>
  <c r="BQ319" i="37"/>
  <c r="BP319" i="37"/>
  <c r="BY318" i="37"/>
  <c r="CH318" i="37" s="1"/>
  <c r="BX318" i="37"/>
  <c r="CG318" i="37" s="1"/>
  <c r="BQ318" i="37"/>
  <c r="BP318" i="37"/>
  <c r="BY317" i="37"/>
  <c r="CH317" i="37" s="1"/>
  <c r="BX317" i="37"/>
  <c r="CG317" i="37" s="1"/>
  <c r="BQ317" i="37"/>
  <c r="BP317" i="37"/>
  <c r="BY316" i="37"/>
  <c r="CH316" i="37" s="1"/>
  <c r="BX316" i="37"/>
  <c r="CG316" i="37" s="1"/>
  <c r="BQ316" i="37"/>
  <c r="BP316" i="37"/>
  <c r="BY315" i="37"/>
  <c r="CH315" i="37" s="1"/>
  <c r="BX315" i="37"/>
  <c r="CG315" i="37" s="1"/>
  <c r="BQ315" i="37"/>
  <c r="BP315" i="37"/>
  <c r="BY314" i="37"/>
  <c r="CH314" i="37" s="1"/>
  <c r="BX314" i="37"/>
  <c r="CG314" i="37" s="1"/>
  <c r="BQ314" i="37"/>
  <c r="BP314" i="37"/>
  <c r="BY313" i="37"/>
  <c r="CH313" i="37" s="1"/>
  <c r="BX313" i="37"/>
  <c r="CG313" i="37" s="1"/>
  <c r="BQ313" i="37"/>
  <c r="BP313" i="37"/>
  <c r="BY312" i="37"/>
  <c r="CH312" i="37" s="1"/>
  <c r="BX312" i="37"/>
  <c r="CG312" i="37" s="1"/>
  <c r="BQ312" i="37"/>
  <c r="BP312" i="37"/>
  <c r="BY311" i="37"/>
  <c r="CH311" i="37" s="1"/>
  <c r="BX311" i="37"/>
  <c r="CG311" i="37" s="1"/>
  <c r="BQ311" i="37"/>
  <c r="BP311" i="37"/>
  <c r="BY310" i="37"/>
  <c r="CH310" i="37" s="1"/>
  <c r="BX310" i="37"/>
  <c r="CG310" i="37" s="1"/>
  <c r="BQ310" i="37"/>
  <c r="BP310" i="37"/>
  <c r="BY309" i="37"/>
  <c r="CH309" i="37" s="1"/>
  <c r="BX309" i="37"/>
  <c r="CG309" i="37" s="1"/>
  <c r="BQ309" i="37"/>
  <c r="BP309" i="37"/>
  <c r="BY308" i="37"/>
  <c r="CH308" i="37" s="1"/>
  <c r="BX308" i="37"/>
  <c r="CG308" i="37" s="1"/>
  <c r="BQ308" i="37"/>
  <c r="BP308" i="37"/>
  <c r="BY307" i="37"/>
  <c r="CH307" i="37" s="1"/>
  <c r="BX307" i="37"/>
  <c r="CG307" i="37" s="1"/>
  <c r="BQ307" i="37"/>
  <c r="BP307" i="37"/>
  <c r="BY306" i="37"/>
  <c r="CH306" i="37" s="1"/>
  <c r="BX306" i="37"/>
  <c r="CG306" i="37" s="1"/>
  <c r="BQ306" i="37"/>
  <c r="BP306" i="37"/>
  <c r="BY305" i="37"/>
  <c r="CH305" i="37" s="1"/>
  <c r="BX305" i="37"/>
  <c r="CG305" i="37" s="1"/>
  <c r="BQ305" i="37"/>
  <c r="BP305" i="37"/>
  <c r="BY304" i="37"/>
  <c r="CH304" i="37" s="1"/>
  <c r="BX304" i="37"/>
  <c r="CG304" i="37" s="1"/>
  <c r="BQ304" i="37"/>
  <c r="BP304" i="37"/>
  <c r="BY303" i="37"/>
  <c r="CH303" i="37" s="1"/>
  <c r="BX303" i="37"/>
  <c r="CG303" i="37" s="1"/>
  <c r="BQ303" i="37"/>
  <c r="BP303" i="37"/>
  <c r="BY302" i="37"/>
  <c r="CH302" i="37" s="1"/>
  <c r="BX302" i="37"/>
  <c r="CG302" i="37" s="1"/>
  <c r="BQ302" i="37"/>
  <c r="BP302" i="37"/>
  <c r="BY301" i="37"/>
  <c r="CH301" i="37" s="1"/>
  <c r="BX301" i="37"/>
  <c r="CG301" i="37" s="1"/>
  <c r="BQ301" i="37"/>
  <c r="BP301" i="37"/>
  <c r="BY300" i="37"/>
  <c r="CH300" i="37" s="1"/>
  <c r="BX300" i="37"/>
  <c r="CG300" i="37" s="1"/>
  <c r="BQ300" i="37"/>
  <c r="BP300" i="37"/>
  <c r="BY299" i="37"/>
  <c r="CH299" i="37" s="1"/>
  <c r="BX299" i="37"/>
  <c r="CG299" i="37" s="1"/>
  <c r="BQ299" i="37"/>
  <c r="BP299" i="37"/>
  <c r="BY298" i="37"/>
  <c r="CH298" i="37" s="1"/>
  <c r="BX298" i="37"/>
  <c r="CG298" i="37" s="1"/>
  <c r="BQ298" i="37"/>
  <c r="BP298" i="37"/>
  <c r="BY297" i="37"/>
  <c r="CH297" i="37" s="1"/>
  <c r="BX297" i="37"/>
  <c r="CG297" i="37" s="1"/>
  <c r="BQ297" i="37"/>
  <c r="BP297" i="37"/>
  <c r="BY296" i="37"/>
  <c r="CH296" i="37" s="1"/>
  <c r="BX296" i="37"/>
  <c r="CG296" i="37" s="1"/>
  <c r="BQ296" i="37"/>
  <c r="BP296" i="37"/>
  <c r="BY295" i="37"/>
  <c r="CH295" i="37" s="1"/>
  <c r="BX295" i="37"/>
  <c r="CG295" i="37" s="1"/>
  <c r="BQ295" i="37"/>
  <c r="BP295" i="37"/>
  <c r="BY294" i="37"/>
  <c r="CH294" i="37" s="1"/>
  <c r="BX294" i="37"/>
  <c r="CG294" i="37" s="1"/>
  <c r="BQ294" i="37"/>
  <c r="BP294" i="37"/>
  <c r="BY293" i="37"/>
  <c r="CH293" i="37" s="1"/>
  <c r="BX293" i="37"/>
  <c r="CG293" i="37" s="1"/>
  <c r="BQ293" i="37"/>
  <c r="BP293" i="37"/>
  <c r="BY292" i="37"/>
  <c r="CH292" i="37" s="1"/>
  <c r="BX292" i="37"/>
  <c r="CG292" i="37" s="1"/>
  <c r="BQ292" i="37"/>
  <c r="BP292" i="37"/>
  <c r="BY291" i="37"/>
  <c r="CH291" i="37" s="1"/>
  <c r="BX291" i="37"/>
  <c r="CG291" i="37" s="1"/>
  <c r="BW291" i="37"/>
  <c r="CF291" i="37" s="1"/>
  <c r="BV291" i="37"/>
  <c r="CE291" i="37" s="1"/>
  <c r="BU291" i="37"/>
  <c r="CD291" i="37" s="1"/>
  <c r="BT291" i="37"/>
  <c r="CC291" i="37" s="1"/>
  <c r="BQ291" i="37"/>
  <c r="BP291" i="37"/>
  <c r="BO291" i="37"/>
  <c r="BN291" i="37"/>
  <c r="BM291" i="37"/>
  <c r="BL291" i="37"/>
  <c r="BY290" i="37"/>
  <c r="CH290" i="37" s="1"/>
  <c r="BX290" i="37"/>
  <c r="CG290" i="37" s="1"/>
  <c r="BW290" i="37"/>
  <c r="CF290" i="37" s="1"/>
  <c r="BV290" i="37"/>
  <c r="CE290" i="37" s="1"/>
  <c r="BU290" i="37"/>
  <c r="CD290" i="37" s="1"/>
  <c r="BT290" i="37"/>
  <c r="CC290" i="37" s="1"/>
  <c r="BQ290" i="37"/>
  <c r="BP290" i="37"/>
  <c r="BO290" i="37"/>
  <c r="BN290" i="37"/>
  <c r="BM290" i="37"/>
  <c r="BL290" i="37"/>
  <c r="BY289" i="37"/>
  <c r="CH289" i="37" s="1"/>
  <c r="BX289" i="37"/>
  <c r="CG289" i="37" s="1"/>
  <c r="BW289" i="37"/>
  <c r="CF289" i="37" s="1"/>
  <c r="BV289" i="37"/>
  <c r="CE289" i="37" s="1"/>
  <c r="BU289" i="37"/>
  <c r="CD289" i="37" s="1"/>
  <c r="BT289" i="37"/>
  <c r="CC289" i="37" s="1"/>
  <c r="BQ289" i="37"/>
  <c r="BP289" i="37"/>
  <c r="BO289" i="37"/>
  <c r="BN289" i="37"/>
  <c r="BM289" i="37"/>
  <c r="BL289" i="37"/>
  <c r="BY288" i="37"/>
  <c r="CH288" i="37" s="1"/>
  <c r="BX288" i="37"/>
  <c r="CG288" i="37" s="1"/>
  <c r="BW288" i="37"/>
  <c r="CF288" i="37" s="1"/>
  <c r="BV288" i="37"/>
  <c r="CE288" i="37" s="1"/>
  <c r="BU288" i="37"/>
  <c r="CD288" i="37" s="1"/>
  <c r="BT288" i="37"/>
  <c r="CC288" i="37" s="1"/>
  <c r="BQ288" i="37"/>
  <c r="BP288" i="37"/>
  <c r="BO288" i="37"/>
  <c r="BN288" i="37"/>
  <c r="BM288" i="37"/>
  <c r="BL288" i="37"/>
  <c r="BY287" i="37"/>
  <c r="CH287" i="37" s="1"/>
  <c r="BX287" i="37"/>
  <c r="CG287" i="37" s="1"/>
  <c r="BW287" i="37"/>
  <c r="CF287" i="37" s="1"/>
  <c r="BV287" i="37"/>
  <c r="CE287" i="37" s="1"/>
  <c r="BU287" i="37"/>
  <c r="CD287" i="37" s="1"/>
  <c r="BT287" i="37"/>
  <c r="CC287" i="37" s="1"/>
  <c r="BQ287" i="37"/>
  <c r="BP287" i="37"/>
  <c r="BO287" i="37"/>
  <c r="BN287" i="37"/>
  <c r="BM287" i="37"/>
  <c r="BL287" i="37"/>
  <c r="BY286" i="37"/>
  <c r="CH286" i="37" s="1"/>
  <c r="BX286" i="37"/>
  <c r="CG286" i="37" s="1"/>
  <c r="BW286" i="37"/>
  <c r="CF286" i="37" s="1"/>
  <c r="BV286" i="37"/>
  <c r="CE286" i="37" s="1"/>
  <c r="BU286" i="37"/>
  <c r="CD286" i="37" s="1"/>
  <c r="BT286" i="37"/>
  <c r="CC286" i="37" s="1"/>
  <c r="BQ286" i="37"/>
  <c r="BP286" i="37"/>
  <c r="BO286" i="37"/>
  <c r="BN286" i="37"/>
  <c r="BM286" i="37"/>
  <c r="BL286" i="37"/>
  <c r="BY285" i="37"/>
  <c r="CH285" i="37" s="1"/>
  <c r="BX285" i="37"/>
  <c r="CG285" i="37" s="1"/>
  <c r="BW285" i="37"/>
  <c r="CF285" i="37" s="1"/>
  <c r="BV285" i="37"/>
  <c r="CE285" i="37" s="1"/>
  <c r="BU285" i="37"/>
  <c r="CD285" i="37" s="1"/>
  <c r="BT285" i="37"/>
  <c r="CC285" i="37" s="1"/>
  <c r="BQ285" i="37"/>
  <c r="BP285" i="37"/>
  <c r="BO285" i="37"/>
  <c r="BN285" i="37"/>
  <c r="BM285" i="37"/>
  <c r="BL285" i="37"/>
  <c r="BY284" i="37"/>
  <c r="CH284" i="37" s="1"/>
  <c r="BX284" i="37"/>
  <c r="CG284" i="37" s="1"/>
  <c r="BW284" i="37"/>
  <c r="CF284" i="37" s="1"/>
  <c r="BV284" i="37"/>
  <c r="CE284" i="37" s="1"/>
  <c r="BU284" i="37"/>
  <c r="CD284" i="37" s="1"/>
  <c r="BT284" i="37"/>
  <c r="CC284" i="37" s="1"/>
  <c r="BQ284" i="37"/>
  <c r="BP284" i="37"/>
  <c r="BO284" i="37"/>
  <c r="BN284" i="37"/>
  <c r="BM284" i="37"/>
  <c r="BL284" i="37"/>
  <c r="BY283" i="37"/>
  <c r="CH283" i="37" s="1"/>
  <c r="BX283" i="37"/>
  <c r="CG283" i="37" s="1"/>
  <c r="BW283" i="37"/>
  <c r="CF283" i="37" s="1"/>
  <c r="BV283" i="37"/>
  <c r="CE283" i="37" s="1"/>
  <c r="BU283" i="37"/>
  <c r="CD283" i="37" s="1"/>
  <c r="BT283" i="37"/>
  <c r="CC283" i="37" s="1"/>
  <c r="BQ283" i="37"/>
  <c r="BP283" i="37"/>
  <c r="BO283" i="37"/>
  <c r="BN283" i="37"/>
  <c r="BM283" i="37"/>
  <c r="BL283" i="37"/>
  <c r="BY282" i="37"/>
  <c r="CH282" i="37" s="1"/>
  <c r="BX282" i="37"/>
  <c r="CG282" i="37" s="1"/>
  <c r="BW282" i="37"/>
  <c r="CF282" i="37" s="1"/>
  <c r="BV282" i="37"/>
  <c r="CE282" i="37" s="1"/>
  <c r="BU282" i="37"/>
  <c r="CD282" i="37" s="1"/>
  <c r="BT282" i="37"/>
  <c r="CC282" i="37" s="1"/>
  <c r="BQ282" i="37"/>
  <c r="BP282" i="37"/>
  <c r="BO282" i="37"/>
  <c r="BN282" i="37"/>
  <c r="BM282" i="37"/>
  <c r="BL282" i="37"/>
  <c r="BY281" i="37"/>
  <c r="CH281" i="37" s="1"/>
  <c r="BX281" i="37"/>
  <c r="CG281" i="37" s="1"/>
  <c r="BW281" i="37"/>
  <c r="CF281" i="37" s="1"/>
  <c r="BV281" i="37"/>
  <c r="CE281" i="37" s="1"/>
  <c r="BU281" i="37"/>
  <c r="CD281" i="37" s="1"/>
  <c r="BT281" i="37"/>
  <c r="CC281" i="37" s="1"/>
  <c r="BQ281" i="37"/>
  <c r="BP281" i="37"/>
  <c r="BO281" i="37"/>
  <c r="BN281" i="37"/>
  <c r="BM281" i="37"/>
  <c r="BL281" i="37"/>
  <c r="BY280" i="37"/>
  <c r="CH280" i="37" s="1"/>
  <c r="BX280" i="37"/>
  <c r="CG280" i="37" s="1"/>
  <c r="BW280" i="37"/>
  <c r="CF280" i="37" s="1"/>
  <c r="BV280" i="37"/>
  <c r="CE280" i="37" s="1"/>
  <c r="BU280" i="37"/>
  <c r="CD280" i="37" s="1"/>
  <c r="BT280" i="37"/>
  <c r="CC280" i="37" s="1"/>
  <c r="BQ280" i="37"/>
  <c r="BP280" i="37"/>
  <c r="BO280" i="37"/>
  <c r="BN280" i="37"/>
  <c r="BM280" i="37"/>
  <c r="BL280" i="37"/>
  <c r="BY279" i="37"/>
  <c r="CH279" i="37" s="1"/>
  <c r="BX279" i="37"/>
  <c r="CG279" i="37" s="1"/>
  <c r="BW279" i="37"/>
  <c r="CF279" i="37" s="1"/>
  <c r="BV279" i="37"/>
  <c r="CE279" i="37" s="1"/>
  <c r="BU279" i="37"/>
  <c r="CD279" i="37" s="1"/>
  <c r="BT279" i="37"/>
  <c r="CC279" i="37" s="1"/>
  <c r="BQ279" i="37"/>
  <c r="BP279" i="37"/>
  <c r="BO279" i="37"/>
  <c r="BN279" i="37"/>
  <c r="BM279" i="37"/>
  <c r="BL279" i="37"/>
  <c r="CX278" i="37" a="1"/>
  <c r="CX278" i="37" s="1"/>
  <c r="CW278" i="37" a="1"/>
  <c r="CW278" i="37" s="1"/>
  <c r="BY278" i="37"/>
  <c r="CH278" i="37" s="1"/>
  <c r="BX278" i="37"/>
  <c r="CG278" i="37" s="1"/>
  <c r="BW278" i="37"/>
  <c r="CF278" i="37" s="1"/>
  <c r="BV278" i="37"/>
  <c r="CE278" i="37" s="1"/>
  <c r="BU278" i="37"/>
  <c r="CD278" i="37" s="1"/>
  <c r="BT278" i="37"/>
  <c r="CC278" i="37" s="1"/>
  <c r="BQ278" i="37"/>
  <c r="BP278" i="37"/>
  <c r="BO278" i="37"/>
  <c r="BN278" i="37"/>
  <c r="BM278" i="37"/>
  <c r="BL278" i="37"/>
  <c r="BY260" i="37"/>
  <c r="CH260" i="37" s="1"/>
  <c r="BX260" i="37"/>
  <c r="CG260" i="37" s="1"/>
  <c r="BQ260" i="37"/>
  <c r="BP260" i="37"/>
  <c r="BY259" i="37"/>
  <c r="CH259" i="37" s="1"/>
  <c r="BX259" i="37"/>
  <c r="CG259" i="37" s="1"/>
  <c r="BQ259" i="37"/>
  <c r="BP259" i="37"/>
  <c r="BY258" i="37"/>
  <c r="CH258" i="37" s="1"/>
  <c r="BX258" i="37"/>
  <c r="CG258" i="37" s="1"/>
  <c r="BQ258" i="37"/>
  <c r="BP258" i="37"/>
  <c r="BY257" i="37"/>
  <c r="CH257" i="37" s="1"/>
  <c r="BX257" i="37"/>
  <c r="CG257" i="37" s="1"/>
  <c r="BQ257" i="37"/>
  <c r="BP257" i="37"/>
  <c r="BY256" i="37"/>
  <c r="CH256" i="37" s="1"/>
  <c r="BX256" i="37"/>
  <c r="CG256" i="37" s="1"/>
  <c r="BQ256" i="37"/>
  <c r="BP256" i="37"/>
  <c r="BY255" i="37"/>
  <c r="CH255" i="37" s="1"/>
  <c r="BX255" i="37"/>
  <c r="CG255" i="37" s="1"/>
  <c r="BQ255" i="37"/>
  <c r="BP255" i="37"/>
  <c r="BY254" i="37"/>
  <c r="CH254" i="37" s="1"/>
  <c r="BX254" i="37"/>
  <c r="CG254" i="37" s="1"/>
  <c r="BQ254" i="37"/>
  <c r="BP254" i="37"/>
  <c r="BY253" i="37"/>
  <c r="CH253" i="37" s="1"/>
  <c r="BX253" i="37"/>
  <c r="CG253" i="37" s="1"/>
  <c r="BQ253" i="37"/>
  <c r="BP253" i="37"/>
  <c r="BY252" i="37"/>
  <c r="CH252" i="37" s="1"/>
  <c r="BX252" i="37"/>
  <c r="CG252" i="37" s="1"/>
  <c r="BQ252" i="37"/>
  <c r="BP252" i="37"/>
  <c r="BY251" i="37"/>
  <c r="CH251" i="37" s="1"/>
  <c r="BX251" i="37"/>
  <c r="CG251" i="37" s="1"/>
  <c r="BQ251" i="37"/>
  <c r="BP251" i="37"/>
  <c r="BY250" i="37"/>
  <c r="CH250" i="37" s="1"/>
  <c r="BX250" i="37"/>
  <c r="CG250" i="37" s="1"/>
  <c r="BQ250" i="37"/>
  <c r="BP250" i="37"/>
  <c r="BY249" i="37"/>
  <c r="CH249" i="37" s="1"/>
  <c r="BX249" i="37"/>
  <c r="CG249" i="37" s="1"/>
  <c r="BQ249" i="37"/>
  <c r="BP249" i="37"/>
  <c r="BY248" i="37"/>
  <c r="CH248" i="37" s="1"/>
  <c r="BX248" i="37"/>
  <c r="CG248" i="37" s="1"/>
  <c r="BQ248" i="37"/>
  <c r="BP248" i="37"/>
  <c r="BY247" i="37"/>
  <c r="CH247" i="37" s="1"/>
  <c r="BX247" i="37"/>
  <c r="CG247" i="37" s="1"/>
  <c r="BQ247" i="37"/>
  <c r="BP247" i="37"/>
  <c r="BY246" i="37"/>
  <c r="CH246" i="37" s="1"/>
  <c r="BX246" i="37"/>
  <c r="CG246" i="37" s="1"/>
  <c r="BQ246" i="37"/>
  <c r="BP246" i="37"/>
  <c r="BY245" i="37"/>
  <c r="CH245" i="37" s="1"/>
  <c r="BX245" i="37"/>
  <c r="CG245" i="37" s="1"/>
  <c r="BQ245" i="37"/>
  <c r="BP245" i="37"/>
  <c r="BY244" i="37"/>
  <c r="CH244" i="37" s="1"/>
  <c r="BX244" i="37"/>
  <c r="CG244" i="37" s="1"/>
  <c r="BQ244" i="37"/>
  <c r="BP244" i="37"/>
  <c r="BY243" i="37"/>
  <c r="CH243" i="37" s="1"/>
  <c r="BX243" i="37"/>
  <c r="CG243" i="37" s="1"/>
  <c r="BQ243" i="37"/>
  <c r="BP243" i="37"/>
  <c r="BY242" i="37"/>
  <c r="CH242" i="37" s="1"/>
  <c r="BX242" i="37"/>
  <c r="CG242" i="37" s="1"/>
  <c r="BQ242" i="37"/>
  <c r="BP242" i="37"/>
  <c r="BY241" i="37"/>
  <c r="CH241" i="37" s="1"/>
  <c r="BX241" i="37"/>
  <c r="CG241" i="37" s="1"/>
  <c r="BQ241" i="37"/>
  <c r="BP241" i="37"/>
  <c r="BY240" i="37"/>
  <c r="CH240" i="37" s="1"/>
  <c r="BX240" i="37"/>
  <c r="CG240" i="37" s="1"/>
  <c r="BQ240" i="37"/>
  <c r="BP240" i="37"/>
  <c r="BY239" i="37"/>
  <c r="CH239" i="37" s="1"/>
  <c r="BX239" i="37"/>
  <c r="CG239" i="37" s="1"/>
  <c r="BQ239" i="37"/>
  <c r="BP239" i="37"/>
  <c r="BY238" i="37"/>
  <c r="CH238" i="37" s="1"/>
  <c r="BX238" i="37"/>
  <c r="CG238" i="37" s="1"/>
  <c r="BQ238" i="37"/>
  <c r="BP238" i="37"/>
  <c r="BY237" i="37"/>
  <c r="CH237" i="37" s="1"/>
  <c r="BX237" i="37"/>
  <c r="CG237" i="37" s="1"/>
  <c r="BQ237" i="37"/>
  <c r="BP237" i="37"/>
  <c r="BY236" i="37"/>
  <c r="CH236" i="37" s="1"/>
  <c r="BX236" i="37"/>
  <c r="CG236" i="37" s="1"/>
  <c r="BQ236" i="37"/>
  <c r="BP236" i="37"/>
  <c r="BY235" i="37"/>
  <c r="CH235" i="37" s="1"/>
  <c r="BX235" i="37"/>
  <c r="CG235" i="37" s="1"/>
  <c r="BQ235" i="37"/>
  <c r="BP235" i="37"/>
  <c r="BY234" i="37"/>
  <c r="CH234" i="37" s="1"/>
  <c r="BX234" i="37"/>
  <c r="CG234" i="37" s="1"/>
  <c r="BQ234" i="37"/>
  <c r="BP234" i="37"/>
  <c r="BY233" i="37"/>
  <c r="CH233" i="37" s="1"/>
  <c r="BX233" i="37"/>
  <c r="CG233" i="37" s="1"/>
  <c r="BQ233" i="37"/>
  <c r="BP233" i="37"/>
  <c r="BY232" i="37"/>
  <c r="CH232" i="37" s="1"/>
  <c r="BX232" i="37"/>
  <c r="CG232" i="37" s="1"/>
  <c r="BQ232" i="37"/>
  <c r="BP232" i="37"/>
  <c r="BY231" i="37"/>
  <c r="CH231" i="37" s="1"/>
  <c r="BX231" i="37"/>
  <c r="CG231" i="37" s="1"/>
  <c r="BQ231" i="37"/>
  <c r="BP231" i="37"/>
  <c r="BY230" i="37"/>
  <c r="CH230" i="37" s="1"/>
  <c r="BX230" i="37"/>
  <c r="CG230" i="37" s="1"/>
  <c r="BQ230" i="37"/>
  <c r="BP230" i="37"/>
  <c r="BY229" i="37"/>
  <c r="CH229" i="37" s="1"/>
  <c r="BX229" i="37"/>
  <c r="CG229" i="37" s="1"/>
  <c r="BQ229" i="37"/>
  <c r="BP229" i="37"/>
  <c r="BY228" i="37"/>
  <c r="CH228" i="37" s="1"/>
  <c r="BX228" i="37"/>
  <c r="CG228" i="37" s="1"/>
  <c r="BQ228" i="37"/>
  <c r="BP228" i="37"/>
  <c r="BY227" i="37"/>
  <c r="CH227" i="37" s="1"/>
  <c r="BX227" i="37"/>
  <c r="CG227" i="37" s="1"/>
  <c r="BQ227" i="37"/>
  <c r="BP227" i="37"/>
  <c r="BY226" i="37"/>
  <c r="CH226" i="37" s="1"/>
  <c r="BX226" i="37"/>
  <c r="CG226" i="37" s="1"/>
  <c r="BQ226" i="37"/>
  <c r="BP226" i="37"/>
  <c r="BY225" i="37"/>
  <c r="CH225" i="37" s="1"/>
  <c r="BX225" i="37"/>
  <c r="CG225" i="37" s="1"/>
  <c r="BQ225" i="37"/>
  <c r="BP225" i="37"/>
  <c r="BY224" i="37"/>
  <c r="CH224" i="37" s="1"/>
  <c r="BX224" i="37"/>
  <c r="CG224" i="37" s="1"/>
  <c r="BQ224" i="37"/>
  <c r="BP224" i="37"/>
  <c r="BY223" i="37"/>
  <c r="CH223" i="37" s="1"/>
  <c r="BX223" i="37"/>
  <c r="CG223" i="37" s="1"/>
  <c r="BQ223" i="37"/>
  <c r="BP223" i="37"/>
  <c r="BY222" i="37"/>
  <c r="CH222" i="37" s="1"/>
  <c r="BX222" i="37"/>
  <c r="CG222" i="37" s="1"/>
  <c r="BW222" i="37"/>
  <c r="CF222" i="37" s="1"/>
  <c r="BV222" i="37"/>
  <c r="CE222" i="37" s="1"/>
  <c r="BU222" i="37"/>
  <c r="CD222" i="37" s="1"/>
  <c r="BT222" i="37"/>
  <c r="CC222" i="37" s="1"/>
  <c r="BQ222" i="37"/>
  <c r="BP222" i="37"/>
  <c r="BO222" i="37"/>
  <c r="BN222" i="37"/>
  <c r="BM222" i="37"/>
  <c r="BL222" i="37"/>
  <c r="BY221" i="37"/>
  <c r="CH221" i="37" s="1"/>
  <c r="BX221" i="37"/>
  <c r="CG221" i="37" s="1"/>
  <c r="BW221" i="37"/>
  <c r="CF221" i="37" s="1"/>
  <c r="BV221" i="37"/>
  <c r="CE221" i="37" s="1"/>
  <c r="BU221" i="37"/>
  <c r="CD221" i="37" s="1"/>
  <c r="BT221" i="37"/>
  <c r="CC221" i="37" s="1"/>
  <c r="BQ221" i="37"/>
  <c r="BP221" i="37"/>
  <c r="BO221" i="37"/>
  <c r="BN221" i="37"/>
  <c r="BM221" i="37"/>
  <c r="BL221" i="37"/>
  <c r="BY220" i="37"/>
  <c r="CH220" i="37" s="1"/>
  <c r="BX220" i="37"/>
  <c r="CG220" i="37" s="1"/>
  <c r="BW220" i="37"/>
  <c r="CF220" i="37" s="1"/>
  <c r="BV220" i="37"/>
  <c r="CE220" i="37" s="1"/>
  <c r="BU220" i="37"/>
  <c r="CD220" i="37" s="1"/>
  <c r="BT220" i="37"/>
  <c r="CC220" i="37" s="1"/>
  <c r="BQ220" i="37"/>
  <c r="BP220" i="37"/>
  <c r="BO220" i="37"/>
  <c r="BN220" i="37"/>
  <c r="BM220" i="37"/>
  <c r="BL220" i="37"/>
  <c r="BY219" i="37"/>
  <c r="CH219" i="37" s="1"/>
  <c r="BX219" i="37"/>
  <c r="CG219" i="37" s="1"/>
  <c r="BW219" i="37"/>
  <c r="CF219" i="37" s="1"/>
  <c r="BV219" i="37"/>
  <c r="CE219" i="37" s="1"/>
  <c r="BU219" i="37"/>
  <c r="CD219" i="37" s="1"/>
  <c r="BT219" i="37"/>
  <c r="CC219" i="37" s="1"/>
  <c r="BQ219" i="37"/>
  <c r="BP219" i="37"/>
  <c r="BO219" i="37"/>
  <c r="BN219" i="37"/>
  <c r="BM219" i="37"/>
  <c r="BL219" i="37"/>
  <c r="BY218" i="37"/>
  <c r="CH218" i="37" s="1"/>
  <c r="BX218" i="37"/>
  <c r="CG218" i="37" s="1"/>
  <c r="BW218" i="37"/>
  <c r="CF218" i="37" s="1"/>
  <c r="BV218" i="37"/>
  <c r="CE218" i="37" s="1"/>
  <c r="BU218" i="37"/>
  <c r="CD218" i="37" s="1"/>
  <c r="BT218" i="37"/>
  <c r="CC218" i="37" s="1"/>
  <c r="BQ218" i="37"/>
  <c r="BP218" i="37"/>
  <c r="BO218" i="37"/>
  <c r="BN218" i="37"/>
  <c r="BM218" i="37"/>
  <c r="BL218" i="37"/>
  <c r="BY217" i="37"/>
  <c r="CH217" i="37" s="1"/>
  <c r="BX217" i="37"/>
  <c r="CG217" i="37" s="1"/>
  <c r="BW217" i="37"/>
  <c r="CF217" i="37" s="1"/>
  <c r="BV217" i="37"/>
  <c r="CE217" i="37" s="1"/>
  <c r="BU217" i="37"/>
  <c r="CD217" i="37" s="1"/>
  <c r="BT217" i="37"/>
  <c r="CC217" i="37" s="1"/>
  <c r="BQ217" i="37"/>
  <c r="BP217" i="37"/>
  <c r="BO217" i="37"/>
  <c r="BN217" i="37"/>
  <c r="BM217" i="37"/>
  <c r="BL217" i="37"/>
  <c r="BY216" i="37"/>
  <c r="CH216" i="37" s="1"/>
  <c r="BX216" i="37"/>
  <c r="CG216" i="37" s="1"/>
  <c r="BW216" i="37"/>
  <c r="CF216" i="37" s="1"/>
  <c r="BV216" i="37"/>
  <c r="CE216" i="37" s="1"/>
  <c r="BU216" i="37"/>
  <c r="CD216" i="37" s="1"/>
  <c r="BT216" i="37"/>
  <c r="CC216" i="37" s="1"/>
  <c r="BQ216" i="37"/>
  <c r="BP216" i="37"/>
  <c r="BO216" i="37"/>
  <c r="BN216" i="37"/>
  <c r="BM216" i="37"/>
  <c r="BL216" i="37"/>
  <c r="BY215" i="37"/>
  <c r="CH215" i="37" s="1"/>
  <c r="BX215" i="37"/>
  <c r="CG215" i="37" s="1"/>
  <c r="BW215" i="37"/>
  <c r="CF215" i="37" s="1"/>
  <c r="BV215" i="37"/>
  <c r="CE215" i="37" s="1"/>
  <c r="BU215" i="37"/>
  <c r="CD215" i="37" s="1"/>
  <c r="BT215" i="37"/>
  <c r="CC215" i="37" s="1"/>
  <c r="BQ215" i="37"/>
  <c r="BP215" i="37"/>
  <c r="BO215" i="37"/>
  <c r="BN215" i="37"/>
  <c r="BM215" i="37"/>
  <c r="BL215" i="37"/>
  <c r="BY214" i="37"/>
  <c r="CH214" i="37" s="1"/>
  <c r="BX214" i="37"/>
  <c r="CG214" i="37" s="1"/>
  <c r="BW214" i="37"/>
  <c r="CF214" i="37" s="1"/>
  <c r="BV214" i="37"/>
  <c r="CE214" i="37" s="1"/>
  <c r="BU214" i="37"/>
  <c r="CD214" i="37" s="1"/>
  <c r="BT214" i="37"/>
  <c r="CC214" i="37" s="1"/>
  <c r="BQ214" i="37"/>
  <c r="BP214" i="37"/>
  <c r="BO214" i="37"/>
  <c r="BN214" i="37"/>
  <c r="BM214" i="37"/>
  <c r="BL214" i="37"/>
  <c r="BY213" i="37"/>
  <c r="CH213" i="37" s="1"/>
  <c r="BX213" i="37"/>
  <c r="CG213" i="37" s="1"/>
  <c r="BW213" i="37"/>
  <c r="CF213" i="37" s="1"/>
  <c r="BV213" i="37"/>
  <c r="CE213" i="37" s="1"/>
  <c r="BU213" i="37"/>
  <c r="CD213" i="37" s="1"/>
  <c r="BT213" i="37"/>
  <c r="CC213" i="37" s="1"/>
  <c r="BQ213" i="37"/>
  <c r="BP213" i="37"/>
  <c r="BO213" i="37"/>
  <c r="BN213" i="37"/>
  <c r="BM213" i="37"/>
  <c r="BL213" i="37"/>
  <c r="BY212" i="37"/>
  <c r="CH212" i="37" s="1"/>
  <c r="BX212" i="37"/>
  <c r="CG212" i="37" s="1"/>
  <c r="BW212" i="37"/>
  <c r="CF212" i="37" s="1"/>
  <c r="BV212" i="37"/>
  <c r="CE212" i="37" s="1"/>
  <c r="BU212" i="37"/>
  <c r="CD212" i="37" s="1"/>
  <c r="BT212" i="37"/>
  <c r="CC212" i="37" s="1"/>
  <c r="BQ212" i="37"/>
  <c r="BP212" i="37"/>
  <c r="BO212" i="37"/>
  <c r="BN212" i="37"/>
  <c r="BM212" i="37"/>
  <c r="BL212" i="37"/>
  <c r="CX211" i="37" a="1"/>
  <c r="CX211" i="37" s="1"/>
  <c r="CW211" i="37" a="1"/>
  <c r="CW211" i="37" s="1"/>
  <c r="BY211" i="37"/>
  <c r="CH211" i="37" s="1"/>
  <c r="BX211" i="37"/>
  <c r="CG211" i="37" s="1"/>
  <c r="BW211" i="37"/>
  <c r="CF211" i="37" s="1"/>
  <c r="BV211" i="37"/>
  <c r="CE211" i="37" s="1"/>
  <c r="BU211" i="37"/>
  <c r="CD211" i="37" s="1"/>
  <c r="BT211" i="37"/>
  <c r="CC211" i="37" s="1"/>
  <c r="BQ211" i="37"/>
  <c r="BP211" i="37"/>
  <c r="BO211" i="37"/>
  <c r="BN211" i="37"/>
  <c r="BM211" i="37"/>
  <c r="BL211" i="37"/>
  <c r="S111" i="37"/>
  <c r="S112" i="37"/>
  <c r="S113" i="37"/>
  <c r="S114" i="37"/>
  <c r="S115" i="37"/>
  <c r="S116" i="37"/>
  <c r="S117" i="37"/>
  <c r="S118" i="37"/>
  <c r="S119" i="37"/>
  <c r="S120" i="37"/>
  <c r="S121" i="37"/>
  <c r="S122" i="37"/>
  <c r="S123" i="37"/>
  <c r="S124" i="37"/>
  <c r="S125" i="37"/>
  <c r="S126" i="37"/>
  <c r="S127" i="37"/>
  <c r="S110" i="37"/>
  <c r="K111" i="37"/>
  <c r="K112" i="37"/>
  <c r="K113" i="37"/>
  <c r="K114" i="37"/>
  <c r="K115" i="37"/>
  <c r="K116" i="37"/>
  <c r="K117" i="37"/>
  <c r="K118" i="37"/>
  <c r="K119" i="37"/>
  <c r="K120" i="37"/>
  <c r="K121" i="37"/>
  <c r="K122" i="37"/>
  <c r="K123" i="37"/>
  <c r="K124" i="37"/>
  <c r="K125" i="37"/>
  <c r="K126" i="37"/>
  <c r="K127" i="37"/>
  <c r="K110" i="37"/>
  <c r="N110" i="37" a="1"/>
  <c r="N110" i="37" s="1"/>
  <c r="F110" i="37" a="1"/>
  <c r="F110" i="37" s="1"/>
  <c r="D110" i="37" a="1"/>
  <c r="D110" i="37" s="1"/>
  <c r="H124" i="37"/>
  <c r="P124" i="37"/>
  <c r="H125" i="37"/>
  <c r="P125" i="37"/>
  <c r="H126" i="37"/>
  <c r="P126" i="37"/>
  <c r="H127" i="37"/>
  <c r="P127" i="37"/>
  <c r="C110" i="37" a="1"/>
  <c r="C110" i="37" s="1"/>
  <c r="CX144" i="37" a="1"/>
  <c r="CX144" i="37" s="1"/>
  <c r="I126" i="42" l="1"/>
  <c r="Q126" i="42"/>
  <c r="T126" i="42"/>
  <c r="L126" i="42"/>
  <c r="L114" i="42"/>
  <c r="I114" i="42"/>
  <c r="Q114" i="42"/>
  <c r="T114" i="42"/>
  <c r="G46" i="42"/>
  <c r="F110" i="42"/>
  <c r="T120" i="42"/>
  <c r="L120" i="42"/>
  <c r="Q120" i="42"/>
  <c r="I120" i="42"/>
  <c r="Q117" i="42"/>
  <c r="T117" i="42"/>
  <c r="L117" i="42"/>
  <c r="I122" i="42"/>
  <c r="Q116" i="42"/>
  <c r="L122" i="42"/>
  <c r="Q119" i="42"/>
  <c r="I119" i="42"/>
  <c r="L116" i="42"/>
  <c r="L119" i="42"/>
  <c r="E123" i="42"/>
  <c r="E124" i="42"/>
  <c r="E125" i="42"/>
  <c r="E118" i="42"/>
  <c r="E113" i="42"/>
  <c r="E115" i="42"/>
  <c r="L112" i="42"/>
  <c r="I116" i="42"/>
  <c r="N110" i="42"/>
  <c r="H46" i="42"/>
  <c r="D102" i="42" s="1"/>
  <c r="T121" i="42"/>
  <c r="Q121" i="42"/>
  <c r="I127" i="42"/>
  <c r="T127" i="42"/>
  <c r="H47" i="42"/>
  <c r="O122" i="42" s="1"/>
  <c r="D110" i="42"/>
  <c r="E110" i="42" s="1"/>
  <c r="E111" i="42"/>
  <c r="I121" i="42"/>
  <c r="Q117" i="41"/>
  <c r="P91" i="41"/>
  <c r="F110" i="41"/>
  <c r="P86" i="41"/>
  <c r="L119" i="41"/>
  <c r="T123" i="41"/>
  <c r="Q123" i="41"/>
  <c r="T111" i="41"/>
  <c r="Q111" i="41"/>
  <c r="L123" i="41"/>
  <c r="T119" i="41"/>
  <c r="Q119" i="41"/>
  <c r="L124" i="41"/>
  <c r="Q124" i="41"/>
  <c r="L122" i="41"/>
  <c r="T122" i="41"/>
  <c r="Q122" i="41"/>
  <c r="L126" i="41"/>
  <c r="T126" i="41"/>
  <c r="Q126" i="41"/>
  <c r="L121" i="41"/>
  <c r="I121" i="41"/>
  <c r="I117" i="41"/>
  <c r="E48" i="41" a="1"/>
  <c r="E48" i="41" s="1"/>
  <c r="E46" i="41"/>
  <c r="Q125" i="41"/>
  <c r="T125" i="41"/>
  <c r="E112" i="41"/>
  <c r="E116" i="41"/>
  <c r="E115" i="41"/>
  <c r="D110" i="41"/>
  <c r="E110" i="41" s="1"/>
  <c r="E118" i="41"/>
  <c r="E113" i="41"/>
  <c r="E120" i="41"/>
  <c r="E114" i="41"/>
  <c r="L117" i="41"/>
  <c r="L125" i="41"/>
  <c r="E127" i="41"/>
  <c r="P86" i="37"/>
  <c r="P91" i="37"/>
  <c r="E124" i="37"/>
  <c r="I124" i="37" s="1"/>
  <c r="E125" i="37"/>
  <c r="I125" i="37" s="1"/>
  <c r="E127" i="37"/>
  <c r="I127" i="37" s="1"/>
  <c r="E126" i="37"/>
  <c r="I126" i="37" s="1"/>
  <c r="L127" i="37"/>
  <c r="U122" i="42" l="1"/>
  <c r="R122" i="42"/>
  <c r="I110" i="42"/>
  <c r="Q110" i="42"/>
  <c r="L110" i="42"/>
  <c r="T110" i="42"/>
  <c r="R114" i="42"/>
  <c r="R121" i="42"/>
  <c r="L125" i="42"/>
  <c r="I125" i="42"/>
  <c r="Q125" i="42"/>
  <c r="T125" i="42"/>
  <c r="Q123" i="42"/>
  <c r="L123" i="42"/>
  <c r="T123" i="42"/>
  <c r="I123" i="42"/>
  <c r="O119" i="42"/>
  <c r="U119" i="42" s="1"/>
  <c r="O123" i="42"/>
  <c r="O120" i="42"/>
  <c r="R120" i="42" s="1"/>
  <c r="O125" i="42"/>
  <c r="DF345" i="42" a="1"/>
  <c r="DF345" i="42" s="1"/>
  <c r="DF211" i="42" a="1"/>
  <c r="DF211" i="42" s="1"/>
  <c r="DF278" i="42" a="1"/>
  <c r="DF278" i="42" s="1"/>
  <c r="O126" i="42"/>
  <c r="U126" i="42" s="1"/>
  <c r="O111" i="42"/>
  <c r="DF144" i="42" a="1"/>
  <c r="DF144" i="42" s="1"/>
  <c r="O112" i="42"/>
  <c r="O124" i="42"/>
  <c r="O114" i="42"/>
  <c r="O127" i="42"/>
  <c r="R127" i="42" s="1"/>
  <c r="O118" i="42"/>
  <c r="L115" i="42"/>
  <c r="Q115" i="42"/>
  <c r="R115" i="42" s="1"/>
  <c r="I115" i="42"/>
  <c r="T115" i="42"/>
  <c r="U115" i="42" s="1"/>
  <c r="U114" i="42"/>
  <c r="Q118" i="42"/>
  <c r="R118" i="42" s="1"/>
  <c r="I118" i="42"/>
  <c r="T118" i="42"/>
  <c r="U118" i="42" s="1"/>
  <c r="L118" i="42"/>
  <c r="I124" i="42"/>
  <c r="T124" i="42"/>
  <c r="U124" i="42" s="1"/>
  <c r="Q124" i="42"/>
  <c r="R124" i="42" s="1"/>
  <c r="L124" i="42"/>
  <c r="O113" i="42"/>
  <c r="U127" i="42"/>
  <c r="L113" i="42"/>
  <c r="Q113" i="42"/>
  <c r="R113" i="42" s="1"/>
  <c r="T113" i="42"/>
  <c r="U113" i="42" s="1"/>
  <c r="I113" i="42"/>
  <c r="U121" i="42"/>
  <c r="I86" i="42"/>
  <c r="O110" i="42"/>
  <c r="O121" i="42"/>
  <c r="H48" i="42"/>
  <c r="O117" i="42"/>
  <c r="U117" i="42" s="1"/>
  <c r="G110" i="42"/>
  <c r="O116" i="42"/>
  <c r="U116" i="42" s="1"/>
  <c r="I111" i="42"/>
  <c r="T111" i="42"/>
  <c r="Q111" i="42"/>
  <c r="L111" i="42"/>
  <c r="O115" i="42"/>
  <c r="I118" i="41"/>
  <c r="T118" i="41"/>
  <c r="Q118" i="41"/>
  <c r="L118" i="41"/>
  <c r="Q110" i="41"/>
  <c r="T110" i="41"/>
  <c r="L110" i="41"/>
  <c r="I110" i="41"/>
  <c r="Q116" i="41"/>
  <c r="I116" i="41"/>
  <c r="T116" i="41"/>
  <c r="L116" i="41"/>
  <c r="T112" i="41"/>
  <c r="Q112" i="41"/>
  <c r="L112" i="41"/>
  <c r="I112" i="41"/>
  <c r="H46" i="41"/>
  <c r="D102" i="41" s="1"/>
  <c r="T127" i="41"/>
  <c r="Q127" i="41"/>
  <c r="L127" i="41"/>
  <c r="I127" i="41"/>
  <c r="T115" i="41"/>
  <c r="Q115" i="41"/>
  <c r="L115" i="41"/>
  <c r="I115" i="41"/>
  <c r="I114" i="41"/>
  <c r="L114" i="41"/>
  <c r="Q114" i="41"/>
  <c r="T114" i="41"/>
  <c r="I120" i="41"/>
  <c r="Q120" i="41"/>
  <c r="L120" i="41"/>
  <c r="T120" i="41"/>
  <c r="L113" i="41"/>
  <c r="I113" i="41"/>
  <c r="T113" i="41"/>
  <c r="Q113" i="41"/>
  <c r="L125" i="37"/>
  <c r="T125" i="37"/>
  <c r="Q125" i="37"/>
  <c r="L124" i="37"/>
  <c r="L126" i="37"/>
  <c r="Q124" i="37"/>
  <c r="T127" i="37"/>
  <c r="T124" i="37"/>
  <c r="T126" i="37"/>
  <c r="Q127" i="37"/>
  <c r="Q126" i="37"/>
  <c r="U112" i="42" l="1"/>
  <c r="R112" i="42"/>
  <c r="J125" i="42"/>
  <c r="M118" i="42"/>
  <c r="M125" i="42"/>
  <c r="J118" i="42"/>
  <c r="U120" i="42"/>
  <c r="R116" i="42"/>
  <c r="J115" i="42"/>
  <c r="L109" i="42"/>
  <c r="J102" i="42" s="1"/>
  <c r="M110" i="42"/>
  <c r="M111" i="42"/>
  <c r="R117" i="42"/>
  <c r="DG278" i="42" a="1"/>
  <c r="DG278" i="42" s="1"/>
  <c r="DG345" i="42" a="1"/>
  <c r="DG345" i="42" s="1"/>
  <c r="DG211" i="42" a="1"/>
  <c r="DG211" i="42" s="1"/>
  <c r="DG144" i="42" a="1"/>
  <c r="DG144" i="42" s="1"/>
  <c r="G114" i="42"/>
  <c r="G117" i="42"/>
  <c r="G111" i="42"/>
  <c r="G118" i="42"/>
  <c r="G113" i="42"/>
  <c r="G122" i="42"/>
  <c r="G116" i="42"/>
  <c r="G127" i="42"/>
  <c r="G120" i="42"/>
  <c r="G124" i="42"/>
  <c r="G123" i="42"/>
  <c r="M123" i="42" s="1"/>
  <c r="G112" i="42"/>
  <c r="G121" i="42"/>
  <c r="G126" i="42"/>
  <c r="G115" i="42"/>
  <c r="M115" i="42" s="1"/>
  <c r="G119" i="42"/>
  <c r="G125" i="42"/>
  <c r="R126" i="42"/>
  <c r="M113" i="42"/>
  <c r="U123" i="42"/>
  <c r="R119" i="42"/>
  <c r="T109" i="42"/>
  <c r="U110" i="42"/>
  <c r="U109" i="42" s="1"/>
  <c r="J104" i="42" s="1"/>
  <c r="M124" i="42"/>
  <c r="R110" i="42"/>
  <c r="Q109" i="42"/>
  <c r="R111" i="42"/>
  <c r="U125" i="42"/>
  <c r="J113" i="42"/>
  <c r="R123" i="42"/>
  <c r="J110" i="42"/>
  <c r="I109" i="42"/>
  <c r="E102" i="42" s="1"/>
  <c r="U111" i="42"/>
  <c r="J111" i="42"/>
  <c r="J124" i="42"/>
  <c r="R125" i="42"/>
  <c r="L109" i="41"/>
  <c r="J102" i="41" s="1"/>
  <c r="T109" i="41"/>
  <c r="Q109" i="41"/>
  <c r="I109" i="41"/>
  <c r="E102" i="41" s="1"/>
  <c r="J86" i="41" s="1"/>
  <c r="F102" i="41"/>
  <c r="I86" i="41"/>
  <c r="H47" i="41"/>
  <c r="H48" i="41"/>
  <c r="E110" i="37"/>
  <c r="L37" i="37"/>
  <c r="L36" i="37"/>
  <c r="L33" i="37"/>
  <c r="L32" i="37"/>
  <c r="L29" i="37"/>
  <c r="L28" i="37"/>
  <c r="P111" i="37"/>
  <c r="P112" i="37"/>
  <c r="P113" i="37"/>
  <c r="P114" i="37"/>
  <c r="P115" i="37"/>
  <c r="P116" i="37"/>
  <c r="P117" i="37"/>
  <c r="P118" i="37"/>
  <c r="P119" i="37"/>
  <c r="P120" i="37"/>
  <c r="P121" i="37"/>
  <c r="P122" i="37"/>
  <c r="P123" i="37"/>
  <c r="P110" i="37"/>
  <c r="H111" i="37"/>
  <c r="H112" i="37"/>
  <c r="H113" i="37"/>
  <c r="H114" i="37"/>
  <c r="H115" i="37"/>
  <c r="H116" i="37"/>
  <c r="H117" i="37"/>
  <c r="H118" i="37"/>
  <c r="H119" i="37"/>
  <c r="H120" i="37"/>
  <c r="H121" i="37"/>
  <c r="H122" i="37"/>
  <c r="H123" i="37"/>
  <c r="H110" i="37"/>
  <c r="M119" i="42" l="1"/>
  <c r="J119" i="42"/>
  <c r="M126" i="42"/>
  <c r="J126" i="42"/>
  <c r="M127" i="42"/>
  <c r="J127" i="42"/>
  <c r="J123" i="42"/>
  <c r="J122" i="42"/>
  <c r="M122" i="42"/>
  <c r="J117" i="42"/>
  <c r="M117" i="42"/>
  <c r="M121" i="42"/>
  <c r="J121" i="42"/>
  <c r="M114" i="42"/>
  <c r="J114" i="42"/>
  <c r="J91" i="42"/>
  <c r="K102" i="42"/>
  <c r="K104" i="42"/>
  <c r="N91" i="42"/>
  <c r="T91" i="42" s="1"/>
  <c r="J112" i="42"/>
  <c r="M112" i="42"/>
  <c r="J86" i="42"/>
  <c r="F102" i="42"/>
  <c r="J120" i="42"/>
  <c r="M120" i="42"/>
  <c r="M116" i="42"/>
  <c r="J116" i="42"/>
  <c r="R109" i="42"/>
  <c r="E104" i="42" s="1"/>
  <c r="DG345" i="41" a="1"/>
  <c r="DG345" i="41" s="1"/>
  <c r="H73" i="41"/>
  <c r="E63" i="41"/>
  <c r="G58" i="41"/>
  <c r="U73" i="41"/>
  <c r="E73" i="41"/>
  <c r="D58" i="41"/>
  <c r="D73" i="41"/>
  <c r="DG211" i="41" a="1"/>
  <c r="DG211" i="41" s="1"/>
  <c r="L68" i="41"/>
  <c r="L63" i="41"/>
  <c r="L58" i="41"/>
  <c r="S73" i="41"/>
  <c r="J68" i="41"/>
  <c r="J63" i="41"/>
  <c r="J58" i="41"/>
  <c r="Q73" i="41"/>
  <c r="O73" i="41"/>
  <c r="K58" i="41"/>
  <c r="P73" i="41"/>
  <c r="L73" i="41"/>
  <c r="K63" i="41"/>
  <c r="K73" i="41"/>
  <c r="I63" i="41"/>
  <c r="N73" i="41"/>
  <c r="I58" i="41"/>
  <c r="M73" i="41"/>
  <c r="H58" i="41"/>
  <c r="F58" i="41"/>
  <c r="E58" i="41"/>
  <c r="H68" i="41"/>
  <c r="H63" i="41"/>
  <c r="F73" i="41"/>
  <c r="T73" i="41"/>
  <c r="F68" i="41"/>
  <c r="DG278" i="41" a="1"/>
  <c r="DG278" i="41" s="1"/>
  <c r="E68" i="41"/>
  <c r="J73" i="41"/>
  <c r="I73" i="41"/>
  <c r="DG144" i="41" a="1"/>
  <c r="DG144" i="41" s="1"/>
  <c r="G73" i="41"/>
  <c r="K68" i="41"/>
  <c r="I68" i="41"/>
  <c r="G68" i="41"/>
  <c r="R73" i="41"/>
  <c r="D68" i="41"/>
  <c r="G63" i="41"/>
  <c r="F63" i="41"/>
  <c r="D63" i="41"/>
  <c r="G115" i="41"/>
  <c r="G126" i="41"/>
  <c r="G121" i="41"/>
  <c r="G124" i="41"/>
  <c r="G122" i="41"/>
  <c r="G112" i="41"/>
  <c r="G120" i="41"/>
  <c r="G117" i="41"/>
  <c r="G113" i="41"/>
  <c r="G125" i="41"/>
  <c r="G111" i="41"/>
  <c r="G114" i="41"/>
  <c r="G118" i="41"/>
  <c r="G123" i="41"/>
  <c r="G116" i="41"/>
  <c r="G119" i="41"/>
  <c r="G127" i="41"/>
  <c r="G110" i="41"/>
  <c r="J72" i="41"/>
  <c r="L67" i="41"/>
  <c r="G72" i="41"/>
  <c r="I67" i="41"/>
  <c r="K62" i="41"/>
  <c r="O116" i="41"/>
  <c r="D72" i="41"/>
  <c r="D67" i="41"/>
  <c r="D62" i="41"/>
  <c r="D57" i="41"/>
  <c r="U72" i="41"/>
  <c r="DF211" i="41" a="1"/>
  <c r="DF211" i="41" s="1"/>
  <c r="S72" i="41"/>
  <c r="N72" i="41"/>
  <c r="J67" i="41"/>
  <c r="F62" i="41"/>
  <c r="G67" i="41"/>
  <c r="O114" i="41"/>
  <c r="F72" i="41"/>
  <c r="O121" i="41"/>
  <c r="M72" i="41"/>
  <c r="H67" i="41"/>
  <c r="E62" i="41"/>
  <c r="L72" i="41"/>
  <c r="O118" i="41"/>
  <c r="K72" i="41"/>
  <c r="F67" i="41"/>
  <c r="I72" i="41"/>
  <c r="E67" i="41"/>
  <c r="O122" i="41"/>
  <c r="H72" i="41"/>
  <c r="P72" i="41"/>
  <c r="J62" i="41"/>
  <c r="K67" i="41"/>
  <c r="O112" i="41"/>
  <c r="O72" i="41"/>
  <c r="I62" i="41"/>
  <c r="O127" i="41"/>
  <c r="E72" i="41"/>
  <c r="H62" i="41"/>
  <c r="O117" i="41"/>
  <c r="G57" i="41"/>
  <c r="DF278" i="41" a="1"/>
  <c r="DF278" i="41" s="1"/>
  <c r="O111" i="41"/>
  <c r="DF144" i="41" a="1"/>
  <c r="DF144" i="41" s="1"/>
  <c r="T72" i="41"/>
  <c r="O125" i="41"/>
  <c r="G62" i="41"/>
  <c r="L57" i="41"/>
  <c r="DF345" i="41" a="1"/>
  <c r="DF345" i="41" s="1"/>
  <c r="K57" i="41"/>
  <c r="O119" i="41"/>
  <c r="J57" i="41"/>
  <c r="I57" i="41"/>
  <c r="H57" i="41"/>
  <c r="O115" i="41"/>
  <c r="F57" i="41"/>
  <c r="E57" i="41"/>
  <c r="O113" i="41"/>
  <c r="R72" i="41"/>
  <c r="L62" i="41"/>
  <c r="O120" i="41"/>
  <c r="Q72" i="41"/>
  <c r="O110" i="41"/>
  <c r="O123" i="41"/>
  <c r="O126" i="41"/>
  <c r="O124" i="41"/>
  <c r="R86" i="41"/>
  <c r="O86" i="41"/>
  <c r="J91" i="41"/>
  <c r="K102" i="41"/>
  <c r="I110" i="37"/>
  <c r="L110" i="37"/>
  <c r="T110" i="37"/>
  <c r="Q110" i="37"/>
  <c r="E112" i="37"/>
  <c r="E111" i="37"/>
  <c r="E114" i="37"/>
  <c r="E113" i="37"/>
  <c r="E122" i="37"/>
  <c r="E119" i="37"/>
  <c r="E118" i="37"/>
  <c r="E117" i="37"/>
  <c r="E116" i="37"/>
  <c r="E123" i="37"/>
  <c r="E121" i="37"/>
  <c r="E120" i="37"/>
  <c r="E115" i="37"/>
  <c r="J109" i="42" l="1"/>
  <c r="E103" i="42" s="1"/>
  <c r="M109" i="42"/>
  <c r="J103" i="42" s="1"/>
  <c r="R86" i="42"/>
  <c r="O86" i="42"/>
  <c r="N86" i="42"/>
  <c r="T86" i="42" s="1"/>
  <c r="F104" i="42"/>
  <c r="O91" i="42"/>
  <c r="R91" i="42"/>
  <c r="M116" i="41"/>
  <c r="J116" i="41"/>
  <c r="U111" i="41"/>
  <c r="R111" i="41"/>
  <c r="J123" i="41"/>
  <c r="M123" i="41"/>
  <c r="U113" i="41"/>
  <c r="R113" i="41"/>
  <c r="J118" i="41"/>
  <c r="M118" i="41"/>
  <c r="N79" i="41" a="1"/>
  <c r="N79" i="41" s="1"/>
  <c r="E76" i="41"/>
  <c r="L134" i="41" s="1"/>
  <c r="D76" i="41"/>
  <c r="L78" i="41" a="1"/>
  <c r="L78" i="41" s="1"/>
  <c r="L77" i="41"/>
  <c r="J114" i="41"/>
  <c r="M114" i="41"/>
  <c r="R117" i="41"/>
  <c r="U117" i="41"/>
  <c r="R118" i="41"/>
  <c r="U118" i="41"/>
  <c r="M78" i="41" a="1"/>
  <c r="M78" i="41" s="1"/>
  <c r="M77" i="41"/>
  <c r="J111" i="41"/>
  <c r="M111" i="41"/>
  <c r="R115" i="41"/>
  <c r="U115" i="41"/>
  <c r="N78" i="41" a="1"/>
  <c r="N78" i="41" s="1"/>
  <c r="N77" i="41"/>
  <c r="J125" i="41"/>
  <c r="M125" i="41"/>
  <c r="J113" i="41"/>
  <c r="M113" i="41"/>
  <c r="R91" i="41"/>
  <c r="O91" i="41"/>
  <c r="R127" i="41"/>
  <c r="U127" i="41"/>
  <c r="U116" i="41"/>
  <c r="R116" i="41"/>
  <c r="M117" i="41"/>
  <c r="J117" i="41"/>
  <c r="M120" i="41"/>
  <c r="J120" i="41"/>
  <c r="G333" i="41"/>
  <c r="G332" i="41"/>
  <c r="G266" i="41"/>
  <c r="G265" i="41"/>
  <c r="CY278" i="41" a="1"/>
  <c r="CY211" i="41" a="1"/>
  <c r="CY345" i="41" a="1"/>
  <c r="G131" i="41"/>
  <c r="G198" i="41"/>
  <c r="G132" i="41"/>
  <c r="CY144" i="41" a="1"/>
  <c r="G199" i="41"/>
  <c r="R119" i="41"/>
  <c r="U119" i="41"/>
  <c r="U121" i="41"/>
  <c r="R121" i="41"/>
  <c r="J112" i="41"/>
  <c r="M112" i="41"/>
  <c r="D77" i="41"/>
  <c r="L79" i="41" a="1"/>
  <c r="L79" i="41" s="1"/>
  <c r="E77" i="41"/>
  <c r="U124" i="41"/>
  <c r="R124" i="41"/>
  <c r="R112" i="41"/>
  <c r="U112" i="41"/>
  <c r="J122" i="41"/>
  <c r="M122" i="41"/>
  <c r="R126" i="41"/>
  <c r="U126" i="41"/>
  <c r="U114" i="41"/>
  <c r="R114" i="41"/>
  <c r="J124" i="41"/>
  <c r="M124" i="41"/>
  <c r="U123" i="41"/>
  <c r="R123" i="41"/>
  <c r="J121" i="41"/>
  <c r="M121" i="41"/>
  <c r="U110" i="41"/>
  <c r="R110" i="41"/>
  <c r="M110" i="41"/>
  <c r="J110" i="41"/>
  <c r="J126" i="41"/>
  <c r="M126" i="41"/>
  <c r="U125" i="41"/>
  <c r="R125" i="41"/>
  <c r="J127" i="41"/>
  <c r="M127" i="41"/>
  <c r="J115" i="41"/>
  <c r="M115" i="41"/>
  <c r="U120" i="41"/>
  <c r="R120" i="41"/>
  <c r="R122" i="41"/>
  <c r="U122" i="41"/>
  <c r="J119" i="41"/>
  <c r="M119" i="41"/>
  <c r="M79" i="41" a="1"/>
  <c r="M79" i="41" s="1"/>
  <c r="I123" i="37"/>
  <c r="L123" i="37"/>
  <c r="T123" i="37"/>
  <c r="Q123" i="37"/>
  <c r="I114" i="37"/>
  <c r="T114" i="37"/>
  <c r="L114" i="37"/>
  <c r="Q114" i="37"/>
  <c r="I121" i="37"/>
  <c r="Q121" i="37"/>
  <c r="T121" i="37"/>
  <c r="L121" i="37"/>
  <c r="I117" i="37"/>
  <c r="Q117" i="37"/>
  <c r="L117" i="37"/>
  <c r="T117" i="37"/>
  <c r="I119" i="37"/>
  <c r="Q119" i="37"/>
  <c r="L119" i="37"/>
  <c r="T119" i="37"/>
  <c r="I122" i="37"/>
  <c r="L122" i="37"/>
  <c r="T122" i="37"/>
  <c r="Q122" i="37"/>
  <c r="I111" i="37"/>
  <c r="L111" i="37"/>
  <c r="Q111" i="37"/>
  <c r="T111" i="37"/>
  <c r="I115" i="37"/>
  <c r="T115" i="37"/>
  <c r="Q115" i="37"/>
  <c r="L115" i="37"/>
  <c r="I116" i="37"/>
  <c r="Q116" i="37"/>
  <c r="T116" i="37"/>
  <c r="L116" i="37"/>
  <c r="I118" i="37"/>
  <c r="Q118" i="37"/>
  <c r="L118" i="37"/>
  <c r="T118" i="37"/>
  <c r="I113" i="37"/>
  <c r="T113" i="37"/>
  <c r="Q113" i="37"/>
  <c r="L113" i="37"/>
  <c r="I112" i="37"/>
  <c r="T112" i="37"/>
  <c r="L112" i="37"/>
  <c r="Q112" i="37"/>
  <c r="I120" i="37"/>
  <c r="Q120" i="37"/>
  <c r="L120" i="37"/>
  <c r="T120" i="37"/>
  <c r="L91" i="42" l="1"/>
  <c r="K103" i="42"/>
  <c r="L86" i="42"/>
  <c r="F103" i="42"/>
  <c r="M269" i="41"/>
  <c r="M268" i="41"/>
  <c r="O77" i="41"/>
  <c r="O78" i="41" s="1"/>
  <c r="O79" i="41"/>
  <c r="CZ286" i="41"/>
  <c r="CZ291" i="41"/>
  <c r="CZ285" i="41"/>
  <c r="CZ292" i="41"/>
  <c r="CZ282" i="41"/>
  <c r="CY278" i="41"/>
  <c r="CZ278" i="41" s="1"/>
  <c r="CZ281" i="41"/>
  <c r="CZ284" i="41"/>
  <c r="CZ283" i="41"/>
  <c r="CZ294" i="41"/>
  <c r="CZ280" i="41"/>
  <c r="CZ289" i="41"/>
  <c r="CZ279" i="41"/>
  <c r="CZ287" i="41"/>
  <c r="CZ295" i="41"/>
  <c r="CZ288" i="41"/>
  <c r="CZ290" i="41"/>
  <c r="CZ293" i="41"/>
  <c r="M335" i="41"/>
  <c r="M336" i="41"/>
  <c r="M109" i="41"/>
  <c r="J103" i="41" s="1"/>
  <c r="R109" i="41"/>
  <c r="E104" i="41" s="1"/>
  <c r="L135" i="41"/>
  <c r="H77" i="41"/>
  <c r="U109" i="41"/>
  <c r="J104" i="41" s="1"/>
  <c r="J109" i="41"/>
  <c r="E103" i="41" s="1"/>
  <c r="M201" i="41"/>
  <c r="M202" i="41"/>
  <c r="CZ161" i="41"/>
  <c r="CZ145" i="41"/>
  <c r="CZ160" i="41"/>
  <c r="CZ153" i="41"/>
  <c r="CZ151" i="41"/>
  <c r="CZ147" i="41"/>
  <c r="CZ155" i="41"/>
  <c r="CZ152" i="41"/>
  <c r="CZ154" i="41"/>
  <c r="CZ150" i="41"/>
  <c r="CZ158" i="41"/>
  <c r="CY144" i="41"/>
  <c r="CZ144" i="41" s="1"/>
  <c r="CZ159" i="41"/>
  <c r="CZ148" i="41"/>
  <c r="CZ157" i="41"/>
  <c r="CZ156" i="41"/>
  <c r="CZ146" i="41"/>
  <c r="CZ149" i="41"/>
  <c r="M134" i="41"/>
  <c r="M135" i="41"/>
  <c r="CZ355" i="41"/>
  <c r="CZ358" i="41"/>
  <c r="CZ357" i="41"/>
  <c r="CZ353" i="41"/>
  <c r="CZ351" i="41"/>
  <c r="CZ349" i="41"/>
  <c r="CY345" i="41"/>
  <c r="CZ345" i="41" s="1"/>
  <c r="CZ361" i="41"/>
  <c r="CZ348" i="41"/>
  <c r="CZ346" i="41"/>
  <c r="CZ362" i="41"/>
  <c r="CZ350" i="41"/>
  <c r="CZ347" i="41"/>
  <c r="CZ354" i="41"/>
  <c r="CZ352" i="41"/>
  <c r="CZ360" i="41"/>
  <c r="CZ356" i="41"/>
  <c r="CZ359" i="41"/>
  <c r="G334" i="41"/>
  <c r="G200" i="41"/>
  <c r="G133" i="41"/>
  <c r="G77" i="41"/>
  <c r="G267" i="41"/>
  <c r="CZ227" i="41"/>
  <c r="CZ221" i="41"/>
  <c r="CZ222" i="41"/>
  <c r="CZ218" i="41"/>
  <c r="CZ216" i="41"/>
  <c r="CZ214" i="41"/>
  <c r="CZ213" i="41"/>
  <c r="CZ217" i="41"/>
  <c r="CZ220" i="41"/>
  <c r="CZ219" i="41"/>
  <c r="CZ225" i="41"/>
  <c r="CZ228" i="41"/>
  <c r="CZ215" i="41"/>
  <c r="CZ223" i="41"/>
  <c r="CZ212" i="41"/>
  <c r="CY211" i="41"/>
  <c r="CZ211" i="41" s="1"/>
  <c r="CZ226" i="41"/>
  <c r="CZ224" i="41"/>
  <c r="I109" i="37"/>
  <c r="E102" i="37" s="1"/>
  <c r="J86" i="37" s="1"/>
  <c r="T109" i="37"/>
  <c r="L109" i="37"/>
  <c r="J102" i="37" s="1"/>
  <c r="Q109" i="37"/>
  <c r="S86" i="42" l="1"/>
  <c r="Q86" i="42"/>
  <c r="Q91" i="42"/>
  <c r="S91" i="42"/>
  <c r="K103" i="41"/>
  <c r="L91" i="41"/>
  <c r="K104" i="41"/>
  <c r="N91" i="41"/>
  <c r="T91" i="41" s="1"/>
  <c r="L86" i="41"/>
  <c r="F103" i="41"/>
  <c r="N86" i="41"/>
  <c r="T86" i="41" s="1"/>
  <c r="F104" i="41"/>
  <c r="K102" i="37"/>
  <c r="J91" i="37"/>
  <c r="CW144" i="37" a="1"/>
  <c r="CW144" i="37" s="1"/>
  <c r="Q86" i="41" l="1"/>
  <c r="S86" i="41"/>
  <c r="Q91" i="41"/>
  <c r="S91" i="41"/>
  <c r="R91" i="37"/>
  <c r="O91" i="37"/>
  <c r="BO190" i="37"/>
  <c r="BP190" i="37"/>
  <c r="BQ190" i="37"/>
  <c r="BW190" i="37"/>
  <c r="CF190" i="37" s="1"/>
  <c r="BX190" i="37"/>
  <c r="CG190" i="37" s="1"/>
  <c r="BY190" i="37"/>
  <c r="CH190" i="37" s="1"/>
  <c r="BO191" i="37"/>
  <c r="BP191" i="37"/>
  <c r="BQ191" i="37"/>
  <c r="BW191" i="37"/>
  <c r="CF191" i="37" s="1"/>
  <c r="BX191" i="37"/>
  <c r="CG191" i="37" s="1"/>
  <c r="BY191" i="37"/>
  <c r="CH191" i="37" s="1"/>
  <c r="BO192" i="37"/>
  <c r="BP192" i="37"/>
  <c r="BQ192" i="37"/>
  <c r="BW192" i="37"/>
  <c r="CF192" i="37" s="1"/>
  <c r="BX192" i="37"/>
  <c r="CG192" i="37" s="1"/>
  <c r="BY192" i="37"/>
  <c r="CH192" i="37" s="1"/>
  <c r="BO193" i="37"/>
  <c r="BP193" i="37"/>
  <c r="BQ193" i="37"/>
  <c r="BW193" i="37"/>
  <c r="CF193" i="37" s="1"/>
  <c r="BX193" i="37"/>
  <c r="CG193" i="37" s="1"/>
  <c r="BY193" i="37"/>
  <c r="CH193" i="37" s="1"/>
  <c r="BP182" i="37"/>
  <c r="BQ182" i="37"/>
  <c r="BX182" i="37"/>
  <c r="CG182" i="37" s="1"/>
  <c r="BY182" i="37"/>
  <c r="CH182" i="37" s="1"/>
  <c r="BP183" i="37"/>
  <c r="BQ183" i="37"/>
  <c r="BX183" i="37"/>
  <c r="CG183" i="37" s="1"/>
  <c r="BY183" i="37"/>
  <c r="CH183" i="37" s="1"/>
  <c r="BP184" i="37"/>
  <c r="BQ184" i="37"/>
  <c r="BX184" i="37"/>
  <c r="CG184" i="37" s="1"/>
  <c r="BY184" i="37"/>
  <c r="CH184" i="37" s="1"/>
  <c r="BP185" i="37"/>
  <c r="BQ185" i="37"/>
  <c r="BX185" i="37"/>
  <c r="CG185" i="37" s="1"/>
  <c r="BY185" i="37"/>
  <c r="CH185" i="37" s="1"/>
  <c r="BP186" i="37"/>
  <c r="BQ186" i="37"/>
  <c r="BX186" i="37"/>
  <c r="CG186" i="37" s="1"/>
  <c r="BY186" i="37"/>
  <c r="CH186" i="37" s="1"/>
  <c r="BP187" i="37"/>
  <c r="BQ187" i="37"/>
  <c r="BX187" i="37"/>
  <c r="CG187" i="37" s="1"/>
  <c r="BY187" i="37"/>
  <c r="CH187" i="37" s="1"/>
  <c r="BP188" i="37"/>
  <c r="BQ188" i="37"/>
  <c r="BX188" i="37"/>
  <c r="CG188" i="37" s="1"/>
  <c r="BY188" i="37"/>
  <c r="CH188" i="37" s="1"/>
  <c r="BP189" i="37"/>
  <c r="BQ189" i="37"/>
  <c r="BX189" i="37"/>
  <c r="CG189" i="37" s="1"/>
  <c r="BY189" i="37"/>
  <c r="CH189" i="37" s="1"/>
  <c r="D28" i="36"/>
  <c r="BT59" i="36"/>
  <c r="CC59" i="36" s="1"/>
  <c r="BU59" i="36"/>
  <c r="CD59" i="36" s="1"/>
  <c r="BV59" i="36"/>
  <c r="CE59" i="36" s="1"/>
  <c r="BW59" i="36"/>
  <c r="CF59" i="36" s="1"/>
  <c r="BX59" i="36"/>
  <c r="CG59" i="36" s="1"/>
  <c r="BY59" i="36"/>
  <c r="CH59" i="36" s="1"/>
  <c r="BT60" i="36"/>
  <c r="CC60" i="36" s="1"/>
  <c r="BU60" i="36"/>
  <c r="CD60" i="36" s="1"/>
  <c r="BV60" i="36"/>
  <c r="CE60" i="36" s="1"/>
  <c r="BW60" i="36"/>
  <c r="CF60" i="36" s="1"/>
  <c r="BX60" i="36"/>
  <c r="CG60" i="36" s="1"/>
  <c r="BY60" i="36"/>
  <c r="CH60" i="36" s="1"/>
  <c r="BT61" i="36"/>
  <c r="CC61" i="36" s="1"/>
  <c r="BU61" i="36"/>
  <c r="CD61" i="36" s="1"/>
  <c r="BV61" i="36"/>
  <c r="CE61" i="36" s="1"/>
  <c r="BW61" i="36"/>
  <c r="CF61" i="36" s="1"/>
  <c r="BX61" i="36"/>
  <c r="CG61" i="36" s="1"/>
  <c r="BY61" i="36"/>
  <c r="CH61" i="36" s="1"/>
  <c r="BV62" i="36"/>
  <c r="CE62" i="36" s="1"/>
  <c r="BW62" i="36"/>
  <c r="CF62" i="36" s="1"/>
  <c r="BX62" i="36"/>
  <c r="CG62" i="36" s="1"/>
  <c r="BY62" i="36"/>
  <c r="CH62" i="36" s="1"/>
  <c r="BX63" i="36"/>
  <c r="CG63" i="36" s="1"/>
  <c r="BY63" i="36"/>
  <c r="CH63" i="36" s="1"/>
  <c r="BX64" i="36"/>
  <c r="CG64" i="36" s="1"/>
  <c r="BY64" i="36"/>
  <c r="CH64" i="36" s="1"/>
  <c r="BX65" i="36"/>
  <c r="CG65" i="36" s="1"/>
  <c r="BY65" i="36"/>
  <c r="CH65" i="36" s="1"/>
  <c r="BX66" i="36"/>
  <c r="CG66" i="36" s="1"/>
  <c r="BY66" i="36"/>
  <c r="CH66" i="36" s="1"/>
  <c r="BX67" i="36"/>
  <c r="CG67" i="36" s="1"/>
  <c r="BY67" i="36"/>
  <c r="CH67" i="36" s="1"/>
  <c r="BX68" i="36"/>
  <c r="CG68" i="36" s="1"/>
  <c r="BY68" i="36"/>
  <c r="CH68" i="36" s="1"/>
  <c r="BX69" i="36"/>
  <c r="CG69" i="36" s="1"/>
  <c r="BY69" i="36"/>
  <c r="CH69" i="36" s="1"/>
  <c r="BX70" i="36"/>
  <c r="CG70" i="36" s="1"/>
  <c r="BY70" i="36"/>
  <c r="CH70" i="36" s="1"/>
  <c r="BX71" i="36"/>
  <c r="CG71" i="36" s="1"/>
  <c r="BY71" i="36"/>
  <c r="CH71" i="36" s="1"/>
  <c r="BX72" i="36"/>
  <c r="CG72" i="36" s="1"/>
  <c r="BY72" i="36"/>
  <c r="CH72" i="36" s="1"/>
  <c r="BX73" i="36"/>
  <c r="CG73" i="36" s="1"/>
  <c r="BY73" i="36"/>
  <c r="CH73" i="36" s="1"/>
  <c r="BX74" i="36"/>
  <c r="CG74" i="36" s="1"/>
  <c r="BY74" i="36"/>
  <c r="CH74" i="36" s="1"/>
  <c r="BX75" i="36"/>
  <c r="CG75" i="36" s="1"/>
  <c r="BY75" i="36"/>
  <c r="CH75" i="36" s="1"/>
  <c r="BX76" i="36"/>
  <c r="CG76" i="36" s="1"/>
  <c r="BY76" i="36"/>
  <c r="CH76" i="36" s="1"/>
  <c r="BX77" i="36"/>
  <c r="CG77" i="36" s="1"/>
  <c r="BY77" i="36"/>
  <c r="CH77" i="36" s="1"/>
  <c r="BX78" i="36"/>
  <c r="CG78" i="36" s="1"/>
  <c r="BY78" i="36"/>
  <c r="CH78" i="36" s="1"/>
  <c r="BX79" i="36"/>
  <c r="CG79" i="36" s="1"/>
  <c r="BY79" i="36"/>
  <c r="CH79" i="36" s="1"/>
  <c r="BX80" i="36"/>
  <c r="CG80" i="36" s="1"/>
  <c r="BY80" i="36"/>
  <c r="CH80" i="36" s="1"/>
  <c r="BX81" i="36"/>
  <c r="CG81" i="36" s="1"/>
  <c r="BY81" i="36"/>
  <c r="CH81" i="36" s="1"/>
  <c r="BX82" i="36"/>
  <c r="CG82" i="36" s="1"/>
  <c r="BY82" i="36"/>
  <c r="CH82" i="36" s="1"/>
  <c r="BV83" i="36"/>
  <c r="CE83" i="36" s="1"/>
  <c r="BW83" i="36"/>
  <c r="CF83" i="36" s="1"/>
  <c r="BX83" i="36"/>
  <c r="CG83" i="36" s="1"/>
  <c r="BY83" i="36"/>
  <c r="CH83" i="36" s="1"/>
  <c r="BT84" i="36"/>
  <c r="CC84" i="36" s="1"/>
  <c r="BU84" i="36"/>
  <c r="CD84" i="36" s="1"/>
  <c r="BV84" i="36"/>
  <c r="CE84" i="36" s="1"/>
  <c r="BW84" i="36"/>
  <c r="CF84" i="36" s="1"/>
  <c r="BX84" i="36"/>
  <c r="CG84" i="36" s="1"/>
  <c r="BY84" i="36"/>
  <c r="CH84" i="36" s="1"/>
  <c r="BT85" i="36"/>
  <c r="CC85" i="36" s="1"/>
  <c r="BU85" i="36"/>
  <c r="CD85" i="36" s="1"/>
  <c r="BV85" i="36"/>
  <c r="CE85" i="36" s="1"/>
  <c r="BW85" i="36"/>
  <c r="CF85" i="36" s="1"/>
  <c r="BX85" i="36"/>
  <c r="CG85" i="36" s="1"/>
  <c r="BY85" i="36"/>
  <c r="CH85" i="36" s="1"/>
  <c r="BT86" i="36"/>
  <c r="CC86" i="36" s="1"/>
  <c r="BU86" i="36"/>
  <c r="CD86" i="36" s="1"/>
  <c r="BV86" i="36"/>
  <c r="CE86" i="36" s="1"/>
  <c r="BW86" i="36"/>
  <c r="CF86" i="36" s="1"/>
  <c r="BX86" i="36"/>
  <c r="CG86" i="36" s="1"/>
  <c r="BY86" i="36"/>
  <c r="CH86" i="36" s="1"/>
  <c r="BT87" i="36"/>
  <c r="CC87" i="36" s="1"/>
  <c r="BU87" i="36"/>
  <c r="CD87" i="36" s="1"/>
  <c r="BV87" i="36"/>
  <c r="CE87" i="36" s="1"/>
  <c r="BW87" i="36"/>
  <c r="CF87" i="36" s="1"/>
  <c r="BX87" i="36"/>
  <c r="CG87" i="36" s="1"/>
  <c r="BY87" i="36"/>
  <c r="CH87" i="36" s="1"/>
  <c r="BT58" i="36"/>
  <c r="CC58" i="36" s="1"/>
  <c r="BU58" i="36"/>
  <c r="CD58" i="36" s="1"/>
  <c r="BV58" i="36"/>
  <c r="CE58" i="36" s="1"/>
  <c r="BW58" i="36"/>
  <c r="CF58" i="36" s="1"/>
  <c r="BX58" i="36"/>
  <c r="CG58" i="36" s="1"/>
  <c r="BY58" i="36"/>
  <c r="CH58" i="36" s="1"/>
  <c r="BP60" i="36"/>
  <c r="BQ60" i="36"/>
  <c r="BN61" i="36"/>
  <c r="BO61" i="36"/>
  <c r="BP61" i="36"/>
  <c r="BQ61" i="36"/>
  <c r="BP62" i="36"/>
  <c r="BQ62" i="36"/>
  <c r="BP63" i="36"/>
  <c r="BQ63" i="36"/>
  <c r="BP64" i="36"/>
  <c r="BQ64" i="36"/>
  <c r="BP65" i="36"/>
  <c r="BQ65" i="36"/>
  <c r="BP66" i="36"/>
  <c r="BQ66" i="36"/>
  <c r="BP67" i="36"/>
  <c r="BQ67" i="36"/>
  <c r="BP68" i="36"/>
  <c r="BQ68" i="36"/>
  <c r="BP69" i="36"/>
  <c r="BQ69" i="36"/>
  <c r="BP70" i="36"/>
  <c r="BQ70" i="36"/>
  <c r="BP71" i="36"/>
  <c r="BQ71" i="36"/>
  <c r="BP72" i="36"/>
  <c r="BQ72" i="36"/>
  <c r="BP73" i="36"/>
  <c r="BQ73" i="36"/>
  <c r="BP74" i="36"/>
  <c r="BQ74" i="36"/>
  <c r="BP75" i="36"/>
  <c r="BQ75" i="36"/>
  <c r="BP76" i="36"/>
  <c r="BQ76" i="36"/>
  <c r="BP77" i="36"/>
  <c r="BQ77" i="36"/>
  <c r="BP78" i="36"/>
  <c r="BQ78" i="36"/>
  <c r="BP79" i="36"/>
  <c r="BQ79" i="36"/>
  <c r="BP80" i="36"/>
  <c r="BQ80" i="36"/>
  <c r="BP81" i="36"/>
  <c r="BQ81" i="36"/>
  <c r="BP82" i="36"/>
  <c r="BQ82" i="36"/>
  <c r="BP83" i="36"/>
  <c r="BQ83" i="36"/>
  <c r="BP84" i="36"/>
  <c r="BQ84" i="36"/>
  <c r="BP85" i="36"/>
  <c r="BQ85" i="36"/>
  <c r="BP86" i="36"/>
  <c r="BQ86" i="36"/>
  <c r="BP87" i="36"/>
  <c r="BQ87" i="36"/>
  <c r="BP59" i="36"/>
  <c r="BQ59" i="36"/>
  <c r="BP58" i="36"/>
  <c r="BQ58" i="36"/>
  <c r="I43" i="36"/>
  <c r="J43" i="36"/>
  <c r="K43" i="36"/>
  <c r="L43" i="36"/>
  <c r="M43" i="36"/>
  <c r="N43" i="36"/>
  <c r="O43" i="36"/>
  <c r="P43" i="36"/>
  <c r="Q43" i="36"/>
  <c r="R43" i="36"/>
  <c r="S43" i="36"/>
  <c r="T43" i="36"/>
  <c r="U43" i="36"/>
  <c r="I44" i="36"/>
  <c r="J44" i="36"/>
  <c r="K44" i="36"/>
  <c r="L44" i="36"/>
  <c r="M44" i="36"/>
  <c r="N44" i="36"/>
  <c r="O44" i="36"/>
  <c r="P44" i="36"/>
  <c r="Q44" i="36"/>
  <c r="R44" i="36"/>
  <c r="S44" i="36"/>
  <c r="T44" i="36"/>
  <c r="U44" i="36"/>
  <c r="D44" i="36"/>
  <c r="D43" i="36"/>
  <c r="E38" i="36"/>
  <c r="F38" i="36"/>
  <c r="G38" i="36"/>
  <c r="H38" i="36"/>
  <c r="I38" i="36"/>
  <c r="J38" i="36"/>
  <c r="K38" i="36"/>
  <c r="E39" i="36"/>
  <c r="F39" i="36"/>
  <c r="G39" i="36"/>
  <c r="H39" i="36"/>
  <c r="I39" i="36"/>
  <c r="J39" i="36"/>
  <c r="K39" i="36"/>
  <c r="D39" i="36"/>
  <c r="D38" i="36"/>
  <c r="E34" i="36"/>
  <c r="F34" i="36"/>
  <c r="G34" i="36"/>
  <c r="H34" i="36"/>
  <c r="I34" i="36"/>
  <c r="J34" i="36"/>
  <c r="K34" i="36"/>
  <c r="D34" i="36"/>
  <c r="E33" i="36"/>
  <c r="F33" i="36"/>
  <c r="G33" i="36"/>
  <c r="H33" i="36"/>
  <c r="I33" i="36"/>
  <c r="J33" i="36"/>
  <c r="K33" i="36"/>
  <c r="D33" i="36"/>
  <c r="E29" i="36"/>
  <c r="F29" i="36"/>
  <c r="G29" i="36"/>
  <c r="H29" i="36"/>
  <c r="I29" i="36"/>
  <c r="J29" i="36"/>
  <c r="K29" i="36"/>
  <c r="D29" i="36"/>
  <c r="E28" i="36"/>
  <c r="F28" i="36"/>
  <c r="G28" i="36"/>
  <c r="H28" i="36"/>
  <c r="I28" i="36"/>
  <c r="J28" i="36"/>
  <c r="K28" i="36"/>
  <c r="E21" i="36"/>
  <c r="F21" i="36" s="1"/>
  <c r="G21" i="36" s="1"/>
  <c r="H21" i="36" s="1"/>
  <c r="H44" i="36" s="1"/>
  <c r="L17" i="36"/>
  <c r="L16" i="36"/>
  <c r="L12" i="36"/>
  <c r="L11" i="36"/>
  <c r="L7" i="36"/>
  <c r="L6" i="36"/>
  <c r="G47" i="37" l="1" a="1"/>
  <c r="G47" i="37" s="1"/>
  <c r="F47" i="37" a="1"/>
  <c r="F47" i="37" s="1"/>
  <c r="F46" i="37"/>
  <c r="F48" i="37" a="1"/>
  <c r="F48" i="37" s="1"/>
  <c r="E47" i="37" a="1"/>
  <c r="E47" i="37" s="1"/>
  <c r="G48" i="37" a="1"/>
  <c r="G48" i="37" s="1"/>
  <c r="G46" i="37"/>
  <c r="E46" i="37"/>
  <c r="E48" i="37" a="1"/>
  <c r="E48" i="37" s="1"/>
  <c r="L33" i="36"/>
  <c r="L29" i="36"/>
  <c r="E48" i="36" s="1"/>
  <c r="L39" i="36"/>
  <c r="H43" i="36"/>
  <c r="G43" i="36"/>
  <c r="G44" i="36"/>
  <c r="E43" i="36"/>
  <c r="L28" i="36"/>
  <c r="D47" i="36" s="1"/>
  <c r="F44" i="36"/>
  <c r="F43" i="36"/>
  <c r="E44" i="36"/>
  <c r="L38" i="36"/>
  <c r="L34" i="36"/>
  <c r="BO59" i="36"/>
  <c r="BN59" i="36"/>
  <c r="L48" i="36" l="1"/>
  <c r="K48" i="36"/>
  <c r="J48" i="36"/>
  <c r="BO188" i="37"/>
  <c r="BW188" i="37"/>
  <c r="CF188" i="37" s="1"/>
  <c r="BW189" i="37"/>
  <c r="CF189" i="37" s="1"/>
  <c r="BO189" i="37"/>
  <c r="E47" i="36"/>
  <c r="H48" i="36" s="1"/>
  <c r="D48" i="36"/>
  <c r="G48" i="36" s="1"/>
  <c r="H46" i="37" l="1"/>
  <c r="M48" i="36"/>
  <c r="CA52" i="36" s="1"/>
  <c r="R48" i="36"/>
  <c r="C58" i="36" s="1"/>
  <c r="CJ58" i="36" s="1"/>
  <c r="BO58" i="36"/>
  <c r="BN58" i="36"/>
  <c r="D102" i="37" l="1"/>
  <c r="H48" i="37"/>
  <c r="DG345" i="37" s="1" a="1"/>
  <c r="DG345" i="37" s="1"/>
  <c r="H47" i="37"/>
  <c r="DF345" i="37" s="1" a="1"/>
  <c r="DF345" i="37" s="1"/>
  <c r="C59" i="36"/>
  <c r="CJ59" i="36" s="1"/>
  <c r="C75" i="36"/>
  <c r="CJ75" i="36" s="1"/>
  <c r="C65" i="36"/>
  <c r="CJ65" i="36" s="1"/>
  <c r="C66" i="36"/>
  <c r="CJ66" i="36" s="1"/>
  <c r="C69" i="36"/>
  <c r="CJ69" i="36" s="1"/>
  <c r="C74" i="36"/>
  <c r="CJ74" i="36" s="1"/>
  <c r="C60" i="36"/>
  <c r="CJ60" i="36" s="1"/>
  <c r="C76" i="36"/>
  <c r="CJ76" i="36" s="1"/>
  <c r="C86" i="36"/>
  <c r="CJ86" i="36" s="1"/>
  <c r="C61" i="36"/>
  <c r="CJ61" i="36" s="1"/>
  <c r="C77" i="36"/>
  <c r="CJ77" i="36" s="1"/>
  <c r="C85" i="36"/>
  <c r="CJ85" i="36" s="1"/>
  <c r="C87" i="36"/>
  <c r="CJ87" i="36" s="1"/>
  <c r="C62" i="36"/>
  <c r="CJ62" i="36" s="1"/>
  <c r="C78" i="36"/>
  <c r="CJ78" i="36" s="1"/>
  <c r="C81" i="36"/>
  <c r="CJ81" i="36" s="1"/>
  <c r="C67" i="36"/>
  <c r="CJ67" i="36" s="1"/>
  <c r="C71" i="36"/>
  <c r="CJ71" i="36" s="1"/>
  <c r="C73" i="36"/>
  <c r="CJ73" i="36" s="1"/>
  <c r="C63" i="36"/>
  <c r="CJ63" i="36" s="1"/>
  <c r="C79" i="36"/>
  <c r="CJ79" i="36" s="1"/>
  <c r="C83" i="36"/>
  <c r="CJ83" i="36" s="1"/>
  <c r="C70" i="36"/>
  <c r="CJ70" i="36" s="1"/>
  <c r="C64" i="36"/>
  <c r="CJ64" i="36" s="1"/>
  <c r="C80" i="36"/>
  <c r="CJ80" i="36" s="1"/>
  <c r="C82" i="36"/>
  <c r="CJ82" i="36" s="1"/>
  <c r="C84" i="36"/>
  <c r="CJ84" i="36" s="1"/>
  <c r="C68" i="36"/>
  <c r="CJ68" i="36" s="1"/>
  <c r="C72" i="36"/>
  <c r="CJ72" i="36" s="1"/>
  <c r="BM58" i="36"/>
  <c r="BL58" i="36"/>
  <c r="F102" i="37" l="1"/>
  <c r="I86" i="37"/>
  <c r="DF211" i="37" a="1"/>
  <c r="DF211" i="37" s="1"/>
  <c r="DF278" i="37" a="1"/>
  <c r="DF278" i="37" s="1"/>
  <c r="DG211" i="37" a="1"/>
  <c r="DG211" i="37" s="1"/>
  <c r="DG278" i="37" a="1"/>
  <c r="DG278" i="37" s="1"/>
  <c r="DF144" i="37" a="1"/>
  <c r="DF144" i="37" s="1"/>
  <c r="D57" i="37"/>
  <c r="DG144" i="37" a="1"/>
  <c r="DG144" i="37" s="1"/>
  <c r="D58" i="37"/>
  <c r="G114" i="37"/>
  <c r="M114" i="37" s="1"/>
  <c r="G111" i="37"/>
  <c r="M111" i="37" s="1"/>
  <c r="G110" i="37"/>
  <c r="J110" i="37" s="1"/>
  <c r="G117" i="37"/>
  <c r="J117" i="37" s="1"/>
  <c r="G119" i="37"/>
  <c r="M119" i="37" s="1"/>
  <c r="G122" i="37"/>
  <c r="M122" i="37" s="1"/>
  <c r="G123" i="37"/>
  <c r="J123" i="37" s="1"/>
  <c r="G120" i="37"/>
  <c r="M120" i="37" s="1"/>
  <c r="G112" i="37"/>
  <c r="M112" i="37" s="1"/>
  <c r="G121" i="37"/>
  <c r="J121" i="37" s="1"/>
  <c r="G115" i="37"/>
  <c r="J115" i="37" s="1"/>
  <c r="G113" i="37"/>
  <c r="J113" i="37" s="1"/>
  <c r="G116" i="37"/>
  <c r="M116" i="37" s="1"/>
  <c r="G118" i="37"/>
  <c r="J118" i="37" s="1"/>
  <c r="O127" i="37"/>
  <c r="O125" i="37"/>
  <c r="O126" i="37"/>
  <c r="O124" i="37"/>
  <c r="G125" i="37"/>
  <c r="G126" i="37"/>
  <c r="G127" i="37"/>
  <c r="G124" i="37"/>
  <c r="I73" i="37"/>
  <c r="O111" i="37"/>
  <c r="O120" i="37"/>
  <c r="O112" i="37"/>
  <c r="O114" i="37"/>
  <c r="O117" i="37"/>
  <c r="O113" i="37"/>
  <c r="O116" i="37"/>
  <c r="O115" i="37"/>
  <c r="O121" i="37"/>
  <c r="O122" i="37"/>
  <c r="O123" i="37"/>
  <c r="O118" i="37"/>
  <c r="O119" i="37"/>
  <c r="O110" i="37"/>
  <c r="D73" i="37"/>
  <c r="F73" i="37"/>
  <c r="G73" i="37"/>
  <c r="M73" i="37"/>
  <c r="L73" i="37"/>
  <c r="N73" i="37"/>
  <c r="E73" i="37"/>
  <c r="K73" i="37"/>
  <c r="J73" i="37"/>
  <c r="H73" i="37"/>
  <c r="I72" i="37"/>
  <c r="D72" i="37"/>
  <c r="K72" i="37"/>
  <c r="N72" i="37"/>
  <c r="E72" i="37"/>
  <c r="F72" i="37"/>
  <c r="J72" i="37"/>
  <c r="L72" i="37"/>
  <c r="M72" i="37"/>
  <c r="G72" i="37"/>
  <c r="H72" i="37"/>
  <c r="K63" i="37"/>
  <c r="F63" i="37"/>
  <c r="E58" i="37"/>
  <c r="H68" i="37"/>
  <c r="D68" i="37"/>
  <c r="I68" i="37"/>
  <c r="G68" i="37"/>
  <c r="G63" i="37"/>
  <c r="I63" i="37"/>
  <c r="J63" i="37"/>
  <c r="G67" i="37"/>
  <c r="E62" i="37"/>
  <c r="G62" i="37"/>
  <c r="D67" i="37"/>
  <c r="F67" i="37"/>
  <c r="H67" i="37"/>
  <c r="F62" i="37"/>
  <c r="E57" i="37"/>
  <c r="I67" i="37"/>
  <c r="F57" i="37"/>
  <c r="L62" i="37"/>
  <c r="J67" i="37"/>
  <c r="H62" i="37"/>
  <c r="G57" i="37"/>
  <c r="J62" i="37"/>
  <c r="D62" i="37"/>
  <c r="K67" i="37"/>
  <c r="I62" i="37"/>
  <c r="H57" i="37"/>
  <c r="L67" i="37"/>
  <c r="K62" i="37"/>
  <c r="E67" i="37"/>
  <c r="G58" i="37"/>
  <c r="H58" i="37"/>
  <c r="E68" i="37"/>
  <c r="D63" i="37"/>
  <c r="E63" i="37"/>
  <c r="H63" i="37"/>
  <c r="F68" i="37"/>
  <c r="K68" i="37"/>
  <c r="L68" i="37"/>
  <c r="L63" i="37"/>
  <c r="F58" i="37"/>
  <c r="J68" i="37"/>
  <c r="CJ57" i="36"/>
  <c r="G5" i="3"/>
  <c r="E13" i="3"/>
  <c r="E12" i="3"/>
  <c r="G86" i="42" l="1"/>
  <c r="G335" i="41"/>
  <c r="G337" i="41" s="1"/>
  <c r="G268" i="41"/>
  <c r="G270" i="41" s="1"/>
  <c r="G201" i="41"/>
  <c r="G203" i="41" s="1"/>
  <c r="G86" i="41"/>
  <c r="G134" i="41"/>
  <c r="G136" i="41" s="1"/>
  <c r="G86" i="37"/>
  <c r="R86" i="37"/>
  <c r="O86" i="37"/>
  <c r="J119" i="37"/>
  <c r="J111" i="37"/>
  <c r="X389" i="37"/>
  <c r="X380" i="37"/>
  <c r="X387" i="37"/>
  <c r="X394" i="37"/>
  <c r="X378" i="37"/>
  <c r="X385" i="37"/>
  <c r="X392" i="37"/>
  <c r="X382" i="37"/>
  <c r="X377" i="37"/>
  <c r="X376" i="37"/>
  <c r="X390" i="37"/>
  <c r="X374" i="37"/>
  <c r="X386" i="37"/>
  <c r="X369" i="37"/>
  <c r="X360" i="37"/>
  <c r="X383" i="37"/>
  <c r="X368" i="37"/>
  <c r="X373" i="37"/>
  <c r="X370" i="37"/>
  <c r="X372" i="37"/>
  <c r="X381" i="37"/>
  <c r="X375" i="37"/>
  <c r="X358" i="37"/>
  <c r="X388" i="37"/>
  <c r="X384" i="37"/>
  <c r="X363" i="37"/>
  <c r="X379" i="37"/>
  <c r="X367" i="37"/>
  <c r="X357" i="37"/>
  <c r="X356" i="37"/>
  <c r="X371" i="37"/>
  <c r="X362" i="37"/>
  <c r="X355" i="37"/>
  <c r="X366" i="37"/>
  <c r="X365" i="37"/>
  <c r="X354" i="37"/>
  <c r="X361" i="37"/>
  <c r="X359" i="37"/>
  <c r="X352" i="37"/>
  <c r="X364" i="37"/>
  <c r="X348" i="37"/>
  <c r="X349" i="37"/>
  <c r="X353" i="37"/>
  <c r="X346" i="37"/>
  <c r="X351" i="37"/>
  <c r="X350" i="37"/>
  <c r="X347" i="37"/>
  <c r="X391" i="37"/>
  <c r="X345" i="37"/>
  <c r="X393" i="37"/>
  <c r="CY345" i="37" a="1"/>
  <c r="G333" i="37"/>
  <c r="G332" i="37"/>
  <c r="T393" i="37"/>
  <c r="T384" i="37"/>
  <c r="T391" i="37"/>
  <c r="T382" i="37"/>
  <c r="T389" i="37"/>
  <c r="T380" i="37"/>
  <c r="T373" i="37"/>
  <c r="T388" i="37"/>
  <c r="T378" i="37"/>
  <c r="T371" i="37"/>
  <c r="T383" i="37"/>
  <c r="T394" i="37"/>
  <c r="T392" i="37"/>
  <c r="T381" i="37"/>
  <c r="T375" i="37"/>
  <c r="T367" i="37"/>
  <c r="T379" i="37"/>
  <c r="T377" i="37"/>
  <c r="T372" i="37"/>
  <c r="T390" i="37"/>
  <c r="T386" i="37"/>
  <c r="T374" i="37"/>
  <c r="T365" i="37"/>
  <c r="T361" i="37"/>
  <c r="T364" i="37"/>
  <c r="T387" i="37"/>
  <c r="T370" i="37"/>
  <c r="T368" i="37"/>
  <c r="T359" i="37"/>
  <c r="T385" i="37"/>
  <c r="T351" i="37"/>
  <c r="T360" i="37"/>
  <c r="T358" i="37"/>
  <c r="T346" i="37"/>
  <c r="T363" i="37"/>
  <c r="T350" i="37"/>
  <c r="T345" i="37"/>
  <c r="T366" i="37"/>
  <c r="T355" i="37"/>
  <c r="T354" i="37"/>
  <c r="T349" i="37"/>
  <c r="T353" i="37"/>
  <c r="T352" i="37"/>
  <c r="T362" i="37"/>
  <c r="T357" i="37"/>
  <c r="T376" i="37"/>
  <c r="T356" i="37"/>
  <c r="T348" i="37"/>
  <c r="T347" i="37"/>
  <c r="T369" i="37"/>
  <c r="P381" i="37"/>
  <c r="P388" i="37"/>
  <c r="P379" i="37"/>
  <c r="P386" i="37"/>
  <c r="P393" i="37"/>
  <c r="P377" i="37"/>
  <c r="P384" i="37"/>
  <c r="P394" i="37"/>
  <c r="P375" i="37"/>
  <c r="P382" i="37"/>
  <c r="P385" i="37"/>
  <c r="P376" i="37"/>
  <c r="P389" i="37"/>
  <c r="P387" i="37"/>
  <c r="P378" i="37"/>
  <c r="P383" i="37"/>
  <c r="P380" i="37"/>
  <c r="P370" i="37"/>
  <c r="P369" i="37"/>
  <c r="P391" i="37"/>
  <c r="P365" i="37"/>
  <c r="P371" i="37"/>
  <c r="P374" i="37"/>
  <c r="P362" i="37"/>
  <c r="P360" i="37"/>
  <c r="P390" i="37"/>
  <c r="P372" i="37"/>
  <c r="P361" i="37"/>
  <c r="P352" i="37"/>
  <c r="P358" i="37"/>
  <c r="P357" i="37"/>
  <c r="P356" i="37"/>
  <c r="P355" i="37"/>
  <c r="P392" i="37"/>
  <c r="P366" i="37"/>
  <c r="P353" i="37"/>
  <c r="P347" i="37"/>
  <c r="P345" i="37"/>
  <c r="P373" i="37"/>
  <c r="P351" i="37"/>
  <c r="P364" i="37"/>
  <c r="P368" i="37"/>
  <c r="P349" i="37"/>
  <c r="P363" i="37"/>
  <c r="P354" i="37"/>
  <c r="P346" i="37"/>
  <c r="P359" i="37"/>
  <c r="P367" i="37"/>
  <c r="P350" i="37"/>
  <c r="P348" i="37"/>
  <c r="L385" i="37"/>
  <c r="L392" i="37"/>
  <c r="L383" i="37"/>
  <c r="L390" i="37"/>
  <c r="L381" i="37"/>
  <c r="L388" i="37"/>
  <c r="L391" i="37"/>
  <c r="L380" i="37"/>
  <c r="L372" i="37"/>
  <c r="L393" i="37"/>
  <c r="L387" i="37"/>
  <c r="L370" i="37"/>
  <c r="L378" i="37"/>
  <c r="L371" i="37"/>
  <c r="L368" i="37"/>
  <c r="L373" i="37"/>
  <c r="L366" i="37"/>
  <c r="L389" i="37"/>
  <c r="L384" i="37"/>
  <c r="L379" i="37"/>
  <c r="L369" i="37"/>
  <c r="L386" i="37"/>
  <c r="L375" i="37"/>
  <c r="L365" i="37"/>
  <c r="L363" i="37"/>
  <c r="L361" i="37"/>
  <c r="L357" i="37"/>
  <c r="L362" i="37"/>
  <c r="L356" i="37"/>
  <c r="L394" i="37"/>
  <c r="L359" i="37"/>
  <c r="L377" i="37"/>
  <c r="L351" i="37"/>
  <c r="L367" i="37"/>
  <c r="L349" i="37"/>
  <c r="L360" i="37"/>
  <c r="L355" i="37"/>
  <c r="L376" i="37"/>
  <c r="L364" i="37"/>
  <c r="L353" i="37"/>
  <c r="L348" i="37"/>
  <c r="L347" i="37"/>
  <c r="L382" i="37"/>
  <c r="L374" i="37"/>
  <c r="L354" i="37"/>
  <c r="L345" i="37"/>
  <c r="L352" i="37"/>
  <c r="L346" i="37"/>
  <c r="L358" i="37"/>
  <c r="L350" i="37"/>
  <c r="T326" i="37"/>
  <c r="T317" i="37"/>
  <c r="T324" i="37"/>
  <c r="T313" i="37"/>
  <c r="T316" i="37"/>
  <c r="T320" i="37"/>
  <c r="T321" i="37"/>
  <c r="T308" i="37"/>
  <c r="T312" i="37"/>
  <c r="T325" i="37"/>
  <c r="T301" i="37"/>
  <c r="T315" i="37"/>
  <c r="T306" i="37"/>
  <c r="T327" i="37"/>
  <c r="T318" i="37"/>
  <c r="T322" i="37"/>
  <c r="T305" i="37"/>
  <c r="T314" i="37"/>
  <c r="T288" i="37"/>
  <c r="T319" i="37"/>
  <c r="T302" i="37"/>
  <c r="T286" i="37"/>
  <c r="T291" i="37"/>
  <c r="T292" i="37"/>
  <c r="T303" i="37"/>
  <c r="T279" i="37"/>
  <c r="T323" i="37"/>
  <c r="T296" i="37"/>
  <c r="T295" i="37"/>
  <c r="T280" i="37"/>
  <c r="T284" i="37"/>
  <c r="T282" i="37"/>
  <c r="T281" i="37"/>
  <c r="T283" i="37"/>
  <c r="T298" i="37"/>
  <c r="T311" i="37"/>
  <c r="T297" i="37"/>
  <c r="T293" i="37"/>
  <c r="T289" i="37"/>
  <c r="T310" i="37"/>
  <c r="T285" i="37"/>
  <c r="T309" i="37"/>
  <c r="T307" i="37"/>
  <c r="T299" i="37"/>
  <c r="T304" i="37"/>
  <c r="T290" i="37"/>
  <c r="T287" i="37"/>
  <c r="T294" i="37"/>
  <c r="T300" i="37"/>
  <c r="T278" i="37"/>
  <c r="L318" i="37"/>
  <c r="L325" i="37"/>
  <c r="L316" i="37"/>
  <c r="L321" i="37"/>
  <c r="L317" i="37"/>
  <c r="L314" i="37"/>
  <c r="L306" i="37"/>
  <c r="L324" i="37"/>
  <c r="L310" i="37"/>
  <c r="L315" i="37"/>
  <c r="L312" i="37"/>
  <c r="L323" i="37"/>
  <c r="L308" i="37"/>
  <c r="L311" i="37"/>
  <c r="L300" i="37"/>
  <c r="L320" i="37"/>
  <c r="L319" i="37"/>
  <c r="L301" i="37"/>
  <c r="L327" i="37"/>
  <c r="L291" i="37"/>
  <c r="L298" i="37"/>
  <c r="L296" i="37"/>
  <c r="L280" i="37"/>
  <c r="L309" i="37"/>
  <c r="L294" i="37"/>
  <c r="L305" i="37"/>
  <c r="L283" i="37"/>
  <c r="L302" i="37"/>
  <c r="L322" i="37"/>
  <c r="L299" i="37"/>
  <c r="L292" i="37"/>
  <c r="L326" i="37"/>
  <c r="L304" i="37"/>
  <c r="L278" i="37"/>
  <c r="L295" i="37"/>
  <c r="L290" i="37"/>
  <c r="L281" i="37"/>
  <c r="L288" i="37"/>
  <c r="L285" i="37"/>
  <c r="L303" i="37"/>
  <c r="L297" i="37"/>
  <c r="L307" i="37"/>
  <c r="L293" i="37"/>
  <c r="L289" i="37"/>
  <c r="L313" i="37"/>
  <c r="L284" i="37"/>
  <c r="L287" i="37"/>
  <c r="L279" i="37"/>
  <c r="L286" i="37"/>
  <c r="L282" i="37"/>
  <c r="X322" i="37"/>
  <c r="X313" i="37"/>
  <c r="X320" i="37"/>
  <c r="X325" i="37"/>
  <c r="X327" i="37"/>
  <c r="X304" i="37"/>
  <c r="X310" i="37"/>
  <c r="X324" i="37"/>
  <c r="X309" i="37"/>
  <c r="X315" i="37"/>
  <c r="X297" i="37"/>
  <c r="X326" i="37"/>
  <c r="X314" i="37"/>
  <c r="X298" i="37"/>
  <c r="X302" i="37"/>
  <c r="X317" i="37"/>
  <c r="X305" i="37"/>
  <c r="X299" i="37"/>
  <c r="X292" i="37"/>
  <c r="X301" i="37"/>
  <c r="X290" i="37"/>
  <c r="X295" i="37"/>
  <c r="X279" i="37"/>
  <c r="X316" i="37"/>
  <c r="X293" i="37"/>
  <c r="X294" i="37"/>
  <c r="X288" i="37"/>
  <c r="X311" i="37"/>
  <c r="X296" i="37"/>
  <c r="X323" i="37"/>
  <c r="X318" i="37"/>
  <c r="X281" i="37"/>
  <c r="X280" i="37"/>
  <c r="X306" i="37"/>
  <c r="X291" i="37"/>
  <c r="X289" i="37"/>
  <c r="X308" i="37"/>
  <c r="X283" i="37"/>
  <c r="X319" i="37"/>
  <c r="X286" i="37"/>
  <c r="X287" i="37"/>
  <c r="X284" i="37"/>
  <c r="X312" i="37"/>
  <c r="X303" i="37"/>
  <c r="X300" i="37"/>
  <c r="X278" i="37"/>
  <c r="X285" i="37"/>
  <c r="X307" i="37"/>
  <c r="X321" i="37"/>
  <c r="X282" i="37"/>
  <c r="G265" i="37"/>
  <c r="CY278" i="37" a="1"/>
  <c r="G266" i="37"/>
  <c r="J114" i="37"/>
  <c r="P314" i="37"/>
  <c r="P321" i="37"/>
  <c r="P312" i="37"/>
  <c r="P317" i="37"/>
  <c r="P320" i="37"/>
  <c r="P319" i="37"/>
  <c r="P323" i="37"/>
  <c r="P311" i="37"/>
  <c r="P304" i="37"/>
  <c r="P316" i="37"/>
  <c r="P303" i="37"/>
  <c r="P326" i="37"/>
  <c r="P324" i="37"/>
  <c r="P310" i="37"/>
  <c r="P297" i="37"/>
  <c r="P295" i="37"/>
  <c r="P284" i="37"/>
  <c r="P322" i="37"/>
  <c r="P315" i="37"/>
  <c r="P299" i="37"/>
  <c r="P282" i="37"/>
  <c r="P318" i="37"/>
  <c r="P308" i="37"/>
  <c r="P287" i="37"/>
  <c r="P301" i="37"/>
  <c r="P292" i="37"/>
  <c r="P291" i="37"/>
  <c r="P327" i="37"/>
  <c r="P307" i="37"/>
  <c r="P300" i="37"/>
  <c r="P278" i="37"/>
  <c r="P306" i="37"/>
  <c r="P296" i="37"/>
  <c r="P279" i="37"/>
  <c r="P302" i="37"/>
  <c r="P281" i="37"/>
  <c r="P309" i="37"/>
  <c r="P293" i="37"/>
  <c r="P288" i="37"/>
  <c r="P285" i="37"/>
  <c r="P298" i="37"/>
  <c r="P305" i="37"/>
  <c r="P283" i="37"/>
  <c r="P289" i="37"/>
  <c r="P290" i="37"/>
  <c r="P280" i="37"/>
  <c r="P294" i="37"/>
  <c r="P313" i="37"/>
  <c r="P325" i="37"/>
  <c r="P286" i="37"/>
  <c r="G199" i="37"/>
  <c r="CY211" i="37" a="1"/>
  <c r="G198" i="37"/>
  <c r="M110" i="37"/>
  <c r="P247" i="37"/>
  <c r="P254" i="37"/>
  <c r="P252" i="37"/>
  <c r="P250" i="37"/>
  <c r="P248" i="37"/>
  <c r="P255" i="37"/>
  <c r="P238" i="37"/>
  <c r="P260" i="37"/>
  <c r="P259" i="37"/>
  <c r="P236" i="37"/>
  <c r="P256" i="37"/>
  <c r="P239" i="37"/>
  <c r="P245" i="37"/>
  <c r="P232" i="37"/>
  <c r="P251" i="37"/>
  <c r="P249" i="37"/>
  <c r="P229" i="37"/>
  <c r="P243" i="37"/>
  <c r="P241" i="37"/>
  <c r="P221" i="37"/>
  <c r="P258" i="37"/>
  <c r="P253" i="37"/>
  <c r="P231" i="37"/>
  <c r="P227" i="37"/>
  <c r="P226" i="37"/>
  <c r="P246" i="37"/>
  <c r="P224" i="37"/>
  <c r="P218" i="37"/>
  <c r="P234" i="37"/>
  <c r="P225" i="37"/>
  <c r="P223" i="37"/>
  <c r="P235" i="37"/>
  <c r="P240" i="37"/>
  <c r="P242" i="37"/>
  <c r="P222" i="37"/>
  <c r="P220" i="37"/>
  <c r="P216" i="37"/>
  <c r="P212" i="37"/>
  <c r="P217" i="37"/>
  <c r="P233" i="37"/>
  <c r="P215" i="37"/>
  <c r="P213" i="37"/>
  <c r="P219" i="37"/>
  <c r="P237" i="37"/>
  <c r="P230" i="37"/>
  <c r="P228" i="37"/>
  <c r="P214" i="37"/>
  <c r="P257" i="37"/>
  <c r="P244" i="37"/>
  <c r="P211" i="37"/>
  <c r="T259" i="37"/>
  <c r="T250" i="37"/>
  <c r="T248" i="37"/>
  <c r="T246" i="37"/>
  <c r="T260" i="37"/>
  <c r="T244" i="37"/>
  <c r="T251" i="37"/>
  <c r="T255" i="37"/>
  <c r="T249" i="37"/>
  <c r="T245" i="37"/>
  <c r="T243" i="37"/>
  <c r="T241" i="37"/>
  <c r="T242" i="37"/>
  <c r="T253" i="37"/>
  <c r="T235" i="37"/>
  <c r="T252" i="37"/>
  <c r="T258" i="37"/>
  <c r="T228" i="37"/>
  <c r="T247" i="37"/>
  <c r="T239" i="37"/>
  <c r="T238" i="37"/>
  <c r="T237" i="37"/>
  <c r="T240" i="37"/>
  <c r="T227" i="37"/>
  <c r="T257" i="37"/>
  <c r="T256" i="37"/>
  <c r="T232" i="37"/>
  <c r="T225" i="37"/>
  <c r="T224" i="37"/>
  <c r="T236" i="37"/>
  <c r="T230" i="37"/>
  <c r="T216" i="37"/>
  <c r="T212" i="37"/>
  <c r="T234" i="37"/>
  <c r="T226" i="37"/>
  <c r="T215" i="37"/>
  <c r="T211" i="37"/>
  <c r="T229" i="37"/>
  <c r="T221" i="37"/>
  <c r="T217" i="37"/>
  <c r="T214" i="37"/>
  <c r="T254" i="37"/>
  <c r="T220" i="37"/>
  <c r="T222" i="37"/>
  <c r="T231" i="37"/>
  <c r="T218" i="37"/>
  <c r="T219" i="37"/>
  <c r="T233" i="37"/>
  <c r="T213" i="37"/>
  <c r="T223" i="37"/>
  <c r="L251" i="37"/>
  <c r="L258" i="37"/>
  <c r="L256" i="37"/>
  <c r="L254" i="37"/>
  <c r="L252" i="37"/>
  <c r="L259" i="37"/>
  <c r="L247" i="37"/>
  <c r="L246" i="37"/>
  <c r="L242" i="37"/>
  <c r="L253" i="37"/>
  <c r="L240" i="37"/>
  <c r="L249" i="37"/>
  <c r="L243" i="37"/>
  <c r="L236" i="37"/>
  <c r="L245" i="37"/>
  <c r="L234" i="37"/>
  <c r="L233" i="37"/>
  <c r="L255" i="37"/>
  <c r="L231" i="37"/>
  <c r="L244" i="37"/>
  <c r="L239" i="37"/>
  <c r="L237" i="37"/>
  <c r="L222" i="37"/>
  <c r="L229" i="37"/>
  <c r="L230" i="37"/>
  <c r="L250" i="37"/>
  <c r="L248" i="37"/>
  <c r="L238" i="37"/>
  <c r="L257" i="37"/>
  <c r="L232" i="37"/>
  <c r="L219" i="37"/>
  <c r="L260" i="37"/>
  <c r="L217" i="37"/>
  <c r="L227" i="37"/>
  <c r="L228" i="37"/>
  <c r="L220" i="37"/>
  <c r="L212" i="37"/>
  <c r="L226" i="37"/>
  <c r="L216" i="37"/>
  <c r="L223" i="37"/>
  <c r="L215" i="37"/>
  <c r="L213" i="37"/>
  <c r="L214" i="37"/>
  <c r="L241" i="37"/>
  <c r="L224" i="37"/>
  <c r="L221" i="37"/>
  <c r="L235" i="37"/>
  <c r="L211" i="37"/>
  <c r="L218" i="37"/>
  <c r="L225" i="37"/>
  <c r="X255" i="37"/>
  <c r="X246" i="37"/>
  <c r="X260" i="37"/>
  <c r="X244" i="37"/>
  <c r="X258" i="37"/>
  <c r="X256" i="37"/>
  <c r="X247" i="37"/>
  <c r="X237" i="37"/>
  <c r="X257" i="37"/>
  <c r="X252" i="37"/>
  <c r="X238" i="37"/>
  <c r="X253" i="37"/>
  <c r="X242" i="37"/>
  <c r="X233" i="37"/>
  <c r="X254" i="37"/>
  <c r="X234" i="37"/>
  <c r="X259" i="37"/>
  <c r="X239" i="37"/>
  <c r="X230" i="37"/>
  <c r="X243" i="37"/>
  <c r="X240" i="37"/>
  <c r="X250" i="37"/>
  <c r="X241" i="37"/>
  <c r="X232" i="37"/>
  <c r="X231" i="37"/>
  <c r="X251" i="37"/>
  <c r="X223" i="37"/>
  <c r="X249" i="37"/>
  <c r="X245" i="37"/>
  <c r="X221" i="37"/>
  <c r="X226" i="37"/>
  <c r="X220" i="37"/>
  <c r="X218" i="37"/>
  <c r="X224" i="37"/>
  <c r="X236" i="37"/>
  <c r="X215" i="37"/>
  <c r="X228" i="37"/>
  <c r="X229" i="37"/>
  <c r="X217" i="37"/>
  <c r="X214" i="37"/>
  <c r="X248" i="37"/>
  <c r="X225" i="37"/>
  <c r="X222" i="37"/>
  <c r="X211" i="37"/>
  <c r="X213" i="37"/>
  <c r="X235" i="37"/>
  <c r="X212" i="37"/>
  <c r="X227" i="37"/>
  <c r="X216" i="37"/>
  <c r="X219" i="37"/>
  <c r="CY144" i="37" a="1"/>
  <c r="G132" i="37"/>
  <c r="G131" i="37"/>
  <c r="M117" i="37"/>
  <c r="J122" i="37"/>
  <c r="J120" i="37"/>
  <c r="M115" i="37"/>
  <c r="M123" i="37"/>
  <c r="M118" i="37"/>
  <c r="J112" i="37"/>
  <c r="M121" i="37"/>
  <c r="M113" i="37"/>
  <c r="J116" i="37"/>
  <c r="J127" i="37"/>
  <c r="M127" i="37"/>
  <c r="J126" i="37"/>
  <c r="M126" i="37"/>
  <c r="J125" i="37"/>
  <c r="M125" i="37"/>
  <c r="R126" i="37"/>
  <c r="U126" i="37"/>
  <c r="U125" i="37"/>
  <c r="R125" i="37"/>
  <c r="R124" i="37"/>
  <c r="U124" i="37"/>
  <c r="U127" i="37"/>
  <c r="R127" i="37"/>
  <c r="J124" i="37"/>
  <c r="M124" i="37"/>
  <c r="U110" i="37"/>
  <c r="R110" i="37"/>
  <c r="U119" i="37"/>
  <c r="R119" i="37"/>
  <c r="U118" i="37"/>
  <c r="R118" i="37"/>
  <c r="U116" i="37"/>
  <c r="R116" i="37"/>
  <c r="U111" i="37"/>
  <c r="R111" i="37"/>
  <c r="R123" i="37"/>
  <c r="U123" i="37"/>
  <c r="U113" i="37"/>
  <c r="R113" i="37"/>
  <c r="R122" i="37"/>
  <c r="U122" i="37"/>
  <c r="R121" i="37"/>
  <c r="U121" i="37"/>
  <c r="R115" i="37"/>
  <c r="U115" i="37"/>
  <c r="U117" i="37"/>
  <c r="R117" i="37"/>
  <c r="R114" i="37"/>
  <c r="U114" i="37"/>
  <c r="R120" i="37"/>
  <c r="U120" i="37"/>
  <c r="U112" i="37"/>
  <c r="R112" i="37"/>
  <c r="M78" i="37" a="1"/>
  <c r="M78" i="37" s="1"/>
  <c r="L79" i="37" a="1"/>
  <c r="L79" i="37" s="1"/>
  <c r="E77" i="37"/>
  <c r="D77" i="37"/>
  <c r="N78" i="37" a="1"/>
  <c r="N78" i="37" s="1"/>
  <c r="N77" i="37"/>
  <c r="M77" i="37"/>
  <c r="N79" i="37" a="1"/>
  <c r="N79" i="37" s="1"/>
  <c r="L77" i="37"/>
  <c r="L78" i="37" a="1"/>
  <c r="L78" i="37" s="1"/>
  <c r="E76" i="37"/>
  <c r="L134" i="37" s="1"/>
  <c r="D76" i="37"/>
  <c r="M79" i="37" a="1"/>
  <c r="M79" i="37" s="1"/>
  <c r="Q10" i="3"/>
  <c r="U65" i="36"/>
  <c r="AT65" i="36" s="1"/>
  <c r="V65" i="36"/>
  <c r="AU65" i="36" s="1"/>
  <c r="N65" i="36"/>
  <c r="AM65" i="36" s="1"/>
  <c r="Z65" i="36"/>
  <c r="AY65" i="36" s="1"/>
  <c r="I65" i="36"/>
  <c r="AH65" i="36" s="1"/>
  <c r="T65" i="36"/>
  <c r="AS65" i="36" s="1"/>
  <c r="Q65" i="36"/>
  <c r="AP65" i="36" s="1"/>
  <c r="E65" i="36"/>
  <c r="AD65" i="36" s="1"/>
  <c r="H65" i="36"/>
  <c r="AG65" i="36" s="1"/>
  <c r="J65" i="36"/>
  <c r="AI65" i="36" s="1"/>
  <c r="M65" i="36"/>
  <c r="AL65" i="36" s="1"/>
  <c r="F65" i="36"/>
  <c r="AE65" i="36" s="1"/>
  <c r="D65" i="36"/>
  <c r="AC65" i="36" s="1"/>
  <c r="S65" i="36"/>
  <c r="AR65" i="36" s="1"/>
  <c r="Y65" i="36"/>
  <c r="AX65" i="36" s="1"/>
  <c r="P65" i="36"/>
  <c r="AO65" i="36" s="1"/>
  <c r="R65" i="36"/>
  <c r="AQ65" i="36" s="1"/>
  <c r="W65" i="36"/>
  <c r="AV65" i="36" s="1"/>
  <c r="G65" i="36"/>
  <c r="AF65" i="36" s="1"/>
  <c r="K65" i="36"/>
  <c r="AJ65" i="36" s="1"/>
  <c r="X65" i="36"/>
  <c r="AW65" i="36" s="1"/>
  <c r="O65" i="36"/>
  <c r="AN65" i="36" s="1"/>
  <c r="L65" i="36"/>
  <c r="AK65" i="36" s="1"/>
  <c r="AA65" i="36"/>
  <c r="AZ65" i="36" s="1"/>
  <c r="N73" i="36"/>
  <c r="AM73" i="36" s="1"/>
  <c r="V73" i="36"/>
  <c r="AU73" i="36" s="1"/>
  <c r="L73" i="36"/>
  <c r="AK73" i="36" s="1"/>
  <c r="F73" i="36"/>
  <c r="AE73" i="36" s="1"/>
  <c r="M73" i="36"/>
  <c r="AL73" i="36" s="1"/>
  <c r="T73" i="36"/>
  <c r="AS73" i="36" s="1"/>
  <c r="U73" i="36"/>
  <c r="AT73" i="36" s="1"/>
  <c r="J73" i="36"/>
  <c r="AI73" i="36" s="1"/>
  <c r="O73" i="36"/>
  <c r="AN73" i="36" s="1"/>
  <c r="E73" i="36"/>
  <c r="AD73" i="36" s="1"/>
  <c r="G73" i="36"/>
  <c r="AF73" i="36" s="1"/>
  <c r="X73" i="36"/>
  <c r="AW73" i="36" s="1"/>
  <c r="P73" i="36"/>
  <c r="AO73" i="36" s="1"/>
  <c r="Y73" i="36"/>
  <c r="AX73" i="36" s="1"/>
  <c r="R73" i="36"/>
  <c r="AQ73" i="36" s="1"/>
  <c r="I73" i="36"/>
  <c r="AH73" i="36" s="1"/>
  <c r="D73" i="36"/>
  <c r="AC73" i="36" s="1"/>
  <c r="Z73" i="36"/>
  <c r="AY73" i="36" s="1"/>
  <c r="S73" i="36"/>
  <c r="AR73" i="36" s="1"/>
  <c r="H73" i="36"/>
  <c r="AG73" i="36" s="1"/>
  <c r="Q73" i="36"/>
  <c r="AP73" i="36" s="1"/>
  <c r="K73" i="36"/>
  <c r="AJ73" i="36" s="1"/>
  <c r="W73" i="36"/>
  <c r="AV73" i="36" s="1"/>
  <c r="AA73" i="36"/>
  <c r="AZ73" i="36" s="1"/>
  <c r="E83" i="36"/>
  <c r="AD83" i="36" s="1"/>
  <c r="F83" i="36"/>
  <c r="AE83" i="36" s="1"/>
  <c r="G83" i="36"/>
  <c r="AF83" i="36" s="1"/>
  <c r="Q83" i="36"/>
  <c r="AP83" i="36" s="1"/>
  <c r="O83" i="36"/>
  <c r="AN83" i="36" s="1"/>
  <c r="W83" i="36"/>
  <c r="AV83" i="36" s="1"/>
  <c r="P83" i="36"/>
  <c r="AO83" i="36" s="1"/>
  <c r="D83" i="36"/>
  <c r="AC83" i="36" s="1"/>
  <c r="U83" i="36"/>
  <c r="AT83" i="36" s="1"/>
  <c r="H83" i="36"/>
  <c r="AG83" i="36" s="1"/>
  <c r="R83" i="36"/>
  <c r="AQ83" i="36" s="1"/>
  <c r="Z83" i="36"/>
  <c r="AY83" i="36" s="1"/>
  <c r="L83" i="36"/>
  <c r="AK83" i="36" s="1"/>
  <c r="X83" i="36"/>
  <c r="AW83" i="36" s="1"/>
  <c r="N83" i="36"/>
  <c r="AM83" i="36" s="1"/>
  <c r="J83" i="36"/>
  <c r="AI83" i="36" s="1"/>
  <c r="I83" i="36"/>
  <c r="AH83" i="36" s="1"/>
  <c r="K83" i="36"/>
  <c r="AJ83" i="36" s="1"/>
  <c r="T83" i="36"/>
  <c r="AS83" i="36" s="1"/>
  <c r="M83" i="36"/>
  <c r="AL83" i="36" s="1"/>
  <c r="S83" i="36"/>
  <c r="AR83" i="36" s="1"/>
  <c r="V83" i="36"/>
  <c r="AU83" i="36" s="1"/>
  <c r="Y83" i="36"/>
  <c r="AX83" i="36" s="1"/>
  <c r="AA83" i="36"/>
  <c r="AZ83" i="36" s="1"/>
  <c r="P78" i="36"/>
  <c r="AO78" i="36" s="1"/>
  <c r="V78" i="36"/>
  <c r="AU78" i="36" s="1"/>
  <c r="N78" i="36"/>
  <c r="AM78" i="36" s="1"/>
  <c r="Z78" i="36"/>
  <c r="AY78" i="36" s="1"/>
  <c r="I78" i="36"/>
  <c r="AH78" i="36" s="1"/>
  <c r="E78" i="36"/>
  <c r="AD78" i="36" s="1"/>
  <c r="R78" i="36"/>
  <c r="AQ78" i="36" s="1"/>
  <c r="U78" i="36"/>
  <c r="AT78" i="36" s="1"/>
  <c r="Y78" i="36"/>
  <c r="AX78" i="36" s="1"/>
  <c r="H78" i="36"/>
  <c r="AG78" i="36" s="1"/>
  <c r="J78" i="36"/>
  <c r="AI78" i="36" s="1"/>
  <c r="Q78" i="36"/>
  <c r="AP78" i="36" s="1"/>
  <c r="T78" i="36"/>
  <c r="AS78" i="36" s="1"/>
  <c r="K78" i="36"/>
  <c r="AJ78" i="36" s="1"/>
  <c r="O78" i="36"/>
  <c r="AN78" i="36" s="1"/>
  <c r="G78" i="36"/>
  <c r="AF78" i="36" s="1"/>
  <c r="W78" i="36"/>
  <c r="AV78" i="36" s="1"/>
  <c r="D78" i="36"/>
  <c r="AC78" i="36" s="1"/>
  <c r="M78" i="36"/>
  <c r="AL78" i="36" s="1"/>
  <c r="X78" i="36"/>
  <c r="AW78" i="36" s="1"/>
  <c r="L78" i="36"/>
  <c r="AK78" i="36" s="1"/>
  <c r="F78" i="36"/>
  <c r="AE78" i="36" s="1"/>
  <c r="S78" i="36"/>
  <c r="AR78" i="36" s="1"/>
  <c r="AA78" i="36"/>
  <c r="AZ78" i="36" s="1"/>
  <c r="E87" i="36"/>
  <c r="AD87" i="36" s="1"/>
  <c r="F87" i="36"/>
  <c r="AE87" i="36" s="1"/>
  <c r="Y87" i="36"/>
  <c r="AX87" i="36" s="1"/>
  <c r="T87" i="36"/>
  <c r="AS87" i="36" s="1"/>
  <c r="Z87" i="36"/>
  <c r="AY87" i="36" s="1"/>
  <c r="P87" i="36"/>
  <c r="AO87" i="36" s="1"/>
  <c r="U87" i="36"/>
  <c r="AT87" i="36" s="1"/>
  <c r="L87" i="36"/>
  <c r="AK87" i="36" s="1"/>
  <c r="I87" i="36"/>
  <c r="AH87" i="36" s="1"/>
  <c r="N87" i="36"/>
  <c r="AM87" i="36" s="1"/>
  <c r="Q87" i="36"/>
  <c r="AP87" i="36" s="1"/>
  <c r="J87" i="36"/>
  <c r="AI87" i="36" s="1"/>
  <c r="O87" i="36"/>
  <c r="AN87" i="36" s="1"/>
  <c r="H87" i="36"/>
  <c r="AG87" i="36" s="1"/>
  <c r="G87" i="36"/>
  <c r="AF87" i="36" s="1"/>
  <c r="V87" i="36"/>
  <c r="AU87" i="36" s="1"/>
  <c r="R87" i="36"/>
  <c r="AQ87" i="36" s="1"/>
  <c r="D87" i="36"/>
  <c r="AC87" i="36" s="1"/>
  <c r="W87" i="36"/>
  <c r="AV87" i="36" s="1"/>
  <c r="M87" i="36"/>
  <c r="AL87" i="36" s="1"/>
  <c r="X87" i="36"/>
  <c r="AW87" i="36" s="1"/>
  <c r="K87" i="36"/>
  <c r="AJ87" i="36" s="1"/>
  <c r="AA87" i="36"/>
  <c r="AZ87" i="36" s="1"/>
  <c r="S87" i="36"/>
  <c r="AR87" i="36" s="1"/>
  <c r="U66" i="36"/>
  <c r="AT66" i="36" s="1"/>
  <c r="Z66" i="36"/>
  <c r="AY66" i="36" s="1"/>
  <c r="R66" i="36"/>
  <c r="AQ66" i="36" s="1"/>
  <c r="G66" i="36"/>
  <c r="AF66" i="36" s="1"/>
  <c r="I66" i="36"/>
  <c r="AH66" i="36" s="1"/>
  <c r="M66" i="36"/>
  <c r="AL66" i="36" s="1"/>
  <c r="P66" i="36"/>
  <c r="AO66" i="36" s="1"/>
  <c r="J66" i="36"/>
  <c r="AI66" i="36" s="1"/>
  <c r="E66" i="36"/>
  <c r="AD66" i="36" s="1"/>
  <c r="L66" i="36"/>
  <c r="AK66" i="36" s="1"/>
  <c r="V66" i="36"/>
  <c r="AU66" i="36" s="1"/>
  <c r="N66" i="36"/>
  <c r="AM66" i="36" s="1"/>
  <c r="O66" i="36"/>
  <c r="AN66" i="36" s="1"/>
  <c r="W66" i="36"/>
  <c r="AV66" i="36" s="1"/>
  <c r="Q66" i="36"/>
  <c r="AP66" i="36" s="1"/>
  <c r="H66" i="36"/>
  <c r="AG66" i="36" s="1"/>
  <c r="X66" i="36"/>
  <c r="AW66" i="36" s="1"/>
  <c r="D66" i="36"/>
  <c r="AC66" i="36" s="1"/>
  <c r="S66" i="36"/>
  <c r="AR66" i="36" s="1"/>
  <c r="K66" i="36"/>
  <c r="AJ66" i="36" s="1"/>
  <c r="F66" i="36"/>
  <c r="AE66" i="36" s="1"/>
  <c r="Y66" i="36"/>
  <c r="AX66" i="36" s="1"/>
  <c r="T66" i="36"/>
  <c r="AS66" i="36" s="1"/>
  <c r="AA66" i="36"/>
  <c r="AZ66" i="36" s="1"/>
  <c r="F70" i="36"/>
  <c r="AE70" i="36" s="1"/>
  <c r="E70" i="36"/>
  <c r="AD70" i="36" s="1"/>
  <c r="P70" i="36"/>
  <c r="AO70" i="36" s="1"/>
  <c r="T70" i="36"/>
  <c r="AS70" i="36" s="1"/>
  <c r="R70" i="36"/>
  <c r="AQ70" i="36" s="1"/>
  <c r="O70" i="36"/>
  <c r="AN70" i="36" s="1"/>
  <c r="D70" i="36"/>
  <c r="AC70" i="36" s="1"/>
  <c r="Q70" i="36"/>
  <c r="AP70" i="36" s="1"/>
  <c r="Y70" i="36"/>
  <c r="AX70" i="36" s="1"/>
  <c r="I70" i="36"/>
  <c r="AH70" i="36" s="1"/>
  <c r="M70" i="36"/>
  <c r="AL70" i="36" s="1"/>
  <c r="U70" i="36"/>
  <c r="AT70" i="36" s="1"/>
  <c r="Z70" i="36"/>
  <c r="AY70" i="36" s="1"/>
  <c r="X70" i="36"/>
  <c r="AW70" i="36" s="1"/>
  <c r="L70" i="36"/>
  <c r="AK70" i="36" s="1"/>
  <c r="V70" i="36"/>
  <c r="AU70" i="36" s="1"/>
  <c r="N70" i="36"/>
  <c r="AM70" i="36" s="1"/>
  <c r="W70" i="36"/>
  <c r="AV70" i="36" s="1"/>
  <c r="K70" i="36"/>
  <c r="AJ70" i="36" s="1"/>
  <c r="G70" i="36"/>
  <c r="AF70" i="36" s="1"/>
  <c r="J70" i="36"/>
  <c r="AI70" i="36" s="1"/>
  <c r="H70" i="36"/>
  <c r="AG70" i="36" s="1"/>
  <c r="AA70" i="36"/>
  <c r="AZ70" i="36" s="1"/>
  <c r="S70" i="36"/>
  <c r="AR70" i="36" s="1"/>
  <c r="J84" i="36"/>
  <c r="AI84" i="36" s="1"/>
  <c r="X84" i="36"/>
  <c r="AW84" i="36" s="1"/>
  <c r="R84" i="36"/>
  <c r="AQ84" i="36" s="1"/>
  <c r="F84" i="36"/>
  <c r="AE84" i="36" s="1"/>
  <c r="Y84" i="36"/>
  <c r="AX84" i="36" s="1"/>
  <c r="U84" i="36"/>
  <c r="AT84" i="36" s="1"/>
  <c r="N84" i="36"/>
  <c r="AM84" i="36" s="1"/>
  <c r="O84" i="36"/>
  <c r="AN84" i="36" s="1"/>
  <c r="Q84" i="36"/>
  <c r="AP84" i="36" s="1"/>
  <c r="H84" i="36"/>
  <c r="AG84" i="36" s="1"/>
  <c r="Z84" i="36"/>
  <c r="AY84" i="36" s="1"/>
  <c r="I84" i="36"/>
  <c r="AH84" i="36" s="1"/>
  <c r="P84" i="36"/>
  <c r="AO84" i="36" s="1"/>
  <c r="G84" i="36"/>
  <c r="AF84" i="36" s="1"/>
  <c r="E84" i="36"/>
  <c r="AD84" i="36" s="1"/>
  <c r="D84" i="36"/>
  <c r="AC84" i="36" s="1"/>
  <c r="V84" i="36"/>
  <c r="AU84" i="36" s="1"/>
  <c r="L84" i="36"/>
  <c r="AK84" i="36" s="1"/>
  <c r="M84" i="36"/>
  <c r="AL84" i="36" s="1"/>
  <c r="W84" i="36"/>
  <c r="AV84" i="36" s="1"/>
  <c r="T84" i="36"/>
  <c r="AS84" i="36" s="1"/>
  <c r="S84" i="36"/>
  <c r="AR84" i="36" s="1"/>
  <c r="K84" i="36"/>
  <c r="AJ84" i="36" s="1"/>
  <c r="AA84" i="36"/>
  <c r="AZ84" i="36" s="1"/>
  <c r="P58" i="36"/>
  <c r="AO58" i="36" s="1"/>
  <c r="J58" i="36"/>
  <c r="AI58" i="36" s="1"/>
  <c r="Y58" i="36"/>
  <c r="AX58" i="36" s="1"/>
  <c r="V58" i="36"/>
  <c r="AU58" i="36" s="1"/>
  <c r="R58" i="36"/>
  <c r="AQ58" i="36" s="1"/>
  <c r="E58" i="36"/>
  <c r="AD58" i="36" s="1"/>
  <c r="I58" i="36"/>
  <c r="AH58" i="36" s="1"/>
  <c r="X58" i="36"/>
  <c r="AW58" i="36" s="1"/>
  <c r="O58" i="36"/>
  <c r="AN58" i="36" s="1"/>
  <c r="F58" i="36"/>
  <c r="AE58" i="36" s="1"/>
  <c r="Q58" i="36"/>
  <c r="AP58" i="36" s="1"/>
  <c r="W58" i="36"/>
  <c r="AV58" i="36" s="1"/>
  <c r="D58" i="36"/>
  <c r="AC58" i="36" s="1"/>
  <c r="L58" i="36"/>
  <c r="AK58" i="36" s="1"/>
  <c r="T58" i="36"/>
  <c r="AS58" i="36" s="1"/>
  <c r="N58" i="36"/>
  <c r="AM58" i="36" s="1"/>
  <c r="G58" i="36"/>
  <c r="AF58" i="36" s="1"/>
  <c r="M58" i="36"/>
  <c r="AL58" i="36" s="1"/>
  <c r="H58" i="36"/>
  <c r="AG58" i="36" s="1"/>
  <c r="Z58" i="36"/>
  <c r="AY58" i="36" s="1"/>
  <c r="U58" i="36"/>
  <c r="AT58" i="36" s="1"/>
  <c r="K58" i="36"/>
  <c r="AJ58" i="36" s="1"/>
  <c r="S58" i="36"/>
  <c r="AR58" i="36" s="1"/>
  <c r="AA58" i="36"/>
  <c r="AZ58" i="36" s="1"/>
  <c r="L71" i="36"/>
  <c r="AK71" i="36" s="1"/>
  <c r="Z71" i="36"/>
  <c r="AY71" i="36" s="1"/>
  <c r="T71" i="36"/>
  <c r="AS71" i="36" s="1"/>
  <c r="Y71" i="36"/>
  <c r="AX71" i="36" s="1"/>
  <c r="G71" i="36"/>
  <c r="AF71" i="36" s="1"/>
  <c r="I71" i="36"/>
  <c r="AH71" i="36" s="1"/>
  <c r="U71" i="36"/>
  <c r="AT71" i="36" s="1"/>
  <c r="P71" i="36"/>
  <c r="AO71" i="36" s="1"/>
  <c r="E71" i="36"/>
  <c r="AD71" i="36" s="1"/>
  <c r="F71" i="36"/>
  <c r="AE71" i="36" s="1"/>
  <c r="V71" i="36"/>
  <c r="AU71" i="36" s="1"/>
  <c r="H71" i="36"/>
  <c r="AG71" i="36" s="1"/>
  <c r="R71" i="36"/>
  <c r="AQ71" i="36" s="1"/>
  <c r="M71" i="36"/>
  <c r="AL71" i="36" s="1"/>
  <c r="W71" i="36"/>
  <c r="AV71" i="36" s="1"/>
  <c r="D71" i="36"/>
  <c r="AC71" i="36" s="1"/>
  <c r="J71" i="36"/>
  <c r="AI71" i="36" s="1"/>
  <c r="N71" i="36"/>
  <c r="AM71" i="36" s="1"/>
  <c r="O71" i="36"/>
  <c r="AN71" i="36" s="1"/>
  <c r="Q71" i="36"/>
  <c r="AP71" i="36" s="1"/>
  <c r="X71" i="36"/>
  <c r="AW71" i="36" s="1"/>
  <c r="S71" i="36"/>
  <c r="AR71" i="36" s="1"/>
  <c r="K71" i="36"/>
  <c r="AJ71" i="36" s="1"/>
  <c r="AA71" i="36"/>
  <c r="AZ71" i="36" s="1"/>
  <c r="V60" i="36"/>
  <c r="AU60" i="36" s="1"/>
  <c r="D60" i="36"/>
  <c r="AC60" i="36" s="1"/>
  <c r="Z60" i="36"/>
  <c r="AY60" i="36" s="1"/>
  <c r="I60" i="36"/>
  <c r="AH60" i="36" s="1"/>
  <c r="U60" i="36"/>
  <c r="AT60" i="36" s="1"/>
  <c r="M60" i="36"/>
  <c r="AL60" i="36" s="1"/>
  <c r="P60" i="36"/>
  <c r="AO60" i="36" s="1"/>
  <c r="R60" i="36"/>
  <c r="AQ60" i="36" s="1"/>
  <c r="J60" i="36"/>
  <c r="AI60" i="36" s="1"/>
  <c r="Q60" i="36"/>
  <c r="AP60" i="36" s="1"/>
  <c r="T60" i="36"/>
  <c r="AS60" i="36" s="1"/>
  <c r="O60" i="36"/>
  <c r="AN60" i="36" s="1"/>
  <c r="S60" i="36"/>
  <c r="AR60" i="36" s="1"/>
  <c r="F60" i="36"/>
  <c r="AE60" i="36" s="1"/>
  <c r="W60" i="36"/>
  <c r="AV60" i="36" s="1"/>
  <c r="X60" i="36"/>
  <c r="AW60" i="36" s="1"/>
  <c r="N60" i="36"/>
  <c r="AM60" i="36" s="1"/>
  <c r="Y60" i="36"/>
  <c r="AX60" i="36" s="1"/>
  <c r="L60" i="36"/>
  <c r="AK60" i="36" s="1"/>
  <c r="H60" i="36"/>
  <c r="AG60" i="36" s="1"/>
  <c r="E60" i="36"/>
  <c r="AD60" i="36" s="1"/>
  <c r="G60" i="36"/>
  <c r="AF60" i="36" s="1"/>
  <c r="K60" i="36"/>
  <c r="AJ60" i="36" s="1"/>
  <c r="AA60" i="36"/>
  <c r="AZ60" i="36" s="1"/>
  <c r="G62" i="36"/>
  <c r="AF62" i="36" s="1"/>
  <c r="V62" i="36"/>
  <c r="AU62" i="36" s="1"/>
  <c r="D62" i="36"/>
  <c r="AC62" i="36" s="1"/>
  <c r="F62" i="36"/>
  <c r="AE62" i="36" s="1"/>
  <c r="I62" i="36"/>
  <c r="AH62" i="36" s="1"/>
  <c r="L62" i="36"/>
  <c r="AK62" i="36" s="1"/>
  <c r="J62" i="36"/>
  <c r="AI62" i="36" s="1"/>
  <c r="Y62" i="36"/>
  <c r="AX62" i="36" s="1"/>
  <c r="N62" i="36"/>
  <c r="AM62" i="36" s="1"/>
  <c r="X62" i="36"/>
  <c r="AW62" i="36" s="1"/>
  <c r="T62" i="36"/>
  <c r="AS62" i="36" s="1"/>
  <c r="R62" i="36"/>
  <c r="AQ62" i="36" s="1"/>
  <c r="P62" i="36"/>
  <c r="AO62" i="36" s="1"/>
  <c r="W62" i="36"/>
  <c r="AV62" i="36" s="1"/>
  <c r="E62" i="36"/>
  <c r="AD62" i="36" s="1"/>
  <c r="K62" i="36"/>
  <c r="AJ62" i="36" s="1"/>
  <c r="Z62" i="36"/>
  <c r="AY62" i="36" s="1"/>
  <c r="H62" i="36"/>
  <c r="AG62" i="36" s="1"/>
  <c r="M62" i="36"/>
  <c r="AL62" i="36" s="1"/>
  <c r="O62" i="36"/>
  <c r="AN62" i="36" s="1"/>
  <c r="Q62" i="36"/>
  <c r="AP62" i="36" s="1"/>
  <c r="U62" i="36"/>
  <c r="AT62" i="36" s="1"/>
  <c r="S62" i="36"/>
  <c r="AR62" i="36" s="1"/>
  <c r="AA62" i="36"/>
  <c r="AZ62" i="36" s="1"/>
  <c r="G77" i="36"/>
  <c r="AF77" i="36" s="1"/>
  <c r="H77" i="36"/>
  <c r="AG77" i="36" s="1"/>
  <c r="J77" i="36"/>
  <c r="AI77" i="36" s="1"/>
  <c r="I77" i="36"/>
  <c r="AH77" i="36" s="1"/>
  <c r="O77" i="36"/>
  <c r="AN77" i="36" s="1"/>
  <c r="Z77" i="36"/>
  <c r="AY77" i="36" s="1"/>
  <c r="Y77" i="36"/>
  <c r="AX77" i="36" s="1"/>
  <c r="F77" i="36"/>
  <c r="AE77" i="36" s="1"/>
  <c r="N77" i="36"/>
  <c r="AM77" i="36" s="1"/>
  <c r="X77" i="36"/>
  <c r="AW77" i="36" s="1"/>
  <c r="D77" i="36"/>
  <c r="AC77" i="36" s="1"/>
  <c r="T77" i="36"/>
  <c r="AS77" i="36" s="1"/>
  <c r="V77" i="36"/>
  <c r="AU77" i="36" s="1"/>
  <c r="L77" i="36"/>
  <c r="AK77" i="36" s="1"/>
  <c r="E77" i="36"/>
  <c r="AD77" i="36" s="1"/>
  <c r="W77" i="36"/>
  <c r="AV77" i="36" s="1"/>
  <c r="U77" i="36"/>
  <c r="AT77" i="36" s="1"/>
  <c r="M77" i="36"/>
  <c r="AL77" i="36" s="1"/>
  <c r="K77" i="36"/>
  <c r="AJ77" i="36" s="1"/>
  <c r="S77" i="36"/>
  <c r="AR77" i="36" s="1"/>
  <c r="R77" i="36"/>
  <c r="AQ77" i="36" s="1"/>
  <c r="P77" i="36"/>
  <c r="AO77" i="36" s="1"/>
  <c r="Q77" i="36"/>
  <c r="AP77" i="36" s="1"/>
  <c r="AA77" i="36"/>
  <c r="AZ77" i="36" s="1"/>
  <c r="E72" i="36"/>
  <c r="AD72" i="36" s="1"/>
  <c r="D72" i="36"/>
  <c r="AC72" i="36" s="1"/>
  <c r="R72" i="36"/>
  <c r="AQ72" i="36" s="1"/>
  <c r="T72" i="36"/>
  <c r="AS72" i="36" s="1"/>
  <c r="P72" i="36"/>
  <c r="AO72" i="36" s="1"/>
  <c r="I72" i="36"/>
  <c r="AH72" i="36" s="1"/>
  <c r="O72" i="36"/>
  <c r="AN72" i="36" s="1"/>
  <c r="Q72" i="36"/>
  <c r="AP72" i="36" s="1"/>
  <c r="U72" i="36"/>
  <c r="AT72" i="36" s="1"/>
  <c r="V72" i="36"/>
  <c r="AU72" i="36" s="1"/>
  <c r="Z72" i="36"/>
  <c r="AY72" i="36" s="1"/>
  <c r="L72" i="36"/>
  <c r="AK72" i="36" s="1"/>
  <c r="N72" i="36"/>
  <c r="AM72" i="36" s="1"/>
  <c r="Y72" i="36"/>
  <c r="AX72" i="36" s="1"/>
  <c r="F72" i="36"/>
  <c r="AE72" i="36" s="1"/>
  <c r="X72" i="36"/>
  <c r="AW72" i="36" s="1"/>
  <c r="M72" i="36"/>
  <c r="AL72" i="36" s="1"/>
  <c r="S72" i="36"/>
  <c r="AR72" i="36" s="1"/>
  <c r="G72" i="36"/>
  <c r="AF72" i="36" s="1"/>
  <c r="W72" i="36"/>
  <c r="AV72" i="36" s="1"/>
  <c r="J72" i="36"/>
  <c r="AI72" i="36" s="1"/>
  <c r="H72" i="36"/>
  <c r="AG72" i="36" s="1"/>
  <c r="K72" i="36"/>
  <c r="AJ72" i="36" s="1"/>
  <c r="AA72" i="36"/>
  <c r="AZ72" i="36" s="1"/>
  <c r="U64" i="36"/>
  <c r="AT64" i="36" s="1"/>
  <c r="N64" i="36"/>
  <c r="AM64" i="36" s="1"/>
  <c r="M64" i="36"/>
  <c r="AL64" i="36" s="1"/>
  <c r="H64" i="36"/>
  <c r="AG64" i="36" s="1"/>
  <c r="L64" i="36"/>
  <c r="AK64" i="36" s="1"/>
  <c r="J64" i="36"/>
  <c r="AI64" i="36" s="1"/>
  <c r="I64" i="36"/>
  <c r="AH64" i="36" s="1"/>
  <c r="O64" i="36"/>
  <c r="AN64" i="36" s="1"/>
  <c r="T64" i="36"/>
  <c r="AS64" i="36" s="1"/>
  <c r="P64" i="36"/>
  <c r="AO64" i="36" s="1"/>
  <c r="Y64" i="36"/>
  <c r="AX64" i="36" s="1"/>
  <c r="F64" i="36"/>
  <c r="AE64" i="36" s="1"/>
  <c r="E64" i="36"/>
  <c r="AD64" i="36" s="1"/>
  <c r="V64" i="36"/>
  <c r="AU64" i="36" s="1"/>
  <c r="R64" i="36"/>
  <c r="AQ64" i="36" s="1"/>
  <c r="X64" i="36"/>
  <c r="AW64" i="36" s="1"/>
  <c r="D64" i="36"/>
  <c r="AC64" i="36" s="1"/>
  <c r="G64" i="36"/>
  <c r="AF64" i="36" s="1"/>
  <c r="Z64" i="36"/>
  <c r="AY64" i="36" s="1"/>
  <c r="Q64" i="36"/>
  <c r="AP64" i="36" s="1"/>
  <c r="W64" i="36"/>
  <c r="AV64" i="36" s="1"/>
  <c r="AA64" i="36"/>
  <c r="AZ64" i="36" s="1"/>
  <c r="K64" i="36"/>
  <c r="AJ64" i="36" s="1"/>
  <c r="S64" i="36"/>
  <c r="AR64" i="36" s="1"/>
  <c r="L75" i="36"/>
  <c r="AK75" i="36" s="1"/>
  <c r="U75" i="36"/>
  <c r="AT75" i="36" s="1"/>
  <c r="V75" i="36"/>
  <c r="AU75" i="36" s="1"/>
  <c r="W75" i="36"/>
  <c r="AV75" i="36" s="1"/>
  <c r="I75" i="36"/>
  <c r="AH75" i="36" s="1"/>
  <c r="G75" i="36"/>
  <c r="AF75" i="36" s="1"/>
  <c r="F75" i="36"/>
  <c r="AE75" i="36" s="1"/>
  <c r="N75" i="36"/>
  <c r="AM75" i="36" s="1"/>
  <c r="T75" i="36"/>
  <c r="AS75" i="36" s="1"/>
  <c r="H75" i="36"/>
  <c r="AG75" i="36" s="1"/>
  <c r="P75" i="36"/>
  <c r="AO75" i="36" s="1"/>
  <c r="Z75" i="36"/>
  <c r="AY75" i="36" s="1"/>
  <c r="R75" i="36"/>
  <c r="AQ75" i="36" s="1"/>
  <c r="J75" i="36"/>
  <c r="AI75" i="36" s="1"/>
  <c r="Y75" i="36"/>
  <c r="AX75" i="36" s="1"/>
  <c r="E75" i="36"/>
  <c r="AD75" i="36" s="1"/>
  <c r="M75" i="36"/>
  <c r="AL75" i="36" s="1"/>
  <c r="X75" i="36"/>
  <c r="AW75" i="36" s="1"/>
  <c r="O75" i="36"/>
  <c r="AN75" i="36" s="1"/>
  <c r="Q75" i="36"/>
  <c r="AP75" i="36" s="1"/>
  <c r="D75" i="36"/>
  <c r="AC75" i="36" s="1"/>
  <c r="S75" i="36"/>
  <c r="AR75" i="36" s="1"/>
  <c r="AA75" i="36"/>
  <c r="AZ75" i="36" s="1"/>
  <c r="K75" i="36"/>
  <c r="AJ75" i="36" s="1"/>
  <c r="F61" i="36"/>
  <c r="AE61" i="36" s="1"/>
  <c r="R61" i="36"/>
  <c r="AQ61" i="36" s="1"/>
  <c r="Q61" i="36"/>
  <c r="AP61" i="36" s="1"/>
  <c r="P61" i="36"/>
  <c r="AO61" i="36" s="1"/>
  <c r="G61" i="36"/>
  <c r="AF61" i="36" s="1"/>
  <c r="M61" i="36"/>
  <c r="AL61" i="36" s="1"/>
  <c r="I61" i="36"/>
  <c r="AH61" i="36" s="1"/>
  <c r="T61" i="36"/>
  <c r="AS61" i="36" s="1"/>
  <c r="Z61" i="36"/>
  <c r="AY61" i="36" s="1"/>
  <c r="L61" i="36"/>
  <c r="AK61" i="36" s="1"/>
  <c r="D61" i="36"/>
  <c r="AC61" i="36" s="1"/>
  <c r="Y61" i="36"/>
  <c r="AX61" i="36" s="1"/>
  <c r="N61" i="36"/>
  <c r="AM61" i="36" s="1"/>
  <c r="O61" i="36"/>
  <c r="AN61" i="36" s="1"/>
  <c r="V61" i="36"/>
  <c r="AU61" i="36" s="1"/>
  <c r="K61" i="36"/>
  <c r="AJ61" i="36" s="1"/>
  <c r="W61" i="36"/>
  <c r="AV61" i="36" s="1"/>
  <c r="X61" i="36"/>
  <c r="AW61" i="36" s="1"/>
  <c r="J61" i="36"/>
  <c r="AI61" i="36" s="1"/>
  <c r="U61" i="36"/>
  <c r="AT61" i="36" s="1"/>
  <c r="E61" i="36"/>
  <c r="AD61" i="36" s="1"/>
  <c r="H61" i="36"/>
  <c r="AG61" i="36" s="1"/>
  <c r="AA61" i="36"/>
  <c r="AZ61" i="36" s="1"/>
  <c r="S61" i="36"/>
  <c r="AR61" i="36" s="1"/>
  <c r="H82" i="36"/>
  <c r="AG82" i="36" s="1"/>
  <c r="O82" i="36"/>
  <c r="AN82" i="36" s="1"/>
  <c r="D82" i="36"/>
  <c r="AC82" i="36" s="1"/>
  <c r="Y82" i="36"/>
  <c r="AX82" i="36" s="1"/>
  <c r="Z82" i="36"/>
  <c r="AY82" i="36" s="1"/>
  <c r="Q82" i="36"/>
  <c r="AP82" i="36" s="1"/>
  <c r="N82" i="36"/>
  <c r="AM82" i="36" s="1"/>
  <c r="R82" i="36"/>
  <c r="AQ82" i="36" s="1"/>
  <c r="P82" i="36"/>
  <c r="AO82" i="36" s="1"/>
  <c r="T82" i="36"/>
  <c r="AS82" i="36" s="1"/>
  <c r="V82" i="36"/>
  <c r="AU82" i="36" s="1"/>
  <c r="L82" i="36"/>
  <c r="AK82" i="36" s="1"/>
  <c r="E82" i="36"/>
  <c r="AD82" i="36" s="1"/>
  <c r="W82" i="36"/>
  <c r="AV82" i="36" s="1"/>
  <c r="G82" i="36"/>
  <c r="AF82" i="36" s="1"/>
  <c r="U82" i="36"/>
  <c r="AT82" i="36" s="1"/>
  <c r="M82" i="36"/>
  <c r="AL82" i="36" s="1"/>
  <c r="J82" i="36"/>
  <c r="AI82" i="36" s="1"/>
  <c r="I82" i="36"/>
  <c r="AH82" i="36" s="1"/>
  <c r="X82" i="36"/>
  <c r="AW82" i="36" s="1"/>
  <c r="F82" i="36"/>
  <c r="AE82" i="36" s="1"/>
  <c r="K82" i="36"/>
  <c r="AJ82" i="36" s="1"/>
  <c r="S82" i="36"/>
  <c r="AR82" i="36" s="1"/>
  <c r="AA82" i="36"/>
  <c r="AZ82" i="36" s="1"/>
  <c r="N76" i="36"/>
  <c r="AM76" i="36" s="1"/>
  <c r="X76" i="36"/>
  <c r="AW76" i="36" s="1"/>
  <c r="V76" i="36"/>
  <c r="AU76" i="36" s="1"/>
  <c r="M76" i="36"/>
  <c r="AL76" i="36" s="1"/>
  <c r="H76" i="36"/>
  <c r="AG76" i="36" s="1"/>
  <c r="D76" i="36"/>
  <c r="AC76" i="36" s="1"/>
  <c r="Q76" i="36"/>
  <c r="AP76" i="36" s="1"/>
  <c r="L76" i="36"/>
  <c r="AK76" i="36" s="1"/>
  <c r="R76" i="36"/>
  <c r="AQ76" i="36" s="1"/>
  <c r="G76" i="36"/>
  <c r="AF76" i="36" s="1"/>
  <c r="F76" i="36"/>
  <c r="AE76" i="36" s="1"/>
  <c r="J76" i="36"/>
  <c r="AI76" i="36" s="1"/>
  <c r="T76" i="36"/>
  <c r="AS76" i="36" s="1"/>
  <c r="O76" i="36"/>
  <c r="AN76" i="36" s="1"/>
  <c r="E76" i="36"/>
  <c r="AD76" i="36" s="1"/>
  <c r="K76" i="36"/>
  <c r="AJ76" i="36" s="1"/>
  <c r="S76" i="36"/>
  <c r="AR76" i="36" s="1"/>
  <c r="I76" i="36"/>
  <c r="AH76" i="36" s="1"/>
  <c r="P76" i="36"/>
  <c r="AO76" i="36" s="1"/>
  <c r="Y76" i="36"/>
  <c r="AX76" i="36" s="1"/>
  <c r="W76" i="36"/>
  <c r="AV76" i="36" s="1"/>
  <c r="Z76" i="36"/>
  <c r="AY76" i="36" s="1"/>
  <c r="U76" i="36"/>
  <c r="AT76" i="36" s="1"/>
  <c r="AA76" i="36"/>
  <c r="AZ76" i="36" s="1"/>
  <c r="N86" i="36"/>
  <c r="AM86" i="36" s="1"/>
  <c r="O86" i="36"/>
  <c r="AN86" i="36" s="1"/>
  <c r="G86" i="36"/>
  <c r="AF86" i="36" s="1"/>
  <c r="H86" i="36"/>
  <c r="AG86" i="36" s="1"/>
  <c r="J86" i="36"/>
  <c r="AI86" i="36" s="1"/>
  <c r="R86" i="36"/>
  <c r="AQ86" i="36" s="1"/>
  <c r="M86" i="36"/>
  <c r="AL86" i="36" s="1"/>
  <c r="Z86" i="36"/>
  <c r="AY86" i="36" s="1"/>
  <c r="Q86" i="36"/>
  <c r="AP86" i="36" s="1"/>
  <c r="P86" i="36"/>
  <c r="AO86" i="36" s="1"/>
  <c r="F86" i="36"/>
  <c r="AE86" i="36" s="1"/>
  <c r="X86" i="36"/>
  <c r="AW86" i="36" s="1"/>
  <c r="D86" i="36"/>
  <c r="AC86" i="36" s="1"/>
  <c r="T86" i="36"/>
  <c r="AS86" i="36" s="1"/>
  <c r="V86" i="36"/>
  <c r="AU86" i="36" s="1"/>
  <c r="E86" i="36"/>
  <c r="AD86" i="36" s="1"/>
  <c r="W86" i="36"/>
  <c r="AV86" i="36" s="1"/>
  <c r="Y86" i="36"/>
  <c r="AX86" i="36" s="1"/>
  <c r="U86" i="36"/>
  <c r="AT86" i="36" s="1"/>
  <c r="L86" i="36"/>
  <c r="AK86" i="36" s="1"/>
  <c r="I86" i="36"/>
  <c r="AH86" i="36" s="1"/>
  <c r="S86" i="36"/>
  <c r="AR86" i="36" s="1"/>
  <c r="K86" i="36"/>
  <c r="AJ86" i="36" s="1"/>
  <c r="AA86" i="36"/>
  <c r="AZ86" i="36" s="1"/>
  <c r="Y68" i="36"/>
  <c r="AX68" i="36" s="1"/>
  <c r="O68" i="36"/>
  <c r="AN68" i="36" s="1"/>
  <c r="R68" i="36"/>
  <c r="AQ68" i="36" s="1"/>
  <c r="I68" i="36"/>
  <c r="AH68" i="36" s="1"/>
  <c r="F68" i="36"/>
  <c r="AE68" i="36" s="1"/>
  <c r="E68" i="36"/>
  <c r="AD68" i="36" s="1"/>
  <c r="W68" i="36"/>
  <c r="AV68" i="36" s="1"/>
  <c r="G68" i="36"/>
  <c r="AF68" i="36" s="1"/>
  <c r="N68" i="36"/>
  <c r="AM68" i="36" s="1"/>
  <c r="U68" i="36"/>
  <c r="AT68" i="36" s="1"/>
  <c r="Z68" i="36"/>
  <c r="AY68" i="36" s="1"/>
  <c r="J68" i="36"/>
  <c r="AI68" i="36" s="1"/>
  <c r="H68" i="36"/>
  <c r="AG68" i="36" s="1"/>
  <c r="V68" i="36"/>
  <c r="AU68" i="36" s="1"/>
  <c r="Q68" i="36"/>
  <c r="AP68" i="36" s="1"/>
  <c r="M68" i="36"/>
  <c r="AL68" i="36" s="1"/>
  <c r="D68" i="36"/>
  <c r="AC68" i="36" s="1"/>
  <c r="P68" i="36"/>
  <c r="AO68" i="36" s="1"/>
  <c r="L68" i="36"/>
  <c r="AK68" i="36" s="1"/>
  <c r="T68" i="36"/>
  <c r="AS68" i="36" s="1"/>
  <c r="X68" i="36"/>
  <c r="AW68" i="36" s="1"/>
  <c r="AA68" i="36"/>
  <c r="AZ68" i="36" s="1"/>
  <c r="K68" i="36"/>
  <c r="AJ68" i="36" s="1"/>
  <c r="S68" i="36"/>
  <c r="AR68" i="36" s="1"/>
  <c r="T80" i="36"/>
  <c r="AS80" i="36" s="1"/>
  <c r="U80" i="36"/>
  <c r="AT80" i="36" s="1"/>
  <c r="V80" i="36"/>
  <c r="AU80" i="36" s="1"/>
  <c r="J80" i="36"/>
  <c r="AI80" i="36" s="1"/>
  <c r="N80" i="36"/>
  <c r="AM80" i="36" s="1"/>
  <c r="Z80" i="36"/>
  <c r="AY80" i="36" s="1"/>
  <c r="I80" i="36"/>
  <c r="AH80" i="36" s="1"/>
  <c r="W80" i="36"/>
  <c r="AV80" i="36" s="1"/>
  <c r="F80" i="36"/>
  <c r="AE80" i="36" s="1"/>
  <c r="Y80" i="36"/>
  <c r="AX80" i="36" s="1"/>
  <c r="O80" i="36"/>
  <c r="AN80" i="36" s="1"/>
  <c r="H80" i="36"/>
  <c r="AG80" i="36" s="1"/>
  <c r="R80" i="36"/>
  <c r="AQ80" i="36" s="1"/>
  <c r="P80" i="36"/>
  <c r="AO80" i="36" s="1"/>
  <c r="L80" i="36"/>
  <c r="AK80" i="36" s="1"/>
  <c r="G80" i="36"/>
  <c r="AF80" i="36" s="1"/>
  <c r="E80" i="36"/>
  <c r="AD80" i="36" s="1"/>
  <c r="D80" i="36"/>
  <c r="AC80" i="36" s="1"/>
  <c r="Q80" i="36"/>
  <c r="AP80" i="36" s="1"/>
  <c r="M80" i="36"/>
  <c r="AL80" i="36" s="1"/>
  <c r="X80" i="36"/>
  <c r="AW80" i="36" s="1"/>
  <c r="AA80" i="36"/>
  <c r="AZ80" i="36" s="1"/>
  <c r="K80" i="36"/>
  <c r="AJ80" i="36" s="1"/>
  <c r="S80" i="36"/>
  <c r="AR80" i="36" s="1"/>
  <c r="V85" i="36"/>
  <c r="AU85" i="36" s="1"/>
  <c r="Z85" i="36"/>
  <c r="AY85" i="36" s="1"/>
  <c r="N85" i="36"/>
  <c r="AM85" i="36" s="1"/>
  <c r="I85" i="36"/>
  <c r="AH85" i="36" s="1"/>
  <c r="E85" i="36"/>
  <c r="AD85" i="36" s="1"/>
  <c r="L85" i="36"/>
  <c r="AK85" i="36" s="1"/>
  <c r="G85" i="36"/>
  <c r="AF85" i="36" s="1"/>
  <c r="X85" i="36"/>
  <c r="AW85" i="36" s="1"/>
  <c r="J85" i="36"/>
  <c r="AI85" i="36" s="1"/>
  <c r="P85" i="36"/>
  <c r="AO85" i="36" s="1"/>
  <c r="O85" i="36"/>
  <c r="AN85" i="36" s="1"/>
  <c r="R85" i="36"/>
  <c r="AQ85" i="36" s="1"/>
  <c r="Y85" i="36"/>
  <c r="AX85" i="36" s="1"/>
  <c r="M85" i="36"/>
  <c r="AL85" i="36" s="1"/>
  <c r="D85" i="36"/>
  <c r="AC85" i="36" s="1"/>
  <c r="T85" i="36"/>
  <c r="AS85" i="36" s="1"/>
  <c r="K85" i="36"/>
  <c r="AJ85" i="36" s="1"/>
  <c r="F85" i="36"/>
  <c r="AE85" i="36" s="1"/>
  <c r="Q85" i="36"/>
  <c r="AP85" i="36" s="1"/>
  <c r="W85" i="36"/>
  <c r="AV85" i="36" s="1"/>
  <c r="U85" i="36"/>
  <c r="AT85" i="36" s="1"/>
  <c r="S85" i="36"/>
  <c r="AR85" i="36" s="1"/>
  <c r="H85" i="36"/>
  <c r="AG85" i="36" s="1"/>
  <c r="AA85" i="36"/>
  <c r="AZ85" i="36" s="1"/>
  <c r="N74" i="36"/>
  <c r="AM74" i="36" s="1"/>
  <c r="R74" i="36"/>
  <c r="AQ74" i="36" s="1"/>
  <c r="W74" i="36"/>
  <c r="AV74" i="36" s="1"/>
  <c r="F74" i="36"/>
  <c r="AE74" i="36" s="1"/>
  <c r="Q74" i="36"/>
  <c r="AP74" i="36" s="1"/>
  <c r="G74" i="36"/>
  <c r="AF74" i="36" s="1"/>
  <c r="O74" i="36"/>
  <c r="AN74" i="36" s="1"/>
  <c r="D74" i="36"/>
  <c r="AC74" i="36" s="1"/>
  <c r="P74" i="36"/>
  <c r="AO74" i="36" s="1"/>
  <c r="E74" i="36"/>
  <c r="AD74" i="36" s="1"/>
  <c r="J74" i="36"/>
  <c r="AI74" i="36" s="1"/>
  <c r="Z74" i="36"/>
  <c r="AY74" i="36" s="1"/>
  <c r="K74" i="36"/>
  <c r="AJ74" i="36" s="1"/>
  <c r="Y74" i="36"/>
  <c r="AX74" i="36" s="1"/>
  <c r="I74" i="36"/>
  <c r="AH74" i="36" s="1"/>
  <c r="H74" i="36"/>
  <c r="AG74" i="36" s="1"/>
  <c r="X74" i="36"/>
  <c r="AW74" i="36" s="1"/>
  <c r="T74" i="36"/>
  <c r="AS74" i="36" s="1"/>
  <c r="M74" i="36"/>
  <c r="AL74" i="36" s="1"/>
  <c r="V74" i="36"/>
  <c r="AU74" i="36" s="1"/>
  <c r="U74" i="36"/>
  <c r="AT74" i="36" s="1"/>
  <c r="L74" i="36"/>
  <c r="AK74" i="36" s="1"/>
  <c r="S74" i="36"/>
  <c r="AR74" i="36" s="1"/>
  <c r="AA74" i="36"/>
  <c r="AZ74" i="36" s="1"/>
  <c r="T69" i="36"/>
  <c r="AS69" i="36" s="1"/>
  <c r="U69" i="36"/>
  <c r="AT69" i="36" s="1"/>
  <c r="E69" i="36"/>
  <c r="AD69" i="36" s="1"/>
  <c r="N69" i="36"/>
  <c r="AM69" i="36" s="1"/>
  <c r="J69" i="36"/>
  <c r="AI69" i="36" s="1"/>
  <c r="Z69" i="36"/>
  <c r="AY69" i="36" s="1"/>
  <c r="O69" i="36"/>
  <c r="AN69" i="36" s="1"/>
  <c r="I69" i="36"/>
  <c r="AH69" i="36" s="1"/>
  <c r="F69" i="36"/>
  <c r="AE69" i="36" s="1"/>
  <c r="P69" i="36"/>
  <c r="AO69" i="36" s="1"/>
  <c r="G69" i="36"/>
  <c r="AF69" i="36" s="1"/>
  <c r="D69" i="36"/>
  <c r="AC69" i="36" s="1"/>
  <c r="K69" i="36"/>
  <c r="AJ69" i="36" s="1"/>
  <c r="Y69" i="36"/>
  <c r="AX69" i="36" s="1"/>
  <c r="H69" i="36"/>
  <c r="AG69" i="36" s="1"/>
  <c r="L69" i="36"/>
  <c r="AK69" i="36" s="1"/>
  <c r="Q69" i="36"/>
  <c r="AP69" i="36" s="1"/>
  <c r="X69" i="36"/>
  <c r="AW69" i="36" s="1"/>
  <c r="M69" i="36"/>
  <c r="AL69" i="36" s="1"/>
  <c r="R69" i="36"/>
  <c r="AQ69" i="36" s="1"/>
  <c r="V69" i="36"/>
  <c r="AU69" i="36" s="1"/>
  <c r="S69" i="36"/>
  <c r="AR69" i="36" s="1"/>
  <c r="W69" i="36"/>
  <c r="AV69" i="36" s="1"/>
  <c r="AA69" i="36"/>
  <c r="AZ69" i="36" s="1"/>
  <c r="V79" i="36"/>
  <c r="AU79" i="36" s="1"/>
  <c r="W79" i="36"/>
  <c r="AV79" i="36" s="1"/>
  <c r="U79" i="36"/>
  <c r="AT79" i="36" s="1"/>
  <c r="P79" i="36"/>
  <c r="AO79" i="36" s="1"/>
  <c r="F79" i="36"/>
  <c r="AE79" i="36" s="1"/>
  <c r="G79" i="36"/>
  <c r="AF79" i="36" s="1"/>
  <c r="H79" i="36"/>
  <c r="AG79" i="36" s="1"/>
  <c r="J79" i="36"/>
  <c r="AI79" i="36" s="1"/>
  <c r="I79" i="36"/>
  <c r="AH79" i="36" s="1"/>
  <c r="N79" i="36"/>
  <c r="AM79" i="36" s="1"/>
  <c r="Y79" i="36"/>
  <c r="AX79" i="36" s="1"/>
  <c r="O79" i="36"/>
  <c r="AN79" i="36" s="1"/>
  <c r="Q79" i="36"/>
  <c r="AP79" i="36" s="1"/>
  <c r="E79" i="36"/>
  <c r="AD79" i="36" s="1"/>
  <c r="Z79" i="36"/>
  <c r="AY79" i="36" s="1"/>
  <c r="X79" i="36"/>
  <c r="AW79" i="36" s="1"/>
  <c r="R79" i="36"/>
  <c r="AQ79" i="36" s="1"/>
  <c r="M79" i="36"/>
  <c r="AL79" i="36" s="1"/>
  <c r="T79" i="36"/>
  <c r="AS79" i="36" s="1"/>
  <c r="L79" i="36"/>
  <c r="AK79" i="36" s="1"/>
  <c r="D79" i="36"/>
  <c r="AC79" i="36" s="1"/>
  <c r="K79" i="36"/>
  <c r="AJ79" i="36" s="1"/>
  <c r="S79" i="36"/>
  <c r="AR79" i="36" s="1"/>
  <c r="AA79" i="36"/>
  <c r="AZ79" i="36" s="1"/>
  <c r="P59" i="36"/>
  <c r="AO59" i="36" s="1"/>
  <c r="F59" i="36"/>
  <c r="AE59" i="36" s="1"/>
  <c r="O59" i="36"/>
  <c r="AN59" i="36" s="1"/>
  <c r="U59" i="36"/>
  <c r="AT59" i="36" s="1"/>
  <c r="T59" i="36"/>
  <c r="AS59" i="36" s="1"/>
  <c r="N59" i="36"/>
  <c r="AM59" i="36" s="1"/>
  <c r="D59" i="36"/>
  <c r="AC59" i="36" s="1"/>
  <c r="E59" i="36"/>
  <c r="AD59" i="36" s="1"/>
  <c r="Y59" i="36"/>
  <c r="AX59" i="36" s="1"/>
  <c r="W59" i="36"/>
  <c r="AV59" i="36" s="1"/>
  <c r="I59" i="36"/>
  <c r="AH59" i="36" s="1"/>
  <c r="M59" i="36"/>
  <c r="AL59" i="36" s="1"/>
  <c r="Z59" i="36"/>
  <c r="AY59" i="36" s="1"/>
  <c r="V59" i="36"/>
  <c r="AU59" i="36" s="1"/>
  <c r="R59" i="36"/>
  <c r="AQ59" i="36" s="1"/>
  <c r="X59" i="36"/>
  <c r="AW59" i="36" s="1"/>
  <c r="H59" i="36"/>
  <c r="AG59" i="36" s="1"/>
  <c r="G59" i="36"/>
  <c r="AF59" i="36" s="1"/>
  <c r="L59" i="36"/>
  <c r="AK59" i="36" s="1"/>
  <c r="J59" i="36"/>
  <c r="AI59" i="36" s="1"/>
  <c r="Q59" i="36"/>
  <c r="AP59" i="36" s="1"/>
  <c r="K59" i="36"/>
  <c r="AJ59" i="36" s="1"/>
  <c r="S59" i="36"/>
  <c r="AR59" i="36" s="1"/>
  <c r="AA59" i="36"/>
  <c r="AZ59" i="36" s="1"/>
  <c r="L63" i="36"/>
  <c r="AK63" i="36" s="1"/>
  <c r="J63" i="36"/>
  <c r="AI63" i="36" s="1"/>
  <c r="P63" i="36"/>
  <c r="AO63" i="36" s="1"/>
  <c r="R63" i="36"/>
  <c r="AQ63" i="36" s="1"/>
  <c r="Q63" i="36"/>
  <c r="AP63" i="36" s="1"/>
  <c r="I63" i="36"/>
  <c r="AH63" i="36" s="1"/>
  <c r="F63" i="36"/>
  <c r="AE63" i="36" s="1"/>
  <c r="N63" i="36"/>
  <c r="AM63" i="36" s="1"/>
  <c r="E63" i="36"/>
  <c r="AD63" i="36" s="1"/>
  <c r="M63" i="36"/>
  <c r="AL63" i="36" s="1"/>
  <c r="W63" i="36"/>
  <c r="AV63" i="36" s="1"/>
  <c r="G63" i="36"/>
  <c r="AF63" i="36" s="1"/>
  <c r="U63" i="36"/>
  <c r="AT63" i="36" s="1"/>
  <c r="Y63" i="36"/>
  <c r="AX63" i="36" s="1"/>
  <c r="H63" i="36"/>
  <c r="AG63" i="36" s="1"/>
  <c r="O63" i="36"/>
  <c r="AN63" i="36" s="1"/>
  <c r="D63" i="36"/>
  <c r="AC63" i="36" s="1"/>
  <c r="X63" i="36"/>
  <c r="AW63" i="36" s="1"/>
  <c r="Z63" i="36"/>
  <c r="AY63" i="36" s="1"/>
  <c r="V63" i="36"/>
  <c r="AU63" i="36" s="1"/>
  <c r="T63" i="36"/>
  <c r="AS63" i="36" s="1"/>
  <c r="K63" i="36"/>
  <c r="AJ63" i="36" s="1"/>
  <c r="S63" i="36"/>
  <c r="AR63" i="36" s="1"/>
  <c r="AA63" i="36"/>
  <c r="AZ63" i="36" s="1"/>
  <c r="O67" i="36"/>
  <c r="AN67" i="36" s="1"/>
  <c r="E67" i="36"/>
  <c r="AD67" i="36" s="1"/>
  <c r="H67" i="36"/>
  <c r="AG67" i="36" s="1"/>
  <c r="G67" i="36"/>
  <c r="AF67" i="36" s="1"/>
  <c r="F67" i="36"/>
  <c r="AE67" i="36" s="1"/>
  <c r="P67" i="36"/>
  <c r="AO67" i="36" s="1"/>
  <c r="R67" i="36"/>
  <c r="AQ67" i="36" s="1"/>
  <c r="N67" i="36"/>
  <c r="AM67" i="36" s="1"/>
  <c r="D67" i="36"/>
  <c r="AC67" i="36" s="1"/>
  <c r="Y67" i="36"/>
  <c r="AX67" i="36" s="1"/>
  <c r="T67" i="36"/>
  <c r="AS67" i="36" s="1"/>
  <c r="W67" i="36"/>
  <c r="AV67" i="36" s="1"/>
  <c r="V67" i="36"/>
  <c r="AU67" i="36" s="1"/>
  <c r="M67" i="36"/>
  <c r="AL67" i="36" s="1"/>
  <c r="Q67" i="36"/>
  <c r="AP67" i="36" s="1"/>
  <c r="L67" i="36"/>
  <c r="AK67" i="36" s="1"/>
  <c r="X67" i="36"/>
  <c r="AW67" i="36" s="1"/>
  <c r="Z67" i="36"/>
  <c r="AY67" i="36" s="1"/>
  <c r="U67" i="36"/>
  <c r="AT67" i="36" s="1"/>
  <c r="S67" i="36"/>
  <c r="AR67" i="36" s="1"/>
  <c r="I67" i="36"/>
  <c r="AH67" i="36" s="1"/>
  <c r="J67" i="36"/>
  <c r="AI67" i="36" s="1"/>
  <c r="K67" i="36"/>
  <c r="AJ67" i="36" s="1"/>
  <c r="AA67" i="36"/>
  <c r="AZ67" i="36" s="1"/>
  <c r="W81" i="36"/>
  <c r="AV81" i="36" s="1"/>
  <c r="M81" i="36"/>
  <c r="AL81" i="36" s="1"/>
  <c r="Q81" i="36"/>
  <c r="AP81" i="36" s="1"/>
  <c r="Y81" i="36"/>
  <c r="AX81" i="36" s="1"/>
  <c r="P81" i="36"/>
  <c r="AO81" i="36" s="1"/>
  <c r="R81" i="36"/>
  <c r="AQ81" i="36" s="1"/>
  <c r="F81" i="36"/>
  <c r="AE81" i="36" s="1"/>
  <c r="H81" i="36"/>
  <c r="AG81" i="36" s="1"/>
  <c r="X81" i="36"/>
  <c r="AW81" i="36" s="1"/>
  <c r="L81" i="36"/>
  <c r="AK81" i="36" s="1"/>
  <c r="N81" i="36"/>
  <c r="AM81" i="36" s="1"/>
  <c r="O81" i="36"/>
  <c r="AN81" i="36" s="1"/>
  <c r="E81" i="36"/>
  <c r="AD81" i="36" s="1"/>
  <c r="D81" i="36"/>
  <c r="AC81" i="36" s="1"/>
  <c r="J81" i="36"/>
  <c r="AI81" i="36" s="1"/>
  <c r="T81" i="36"/>
  <c r="AS81" i="36" s="1"/>
  <c r="U81" i="36"/>
  <c r="AT81" i="36" s="1"/>
  <c r="I81" i="36"/>
  <c r="AH81" i="36" s="1"/>
  <c r="G81" i="36"/>
  <c r="AF81" i="36" s="1"/>
  <c r="V81" i="36"/>
  <c r="AU81" i="36" s="1"/>
  <c r="Z81" i="36"/>
  <c r="AY81" i="36" s="1"/>
  <c r="K81" i="36"/>
  <c r="AJ81" i="36" s="1"/>
  <c r="S81" i="36"/>
  <c r="AR81" i="36" s="1"/>
  <c r="AA81" i="36"/>
  <c r="AZ81" i="36" s="1"/>
  <c r="P12" i="3"/>
  <c r="Q12" i="3" s="1"/>
  <c r="P11" i="3"/>
  <c r="Q11" i="3" s="1"/>
  <c r="P19" i="3"/>
  <c r="Q19" i="3" s="1"/>
  <c r="P18" i="3"/>
  <c r="Q18" i="3" s="1"/>
  <c r="P16" i="3"/>
  <c r="Q16" i="3" s="1"/>
  <c r="P15" i="3"/>
  <c r="Q15" i="3" s="1"/>
  <c r="P14" i="3"/>
  <c r="Q14" i="3" s="1"/>
  <c r="P13" i="3"/>
  <c r="Q13" i="3" s="1"/>
  <c r="P17" i="3"/>
  <c r="Q17" i="3" s="1"/>
  <c r="J270" i="41" l="1"/>
  <c r="H89" i="41" s="1"/>
  <c r="J269" i="41"/>
  <c r="G89" i="41" s="1"/>
  <c r="G24" i="43" s="1"/>
  <c r="J337" i="41"/>
  <c r="H90" i="41" s="1"/>
  <c r="J336" i="41"/>
  <c r="C188" i="41"/>
  <c r="C169" i="41"/>
  <c r="C161" i="41"/>
  <c r="C152" i="41"/>
  <c r="C146" i="41"/>
  <c r="C174" i="41"/>
  <c r="C190" i="41"/>
  <c r="C163" i="41"/>
  <c r="C178" i="41"/>
  <c r="C144" i="41"/>
  <c r="C151" i="41"/>
  <c r="C177" i="41"/>
  <c r="C157" i="41"/>
  <c r="C189" i="41"/>
  <c r="C158" i="41"/>
  <c r="C171" i="41"/>
  <c r="C167" i="41"/>
  <c r="C150" i="41"/>
  <c r="C160" i="41"/>
  <c r="C172" i="41"/>
  <c r="C147" i="41"/>
  <c r="C187" i="41"/>
  <c r="C176" i="41"/>
  <c r="C159" i="41"/>
  <c r="C162" i="41"/>
  <c r="C186" i="41"/>
  <c r="C185" i="41"/>
  <c r="C164" i="41"/>
  <c r="C193" i="41"/>
  <c r="C155" i="41"/>
  <c r="C180" i="41"/>
  <c r="C191" i="41"/>
  <c r="C181" i="41"/>
  <c r="C175" i="41"/>
  <c r="C149" i="41"/>
  <c r="C154" i="41"/>
  <c r="C184" i="41"/>
  <c r="C145" i="41"/>
  <c r="C168" i="41"/>
  <c r="C170" i="41"/>
  <c r="C183" i="41"/>
  <c r="C166" i="41"/>
  <c r="C179" i="41"/>
  <c r="C165" i="41"/>
  <c r="C173" i="41"/>
  <c r="C192" i="41"/>
  <c r="C182" i="41"/>
  <c r="C148" i="41"/>
  <c r="C156" i="41"/>
  <c r="C153" i="41"/>
  <c r="J135" i="41"/>
  <c r="C213" i="41"/>
  <c r="C242" i="41"/>
  <c r="C253" i="41"/>
  <c r="C233" i="41"/>
  <c r="C244" i="41"/>
  <c r="C251" i="41"/>
  <c r="C221" i="41"/>
  <c r="C248" i="41"/>
  <c r="C225" i="41"/>
  <c r="C224" i="41"/>
  <c r="C211" i="41"/>
  <c r="C222" i="41"/>
  <c r="C229" i="41"/>
  <c r="C239" i="41"/>
  <c r="C237" i="41"/>
  <c r="C258" i="41"/>
  <c r="C259" i="41"/>
  <c r="C252" i="41"/>
  <c r="C255" i="41"/>
  <c r="C228" i="41"/>
  <c r="C256" i="41"/>
  <c r="C218" i="41"/>
  <c r="C215" i="41"/>
  <c r="C232" i="41"/>
  <c r="C254" i="41"/>
  <c r="C241" i="41"/>
  <c r="C220" i="41"/>
  <c r="C249" i="41"/>
  <c r="C227" i="41"/>
  <c r="C230" i="41"/>
  <c r="C219" i="41"/>
  <c r="C257" i="41"/>
  <c r="C246" i="41"/>
  <c r="C231" i="41"/>
  <c r="C247" i="41"/>
  <c r="C217" i="41"/>
  <c r="C236" i="41"/>
  <c r="C250" i="41"/>
  <c r="C238" i="41"/>
  <c r="C212" i="41"/>
  <c r="C243" i="41"/>
  <c r="C245" i="41"/>
  <c r="C260" i="41"/>
  <c r="C226" i="41"/>
  <c r="C216" i="41"/>
  <c r="C223" i="41"/>
  <c r="C234" i="41"/>
  <c r="C240" i="41"/>
  <c r="C235" i="41"/>
  <c r="C214" i="41"/>
  <c r="J203" i="41"/>
  <c r="H88" i="41" s="1"/>
  <c r="C321" i="41"/>
  <c r="C305" i="41"/>
  <c r="C303" i="41"/>
  <c r="C315" i="41"/>
  <c r="C327" i="41"/>
  <c r="C279" i="41"/>
  <c r="C291" i="41"/>
  <c r="C278" i="41"/>
  <c r="C292" i="41"/>
  <c r="C287" i="41"/>
  <c r="C304" i="41"/>
  <c r="C288" i="41"/>
  <c r="C286" i="41"/>
  <c r="C307" i="41"/>
  <c r="C314" i="41"/>
  <c r="C318" i="41"/>
  <c r="C309" i="41"/>
  <c r="C312" i="41"/>
  <c r="C296" i="41"/>
  <c r="C319" i="41"/>
  <c r="C282" i="41"/>
  <c r="C311" i="41"/>
  <c r="C293" i="41"/>
  <c r="C294" i="41"/>
  <c r="C326" i="41"/>
  <c r="C301" i="41"/>
  <c r="C320" i="41"/>
  <c r="C281" i="41"/>
  <c r="C325" i="41"/>
  <c r="C313" i="41"/>
  <c r="C300" i="41"/>
  <c r="C299" i="41"/>
  <c r="C284" i="41"/>
  <c r="C295" i="41"/>
  <c r="C302" i="41"/>
  <c r="C308" i="41"/>
  <c r="C324" i="41"/>
  <c r="C289" i="41"/>
  <c r="C310" i="41"/>
  <c r="C323" i="41"/>
  <c r="C322" i="41"/>
  <c r="C306" i="41"/>
  <c r="C297" i="41"/>
  <c r="C283" i="41"/>
  <c r="C317" i="41"/>
  <c r="C316" i="41"/>
  <c r="C298" i="41"/>
  <c r="C280" i="41"/>
  <c r="C290" i="41"/>
  <c r="C285" i="41"/>
  <c r="J136" i="41"/>
  <c r="H87" i="41" s="1"/>
  <c r="J202" i="41"/>
  <c r="C393" i="41"/>
  <c r="C367" i="41"/>
  <c r="C360" i="41"/>
  <c r="C374" i="41"/>
  <c r="C394" i="41"/>
  <c r="C381" i="41"/>
  <c r="C355" i="41"/>
  <c r="C383" i="41"/>
  <c r="C392" i="41"/>
  <c r="C356" i="41"/>
  <c r="C349" i="41"/>
  <c r="C371" i="41"/>
  <c r="C385" i="41"/>
  <c r="C352" i="41"/>
  <c r="C387" i="41"/>
  <c r="C361" i="41"/>
  <c r="C346" i="41"/>
  <c r="C354" i="41"/>
  <c r="C389" i="41"/>
  <c r="C365" i="41"/>
  <c r="C373" i="41"/>
  <c r="C380" i="41"/>
  <c r="C372" i="41"/>
  <c r="C390" i="41"/>
  <c r="C378" i="41"/>
  <c r="C375" i="41"/>
  <c r="C363" i="41"/>
  <c r="C377" i="41"/>
  <c r="C366" i="41"/>
  <c r="C379" i="41"/>
  <c r="C364" i="41"/>
  <c r="C386" i="41"/>
  <c r="C376" i="41"/>
  <c r="C370" i="41"/>
  <c r="C382" i="41"/>
  <c r="C368" i="41"/>
  <c r="C357" i="41"/>
  <c r="C359" i="41"/>
  <c r="C351" i="41"/>
  <c r="C358" i="41"/>
  <c r="C388" i="41"/>
  <c r="C347" i="41"/>
  <c r="C345" i="41"/>
  <c r="C384" i="41"/>
  <c r="C369" i="41"/>
  <c r="C391" i="41"/>
  <c r="C353" i="41"/>
  <c r="C348" i="41"/>
  <c r="C362" i="41"/>
  <c r="C350" i="41"/>
  <c r="G334" i="37"/>
  <c r="G335" i="37" s="1"/>
  <c r="CZ150" i="37"/>
  <c r="CZ156" i="37"/>
  <c r="CZ154" i="37"/>
  <c r="CZ160" i="37"/>
  <c r="M336" i="37"/>
  <c r="M335" i="37"/>
  <c r="CZ361" i="37"/>
  <c r="CZ357" i="37"/>
  <c r="CZ359" i="37"/>
  <c r="CZ356" i="37"/>
  <c r="CZ351" i="37"/>
  <c r="CZ360" i="37"/>
  <c r="CZ349" i="37"/>
  <c r="CY345" i="37"/>
  <c r="CZ345" i="37" s="1"/>
  <c r="CZ350" i="37"/>
  <c r="CZ354" i="37"/>
  <c r="CZ352" i="37"/>
  <c r="CZ346" i="37"/>
  <c r="CZ362" i="37"/>
  <c r="CZ347" i="37"/>
  <c r="CZ355" i="37"/>
  <c r="CZ358" i="37"/>
  <c r="CZ348" i="37"/>
  <c r="CZ353" i="37"/>
  <c r="G267" i="37"/>
  <c r="G268" i="37" s="1"/>
  <c r="M269" i="37"/>
  <c r="M268" i="37"/>
  <c r="CZ291" i="37"/>
  <c r="CZ280" i="37"/>
  <c r="CZ294" i="37"/>
  <c r="CZ283" i="37"/>
  <c r="CZ295" i="37"/>
  <c r="CZ290" i="37"/>
  <c r="CZ281" i="37"/>
  <c r="CY278" i="37"/>
  <c r="CZ278" i="37" s="1"/>
  <c r="CZ285" i="37"/>
  <c r="CZ282" i="37"/>
  <c r="CZ288" i="37"/>
  <c r="CZ293" i="37"/>
  <c r="CZ284" i="37"/>
  <c r="CZ289" i="37"/>
  <c r="CZ279" i="37"/>
  <c r="CZ286" i="37"/>
  <c r="CZ292" i="37"/>
  <c r="CZ287" i="37"/>
  <c r="CZ158" i="37"/>
  <c r="CY144" i="37"/>
  <c r="CZ144" i="37" s="1"/>
  <c r="CZ145" i="37"/>
  <c r="CZ153" i="37"/>
  <c r="CZ159" i="37"/>
  <c r="CZ149" i="37"/>
  <c r="CZ151" i="37"/>
  <c r="CZ146" i="37"/>
  <c r="CZ148" i="37"/>
  <c r="CZ157" i="37"/>
  <c r="CZ161" i="37"/>
  <c r="G200" i="37"/>
  <c r="G201" i="37" s="1"/>
  <c r="CZ228" i="37"/>
  <c r="CZ222" i="37"/>
  <c r="CZ219" i="37"/>
  <c r="CZ217" i="37"/>
  <c r="CZ225" i="37"/>
  <c r="CY211" i="37"/>
  <c r="CZ211" i="37" s="1"/>
  <c r="CZ224" i="37"/>
  <c r="CZ212" i="37"/>
  <c r="CZ226" i="37"/>
  <c r="CZ218" i="37"/>
  <c r="CZ216" i="37"/>
  <c r="CZ223" i="37"/>
  <c r="CZ214" i="37"/>
  <c r="CZ220" i="37"/>
  <c r="CZ221" i="37"/>
  <c r="CZ213" i="37"/>
  <c r="CZ215" i="37"/>
  <c r="CZ227" i="37"/>
  <c r="M202" i="37"/>
  <c r="M201" i="37"/>
  <c r="G133" i="37"/>
  <c r="G134" i="37" s="1"/>
  <c r="J136" i="37" s="1"/>
  <c r="H87" i="37" s="1"/>
  <c r="CZ152" i="37"/>
  <c r="CZ155" i="37"/>
  <c r="CZ147" i="37"/>
  <c r="J109" i="37"/>
  <c r="E103" i="37" s="1"/>
  <c r="M109" i="37"/>
  <c r="J103" i="37" s="1"/>
  <c r="R109" i="37"/>
  <c r="E104" i="37" s="1"/>
  <c r="N86" i="37" s="1"/>
  <c r="T86" i="37" s="1"/>
  <c r="U109" i="37"/>
  <c r="O77" i="37"/>
  <c r="O79" i="37" s="1"/>
  <c r="H77" i="37"/>
  <c r="L135" i="37"/>
  <c r="M134" i="37"/>
  <c r="M135" i="37"/>
  <c r="G77" i="37"/>
  <c r="BB58" i="36" a="1"/>
  <c r="BB58" i="36" s="1"/>
  <c r="BB81" i="36" a="1"/>
  <c r="BB75" i="36" a="1"/>
  <c r="BB84" i="36" a="1"/>
  <c r="BB60" i="36" a="1"/>
  <c r="BB87" i="36" a="1"/>
  <c r="BB78" i="36" a="1"/>
  <c r="BB85" i="36" a="1"/>
  <c r="BB72" i="36" a="1"/>
  <c r="BB76" i="36" a="1"/>
  <c r="BB79" i="36" a="1"/>
  <c r="BB69" i="36" a="1"/>
  <c r="BB70" i="36" a="1"/>
  <c r="BB65" i="36" a="1"/>
  <c r="BB63" i="36" a="1"/>
  <c r="BB64" i="36" a="1"/>
  <c r="BB74" i="36" a="1"/>
  <c r="BB82" i="36" a="1"/>
  <c r="BB77" i="36" a="1"/>
  <c r="BB62" i="36" a="1"/>
  <c r="BB59" i="36" a="1"/>
  <c r="BB86" i="36" a="1"/>
  <c r="BB67" i="36" a="1"/>
  <c r="BB71" i="36" a="1"/>
  <c r="BB66" i="36" a="1"/>
  <c r="BB61" i="36" a="1"/>
  <c r="BB68" i="36" a="1"/>
  <c r="BB80" i="36" a="1"/>
  <c r="BB83" i="36" a="1"/>
  <c r="BB73" i="36" a="1"/>
  <c r="T350" i="41" l="1"/>
  <c r="AS350" i="41" s="1"/>
  <c r="D350" i="41"/>
  <c r="AC350" i="41" s="1"/>
  <c r="H350" i="41"/>
  <c r="AG350" i="41" s="1"/>
  <c r="X350" i="41"/>
  <c r="AW350" i="41" s="1"/>
  <c r="L350" i="41"/>
  <c r="AK350" i="41" s="1"/>
  <c r="P350" i="41"/>
  <c r="AO350" i="41" s="1"/>
  <c r="H216" i="41"/>
  <c r="AG216" i="41" s="1"/>
  <c r="P216" i="41"/>
  <c r="AO216" i="41" s="1"/>
  <c r="X216" i="41"/>
  <c r="AW216" i="41" s="1"/>
  <c r="D216" i="41"/>
  <c r="AC216" i="41" s="1"/>
  <c r="T216" i="41"/>
  <c r="AS216" i="41" s="1"/>
  <c r="L216" i="41"/>
  <c r="AK216" i="41" s="1"/>
  <c r="X282" i="41"/>
  <c r="AW282" i="41" s="1"/>
  <c r="D282" i="41"/>
  <c r="AC282" i="41" s="1"/>
  <c r="L282" i="41"/>
  <c r="AK282" i="41" s="1"/>
  <c r="T282" i="41"/>
  <c r="AS282" i="41" s="1"/>
  <c r="H282" i="41"/>
  <c r="AG282" i="41" s="1"/>
  <c r="P282" i="41"/>
  <c r="AO282" i="41" s="1"/>
  <c r="P173" i="41"/>
  <c r="AO173" i="41" s="1"/>
  <c r="H173" i="41"/>
  <c r="AG173" i="41" s="1"/>
  <c r="L173" i="41"/>
  <c r="AK173" i="41" s="1"/>
  <c r="T173" i="41"/>
  <c r="AS173" i="41" s="1"/>
  <c r="D173" i="41"/>
  <c r="AC173" i="41" s="1"/>
  <c r="X173" i="41"/>
  <c r="AW173" i="41" s="1"/>
  <c r="H157" i="41"/>
  <c r="AG157" i="41" s="1"/>
  <c r="X157" i="41"/>
  <c r="AW157" i="41" s="1"/>
  <c r="T157" i="41"/>
  <c r="AS157" i="41" s="1"/>
  <c r="D157" i="41"/>
  <c r="AC157" i="41" s="1"/>
  <c r="L157" i="41"/>
  <c r="AK157" i="41" s="1"/>
  <c r="P157" i="41"/>
  <c r="AO157" i="41" s="1"/>
  <c r="H381" i="41"/>
  <c r="AG381" i="41" s="1"/>
  <c r="D381" i="41"/>
  <c r="AC381" i="41" s="1"/>
  <c r="T381" i="41"/>
  <c r="AS381" i="41" s="1"/>
  <c r="P381" i="41"/>
  <c r="AO381" i="41" s="1"/>
  <c r="L381" i="41"/>
  <c r="AK381" i="41" s="1"/>
  <c r="X381" i="41"/>
  <c r="AW381" i="41" s="1"/>
  <c r="D235" i="41"/>
  <c r="AC235" i="41" s="1"/>
  <c r="P235" i="41"/>
  <c r="AO235" i="41" s="1"/>
  <c r="X235" i="41"/>
  <c r="AW235" i="41" s="1"/>
  <c r="H235" i="41"/>
  <c r="AG235" i="41" s="1"/>
  <c r="L235" i="41"/>
  <c r="AK235" i="41" s="1"/>
  <c r="T235" i="41"/>
  <c r="AS235" i="41" s="1"/>
  <c r="T259" i="41"/>
  <c r="AS259" i="41" s="1"/>
  <c r="P259" i="41"/>
  <c r="AO259" i="41" s="1"/>
  <c r="H259" i="41"/>
  <c r="AG259" i="41" s="1"/>
  <c r="X259" i="41"/>
  <c r="AW259" i="41" s="1"/>
  <c r="L259" i="41"/>
  <c r="AK259" i="41" s="1"/>
  <c r="D259" i="41"/>
  <c r="AC259" i="41" s="1"/>
  <c r="T154" i="41"/>
  <c r="AS154" i="41" s="1"/>
  <c r="P154" i="41"/>
  <c r="AO154" i="41" s="1"/>
  <c r="X154" i="41"/>
  <c r="AW154" i="41" s="1"/>
  <c r="D154" i="41"/>
  <c r="AC154" i="41" s="1"/>
  <c r="L154" i="41"/>
  <c r="AK154" i="41" s="1"/>
  <c r="H154" i="41"/>
  <c r="AG154" i="41" s="1"/>
  <c r="X394" i="41"/>
  <c r="AW394" i="41" s="1"/>
  <c r="L394" i="41"/>
  <c r="AK394" i="41" s="1"/>
  <c r="T394" i="41"/>
  <c r="AS394" i="41" s="1"/>
  <c r="D394" i="41"/>
  <c r="AC394" i="41" s="1"/>
  <c r="P394" i="41"/>
  <c r="AO394" i="41" s="1"/>
  <c r="H394" i="41"/>
  <c r="AG394" i="41" s="1"/>
  <c r="P304" i="41"/>
  <c r="AO304" i="41" s="1"/>
  <c r="D304" i="41"/>
  <c r="AC304" i="41" s="1"/>
  <c r="X304" i="41"/>
  <c r="AW304" i="41" s="1"/>
  <c r="L304" i="41"/>
  <c r="AK304" i="41" s="1"/>
  <c r="T304" i="41"/>
  <c r="AS304" i="41" s="1"/>
  <c r="H304" i="41"/>
  <c r="AG304" i="41" s="1"/>
  <c r="X258" i="41"/>
  <c r="AW258" i="41" s="1"/>
  <c r="P258" i="41"/>
  <c r="AO258" i="41" s="1"/>
  <c r="T258" i="41"/>
  <c r="AS258" i="41" s="1"/>
  <c r="L258" i="41"/>
  <c r="AK258" i="41" s="1"/>
  <c r="D258" i="41"/>
  <c r="AC258" i="41" s="1"/>
  <c r="H258" i="41"/>
  <c r="AG258" i="41" s="1"/>
  <c r="H161" i="41"/>
  <c r="AG161" i="41" s="1"/>
  <c r="T161" i="41"/>
  <c r="AS161" i="41" s="1"/>
  <c r="P161" i="41"/>
  <c r="AO161" i="41" s="1"/>
  <c r="X161" i="41"/>
  <c r="AW161" i="41" s="1"/>
  <c r="L161" i="41"/>
  <c r="AK161" i="41" s="1"/>
  <c r="D161" i="41"/>
  <c r="AC161" i="41" s="1"/>
  <c r="H365" i="41"/>
  <c r="AG365" i="41" s="1"/>
  <c r="P365" i="41"/>
  <c r="AO365" i="41" s="1"/>
  <c r="X365" i="41"/>
  <c r="AW365" i="41" s="1"/>
  <c r="T365" i="41"/>
  <c r="AS365" i="41" s="1"/>
  <c r="L365" i="41"/>
  <c r="AK365" i="41" s="1"/>
  <c r="D365" i="41"/>
  <c r="AC365" i="41" s="1"/>
  <c r="D287" i="41"/>
  <c r="AC287" i="41" s="1"/>
  <c r="P287" i="41"/>
  <c r="AO287" i="41" s="1"/>
  <c r="X287" i="41"/>
  <c r="AW287" i="41" s="1"/>
  <c r="T287" i="41"/>
  <c r="AS287" i="41" s="1"/>
  <c r="L287" i="41"/>
  <c r="AK287" i="41" s="1"/>
  <c r="H287" i="41"/>
  <c r="AG287" i="41" s="1"/>
  <c r="H237" i="41"/>
  <c r="AG237" i="41" s="1"/>
  <c r="P237" i="41"/>
  <c r="AO237" i="41" s="1"/>
  <c r="X237" i="41"/>
  <c r="AW237" i="41" s="1"/>
  <c r="D237" i="41"/>
  <c r="AC237" i="41" s="1"/>
  <c r="T237" i="41"/>
  <c r="AS237" i="41" s="1"/>
  <c r="L237" i="41"/>
  <c r="AK237" i="41" s="1"/>
  <c r="P150" i="41"/>
  <c r="AO150" i="41" s="1"/>
  <c r="X150" i="41"/>
  <c r="AW150" i="41" s="1"/>
  <c r="T150" i="41"/>
  <c r="AS150" i="41" s="1"/>
  <c r="D150" i="41"/>
  <c r="AC150" i="41" s="1"/>
  <c r="H150" i="41"/>
  <c r="AG150" i="41" s="1"/>
  <c r="L150" i="41"/>
  <c r="AK150" i="41" s="1"/>
  <c r="D360" i="41"/>
  <c r="AC360" i="41" s="1"/>
  <c r="X360" i="41"/>
  <c r="AW360" i="41" s="1"/>
  <c r="T360" i="41"/>
  <c r="AS360" i="41" s="1"/>
  <c r="P360" i="41"/>
  <c r="AO360" i="41" s="1"/>
  <c r="H360" i="41"/>
  <c r="AG360" i="41" s="1"/>
  <c r="L360" i="41"/>
  <c r="AK360" i="41" s="1"/>
  <c r="T326" i="41"/>
  <c r="AS326" i="41" s="1"/>
  <c r="H326" i="41"/>
  <c r="AG326" i="41" s="1"/>
  <c r="L326" i="41"/>
  <c r="AK326" i="41" s="1"/>
  <c r="X326" i="41"/>
  <c r="AW326" i="41" s="1"/>
  <c r="P326" i="41"/>
  <c r="AO326" i="41" s="1"/>
  <c r="D326" i="41"/>
  <c r="AC326" i="41" s="1"/>
  <c r="P230" i="41"/>
  <c r="AO230" i="41" s="1"/>
  <c r="X230" i="41"/>
  <c r="AW230" i="41" s="1"/>
  <c r="T230" i="41"/>
  <c r="AS230" i="41" s="1"/>
  <c r="H230" i="41"/>
  <c r="AG230" i="41" s="1"/>
  <c r="D230" i="41"/>
  <c r="AC230" i="41" s="1"/>
  <c r="L230" i="41"/>
  <c r="AK230" i="41" s="1"/>
  <c r="X181" i="41"/>
  <c r="AW181" i="41" s="1"/>
  <c r="T181" i="41"/>
  <c r="AS181" i="41" s="1"/>
  <c r="H181" i="41"/>
  <c r="AG181" i="41" s="1"/>
  <c r="P181" i="41"/>
  <c r="AO181" i="41" s="1"/>
  <c r="D181" i="41"/>
  <c r="AC181" i="41" s="1"/>
  <c r="L181" i="41"/>
  <c r="AK181" i="41" s="1"/>
  <c r="P370" i="41"/>
  <c r="AO370" i="41" s="1"/>
  <c r="X370" i="41"/>
  <c r="AW370" i="41" s="1"/>
  <c r="T370" i="41"/>
  <c r="AS370" i="41" s="1"/>
  <c r="H370" i="41"/>
  <c r="AG370" i="41" s="1"/>
  <c r="D370" i="41"/>
  <c r="AC370" i="41" s="1"/>
  <c r="L370" i="41"/>
  <c r="AK370" i="41" s="1"/>
  <c r="T294" i="41"/>
  <c r="AS294" i="41" s="1"/>
  <c r="D294" i="41"/>
  <c r="H294" i="41"/>
  <c r="AG294" i="41" s="1"/>
  <c r="L294" i="41"/>
  <c r="AK294" i="41" s="1"/>
  <c r="P294" i="41"/>
  <c r="AO294" i="41" s="1"/>
  <c r="X294" i="41"/>
  <c r="AW294" i="41" s="1"/>
  <c r="D229" i="41"/>
  <c r="AC229" i="41" s="1"/>
  <c r="X229" i="41"/>
  <c r="AW229" i="41" s="1"/>
  <c r="T229" i="41"/>
  <c r="AS229" i="41" s="1"/>
  <c r="P229" i="41"/>
  <c r="AO229" i="41" s="1"/>
  <c r="H229" i="41"/>
  <c r="AG229" i="41" s="1"/>
  <c r="L229" i="41"/>
  <c r="AK229" i="41" s="1"/>
  <c r="H346" i="41"/>
  <c r="AG346" i="41" s="1"/>
  <c r="P346" i="41"/>
  <c r="AO346" i="41" s="1"/>
  <c r="X346" i="41"/>
  <c r="AW346" i="41" s="1"/>
  <c r="T346" i="41"/>
  <c r="AS346" i="41" s="1"/>
  <c r="D346" i="41"/>
  <c r="AC346" i="41" s="1"/>
  <c r="L346" i="41"/>
  <c r="AK346" i="41" s="1"/>
  <c r="P291" i="41"/>
  <c r="AO291" i="41" s="1"/>
  <c r="X291" i="41"/>
  <c r="AW291" i="41" s="1"/>
  <c r="H291" i="41"/>
  <c r="AG291" i="41" s="1"/>
  <c r="D291" i="41"/>
  <c r="AC291" i="41" s="1"/>
  <c r="L291" i="41"/>
  <c r="AK291" i="41" s="1"/>
  <c r="T291" i="41"/>
  <c r="AS291" i="41" s="1"/>
  <c r="P180" i="41"/>
  <c r="AO180" i="41" s="1"/>
  <c r="L180" i="41"/>
  <c r="AK180" i="41" s="1"/>
  <c r="T180" i="41"/>
  <c r="AS180" i="41" s="1"/>
  <c r="X180" i="41"/>
  <c r="AW180" i="41" s="1"/>
  <c r="H180" i="41"/>
  <c r="AG180" i="41" s="1"/>
  <c r="D180" i="41"/>
  <c r="AC180" i="41" s="1"/>
  <c r="H348" i="41"/>
  <c r="AG348" i="41" s="1"/>
  <c r="D348" i="41"/>
  <c r="AC348" i="41" s="1"/>
  <c r="X348" i="41"/>
  <c r="AW348" i="41" s="1"/>
  <c r="L348" i="41"/>
  <c r="AK348" i="41" s="1"/>
  <c r="T348" i="41"/>
  <c r="AS348" i="41" s="1"/>
  <c r="P348" i="41"/>
  <c r="AO348" i="41" s="1"/>
  <c r="H361" i="41"/>
  <c r="AG361" i="41" s="1"/>
  <c r="T361" i="41"/>
  <c r="AS361" i="41" s="1"/>
  <c r="L361" i="41"/>
  <c r="AK361" i="41" s="1"/>
  <c r="P361" i="41"/>
  <c r="AO361" i="41" s="1"/>
  <c r="X361" i="41"/>
  <c r="AW361" i="41" s="1"/>
  <c r="D361" i="41"/>
  <c r="AC361" i="41" s="1"/>
  <c r="T289" i="41"/>
  <c r="AS289" i="41" s="1"/>
  <c r="L289" i="41"/>
  <c r="AK289" i="41" s="1"/>
  <c r="P289" i="41"/>
  <c r="AO289" i="41" s="1"/>
  <c r="D289" i="41"/>
  <c r="AC289" i="41" s="1"/>
  <c r="X289" i="41"/>
  <c r="AW289" i="41" s="1"/>
  <c r="H289" i="41"/>
  <c r="AG289" i="41" s="1"/>
  <c r="P311" i="41"/>
  <c r="AO311" i="41" s="1"/>
  <c r="H311" i="41"/>
  <c r="AG311" i="41" s="1"/>
  <c r="T311" i="41"/>
  <c r="AS311" i="41" s="1"/>
  <c r="L311" i="41"/>
  <c r="AK311" i="41" s="1"/>
  <c r="D311" i="41"/>
  <c r="AC311" i="41" s="1"/>
  <c r="X311" i="41"/>
  <c r="AW311" i="41" s="1"/>
  <c r="H279" i="41"/>
  <c r="AG279" i="41" s="1"/>
  <c r="D279" i="41"/>
  <c r="AC279" i="41" s="1"/>
  <c r="T279" i="41"/>
  <c r="AS279" i="41" s="1"/>
  <c r="P279" i="41"/>
  <c r="AO279" i="41" s="1"/>
  <c r="L279" i="41"/>
  <c r="AK279" i="41" s="1"/>
  <c r="X279" i="41"/>
  <c r="AW279" i="41" s="1"/>
  <c r="X260" i="41"/>
  <c r="AW260" i="41" s="1"/>
  <c r="D260" i="41"/>
  <c r="AC260" i="41" s="1"/>
  <c r="T260" i="41"/>
  <c r="AS260" i="41" s="1"/>
  <c r="P260" i="41"/>
  <c r="AO260" i="41" s="1"/>
  <c r="L260" i="41"/>
  <c r="AK260" i="41" s="1"/>
  <c r="H260" i="41"/>
  <c r="AG260" i="41" s="1"/>
  <c r="P220" i="41"/>
  <c r="AO220" i="41" s="1"/>
  <c r="T220" i="41"/>
  <c r="AS220" i="41" s="1"/>
  <c r="X220" i="41"/>
  <c r="AW220" i="41" s="1"/>
  <c r="D220" i="41"/>
  <c r="AC220" i="41" s="1"/>
  <c r="L220" i="41"/>
  <c r="AK220" i="41" s="1"/>
  <c r="H220" i="41"/>
  <c r="AG220" i="41" s="1"/>
  <c r="D211" i="41"/>
  <c r="AC211" i="41" s="1"/>
  <c r="T211" i="41"/>
  <c r="AS211" i="41" s="1"/>
  <c r="H211" i="41"/>
  <c r="AG211" i="41" s="1"/>
  <c r="L211" i="41"/>
  <c r="AK211" i="41" s="1"/>
  <c r="X211" i="41"/>
  <c r="AW211" i="41" s="1"/>
  <c r="P211" i="41"/>
  <c r="AO211" i="41" s="1"/>
  <c r="H192" i="41"/>
  <c r="AG192" i="41" s="1"/>
  <c r="X192" i="41"/>
  <c r="AW192" i="41" s="1"/>
  <c r="D192" i="41"/>
  <c r="AC192" i="41" s="1"/>
  <c r="P192" i="41"/>
  <c r="AO192" i="41" s="1"/>
  <c r="L192" i="41"/>
  <c r="AK192" i="41" s="1"/>
  <c r="T192" i="41"/>
  <c r="AS192" i="41" s="1"/>
  <c r="P155" i="41"/>
  <c r="AO155" i="41" s="1"/>
  <c r="H155" i="41"/>
  <c r="AG155" i="41" s="1"/>
  <c r="X155" i="41"/>
  <c r="AW155" i="41" s="1"/>
  <c r="T155" i="41"/>
  <c r="AS155" i="41" s="1"/>
  <c r="D155" i="41"/>
  <c r="AC155" i="41" s="1"/>
  <c r="L155" i="41"/>
  <c r="AK155" i="41" s="1"/>
  <c r="H189" i="41"/>
  <c r="AG189" i="41" s="1"/>
  <c r="T189" i="41"/>
  <c r="AS189" i="41" s="1"/>
  <c r="L189" i="41"/>
  <c r="AK189" i="41" s="1"/>
  <c r="X189" i="41"/>
  <c r="AW189" i="41" s="1"/>
  <c r="P189" i="41"/>
  <c r="AO189" i="41" s="1"/>
  <c r="D189" i="41"/>
  <c r="AC189" i="41" s="1"/>
  <c r="DA348" i="41"/>
  <c r="DB348" i="41" s="1"/>
  <c r="DC348" i="41" s="1"/>
  <c r="D353" i="41"/>
  <c r="AC353" i="41" s="1"/>
  <c r="P353" i="41"/>
  <c r="AO353" i="41" s="1"/>
  <c r="T353" i="41"/>
  <c r="AS353" i="41" s="1"/>
  <c r="L353" i="41"/>
  <c r="AK353" i="41" s="1"/>
  <c r="X353" i="41"/>
  <c r="AW353" i="41" s="1"/>
  <c r="H353" i="41"/>
  <c r="AG353" i="41" s="1"/>
  <c r="X364" i="41"/>
  <c r="AW364" i="41" s="1"/>
  <c r="D364" i="41"/>
  <c r="AC364" i="41" s="1"/>
  <c r="P364" i="41"/>
  <c r="AO364" i="41" s="1"/>
  <c r="T364" i="41"/>
  <c r="AS364" i="41" s="1"/>
  <c r="H364" i="41"/>
  <c r="AG364" i="41" s="1"/>
  <c r="L364" i="41"/>
  <c r="AK364" i="41" s="1"/>
  <c r="P387" i="41"/>
  <c r="AO387" i="41" s="1"/>
  <c r="T387" i="41"/>
  <c r="AS387" i="41" s="1"/>
  <c r="H387" i="41"/>
  <c r="AG387" i="41" s="1"/>
  <c r="D387" i="41"/>
  <c r="AC387" i="41" s="1"/>
  <c r="L387" i="41"/>
  <c r="AK387" i="41" s="1"/>
  <c r="X387" i="41"/>
  <c r="AW387" i="41" s="1"/>
  <c r="D324" i="41"/>
  <c r="AC324" i="41" s="1"/>
  <c r="H324" i="41"/>
  <c r="AG324" i="41" s="1"/>
  <c r="L324" i="41"/>
  <c r="AK324" i="41" s="1"/>
  <c r="T324" i="41"/>
  <c r="AS324" i="41" s="1"/>
  <c r="X324" i="41"/>
  <c r="AW324" i="41" s="1"/>
  <c r="P324" i="41"/>
  <c r="AO324" i="41" s="1"/>
  <c r="T327" i="41"/>
  <c r="AS327" i="41" s="1"/>
  <c r="X327" i="41"/>
  <c r="AW327" i="41" s="1"/>
  <c r="P327" i="41"/>
  <c r="AO327" i="41" s="1"/>
  <c r="D327" i="41"/>
  <c r="AC327" i="41" s="1"/>
  <c r="H327" i="41"/>
  <c r="AG327" i="41" s="1"/>
  <c r="L327" i="41"/>
  <c r="AK327" i="41" s="1"/>
  <c r="P245" i="41"/>
  <c r="AO245" i="41" s="1"/>
  <c r="T245" i="41"/>
  <c r="AS245" i="41" s="1"/>
  <c r="X245" i="41"/>
  <c r="AW245" i="41" s="1"/>
  <c r="H245" i="41"/>
  <c r="AG245" i="41" s="1"/>
  <c r="D245" i="41"/>
  <c r="AC245" i="41" s="1"/>
  <c r="L245" i="41"/>
  <c r="AK245" i="41" s="1"/>
  <c r="P241" i="41"/>
  <c r="AO241" i="41" s="1"/>
  <c r="D241" i="41"/>
  <c r="AC241" i="41" s="1"/>
  <c r="H241" i="41"/>
  <c r="AG241" i="41" s="1"/>
  <c r="T241" i="41"/>
  <c r="AS241" i="41" s="1"/>
  <c r="L241" i="41"/>
  <c r="AK241" i="41" s="1"/>
  <c r="X241" i="41"/>
  <c r="AW241" i="41" s="1"/>
  <c r="P224" i="41"/>
  <c r="AO224" i="41" s="1"/>
  <c r="D224" i="41"/>
  <c r="AC224" i="41" s="1"/>
  <c r="X224" i="41"/>
  <c r="AW224" i="41" s="1"/>
  <c r="H224" i="41"/>
  <c r="AG224" i="41" s="1"/>
  <c r="L224" i="41"/>
  <c r="AK224" i="41" s="1"/>
  <c r="T224" i="41"/>
  <c r="AS224" i="41" s="1"/>
  <c r="D193" i="41"/>
  <c r="AC193" i="41" s="1"/>
  <c r="T193" i="41"/>
  <c r="AS193" i="41" s="1"/>
  <c r="H193" i="41"/>
  <c r="AG193" i="41" s="1"/>
  <c r="L193" i="41"/>
  <c r="AK193" i="41" s="1"/>
  <c r="X193" i="41"/>
  <c r="AW193" i="41" s="1"/>
  <c r="P193" i="41"/>
  <c r="AO193" i="41" s="1"/>
  <c r="D391" i="41"/>
  <c r="AC391" i="41" s="1"/>
  <c r="H391" i="41"/>
  <c r="AG391" i="41" s="1"/>
  <c r="P391" i="41"/>
  <c r="AO391" i="41" s="1"/>
  <c r="L391" i="41"/>
  <c r="AK391" i="41" s="1"/>
  <c r="T391" i="41"/>
  <c r="AS391" i="41" s="1"/>
  <c r="X391" i="41"/>
  <c r="AW391" i="41" s="1"/>
  <c r="D379" i="41"/>
  <c r="AC379" i="41" s="1"/>
  <c r="P379" i="41"/>
  <c r="AO379" i="41" s="1"/>
  <c r="H379" i="41"/>
  <c r="AG379" i="41" s="1"/>
  <c r="L379" i="41"/>
  <c r="AK379" i="41" s="1"/>
  <c r="T379" i="41"/>
  <c r="AS379" i="41" s="1"/>
  <c r="X379" i="41"/>
  <c r="AW379" i="41" s="1"/>
  <c r="H352" i="41"/>
  <c r="AG352" i="41" s="1"/>
  <c r="P352" i="41"/>
  <c r="AO352" i="41" s="1"/>
  <c r="T352" i="41"/>
  <c r="AS352" i="41" s="1"/>
  <c r="X352" i="41"/>
  <c r="AW352" i="41" s="1"/>
  <c r="L352" i="41"/>
  <c r="AK352" i="41" s="1"/>
  <c r="D352" i="41"/>
  <c r="AC352" i="41" s="1"/>
  <c r="DA280" i="41"/>
  <c r="DB280" i="41" s="1"/>
  <c r="DC280" i="41" s="1"/>
  <c r="T308" i="41"/>
  <c r="AS308" i="41" s="1"/>
  <c r="P308" i="41"/>
  <c r="AO308" i="41" s="1"/>
  <c r="D308" i="41"/>
  <c r="AC308" i="41" s="1"/>
  <c r="H308" i="41"/>
  <c r="AG308" i="41" s="1"/>
  <c r="X308" i="41"/>
  <c r="AW308" i="41" s="1"/>
  <c r="L308" i="41"/>
  <c r="AK308" i="41" s="1"/>
  <c r="D319" i="41"/>
  <c r="AC319" i="41" s="1"/>
  <c r="T319" i="41"/>
  <c r="AS319" i="41" s="1"/>
  <c r="H319" i="41"/>
  <c r="AG319" i="41" s="1"/>
  <c r="P319" i="41"/>
  <c r="AO319" i="41" s="1"/>
  <c r="L319" i="41"/>
  <c r="AK319" i="41" s="1"/>
  <c r="X319" i="41"/>
  <c r="AW319" i="41" s="1"/>
  <c r="P315" i="41"/>
  <c r="AO315" i="41" s="1"/>
  <c r="X315" i="41"/>
  <c r="AW315" i="41" s="1"/>
  <c r="D315" i="41"/>
  <c r="AC315" i="41" s="1"/>
  <c r="L315" i="41"/>
  <c r="AK315" i="41" s="1"/>
  <c r="T315" i="41"/>
  <c r="AS315" i="41" s="1"/>
  <c r="H315" i="41"/>
  <c r="AG315" i="41" s="1"/>
  <c r="P243" i="41"/>
  <c r="AO243" i="41" s="1"/>
  <c r="D243" i="41"/>
  <c r="AC243" i="41" s="1"/>
  <c r="L243" i="41"/>
  <c r="AK243" i="41" s="1"/>
  <c r="X243" i="41"/>
  <c r="AW243" i="41" s="1"/>
  <c r="T243" i="41"/>
  <c r="AS243" i="41" s="1"/>
  <c r="H243" i="41"/>
  <c r="AG243" i="41" s="1"/>
  <c r="P254" i="41"/>
  <c r="AO254" i="41" s="1"/>
  <c r="D254" i="41"/>
  <c r="AC254" i="41" s="1"/>
  <c r="X254" i="41"/>
  <c r="AW254" i="41" s="1"/>
  <c r="H254" i="41"/>
  <c r="AG254" i="41" s="1"/>
  <c r="T254" i="41"/>
  <c r="AS254" i="41" s="1"/>
  <c r="L254" i="41"/>
  <c r="AK254" i="41" s="1"/>
  <c r="T225" i="41"/>
  <c r="AS225" i="41" s="1"/>
  <c r="H225" i="41"/>
  <c r="AG225" i="41" s="1"/>
  <c r="D225" i="41"/>
  <c r="AC225" i="41" s="1"/>
  <c r="L225" i="41"/>
  <c r="AK225" i="41" s="1"/>
  <c r="P225" i="41"/>
  <c r="AO225" i="41" s="1"/>
  <c r="X225" i="41"/>
  <c r="AW225" i="41" s="1"/>
  <c r="T165" i="41"/>
  <c r="AS165" i="41" s="1"/>
  <c r="P165" i="41"/>
  <c r="AO165" i="41" s="1"/>
  <c r="X165" i="41"/>
  <c r="AW165" i="41" s="1"/>
  <c r="H165" i="41"/>
  <c r="AG165" i="41" s="1"/>
  <c r="D165" i="41"/>
  <c r="AC165" i="41" s="1"/>
  <c r="L165" i="41"/>
  <c r="AK165" i="41" s="1"/>
  <c r="T164" i="41"/>
  <c r="AS164" i="41" s="1"/>
  <c r="X164" i="41"/>
  <c r="AW164" i="41" s="1"/>
  <c r="D164" i="41"/>
  <c r="AC164" i="41" s="1"/>
  <c r="P164" i="41"/>
  <c r="AO164" i="41" s="1"/>
  <c r="L164" i="41"/>
  <c r="AK164" i="41" s="1"/>
  <c r="H164" i="41"/>
  <c r="AG164" i="41" s="1"/>
  <c r="D177" i="41"/>
  <c r="AC177" i="41" s="1"/>
  <c r="X177" i="41"/>
  <c r="AW177" i="41" s="1"/>
  <c r="P177" i="41"/>
  <c r="AO177" i="41" s="1"/>
  <c r="H177" i="41"/>
  <c r="AG177" i="41" s="1"/>
  <c r="T177" i="41"/>
  <c r="AS177" i="41" s="1"/>
  <c r="L177" i="41"/>
  <c r="AK177" i="41" s="1"/>
  <c r="T368" i="41"/>
  <c r="AS368" i="41" s="1"/>
  <c r="H368" i="41"/>
  <c r="AG368" i="41" s="1"/>
  <c r="L368" i="41"/>
  <c r="AK368" i="41" s="1"/>
  <c r="P368" i="41"/>
  <c r="AO368" i="41" s="1"/>
  <c r="D368" i="41"/>
  <c r="AC368" i="41" s="1"/>
  <c r="X368" i="41"/>
  <c r="AW368" i="41" s="1"/>
  <c r="H301" i="41"/>
  <c r="AG301" i="41" s="1"/>
  <c r="T301" i="41"/>
  <c r="AS301" i="41" s="1"/>
  <c r="X301" i="41"/>
  <c r="AW301" i="41" s="1"/>
  <c r="P301" i="41"/>
  <c r="AO301" i="41" s="1"/>
  <c r="L301" i="41"/>
  <c r="AK301" i="41" s="1"/>
  <c r="D301" i="41"/>
  <c r="AC301" i="41" s="1"/>
  <c r="T234" i="41"/>
  <c r="AS234" i="41" s="1"/>
  <c r="P234" i="41"/>
  <c r="AO234" i="41" s="1"/>
  <c r="D234" i="41"/>
  <c r="AC234" i="41" s="1"/>
  <c r="X234" i="41"/>
  <c r="AW234" i="41" s="1"/>
  <c r="H234" i="41"/>
  <c r="AG234" i="41" s="1"/>
  <c r="L234" i="41"/>
  <c r="AK234" i="41" s="1"/>
  <c r="T153" i="41"/>
  <c r="AS153" i="41" s="1"/>
  <c r="P153" i="41"/>
  <c r="AO153" i="41" s="1"/>
  <c r="X153" i="41"/>
  <c r="AW153" i="41" s="1"/>
  <c r="H153" i="41"/>
  <c r="AG153" i="41" s="1"/>
  <c r="D153" i="41"/>
  <c r="AC153" i="41" s="1"/>
  <c r="L153" i="41"/>
  <c r="AK153" i="41" s="1"/>
  <c r="X169" i="41"/>
  <c r="AW169" i="41" s="1"/>
  <c r="T169" i="41"/>
  <c r="AS169" i="41" s="1"/>
  <c r="D169" i="41"/>
  <c r="AC169" i="41" s="1"/>
  <c r="P169" i="41"/>
  <c r="AO169" i="41" s="1"/>
  <c r="L169" i="41"/>
  <c r="AK169" i="41" s="1"/>
  <c r="H169" i="41"/>
  <c r="AG169" i="41" s="1"/>
  <c r="D239" i="41"/>
  <c r="AC239" i="41" s="1"/>
  <c r="H239" i="41"/>
  <c r="AG239" i="41" s="1"/>
  <c r="X239" i="41"/>
  <c r="AW239" i="41" s="1"/>
  <c r="L239" i="41"/>
  <c r="AK239" i="41" s="1"/>
  <c r="P239" i="41"/>
  <c r="AO239" i="41" s="1"/>
  <c r="T239" i="41"/>
  <c r="AS239" i="41" s="1"/>
  <c r="T367" i="41"/>
  <c r="AS367" i="41" s="1"/>
  <c r="X367" i="41"/>
  <c r="AW367" i="41" s="1"/>
  <c r="H367" i="41"/>
  <c r="AG367" i="41" s="1"/>
  <c r="L367" i="41"/>
  <c r="AK367" i="41" s="1"/>
  <c r="P367" i="41"/>
  <c r="AO367" i="41" s="1"/>
  <c r="D367" i="41"/>
  <c r="AC367" i="41" s="1"/>
  <c r="D148" i="41"/>
  <c r="AC148" i="41" s="1"/>
  <c r="X148" i="41"/>
  <c r="AW148" i="41" s="1"/>
  <c r="H148" i="41"/>
  <c r="AG148" i="41" s="1"/>
  <c r="P148" i="41"/>
  <c r="AO148" i="41" s="1"/>
  <c r="L148" i="41"/>
  <c r="AK148" i="41" s="1"/>
  <c r="T148" i="41"/>
  <c r="AS148" i="41" s="1"/>
  <c r="P232" i="41"/>
  <c r="AO232" i="41" s="1"/>
  <c r="D232" i="41"/>
  <c r="AC232" i="41" s="1"/>
  <c r="H232" i="41"/>
  <c r="AG232" i="41" s="1"/>
  <c r="X232" i="41"/>
  <c r="AW232" i="41" s="1"/>
  <c r="T232" i="41"/>
  <c r="AS232" i="41" s="1"/>
  <c r="L232" i="41"/>
  <c r="AK232" i="41" s="1"/>
  <c r="T384" i="41"/>
  <c r="AS384" i="41" s="1"/>
  <c r="X384" i="41"/>
  <c r="AW384" i="41" s="1"/>
  <c r="P384" i="41"/>
  <c r="AO384" i="41" s="1"/>
  <c r="D384" i="41"/>
  <c r="AC384" i="41" s="1"/>
  <c r="L384" i="41"/>
  <c r="AK384" i="41" s="1"/>
  <c r="H384" i="41"/>
  <c r="AG384" i="41" s="1"/>
  <c r="H371" i="41"/>
  <c r="AG371" i="41" s="1"/>
  <c r="T371" i="41"/>
  <c r="AS371" i="41" s="1"/>
  <c r="X371" i="41"/>
  <c r="AW371" i="41" s="1"/>
  <c r="D371" i="41"/>
  <c r="AC371" i="41" s="1"/>
  <c r="P371" i="41"/>
  <c r="AO371" i="41" s="1"/>
  <c r="L371" i="41"/>
  <c r="AK371" i="41" s="1"/>
  <c r="H349" i="41"/>
  <c r="AG349" i="41" s="1"/>
  <c r="D349" i="41"/>
  <c r="AC349" i="41" s="1"/>
  <c r="P349" i="41"/>
  <c r="AO349" i="41" s="1"/>
  <c r="L349" i="41"/>
  <c r="AK349" i="41" s="1"/>
  <c r="X349" i="41"/>
  <c r="AW349" i="41" s="1"/>
  <c r="T349" i="41"/>
  <c r="AS349" i="41" s="1"/>
  <c r="L290" i="41"/>
  <c r="AK290" i="41" s="1"/>
  <c r="P290" i="41"/>
  <c r="AO290" i="41" s="1"/>
  <c r="H290" i="41"/>
  <c r="AG290" i="41" s="1"/>
  <c r="X290" i="41"/>
  <c r="AW290" i="41" s="1"/>
  <c r="T290" i="41"/>
  <c r="AS290" i="41" s="1"/>
  <c r="D290" i="41"/>
  <c r="AC290" i="41" s="1"/>
  <c r="P284" i="41"/>
  <c r="AO284" i="41" s="1"/>
  <c r="T284" i="41"/>
  <c r="AS284" i="41" s="1"/>
  <c r="H284" i="41"/>
  <c r="AG284" i="41" s="1"/>
  <c r="X284" i="41"/>
  <c r="AW284" i="41" s="1"/>
  <c r="L284" i="41"/>
  <c r="AK284" i="41" s="1"/>
  <c r="D284" i="41"/>
  <c r="AC284" i="41" s="1"/>
  <c r="X309" i="41"/>
  <c r="AW309" i="41" s="1"/>
  <c r="D309" i="41"/>
  <c r="AC309" i="41" s="1"/>
  <c r="L309" i="41"/>
  <c r="AK309" i="41" s="1"/>
  <c r="T309" i="41"/>
  <c r="AS309" i="41" s="1"/>
  <c r="P309" i="41"/>
  <c r="AO309" i="41" s="1"/>
  <c r="H309" i="41"/>
  <c r="AG309" i="41" s="1"/>
  <c r="P321" i="41"/>
  <c r="AO321" i="41" s="1"/>
  <c r="X321" i="41"/>
  <c r="AW321" i="41" s="1"/>
  <c r="D321" i="41"/>
  <c r="AC321" i="41" s="1"/>
  <c r="H321" i="41"/>
  <c r="AG321" i="41" s="1"/>
  <c r="L321" i="41"/>
  <c r="AK321" i="41" s="1"/>
  <c r="T321" i="41"/>
  <c r="AS321" i="41" s="1"/>
  <c r="D250" i="41"/>
  <c r="AC250" i="41" s="1"/>
  <c r="H250" i="41"/>
  <c r="AG250" i="41" s="1"/>
  <c r="X250" i="41"/>
  <c r="AW250" i="41" s="1"/>
  <c r="P250" i="41"/>
  <c r="AO250" i="41" s="1"/>
  <c r="L250" i="41"/>
  <c r="AK250" i="41" s="1"/>
  <c r="T250" i="41"/>
  <c r="AS250" i="41" s="1"/>
  <c r="P218" i="41"/>
  <c r="AO218" i="41" s="1"/>
  <c r="D218" i="41"/>
  <c r="AC218" i="41" s="1"/>
  <c r="X218" i="41"/>
  <c r="AW218" i="41" s="1"/>
  <c r="T218" i="41"/>
  <c r="AS218" i="41" s="1"/>
  <c r="H218" i="41"/>
  <c r="AG218" i="41" s="1"/>
  <c r="L218" i="41"/>
  <c r="AK218" i="41" s="1"/>
  <c r="P251" i="41"/>
  <c r="AO251" i="41" s="1"/>
  <c r="T251" i="41"/>
  <c r="AS251" i="41" s="1"/>
  <c r="X251" i="41"/>
  <c r="AW251" i="41" s="1"/>
  <c r="H251" i="41"/>
  <c r="AG251" i="41" s="1"/>
  <c r="D251" i="41"/>
  <c r="AC251" i="41" s="1"/>
  <c r="L251" i="41"/>
  <c r="AK251" i="41" s="1"/>
  <c r="P183" i="41"/>
  <c r="AO183" i="41" s="1"/>
  <c r="H183" i="41"/>
  <c r="AG183" i="41" s="1"/>
  <c r="L183" i="41"/>
  <c r="AK183" i="41" s="1"/>
  <c r="D183" i="41"/>
  <c r="AC183" i="41" s="1"/>
  <c r="T183" i="41"/>
  <c r="AS183" i="41" s="1"/>
  <c r="X183" i="41"/>
  <c r="AW183" i="41" s="1"/>
  <c r="T162" i="41"/>
  <c r="AS162" i="41" s="1"/>
  <c r="P162" i="41"/>
  <c r="AO162" i="41" s="1"/>
  <c r="D162" i="41"/>
  <c r="AC162" i="41" s="1"/>
  <c r="L162" i="41"/>
  <c r="AK162" i="41" s="1"/>
  <c r="X162" i="41"/>
  <c r="AW162" i="41" s="1"/>
  <c r="H162" i="41"/>
  <c r="AG162" i="41" s="1"/>
  <c r="T178" i="41"/>
  <c r="AS178" i="41" s="1"/>
  <c r="X178" i="41"/>
  <c r="AW178" i="41" s="1"/>
  <c r="D178" i="41"/>
  <c r="AC178" i="41" s="1"/>
  <c r="P178" i="41"/>
  <c r="AO178" i="41" s="1"/>
  <c r="L178" i="41"/>
  <c r="AK178" i="41" s="1"/>
  <c r="H178" i="41"/>
  <c r="AG178" i="41" s="1"/>
  <c r="X359" i="41"/>
  <c r="AW359" i="41" s="1"/>
  <c r="H359" i="41"/>
  <c r="AG359" i="41" s="1"/>
  <c r="L359" i="41"/>
  <c r="AK359" i="41" s="1"/>
  <c r="P359" i="41"/>
  <c r="AO359" i="41" s="1"/>
  <c r="T359" i="41"/>
  <c r="AS359" i="41" s="1"/>
  <c r="D359" i="41"/>
  <c r="AC359" i="41" s="1"/>
  <c r="X283" i="41"/>
  <c r="AW283" i="41" s="1"/>
  <c r="P283" i="41"/>
  <c r="AO283" i="41" s="1"/>
  <c r="H283" i="41"/>
  <c r="AG283" i="41" s="1"/>
  <c r="L283" i="41"/>
  <c r="AK283" i="41" s="1"/>
  <c r="D283" i="41"/>
  <c r="AC283" i="41" s="1"/>
  <c r="T283" i="41"/>
  <c r="AS283" i="41" s="1"/>
  <c r="D281" i="41"/>
  <c r="AC281" i="41" s="1"/>
  <c r="T281" i="41"/>
  <c r="AS281" i="41" s="1"/>
  <c r="X281" i="41"/>
  <c r="AW281" i="41" s="1"/>
  <c r="P281" i="41"/>
  <c r="AO281" i="41" s="1"/>
  <c r="H281" i="41"/>
  <c r="AG281" i="41" s="1"/>
  <c r="L281" i="41"/>
  <c r="AK281" i="41" s="1"/>
  <c r="P246" i="41"/>
  <c r="AO246" i="41" s="1"/>
  <c r="X246" i="41"/>
  <c r="AW246" i="41" s="1"/>
  <c r="D246" i="41"/>
  <c r="AC246" i="41" s="1"/>
  <c r="H246" i="41"/>
  <c r="AG246" i="41" s="1"/>
  <c r="T246" i="41"/>
  <c r="AS246" i="41" s="1"/>
  <c r="L246" i="41"/>
  <c r="AK246" i="41" s="1"/>
  <c r="D213" i="41"/>
  <c r="AC213" i="41" s="1"/>
  <c r="H213" i="41"/>
  <c r="AG213" i="41" s="1"/>
  <c r="T213" i="41"/>
  <c r="AS213" i="41" s="1"/>
  <c r="X213" i="41"/>
  <c r="AW213" i="41" s="1"/>
  <c r="P213" i="41"/>
  <c r="AO213" i="41" s="1"/>
  <c r="L213" i="41"/>
  <c r="AK213" i="41" s="1"/>
  <c r="X152" i="41"/>
  <c r="AW152" i="41" s="1"/>
  <c r="T152" i="41"/>
  <c r="AS152" i="41" s="1"/>
  <c r="D152" i="41"/>
  <c r="AC152" i="41" s="1"/>
  <c r="H152" i="41"/>
  <c r="AG152" i="41" s="1"/>
  <c r="P152" i="41"/>
  <c r="AO152" i="41" s="1"/>
  <c r="L152" i="41"/>
  <c r="AK152" i="41" s="1"/>
  <c r="P373" i="41"/>
  <c r="AO373" i="41" s="1"/>
  <c r="D373" i="41"/>
  <c r="AC373" i="41" s="1"/>
  <c r="H373" i="41"/>
  <c r="AG373" i="41" s="1"/>
  <c r="X373" i="41"/>
  <c r="AW373" i="41" s="1"/>
  <c r="L373" i="41"/>
  <c r="AK373" i="41" s="1"/>
  <c r="T373" i="41"/>
  <c r="AS373" i="41" s="1"/>
  <c r="D320" i="41"/>
  <c r="AC320" i="41" s="1"/>
  <c r="P320" i="41"/>
  <c r="AO320" i="41" s="1"/>
  <c r="L320" i="41"/>
  <c r="AK320" i="41" s="1"/>
  <c r="H320" i="41"/>
  <c r="AG320" i="41" s="1"/>
  <c r="X320" i="41"/>
  <c r="AW320" i="41" s="1"/>
  <c r="T320" i="41"/>
  <c r="AS320" i="41" s="1"/>
  <c r="X257" i="41"/>
  <c r="AW257" i="41" s="1"/>
  <c r="H257" i="41"/>
  <c r="AG257" i="41" s="1"/>
  <c r="P257" i="41"/>
  <c r="AO257" i="41" s="1"/>
  <c r="L257" i="41"/>
  <c r="AK257" i="41" s="1"/>
  <c r="D257" i="41"/>
  <c r="AC257" i="41" s="1"/>
  <c r="T257" i="41"/>
  <c r="AS257" i="41" s="1"/>
  <c r="P160" i="41"/>
  <c r="AO160" i="41" s="1"/>
  <c r="T160" i="41"/>
  <c r="AS160" i="41" s="1"/>
  <c r="D160" i="41"/>
  <c r="X160" i="41"/>
  <c r="AW160" i="41" s="1"/>
  <c r="H160" i="41"/>
  <c r="AG160" i="41" s="1"/>
  <c r="L160" i="41"/>
  <c r="AK160" i="41" s="1"/>
  <c r="D306" i="41"/>
  <c r="AC306" i="41" s="1"/>
  <c r="P306" i="41"/>
  <c r="AO306" i="41" s="1"/>
  <c r="L306" i="41"/>
  <c r="AK306" i="41" s="1"/>
  <c r="T306" i="41"/>
  <c r="AS306" i="41" s="1"/>
  <c r="H306" i="41"/>
  <c r="AG306" i="41" s="1"/>
  <c r="X306" i="41"/>
  <c r="AW306" i="41" s="1"/>
  <c r="D382" i="41"/>
  <c r="AC382" i="41" s="1"/>
  <c r="H382" i="41"/>
  <c r="AG382" i="41" s="1"/>
  <c r="P382" i="41"/>
  <c r="AO382" i="41" s="1"/>
  <c r="X382" i="41"/>
  <c r="AW382" i="41" s="1"/>
  <c r="L382" i="41"/>
  <c r="AK382" i="41" s="1"/>
  <c r="T382" i="41"/>
  <c r="AS382" i="41" s="1"/>
  <c r="D322" i="41"/>
  <c r="AC322" i="41" s="1"/>
  <c r="X322" i="41"/>
  <c r="AW322" i="41" s="1"/>
  <c r="T322" i="41"/>
  <c r="AS322" i="41" s="1"/>
  <c r="H322" i="41"/>
  <c r="AG322" i="41" s="1"/>
  <c r="L322" i="41"/>
  <c r="AK322" i="41" s="1"/>
  <c r="P322" i="41"/>
  <c r="AO322" i="41" s="1"/>
  <c r="P223" i="41"/>
  <c r="AO223" i="41" s="1"/>
  <c r="X223" i="41"/>
  <c r="AW223" i="41" s="1"/>
  <c r="L223" i="41"/>
  <c r="AK223" i="41" s="1"/>
  <c r="T223" i="41"/>
  <c r="AS223" i="41" s="1"/>
  <c r="H223" i="41"/>
  <c r="AG223" i="41" s="1"/>
  <c r="D223" i="41"/>
  <c r="AC223" i="41" s="1"/>
  <c r="X156" i="41"/>
  <c r="AW156" i="41" s="1"/>
  <c r="H156" i="41"/>
  <c r="AG156" i="41" s="1"/>
  <c r="D156" i="41"/>
  <c r="AC156" i="41" s="1"/>
  <c r="T156" i="41"/>
  <c r="AS156" i="41" s="1"/>
  <c r="L156" i="41"/>
  <c r="AK156" i="41" s="1"/>
  <c r="P156" i="41"/>
  <c r="AO156" i="41" s="1"/>
  <c r="X167" i="41"/>
  <c r="AW167" i="41" s="1"/>
  <c r="D167" i="41"/>
  <c r="AC167" i="41" s="1"/>
  <c r="P167" i="41"/>
  <c r="AO167" i="41" s="1"/>
  <c r="L167" i="41"/>
  <c r="AK167" i="41" s="1"/>
  <c r="H167" i="41"/>
  <c r="AG167" i="41" s="1"/>
  <c r="T167" i="41"/>
  <c r="AS167" i="41" s="1"/>
  <c r="H354" i="41"/>
  <c r="AG354" i="41" s="1"/>
  <c r="X354" i="41"/>
  <c r="AW354" i="41" s="1"/>
  <c r="P354" i="41"/>
  <c r="AO354" i="41" s="1"/>
  <c r="D354" i="41"/>
  <c r="AC354" i="41" s="1"/>
  <c r="T354" i="41"/>
  <c r="AS354" i="41" s="1"/>
  <c r="L354" i="41"/>
  <c r="AK354" i="41" s="1"/>
  <c r="H278" i="41"/>
  <c r="AG278" i="41" s="1"/>
  <c r="D278" i="41"/>
  <c r="AC278" i="41" s="1"/>
  <c r="T278" i="41"/>
  <c r="AS278" i="41" s="1"/>
  <c r="P278" i="41"/>
  <c r="AO278" i="41" s="1"/>
  <c r="X278" i="41"/>
  <c r="AW278" i="41" s="1"/>
  <c r="L278" i="41"/>
  <c r="AK278" i="41" s="1"/>
  <c r="D227" i="41"/>
  <c r="T227" i="41"/>
  <c r="AS227" i="41" s="1"/>
  <c r="H227" i="41"/>
  <c r="AG227" i="41" s="1"/>
  <c r="L227" i="41"/>
  <c r="AK227" i="41" s="1"/>
  <c r="P227" i="41"/>
  <c r="AO227" i="41" s="1"/>
  <c r="X227" i="41"/>
  <c r="AW227" i="41" s="1"/>
  <c r="D171" i="41"/>
  <c r="AC171" i="41" s="1"/>
  <c r="P171" i="41"/>
  <c r="AO171" i="41" s="1"/>
  <c r="L171" i="41"/>
  <c r="AK171" i="41" s="1"/>
  <c r="T171" i="41"/>
  <c r="AS171" i="41" s="1"/>
  <c r="X171" i="41"/>
  <c r="AW171" i="41" s="1"/>
  <c r="H171" i="41"/>
  <c r="AG171" i="41" s="1"/>
  <c r="P376" i="41"/>
  <c r="AO376" i="41" s="1"/>
  <c r="L376" i="41"/>
  <c r="AK376" i="41" s="1"/>
  <c r="H376" i="41"/>
  <c r="AG376" i="41" s="1"/>
  <c r="T376" i="41"/>
  <c r="AS376" i="41" s="1"/>
  <c r="X376" i="41"/>
  <c r="AW376" i="41" s="1"/>
  <c r="D376" i="41"/>
  <c r="AC376" i="41" s="1"/>
  <c r="T393" i="41"/>
  <c r="AS393" i="41" s="1"/>
  <c r="D393" i="41"/>
  <c r="AC393" i="41" s="1"/>
  <c r="X393" i="41"/>
  <c r="AW393" i="41" s="1"/>
  <c r="H393" i="41"/>
  <c r="AG393" i="41" s="1"/>
  <c r="L393" i="41"/>
  <c r="AK393" i="41" s="1"/>
  <c r="P393" i="41"/>
  <c r="AO393" i="41" s="1"/>
  <c r="X293" i="41"/>
  <c r="AW293" i="41" s="1"/>
  <c r="H293" i="41"/>
  <c r="AG293" i="41" s="1"/>
  <c r="L293" i="41"/>
  <c r="AK293" i="41" s="1"/>
  <c r="T293" i="41"/>
  <c r="AS293" i="41" s="1"/>
  <c r="P293" i="41"/>
  <c r="AO293" i="41" s="1"/>
  <c r="D293" i="41"/>
  <c r="AC293" i="41" s="1"/>
  <c r="X226" i="41"/>
  <c r="AW226" i="41" s="1"/>
  <c r="D226" i="41"/>
  <c r="AC226" i="41" s="1"/>
  <c r="P226" i="41"/>
  <c r="AO226" i="41" s="1"/>
  <c r="H226" i="41"/>
  <c r="AG226" i="41" s="1"/>
  <c r="L226" i="41"/>
  <c r="AK226" i="41" s="1"/>
  <c r="T226" i="41"/>
  <c r="AS226" i="41" s="1"/>
  <c r="P249" i="41"/>
  <c r="AO249" i="41" s="1"/>
  <c r="H249" i="41"/>
  <c r="AG249" i="41" s="1"/>
  <c r="X249" i="41"/>
  <c r="AW249" i="41" s="1"/>
  <c r="D249" i="41"/>
  <c r="AC249" i="41" s="1"/>
  <c r="L249" i="41"/>
  <c r="AK249" i="41" s="1"/>
  <c r="T249" i="41"/>
  <c r="AS249" i="41" s="1"/>
  <c r="X182" i="41"/>
  <c r="AW182" i="41" s="1"/>
  <c r="H182" i="41"/>
  <c r="AG182" i="41" s="1"/>
  <c r="D182" i="41"/>
  <c r="AC182" i="41" s="1"/>
  <c r="T182" i="41"/>
  <c r="AS182" i="41" s="1"/>
  <c r="L182" i="41"/>
  <c r="AK182" i="41" s="1"/>
  <c r="P182" i="41"/>
  <c r="AO182" i="41" s="1"/>
  <c r="H158" i="41"/>
  <c r="AG158" i="41" s="1"/>
  <c r="X158" i="41"/>
  <c r="AW158" i="41" s="1"/>
  <c r="T158" i="41"/>
  <c r="AS158" i="41" s="1"/>
  <c r="L158" i="41"/>
  <c r="AK158" i="41" s="1"/>
  <c r="D158" i="41"/>
  <c r="AC158" i="41" s="1"/>
  <c r="P158" i="41"/>
  <c r="AO158" i="41" s="1"/>
  <c r="H386" i="41"/>
  <c r="AG386" i="41" s="1"/>
  <c r="T386" i="41"/>
  <c r="AS386" i="41" s="1"/>
  <c r="X386" i="41"/>
  <c r="AW386" i="41" s="1"/>
  <c r="D386" i="41"/>
  <c r="AC386" i="41" s="1"/>
  <c r="P386" i="41"/>
  <c r="AO386" i="41" s="1"/>
  <c r="L386" i="41"/>
  <c r="AK386" i="41" s="1"/>
  <c r="X366" i="41"/>
  <c r="AW366" i="41" s="1"/>
  <c r="H366" i="41"/>
  <c r="AG366" i="41" s="1"/>
  <c r="T366" i="41"/>
  <c r="AS366" i="41" s="1"/>
  <c r="P366" i="41"/>
  <c r="AO366" i="41" s="1"/>
  <c r="L366" i="41"/>
  <c r="AK366" i="41" s="1"/>
  <c r="D366" i="41"/>
  <c r="AC366" i="41" s="1"/>
  <c r="DA283" i="41"/>
  <c r="DB283" i="41" s="1"/>
  <c r="DD283" i="41" s="1"/>
  <c r="DE283" i="41" s="1"/>
  <c r="T296" i="41"/>
  <c r="AS296" i="41" s="1"/>
  <c r="D296" i="41"/>
  <c r="AC296" i="41" s="1"/>
  <c r="L296" i="41"/>
  <c r="AK296" i="41" s="1"/>
  <c r="P296" i="41"/>
  <c r="AO296" i="41" s="1"/>
  <c r="H296" i="41"/>
  <c r="AG296" i="41" s="1"/>
  <c r="X296" i="41"/>
  <c r="AW296" i="41" s="1"/>
  <c r="T212" i="41"/>
  <c r="AS212" i="41" s="1"/>
  <c r="P212" i="41"/>
  <c r="AO212" i="41" s="1"/>
  <c r="X212" i="41"/>
  <c r="AW212" i="41" s="1"/>
  <c r="D212" i="41"/>
  <c r="AC212" i="41" s="1"/>
  <c r="H212" i="41"/>
  <c r="AG212" i="41" s="1"/>
  <c r="L212" i="41"/>
  <c r="AK212" i="41" s="1"/>
  <c r="X179" i="41"/>
  <c r="AW179" i="41" s="1"/>
  <c r="H179" i="41"/>
  <c r="AG179" i="41" s="1"/>
  <c r="P179" i="41"/>
  <c r="AO179" i="41" s="1"/>
  <c r="L179" i="41"/>
  <c r="AK179" i="41" s="1"/>
  <c r="T179" i="41"/>
  <c r="AS179" i="41" s="1"/>
  <c r="D179" i="41"/>
  <c r="AC179" i="41" s="1"/>
  <c r="X151" i="41"/>
  <c r="AW151" i="41" s="1"/>
  <c r="T151" i="41"/>
  <c r="AS151" i="41" s="1"/>
  <c r="H151" i="41"/>
  <c r="AG151" i="41" s="1"/>
  <c r="P151" i="41"/>
  <c r="AO151" i="41" s="1"/>
  <c r="L151" i="41"/>
  <c r="AK151" i="41" s="1"/>
  <c r="D151" i="41"/>
  <c r="AC151" i="41" s="1"/>
  <c r="X377" i="41"/>
  <c r="AW377" i="41" s="1"/>
  <c r="H377" i="41"/>
  <c r="AG377" i="41" s="1"/>
  <c r="L377" i="41"/>
  <c r="AK377" i="41" s="1"/>
  <c r="T377" i="41"/>
  <c r="AS377" i="41" s="1"/>
  <c r="D377" i="41"/>
  <c r="AC377" i="41" s="1"/>
  <c r="P377" i="41"/>
  <c r="AO377" i="41" s="1"/>
  <c r="X285" i="41"/>
  <c r="AW285" i="41" s="1"/>
  <c r="D285" i="41"/>
  <c r="AC285" i="41" s="1"/>
  <c r="P285" i="41"/>
  <c r="AO285" i="41" s="1"/>
  <c r="H285" i="41"/>
  <c r="AG285" i="41" s="1"/>
  <c r="L285" i="41"/>
  <c r="AK285" i="41" s="1"/>
  <c r="T285" i="41"/>
  <c r="AS285" i="41" s="1"/>
  <c r="D295" i="41"/>
  <c r="AC295" i="41" s="1"/>
  <c r="H295" i="41"/>
  <c r="AG295" i="41" s="1"/>
  <c r="X295" i="41"/>
  <c r="AW295" i="41" s="1"/>
  <c r="L295" i="41"/>
  <c r="AK295" i="41" s="1"/>
  <c r="T295" i="41"/>
  <c r="AS295" i="41" s="1"/>
  <c r="P295" i="41"/>
  <c r="AO295" i="41" s="1"/>
  <c r="X312" i="41"/>
  <c r="AW312" i="41" s="1"/>
  <c r="H312" i="41"/>
  <c r="AG312" i="41" s="1"/>
  <c r="D312" i="41"/>
  <c r="AC312" i="41" s="1"/>
  <c r="T312" i="41"/>
  <c r="AS312" i="41" s="1"/>
  <c r="L312" i="41"/>
  <c r="AK312" i="41" s="1"/>
  <c r="P312" i="41"/>
  <c r="AO312" i="41" s="1"/>
  <c r="T305" i="41"/>
  <c r="AS305" i="41" s="1"/>
  <c r="H305" i="41"/>
  <c r="AG305" i="41" s="1"/>
  <c r="D305" i="41"/>
  <c r="AC305" i="41" s="1"/>
  <c r="L305" i="41"/>
  <c r="AK305" i="41" s="1"/>
  <c r="X305" i="41"/>
  <c r="AW305" i="41" s="1"/>
  <c r="P305" i="41"/>
  <c r="AO305" i="41" s="1"/>
  <c r="X238" i="41"/>
  <c r="AW238" i="41" s="1"/>
  <c r="H238" i="41"/>
  <c r="AG238" i="41" s="1"/>
  <c r="L238" i="41"/>
  <c r="AK238" i="41" s="1"/>
  <c r="P238" i="41"/>
  <c r="AO238" i="41" s="1"/>
  <c r="T238" i="41"/>
  <c r="AS238" i="41" s="1"/>
  <c r="D238" i="41"/>
  <c r="AC238" i="41" s="1"/>
  <c r="H215" i="41"/>
  <c r="AG215" i="41" s="1"/>
  <c r="P215" i="41"/>
  <c r="AO215" i="41" s="1"/>
  <c r="D215" i="41"/>
  <c r="AC215" i="41" s="1"/>
  <c r="L215" i="41"/>
  <c r="AK215" i="41" s="1"/>
  <c r="T215" i="41"/>
  <c r="AS215" i="41" s="1"/>
  <c r="X215" i="41"/>
  <c r="AW215" i="41" s="1"/>
  <c r="P221" i="41"/>
  <c r="AO221" i="41" s="1"/>
  <c r="T221" i="41"/>
  <c r="AS221" i="41" s="1"/>
  <c r="D221" i="41"/>
  <c r="AC221" i="41" s="1"/>
  <c r="X221" i="41"/>
  <c r="AW221" i="41" s="1"/>
  <c r="L221" i="41"/>
  <c r="AK221" i="41" s="1"/>
  <c r="H221" i="41"/>
  <c r="AG221" i="41" s="1"/>
  <c r="P166" i="41"/>
  <c r="AO166" i="41" s="1"/>
  <c r="T166" i="41"/>
  <c r="AS166" i="41" s="1"/>
  <c r="X166" i="41"/>
  <c r="AW166" i="41" s="1"/>
  <c r="L166" i="41"/>
  <c r="AK166" i="41" s="1"/>
  <c r="D166" i="41"/>
  <c r="AC166" i="41" s="1"/>
  <c r="H166" i="41"/>
  <c r="AG166" i="41" s="1"/>
  <c r="X186" i="41"/>
  <c r="AW186" i="41" s="1"/>
  <c r="T186" i="41"/>
  <c r="AS186" i="41" s="1"/>
  <c r="H186" i="41"/>
  <c r="AG186" i="41" s="1"/>
  <c r="P186" i="41"/>
  <c r="AO186" i="41" s="1"/>
  <c r="L186" i="41"/>
  <c r="AK186" i="41" s="1"/>
  <c r="D186" i="41"/>
  <c r="AC186" i="41" s="1"/>
  <c r="H144" i="41"/>
  <c r="AG144" i="41" s="1"/>
  <c r="T144" i="41"/>
  <c r="AS144" i="41" s="1"/>
  <c r="D144" i="41"/>
  <c r="AC144" i="41" s="1"/>
  <c r="X144" i="41"/>
  <c r="AW144" i="41" s="1"/>
  <c r="P144" i="41"/>
  <c r="AO144" i="41" s="1"/>
  <c r="L144" i="41"/>
  <c r="AK144" i="41" s="1"/>
  <c r="P345" i="41"/>
  <c r="AO345" i="41" s="1"/>
  <c r="X345" i="41"/>
  <c r="AW345" i="41" s="1"/>
  <c r="D345" i="41"/>
  <c r="AC345" i="41" s="1"/>
  <c r="T345" i="41"/>
  <c r="AS345" i="41" s="1"/>
  <c r="H345" i="41"/>
  <c r="AG345" i="41" s="1"/>
  <c r="L345" i="41"/>
  <c r="AK345" i="41" s="1"/>
  <c r="X363" i="41"/>
  <c r="AW363" i="41" s="1"/>
  <c r="D363" i="41"/>
  <c r="AC363" i="41" s="1"/>
  <c r="P363" i="41"/>
  <c r="AO363" i="41" s="1"/>
  <c r="T363" i="41"/>
  <c r="AS363" i="41" s="1"/>
  <c r="L363" i="41"/>
  <c r="AK363" i="41" s="1"/>
  <c r="H363" i="41"/>
  <c r="AG363" i="41" s="1"/>
  <c r="H347" i="41"/>
  <c r="AG347" i="41" s="1"/>
  <c r="D347" i="41"/>
  <c r="AC347" i="41" s="1"/>
  <c r="X347" i="41"/>
  <c r="AW347" i="41" s="1"/>
  <c r="P347" i="41"/>
  <c r="AO347" i="41" s="1"/>
  <c r="L347" i="41"/>
  <c r="AK347" i="41" s="1"/>
  <c r="T347" i="41"/>
  <c r="AS347" i="41" s="1"/>
  <c r="T375" i="41"/>
  <c r="AS375" i="41" s="1"/>
  <c r="X375" i="41"/>
  <c r="AW375" i="41" s="1"/>
  <c r="L375" i="41"/>
  <c r="AK375" i="41" s="1"/>
  <c r="P375" i="41"/>
  <c r="AO375" i="41" s="1"/>
  <c r="D375" i="41"/>
  <c r="AC375" i="41" s="1"/>
  <c r="H375" i="41"/>
  <c r="AG375" i="41" s="1"/>
  <c r="P356" i="41"/>
  <c r="AO356" i="41" s="1"/>
  <c r="T356" i="41"/>
  <c r="AS356" i="41" s="1"/>
  <c r="D356" i="41"/>
  <c r="AC356" i="41" s="1"/>
  <c r="L356" i="41"/>
  <c r="AK356" i="41" s="1"/>
  <c r="X356" i="41"/>
  <c r="AW356" i="41" s="1"/>
  <c r="H356" i="41"/>
  <c r="AG356" i="41" s="1"/>
  <c r="H280" i="41"/>
  <c r="AG280" i="41" s="1"/>
  <c r="T280" i="41"/>
  <c r="AS280" i="41" s="1"/>
  <c r="X280" i="41"/>
  <c r="AW280" i="41" s="1"/>
  <c r="L280" i="41"/>
  <c r="AK280" i="41" s="1"/>
  <c r="P280" i="41"/>
  <c r="AO280" i="41" s="1"/>
  <c r="D280" i="41"/>
  <c r="AC280" i="41" s="1"/>
  <c r="X299" i="41"/>
  <c r="AW299" i="41" s="1"/>
  <c r="P299" i="41"/>
  <c r="AO299" i="41" s="1"/>
  <c r="L299" i="41"/>
  <c r="AK299" i="41" s="1"/>
  <c r="H299" i="41"/>
  <c r="AG299" i="41" s="1"/>
  <c r="D299" i="41"/>
  <c r="AC299" i="41" s="1"/>
  <c r="T299" i="41"/>
  <c r="AS299" i="41" s="1"/>
  <c r="P318" i="41"/>
  <c r="AO318" i="41" s="1"/>
  <c r="X318" i="41"/>
  <c r="AW318" i="41" s="1"/>
  <c r="T318" i="41"/>
  <c r="AS318" i="41" s="1"/>
  <c r="L318" i="41"/>
  <c r="AK318" i="41" s="1"/>
  <c r="D318" i="41"/>
  <c r="AC318" i="41" s="1"/>
  <c r="H318" i="41"/>
  <c r="AG318" i="41" s="1"/>
  <c r="G90" i="41"/>
  <c r="G25" i="43" s="1"/>
  <c r="H236" i="41"/>
  <c r="AG236" i="41" s="1"/>
  <c r="X236" i="41"/>
  <c r="AW236" i="41" s="1"/>
  <c r="T236" i="41"/>
  <c r="AS236" i="41" s="1"/>
  <c r="D236" i="41"/>
  <c r="AC236" i="41" s="1"/>
  <c r="L236" i="41"/>
  <c r="AK236" i="41" s="1"/>
  <c r="P236" i="41"/>
  <c r="AO236" i="41" s="1"/>
  <c r="T256" i="41"/>
  <c r="AS256" i="41" s="1"/>
  <c r="D256" i="41"/>
  <c r="AC256" i="41" s="1"/>
  <c r="H256" i="41"/>
  <c r="AG256" i="41" s="1"/>
  <c r="L256" i="41"/>
  <c r="AK256" i="41" s="1"/>
  <c r="X256" i="41"/>
  <c r="AW256" i="41" s="1"/>
  <c r="P256" i="41"/>
  <c r="AO256" i="41" s="1"/>
  <c r="X244" i="41"/>
  <c r="AW244" i="41" s="1"/>
  <c r="H244" i="41"/>
  <c r="AG244" i="41" s="1"/>
  <c r="L244" i="41"/>
  <c r="AK244" i="41" s="1"/>
  <c r="D244" i="41"/>
  <c r="AC244" i="41" s="1"/>
  <c r="T244" i="41"/>
  <c r="AS244" i="41" s="1"/>
  <c r="P244" i="41"/>
  <c r="AO244" i="41" s="1"/>
  <c r="H170" i="41"/>
  <c r="AG170" i="41" s="1"/>
  <c r="X170" i="41"/>
  <c r="AW170" i="41" s="1"/>
  <c r="T170" i="41"/>
  <c r="AS170" i="41" s="1"/>
  <c r="D170" i="41"/>
  <c r="AC170" i="41" s="1"/>
  <c r="L170" i="41"/>
  <c r="AK170" i="41" s="1"/>
  <c r="P170" i="41"/>
  <c r="AO170" i="41" s="1"/>
  <c r="D159" i="41"/>
  <c r="AC159" i="41" s="1"/>
  <c r="P159" i="41"/>
  <c r="AO159" i="41" s="1"/>
  <c r="L159" i="41"/>
  <c r="AK159" i="41" s="1"/>
  <c r="X159" i="41"/>
  <c r="AW159" i="41" s="1"/>
  <c r="T159" i="41"/>
  <c r="AS159" i="41" s="1"/>
  <c r="H159" i="41"/>
  <c r="AG159" i="41" s="1"/>
  <c r="X163" i="41"/>
  <c r="AW163" i="41" s="1"/>
  <c r="L163" i="41"/>
  <c r="AK163" i="41" s="1"/>
  <c r="T163" i="41"/>
  <c r="AS163" i="41" s="1"/>
  <c r="H163" i="41"/>
  <c r="AG163" i="41" s="1"/>
  <c r="D163" i="41"/>
  <c r="AC163" i="41" s="1"/>
  <c r="P163" i="41"/>
  <c r="AO163" i="41" s="1"/>
  <c r="P358" i="41"/>
  <c r="AO358" i="41" s="1"/>
  <c r="D358" i="41"/>
  <c r="AC358" i="41" s="1"/>
  <c r="H358" i="41"/>
  <c r="AG358" i="41" s="1"/>
  <c r="T358" i="41"/>
  <c r="AS358" i="41" s="1"/>
  <c r="X358" i="41"/>
  <c r="AW358" i="41" s="1"/>
  <c r="L358" i="41"/>
  <c r="AK358" i="41" s="1"/>
  <c r="T390" i="41"/>
  <c r="AS390" i="41" s="1"/>
  <c r="P390" i="41"/>
  <c r="AO390" i="41" s="1"/>
  <c r="X390" i="41"/>
  <c r="AW390" i="41" s="1"/>
  <c r="H390" i="41"/>
  <c r="AG390" i="41" s="1"/>
  <c r="D390" i="41"/>
  <c r="AC390" i="41" s="1"/>
  <c r="L390" i="41"/>
  <c r="AK390" i="41" s="1"/>
  <c r="P383" i="41"/>
  <c r="AO383" i="41" s="1"/>
  <c r="X383" i="41"/>
  <c r="AW383" i="41" s="1"/>
  <c r="T383" i="41"/>
  <c r="AS383" i="41" s="1"/>
  <c r="L383" i="41"/>
  <c r="AK383" i="41" s="1"/>
  <c r="H383" i="41"/>
  <c r="AG383" i="41" s="1"/>
  <c r="D383" i="41"/>
  <c r="AC383" i="41" s="1"/>
  <c r="D316" i="41"/>
  <c r="AC316" i="41" s="1"/>
  <c r="X316" i="41"/>
  <c r="AW316" i="41" s="1"/>
  <c r="P316" i="41"/>
  <c r="AO316" i="41" s="1"/>
  <c r="L316" i="41"/>
  <c r="AK316" i="41" s="1"/>
  <c r="H316" i="41"/>
  <c r="AG316" i="41" s="1"/>
  <c r="T316" i="41"/>
  <c r="AS316" i="41" s="1"/>
  <c r="T313" i="41"/>
  <c r="AS313" i="41" s="1"/>
  <c r="P313" i="41"/>
  <c r="AO313" i="41" s="1"/>
  <c r="H313" i="41"/>
  <c r="AG313" i="41" s="1"/>
  <c r="X313" i="41"/>
  <c r="AW313" i="41" s="1"/>
  <c r="D313" i="41"/>
  <c r="AC313" i="41" s="1"/>
  <c r="L313" i="41"/>
  <c r="AK313" i="41" s="1"/>
  <c r="X307" i="41"/>
  <c r="AW307" i="41" s="1"/>
  <c r="H307" i="41"/>
  <c r="AG307" i="41" s="1"/>
  <c r="D307" i="41"/>
  <c r="AC307" i="41" s="1"/>
  <c r="P307" i="41"/>
  <c r="AO307" i="41" s="1"/>
  <c r="L307" i="41"/>
  <c r="AK307" i="41" s="1"/>
  <c r="T307" i="41"/>
  <c r="AS307" i="41" s="1"/>
  <c r="X247" i="41"/>
  <c r="AW247" i="41" s="1"/>
  <c r="H247" i="41"/>
  <c r="AG247" i="41" s="1"/>
  <c r="T247" i="41"/>
  <c r="AS247" i="41" s="1"/>
  <c r="L247" i="41"/>
  <c r="AK247" i="41" s="1"/>
  <c r="P247" i="41"/>
  <c r="AO247" i="41" s="1"/>
  <c r="D247" i="41"/>
  <c r="AC247" i="41" s="1"/>
  <c r="P255" i="41"/>
  <c r="AO255" i="41" s="1"/>
  <c r="X255" i="41"/>
  <c r="AW255" i="41" s="1"/>
  <c r="T255" i="41"/>
  <c r="AS255" i="41" s="1"/>
  <c r="H255" i="41"/>
  <c r="AG255" i="41" s="1"/>
  <c r="D255" i="41"/>
  <c r="AC255" i="41" s="1"/>
  <c r="L255" i="41"/>
  <c r="AK255" i="41" s="1"/>
  <c r="H253" i="41"/>
  <c r="AG253" i="41" s="1"/>
  <c r="X253" i="41"/>
  <c r="AW253" i="41" s="1"/>
  <c r="T253" i="41"/>
  <c r="AS253" i="41" s="1"/>
  <c r="L253" i="41"/>
  <c r="AK253" i="41" s="1"/>
  <c r="P253" i="41"/>
  <c r="AO253" i="41" s="1"/>
  <c r="D253" i="41"/>
  <c r="AC253" i="41" s="1"/>
  <c r="H145" i="41"/>
  <c r="AG145" i="41" s="1"/>
  <c r="T145" i="41"/>
  <c r="AS145" i="41" s="1"/>
  <c r="D145" i="41"/>
  <c r="AC145" i="41" s="1"/>
  <c r="L145" i="41"/>
  <c r="AK145" i="41" s="1"/>
  <c r="X145" i="41"/>
  <c r="AW145" i="41" s="1"/>
  <c r="P145" i="41"/>
  <c r="AO145" i="41" s="1"/>
  <c r="H187" i="41"/>
  <c r="AG187" i="41" s="1"/>
  <c r="P187" i="41"/>
  <c r="AO187" i="41" s="1"/>
  <c r="T187" i="41"/>
  <c r="AS187" i="41" s="1"/>
  <c r="D187" i="41"/>
  <c r="AC187" i="41" s="1"/>
  <c r="X187" i="41"/>
  <c r="AW187" i="41" s="1"/>
  <c r="L187" i="41"/>
  <c r="AK187" i="41" s="1"/>
  <c r="P174" i="41"/>
  <c r="AO174" i="41" s="1"/>
  <c r="D174" i="41"/>
  <c r="AC174" i="41" s="1"/>
  <c r="L174" i="41"/>
  <c r="AK174" i="41" s="1"/>
  <c r="X174" i="41"/>
  <c r="AW174" i="41" s="1"/>
  <c r="T174" i="41"/>
  <c r="AS174" i="41" s="1"/>
  <c r="H174" i="41"/>
  <c r="AG174" i="41" s="1"/>
  <c r="P380" i="41"/>
  <c r="AO380" i="41" s="1"/>
  <c r="T380" i="41"/>
  <c r="AS380" i="41" s="1"/>
  <c r="H380" i="41"/>
  <c r="AG380" i="41" s="1"/>
  <c r="D380" i="41"/>
  <c r="AC380" i="41" s="1"/>
  <c r="L380" i="41"/>
  <c r="AK380" i="41" s="1"/>
  <c r="X380" i="41"/>
  <c r="AW380" i="41" s="1"/>
  <c r="P288" i="41"/>
  <c r="AO288" i="41" s="1"/>
  <c r="T288" i="41"/>
  <c r="AS288" i="41" s="1"/>
  <c r="H288" i="41"/>
  <c r="AG288" i="41" s="1"/>
  <c r="D288" i="41"/>
  <c r="AC288" i="41" s="1"/>
  <c r="L288" i="41"/>
  <c r="AK288" i="41" s="1"/>
  <c r="X288" i="41"/>
  <c r="AW288" i="41" s="1"/>
  <c r="D172" i="41"/>
  <c r="AC172" i="41" s="1"/>
  <c r="T172" i="41"/>
  <c r="AS172" i="41" s="1"/>
  <c r="H172" i="41"/>
  <c r="AG172" i="41" s="1"/>
  <c r="X172" i="41"/>
  <c r="AW172" i="41" s="1"/>
  <c r="L172" i="41"/>
  <c r="AK172" i="41" s="1"/>
  <c r="P172" i="41"/>
  <c r="AO172" i="41" s="1"/>
  <c r="H357" i="41"/>
  <c r="AG357" i="41" s="1"/>
  <c r="P357" i="41"/>
  <c r="AO357" i="41" s="1"/>
  <c r="T357" i="41"/>
  <c r="AS357" i="41" s="1"/>
  <c r="L357" i="41"/>
  <c r="AK357" i="41" s="1"/>
  <c r="D357" i="41"/>
  <c r="AC357" i="41" s="1"/>
  <c r="X357" i="41"/>
  <c r="AW357" i="41" s="1"/>
  <c r="T297" i="41"/>
  <c r="AS297" i="41" s="1"/>
  <c r="P297" i="41"/>
  <c r="AO297" i="41" s="1"/>
  <c r="D297" i="41"/>
  <c r="AC297" i="41" s="1"/>
  <c r="H297" i="41"/>
  <c r="AG297" i="41" s="1"/>
  <c r="X297" i="41"/>
  <c r="AW297" i="41" s="1"/>
  <c r="L297" i="41"/>
  <c r="AK297" i="41" s="1"/>
  <c r="X240" i="41"/>
  <c r="AW240" i="41" s="1"/>
  <c r="H240" i="41"/>
  <c r="AG240" i="41" s="1"/>
  <c r="D240" i="41"/>
  <c r="AC240" i="41" s="1"/>
  <c r="L240" i="41"/>
  <c r="AK240" i="41" s="1"/>
  <c r="P240" i="41"/>
  <c r="AO240" i="41" s="1"/>
  <c r="T240" i="41"/>
  <c r="AS240" i="41" s="1"/>
  <c r="T149" i="41"/>
  <c r="AS149" i="41" s="1"/>
  <c r="H149" i="41"/>
  <c r="AG149" i="41" s="1"/>
  <c r="D149" i="41"/>
  <c r="AC149" i="41" s="1"/>
  <c r="L149" i="41"/>
  <c r="AK149" i="41" s="1"/>
  <c r="X149" i="41"/>
  <c r="AW149" i="41" s="1"/>
  <c r="P149" i="41"/>
  <c r="AO149" i="41" s="1"/>
  <c r="P374" i="41"/>
  <c r="AO374" i="41" s="1"/>
  <c r="H374" i="41"/>
  <c r="AG374" i="41" s="1"/>
  <c r="L374" i="41"/>
  <c r="AK374" i="41" s="1"/>
  <c r="X374" i="41"/>
  <c r="AW374" i="41" s="1"/>
  <c r="T374" i="41"/>
  <c r="AS374" i="41" s="1"/>
  <c r="D374" i="41"/>
  <c r="AC374" i="41" s="1"/>
  <c r="P219" i="41"/>
  <c r="AO219" i="41" s="1"/>
  <c r="X219" i="41"/>
  <c r="AW219" i="41" s="1"/>
  <c r="T219" i="41"/>
  <c r="AS219" i="41" s="1"/>
  <c r="D219" i="41"/>
  <c r="AC219" i="41" s="1"/>
  <c r="H219" i="41"/>
  <c r="AG219" i="41" s="1"/>
  <c r="L219" i="41"/>
  <c r="AK219" i="41" s="1"/>
  <c r="X175" i="41"/>
  <c r="AW175" i="41" s="1"/>
  <c r="T175" i="41"/>
  <c r="AS175" i="41" s="1"/>
  <c r="P175" i="41"/>
  <c r="AO175" i="41" s="1"/>
  <c r="L175" i="41"/>
  <c r="AK175" i="41" s="1"/>
  <c r="D175" i="41"/>
  <c r="AC175" i="41" s="1"/>
  <c r="H175" i="41"/>
  <c r="AG175" i="41" s="1"/>
  <c r="X389" i="41"/>
  <c r="AW389" i="41" s="1"/>
  <c r="T389" i="41"/>
  <c r="AS389" i="41" s="1"/>
  <c r="D389" i="41"/>
  <c r="AC389" i="41" s="1"/>
  <c r="H389" i="41"/>
  <c r="AG389" i="41" s="1"/>
  <c r="P389" i="41"/>
  <c r="AO389" i="41" s="1"/>
  <c r="L389" i="41"/>
  <c r="AK389" i="41" s="1"/>
  <c r="X292" i="41"/>
  <c r="AW292" i="41" s="1"/>
  <c r="T292" i="41"/>
  <c r="AS292" i="41" s="1"/>
  <c r="L292" i="41"/>
  <c r="AK292" i="41" s="1"/>
  <c r="H292" i="41"/>
  <c r="AG292" i="41" s="1"/>
  <c r="D292" i="41"/>
  <c r="AC292" i="41" s="1"/>
  <c r="P292" i="41"/>
  <c r="AO292" i="41" s="1"/>
  <c r="P188" i="41"/>
  <c r="AO188" i="41" s="1"/>
  <c r="H188" i="41"/>
  <c r="AG188" i="41" s="1"/>
  <c r="D188" i="41"/>
  <c r="AC188" i="41" s="1"/>
  <c r="L188" i="41"/>
  <c r="AK188" i="41" s="1"/>
  <c r="T188" i="41"/>
  <c r="AS188" i="41" s="1"/>
  <c r="X188" i="41"/>
  <c r="AW188" i="41" s="1"/>
  <c r="T323" i="41"/>
  <c r="AS323" i="41" s="1"/>
  <c r="L323" i="41"/>
  <c r="AK323" i="41" s="1"/>
  <c r="X323" i="41"/>
  <c r="AW323" i="41" s="1"/>
  <c r="P323" i="41"/>
  <c r="AO323" i="41" s="1"/>
  <c r="H323" i="41"/>
  <c r="AG323" i="41" s="1"/>
  <c r="D323" i="41"/>
  <c r="AC323" i="41" s="1"/>
  <c r="X191" i="41"/>
  <c r="AW191" i="41" s="1"/>
  <c r="D191" i="41"/>
  <c r="AC191" i="41" s="1"/>
  <c r="P191" i="41"/>
  <c r="AO191" i="41" s="1"/>
  <c r="L191" i="41"/>
  <c r="AK191" i="41" s="1"/>
  <c r="H191" i="41"/>
  <c r="AG191" i="41" s="1"/>
  <c r="T191" i="41"/>
  <c r="AS191" i="41" s="1"/>
  <c r="P362" i="41"/>
  <c r="AO362" i="41" s="1"/>
  <c r="T362" i="41"/>
  <c r="AS362" i="41" s="1"/>
  <c r="H362" i="41"/>
  <c r="AG362" i="41" s="1"/>
  <c r="D362" i="41"/>
  <c r="AC362" i="41" s="1"/>
  <c r="X362" i="41"/>
  <c r="AW362" i="41" s="1"/>
  <c r="L362" i="41"/>
  <c r="AK362" i="41" s="1"/>
  <c r="D310" i="41"/>
  <c r="AC310" i="41" s="1"/>
  <c r="X310" i="41"/>
  <c r="AW310" i="41" s="1"/>
  <c r="H310" i="41"/>
  <c r="AG310" i="41" s="1"/>
  <c r="L310" i="41"/>
  <c r="AK310" i="41" s="1"/>
  <c r="P310" i="41"/>
  <c r="AO310" i="41" s="1"/>
  <c r="T310" i="41"/>
  <c r="AS310" i="41" s="1"/>
  <c r="T222" i="41"/>
  <c r="AS222" i="41" s="1"/>
  <c r="X222" i="41"/>
  <c r="AW222" i="41" s="1"/>
  <c r="P222" i="41"/>
  <c r="AO222" i="41" s="1"/>
  <c r="H222" i="41"/>
  <c r="AG222" i="41" s="1"/>
  <c r="L222" i="41"/>
  <c r="AK222" i="41" s="1"/>
  <c r="D222" i="41"/>
  <c r="AC222" i="41" s="1"/>
  <c r="P369" i="41"/>
  <c r="AO369" i="41" s="1"/>
  <c r="X369" i="41"/>
  <c r="AW369" i="41" s="1"/>
  <c r="D369" i="41"/>
  <c r="AC369" i="41" s="1"/>
  <c r="H369" i="41"/>
  <c r="AG369" i="41" s="1"/>
  <c r="T369" i="41"/>
  <c r="AS369" i="41" s="1"/>
  <c r="L369" i="41"/>
  <c r="AK369" i="41" s="1"/>
  <c r="X385" i="41"/>
  <c r="AW385" i="41" s="1"/>
  <c r="T385" i="41"/>
  <c r="AS385" i="41" s="1"/>
  <c r="H385" i="41"/>
  <c r="AG385" i="41" s="1"/>
  <c r="L385" i="41"/>
  <c r="AK385" i="41" s="1"/>
  <c r="D385" i="41"/>
  <c r="AC385" i="41" s="1"/>
  <c r="P385" i="41"/>
  <c r="AO385" i="41" s="1"/>
  <c r="D302" i="41"/>
  <c r="AC302" i="41" s="1"/>
  <c r="X302" i="41"/>
  <c r="AW302" i="41" s="1"/>
  <c r="H302" i="41"/>
  <c r="AG302" i="41" s="1"/>
  <c r="T302" i="41"/>
  <c r="AS302" i="41" s="1"/>
  <c r="P302" i="41"/>
  <c r="AO302" i="41" s="1"/>
  <c r="L302" i="41"/>
  <c r="AK302" i="41" s="1"/>
  <c r="P303" i="41"/>
  <c r="AO303" i="41" s="1"/>
  <c r="H303" i="41"/>
  <c r="AG303" i="41" s="1"/>
  <c r="X303" i="41"/>
  <c r="AW303" i="41" s="1"/>
  <c r="D303" i="41"/>
  <c r="AC303" i="41" s="1"/>
  <c r="T303" i="41"/>
  <c r="AS303" i="41" s="1"/>
  <c r="L303" i="41"/>
  <c r="AK303" i="41" s="1"/>
  <c r="D248" i="41"/>
  <c r="AC248" i="41" s="1"/>
  <c r="X248" i="41"/>
  <c r="AW248" i="41" s="1"/>
  <c r="H248" i="41"/>
  <c r="AG248" i="41" s="1"/>
  <c r="T248" i="41"/>
  <c r="AS248" i="41" s="1"/>
  <c r="L248" i="41"/>
  <c r="AK248" i="41" s="1"/>
  <c r="P248" i="41"/>
  <c r="AO248" i="41" s="1"/>
  <c r="X185" i="41"/>
  <c r="AW185" i="41" s="1"/>
  <c r="P185" i="41"/>
  <c r="AO185" i="41" s="1"/>
  <c r="T185" i="41"/>
  <c r="AS185" i="41" s="1"/>
  <c r="D185" i="41"/>
  <c r="AC185" i="41" s="1"/>
  <c r="L185" i="41"/>
  <c r="AK185" i="41" s="1"/>
  <c r="H185" i="41"/>
  <c r="AG185" i="41" s="1"/>
  <c r="X388" i="41"/>
  <c r="AW388" i="41" s="1"/>
  <c r="L388" i="41"/>
  <c r="AK388" i="41" s="1"/>
  <c r="H388" i="41"/>
  <c r="AG388" i="41" s="1"/>
  <c r="T388" i="41"/>
  <c r="AS388" i="41" s="1"/>
  <c r="P388" i="41"/>
  <c r="AO388" i="41" s="1"/>
  <c r="D388" i="41"/>
  <c r="AC388" i="41" s="1"/>
  <c r="D378" i="41"/>
  <c r="AC378" i="41" s="1"/>
  <c r="T378" i="41"/>
  <c r="AS378" i="41" s="1"/>
  <c r="X378" i="41"/>
  <c r="AW378" i="41" s="1"/>
  <c r="H378" i="41"/>
  <c r="AG378" i="41" s="1"/>
  <c r="L378" i="41"/>
  <c r="AK378" i="41" s="1"/>
  <c r="P378" i="41"/>
  <c r="AO378" i="41" s="1"/>
  <c r="D392" i="41"/>
  <c r="AC392" i="41" s="1"/>
  <c r="L392" i="41"/>
  <c r="AK392" i="41" s="1"/>
  <c r="X392" i="41"/>
  <c r="AW392" i="41" s="1"/>
  <c r="H392" i="41"/>
  <c r="AG392" i="41" s="1"/>
  <c r="T392" i="41"/>
  <c r="AS392" i="41" s="1"/>
  <c r="P392" i="41"/>
  <c r="AO392" i="41" s="1"/>
  <c r="X298" i="41"/>
  <c r="AW298" i="41" s="1"/>
  <c r="T298" i="41"/>
  <c r="AS298" i="41" s="1"/>
  <c r="D298" i="41"/>
  <c r="AC298" i="41" s="1"/>
  <c r="L298" i="41"/>
  <c r="AK298" i="41" s="1"/>
  <c r="H298" i="41"/>
  <c r="AG298" i="41" s="1"/>
  <c r="P298" i="41"/>
  <c r="AO298" i="41" s="1"/>
  <c r="D300" i="41"/>
  <c r="AC300" i="41" s="1"/>
  <c r="P300" i="41"/>
  <c r="AO300" i="41" s="1"/>
  <c r="H300" i="41"/>
  <c r="AG300" i="41" s="1"/>
  <c r="X300" i="41"/>
  <c r="AW300" i="41" s="1"/>
  <c r="T300" i="41"/>
  <c r="AS300" i="41" s="1"/>
  <c r="L300" i="41"/>
  <c r="AK300" i="41" s="1"/>
  <c r="P314" i="41"/>
  <c r="AO314" i="41" s="1"/>
  <c r="T314" i="41"/>
  <c r="AS314" i="41" s="1"/>
  <c r="L314" i="41"/>
  <c r="AK314" i="41" s="1"/>
  <c r="D314" i="41"/>
  <c r="AC314" i="41" s="1"/>
  <c r="H314" i="41"/>
  <c r="AG314" i="41" s="1"/>
  <c r="X314" i="41"/>
  <c r="AW314" i="41" s="1"/>
  <c r="DA357" i="41"/>
  <c r="DB357" i="41" s="1"/>
  <c r="T217" i="41"/>
  <c r="AS217" i="41" s="1"/>
  <c r="P217" i="41"/>
  <c r="AO217" i="41" s="1"/>
  <c r="H217" i="41"/>
  <c r="AG217" i="41" s="1"/>
  <c r="L217" i="41"/>
  <c r="AK217" i="41" s="1"/>
  <c r="X217" i="41"/>
  <c r="AW217" i="41" s="1"/>
  <c r="D217" i="41"/>
  <c r="AC217" i="41" s="1"/>
  <c r="X228" i="41"/>
  <c r="AW228" i="41" s="1"/>
  <c r="H228" i="41"/>
  <c r="AG228" i="41" s="1"/>
  <c r="T228" i="41"/>
  <c r="AS228" i="41" s="1"/>
  <c r="P228" i="41"/>
  <c r="AO228" i="41" s="1"/>
  <c r="L228" i="41"/>
  <c r="AK228" i="41" s="1"/>
  <c r="D228" i="41"/>
  <c r="AC228" i="41" s="1"/>
  <c r="D233" i="41"/>
  <c r="AC233" i="41" s="1"/>
  <c r="T233" i="41"/>
  <c r="AS233" i="41" s="1"/>
  <c r="H233" i="41"/>
  <c r="AG233" i="41" s="1"/>
  <c r="X233" i="41"/>
  <c r="AW233" i="41" s="1"/>
  <c r="P233" i="41"/>
  <c r="AO233" i="41" s="1"/>
  <c r="L233" i="41"/>
  <c r="AK233" i="41" s="1"/>
  <c r="P168" i="41"/>
  <c r="AO168" i="41" s="1"/>
  <c r="X168" i="41"/>
  <c r="AW168" i="41" s="1"/>
  <c r="H168" i="41"/>
  <c r="AG168" i="41" s="1"/>
  <c r="L168" i="41"/>
  <c r="AK168" i="41" s="1"/>
  <c r="D168" i="41"/>
  <c r="AC168" i="41" s="1"/>
  <c r="T168" i="41"/>
  <c r="AS168" i="41" s="1"/>
  <c r="X176" i="41"/>
  <c r="AW176" i="41" s="1"/>
  <c r="T176" i="41"/>
  <c r="AS176" i="41" s="1"/>
  <c r="H176" i="41"/>
  <c r="AG176" i="41" s="1"/>
  <c r="P176" i="41"/>
  <c r="AO176" i="41" s="1"/>
  <c r="D176" i="41"/>
  <c r="AC176" i="41" s="1"/>
  <c r="L176" i="41"/>
  <c r="AK176" i="41" s="1"/>
  <c r="D190" i="41"/>
  <c r="AC190" i="41" s="1"/>
  <c r="T190" i="41"/>
  <c r="AS190" i="41" s="1"/>
  <c r="L190" i="41"/>
  <c r="AK190" i="41" s="1"/>
  <c r="H190" i="41"/>
  <c r="AG190" i="41" s="1"/>
  <c r="P190" i="41"/>
  <c r="AO190" i="41" s="1"/>
  <c r="X190" i="41"/>
  <c r="AW190" i="41" s="1"/>
  <c r="X351" i="41"/>
  <c r="AW351" i="41" s="1"/>
  <c r="H351" i="41"/>
  <c r="AG351" i="41" s="1"/>
  <c r="T351" i="41"/>
  <c r="AS351" i="41" s="1"/>
  <c r="L351" i="41"/>
  <c r="AK351" i="41" s="1"/>
  <c r="P351" i="41"/>
  <c r="AO351" i="41" s="1"/>
  <c r="D351" i="41"/>
  <c r="AC351" i="41" s="1"/>
  <c r="H372" i="41"/>
  <c r="AG372" i="41" s="1"/>
  <c r="P372" i="41"/>
  <c r="AO372" i="41" s="1"/>
  <c r="X372" i="41"/>
  <c r="AW372" i="41" s="1"/>
  <c r="D372" i="41"/>
  <c r="AC372" i="41" s="1"/>
  <c r="T372" i="41"/>
  <c r="AS372" i="41" s="1"/>
  <c r="L372" i="41"/>
  <c r="AK372" i="41" s="1"/>
  <c r="D355" i="41"/>
  <c r="AC355" i="41" s="1"/>
  <c r="P355" i="41"/>
  <c r="AO355" i="41" s="1"/>
  <c r="X355" i="41"/>
  <c r="AW355" i="41" s="1"/>
  <c r="T355" i="41"/>
  <c r="AS355" i="41" s="1"/>
  <c r="H355" i="41"/>
  <c r="AG355" i="41" s="1"/>
  <c r="L355" i="41"/>
  <c r="AK355" i="41" s="1"/>
  <c r="T317" i="41"/>
  <c r="AS317" i="41" s="1"/>
  <c r="D317" i="41"/>
  <c r="AC317" i="41" s="1"/>
  <c r="L317" i="41"/>
  <c r="AK317" i="41" s="1"/>
  <c r="P317" i="41"/>
  <c r="AO317" i="41" s="1"/>
  <c r="X317" i="41"/>
  <c r="AW317" i="41" s="1"/>
  <c r="H317" i="41"/>
  <c r="AG317" i="41" s="1"/>
  <c r="H325" i="41"/>
  <c r="AG325" i="41" s="1"/>
  <c r="P325" i="41"/>
  <c r="AO325" i="41" s="1"/>
  <c r="T325" i="41"/>
  <c r="AS325" i="41" s="1"/>
  <c r="X325" i="41"/>
  <c r="AW325" i="41" s="1"/>
  <c r="L325" i="41"/>
  <c r="AK325" i="41" s="1"/>
  <c r="D325" i="41"/>
  <c r="AC325" i="41" s="1"/>
  <c r="D286" i="41"/>
  <c r="AC286" i="41" s="1"/>
  <c r="X286" i="41"/>
  <c r="AW286" i="41" s="1"/>
  <c r="P286" i="41"/>
  <c r="AO286" i="41" s="1"/>
  <c r="H286" i="41"/>
  <c r="AG286" i="41" s="1"/>
  <c r="L286" i="41"/>
  <c r="AK286" i="41" s="1"/>
  <c r="T286" i="41"/>
  <c r="AS286" i="41" s="1"/>
  <c r="D214" i="41"/>
  <c r="AC214" i="41" s="1"/>
  <c r="T214" i="41"/>
  <c r="AS214" i="41" s="1"/>
  <c r="L214" i="41"/>
  <c r="AK214" i="41" s="1"/>
  <c r="H214" i="41"/>
  <c r="AG214" i="41" s="1"/>
  <c r="X214" i="41"/>
  <c r="AW214" i="41" s="1"/>
  <c r="P214" i="41"/>
  <c r="AO214" i="41" s="1"/>
  <c r="L231" i="41"/>
  <c r="AK231" i="41" s="1"/>
  <c r="X231" i="41"/>
  <c r="AW231" i="41" s="1"/>
  <c r="T231" i="41"/>
  <c r="AS231" i="41" s="1"/>
  <c r="H231" i="41"/>
  <c r="AG231" i="41" s="1"/>
  <c r="D231" i="41"/>
  <c r="AC231" i="41" s="1"/>
  <c r="P231" i="41"/>
  <c r="AO231" i="41" s="1"/>
  <c r="P252" i="41"/>
  <c r="AO252" i="41" s="1"/>
  <c r="T252" i="41"/>
  <c r="AS252" i="41" s="1"/>
  <c r="H252" i="41"/>
  <c r="AG252" i="41" s="1"/>
  <c r="L252" i="41"/>
  <c r="AK252" i="41" s="1"/>
  <c r="D252" i="41"/>
  <c r="AC252" i="41" s="1"/>
  <c r="X252" i="41"/>
  <c r="AW252" i="41" s="1"/>
  <c r="D242" i="41"/>
  <c r="AC242" i="41" s="1"/>
  <c r="H242" i="41"/>
  <c r="AG242" i="41" s="1"/>
  <c r="T242" i="41"/>
  <c r="AS242" i="41" s="1"/>
  <c r="P242" i="41"/>
  <c r="AO242" i="41" s="1"/>
  <c r="L242" i="41"/>
  <c r="AK242" i="41" s="1"/>
  <c r="X242" i="41"/>
  <c r="AW242" i="41" s="1"/>
  <c r="L184" i="41"/>
  <c r="AK184" i="41" s="1"/>
  <c r="H184" i="41"/>
  <c r="AG184" i="41" s="1"/>
  <c r="T184" i="41"/>
  <c r="AS184" i="41" s="1"/>
  <c r="P184" i="41"/>
  <c r="AO184" i="41" s="1"/>
  <c r="X184" i="41"/>
  <c r="AW184" i="41" s="1"/>
  <c r="D184" i="41"/>
  <c r="AC184" i="41" s="1"/>
  <c r="T147" i="41"/>
  <c r="AS147" i="41" s="1"/>
  <c r="X147" i="41"/>
  <c r="AW147" i="41" s="1"/>
  <c r="H147" i="41"/>
  <c r="AG147" i="41" s="1"/>
  <c r="L147" i="41"/>
  <c r="AK147" i="41" s="1"/>
  <c r="D147" i="41"/>
  <c r="AC147" i="41" s="1"/>
  <c r="P147" i="41"/>
  <c r="AO147" i="41" s="1"/>
  <c r="T146" i="41"/>
  <c r="AS146" i="41" s="1"/>
  <c r="H146" i="41"/>
  <c r="AG146" i="41" s="1"/>
  <c r="X146" i="41"/>
  <c r="AW146" i="41" s="1"/>
  <c r="D146" i="41"/>
  <c r="AC146" i="41" s="1"/>
  <c r="L146" i="41"/>
  <c r="AK146" i="41" s="1"/>
  <c r="P146" i="41"/>
  <c r="AO146" i="41" s="1"/>
  <c r="DA350" i="41"/>
  <c r="DB350" i="41" s="1"/>
  <c r="DC350" i="41" s="1"/>
  <c r="DA294" i="41"/>
  <c r="DB294" i="41" s="1"/>
  <c r="DC294" i="41" s="1"/>
  <c r="DA278" i="41"/>
  <c r="DB278" i="41" s="1"/>
  <c r="DC278" i="41" s="1"/>
  <c r="DD278" i="41" s="1"/>
  <c r="DE278" i="41" s="1"/>
  <c r="DA292" i="41"/>
  <c r="DB292" i="41" s="1"/>
  <c r="DA355" i="41"/>
  <c r="DB355" i="41" s="1"/>
  <c r="DA284" i="41"/>
  <c r="DB284" i="41" s="1"/>
  <c r="DD284" i="41" s="1"/>
  <c r="DE284" i="41" s="1"/>
  <c r="DA285" i="41"/>
  <c r="DB285" i="41" s="1"/>
  <c r="DA360" i="41"/>
  <c r="DB360" i="41" s="1"/>
  <c r="DC360" i="41" s="1"/>
  <c r="DA295" i="41"/>
  <c r="DB295" i="41" s="1"/>
  <c r="DC295" i="41" s="1"/>
  <c r="DD295" i="41" s="1"/>
  <c r="DE295" i="41" s="1"/>
  <c r="DA290" i="41"/>
  <c r="DB290" i="41" s="1"/>
  <c r="DC290" i="41" s="1"/>
  <c r="DD290" i="41" s="1"/>
  <c r="DE290" i="41" s="1"/>
  <c r="DA362" i="41"/>
  <c r="DB362" i="41" s="1"/>
  <c r="DC362" i="41" s="1"/>
  <c r="DA288" i="41"/>
  <c r="DB288" i="41" s="1"/>
  <c r="DA291" i="41"/>
  <c r="DB291" i="41" s="1"/>
  <c r="DC291" i="41" s="1"/>
  <c r="DD291" i="41" s="1"/>
  <c r="DE291" i="41" s="1"/>
  <c r="DA351" i="41"/>
  <c r="DB351" i="41" s="1"/>
  <c r="DD351" i="41" s="1"/>
  <c r="DE351" i="41" s="1"/>
  <c r="DA346" i="41"/>
  <c r="DB346" i="41" s="1"/>
  <c r="DC346" i="41" s="1"/>
  <c r="DD346" i="41" s="1"/>
  <c r="DE346" i="41" s="1"/>
  <c r="DA287" i="41"/>
  <c r="DB287" i="41" s="1"/>
  <c r="DC287" i="41" s="1"/>
  <c r="DA345" i="41"/>
  <c r="DB345" i="41" s="1"/>
  <c r="DA347" i="41"/>
  <c r="DB347" i="41" s="1"/>
  <c r="DC347" i="41" s="1"/>
  <c r="DA289" i="41"/>
  <c r="DB289" i="41" s="1"/>
  <c r="DA282" i="41"/>
  <c r="DB282" i="41" s="1"/>
  <c r="DA293" i="41"/>
  <c r="DB293" i="41" s="1"/>
  <c r="DC293" i="41" s="1"/>
  <c r="DD293" i="41" s="1"/>
  <c r="DE293" i="41" s="1"/>
  <c r="DA353" i="41"/>
  <c r="DB353" i="41" s="1"/>
  <c r="DC353" i="41" s="1"/>
  <c r="DA281" i="41"/>
  <c r="DB281" i="41" s="1"/>
  <c r="DC281" i="41" s="1"/>
  <c r="DD281" i="41" s="1"/>
  <c r="DE281" i="41" s="1"/>
  <c r="DA356" i="41"/>
  <c r="DB356" i="41" s="1"/>
  <c r="DC356" i="41" s="1"/>
  <c r="DD356" i="41" s="1"/>
  <c r="DE356" i="41" s="1"/>
  <c r="DA359" i="41"/>
  <c r="DB359" i="41" s="1"/>
  <c r="DC359" i="41" s="1"/>
  <c r="DD359" i="41" s="1"/>
  <c r="DE359" i="41" s="1"/>
  <c r="DA279" i="41"/>
  <c r="DB279" i="41" s="1"/>
  <c r="DC279" i="41" s="1"/>
  <c r="DD279" i="41" s="1"/>
  <c r="DE279" i="41" s="1"/>
  <c r="DA349" i="41"/>
  <c r="DB349" i="41" s="1"/>
  <c r="DC349" i="41" s="1"/>
  <c r="DD349" i="41" s="1"/>
  <c r="DE349" i="41" s="1"/>
  <c r="DA286" i="41"/>
  <c r="DB286" i="41" s="1"/>
  <c r="DC286" i="41" s="1"/>
  <c r="DA361" i="41"/>
  <c r="DB361" i="41" s="1"/>
  <c r="DA352" i="41"/>
  <c r="DB352" i="41" s="1"/>
  <c r="DC352" i="41" s="1"/>
  <c r="DA354" i="41"/>
  <c r="DB354" i="41" s="1"/>
  <c r="DC354" i="41" s="1"/>
  <c r="DA358" i="41"/>
  <c r="DB358" i="41" s="1"/>
  <c r="DC358" i="41" s="1"/>
  <c r="CN384" i="41"/>
  <c r="CO384" i="41" s="1"/>
  <c r="CP384" i="41" s="1"/>
  <c r="CJ384" i="41"/>
  <c r="J384" i="41"/>
  <c r="AI384" i="41" s="1"/>
  <c r="E384" i="41"/>
  <c r="AD384" i="41" s="1"/>
  <c r="Z384" i="41"/>
  <c r="Y384" i="41"/>
  <c r="AX384" i="41" s="1"/>
  <c r="Q384" i="41"/>
  <c r="AP384" i="41" s="1"/>
  <c r="G384" i="41"/>
  <c r="AF384" i="41" s="1"/>
  <c r="I384" i="41"/>
  <c r="AH384" i="41" s="1"/>
  <c r="N384" i="41"/>
  <c r="AM384" i="41" s="1"/>
  <c r="AA384" i="41"/>
  <c r="AZ384" i="41" s="1"/>
  <c r="O384" i="41"/>
  <c r="AN384" i="41" s="1"/>
  <c r="M384" i="41"/>
  <c r="AL384" i="41" s="1"/>
  <c r="W384" i="41"/>
  <c r="AV384" i="41" s="1"/>
  <c r="R384" i="41"/>
  <c r="K384" i="41"/>
  <c r="AJ384" i="41" s="1"/>
  <c r="S384" i="41"/>
  <c r="AR384" i="41" s="1"/>
  <c r="AQ384" i="41"/>
  <c r="F384" i="41"/>
  <c r="AE384" i="41" s="1"/>
  <c r="AY384" i="41"/>
  <c r="U384" i="41"/>
  <c r="AT384" i="41" s="1"/>
  <c r="V384" i="41"/>
  <c r="AU384" i="41" s="1"/>
  <c r="CJ371" i="41"/>
  <c r="CN371" i="41"/>
  <c r="CO371" i="41" s="1"/>
  <c r="CP371" i="41" s="1"/>
  <c r="E371" i="41"/>
  <c r="AD371" i="41" s="1"/>
  <c r="Q371" i="41"/>
  <c r="AP371" i="41" s="1"/>
  <c r="Y371" i="41"/>
  <c r="AX371" i="41" s="1"/>
  <c r="R371" i="41"/>
  <c r="AQ371" i="41" s="1"/>
  <c r="AM371" i="41"/>
  <c r="I371" i="41"/>
  <c r="AH371" i="41" s="1"/>
  <c r="AU371" i="41"/>
  <c r="AA371" i="41"/>
  <c r="AZ371" i="41" s="1"/>
  <c r="S371" i="41"/>
  <c r="AR371" i="41" s="1"/>
  <c r="G371" i="41"/>
  <c r="AF371" i="41" s="1"/>
  <c r="Z371" i="41"/>
  <c r="N371" i="41"/>
  <c r="J371" i="41"/>
  <c r="AI371" i="41"/>
  <c r="M371" i="41"/>
  <c r="AL371" i="41" s="1"/>
  <c r="F371" i="41"/>
  <c r="AE371" i="41" s="1"/>
  <c r="W371" i="41"/>
  <c r="AV371" i="41" s="1"/>
  <c r="K371" i="41"/>
  <c r="AJ371" i="41" s="1"/>
  <c r="AY371" i="41"/>
  <c r="V371" i="41"/>
  <c r="U371" i="41"/>
  <c r="AT371" i="41" s="1"/>
  <c r="O371" i="41"/>
  <c r="AN371" i="41" s="1"/>
  <c r="CN282" i="41"/>
  <c r="CO282" i="41" s="1"/>
  <c r="CP282" i="41" s="1"/>
  <c r="CJ282" i="41"/>
  <c r="K282" i="41"/>
  <c r="AJ282" i="41" s="1"/>
  <c r="AA282" i="41"/>
  <c r="AZ282" i="41" s="1"/>
  <c r="Z282" i="41"/>
  <c r="F282" i="41"/>
  <c r="S282" i="41"/>
  <c r="AR282" i="41" s="1"/>
  <c r="U282" i="41"/>
  <c r="AT282" i="41" s="1"/>
  <c r="M282" i="41"/>
  <c r="AL282" i="41" s="1"/>
  <c r="R282" i="41"/>
  <c r="AQ282" i="41" s="1"/>
  <c r="AE282" i="41"/>
  <c r="Q282" i="41"/>
  <c r="AP282" i="41" s="1"/>
  <c r="O282" i="41"/>
  <c r="AN282" i="41" s="1"/>
  <c r="W282" i="41"/>
  <c r="AV282" i="41" s="1"/>
  <c r="J282" i="41"/>
  <c r="AI282" i="41" s="1"/>
  <c r="V282" i="41"/>
  <c r="AU282" i="41" s="1"/>
  <c r="AM282" i="41"/>
  <c r="G282" i="41"/>
  <c r="AF282" i="41" s="1"/>
  <c r="E282" i="41"/>
  <c r="AD282" i="41" s="1"/>
  <c r="AY282" i="41"/>
  <c r="N282" i="41"/>
  <c r="Y282" i="41"/>
  <c r="AX282" i="41" s="1"/>
  <c r="I282" i="41"/>
  <c r="AH282" i="41" s="1"/>
  <c r="CJ327" i="41"/>
  <c r="CN327" i="41"/>
  <c r="CO327" i="41" s="1"/>
  <c r="CP327" i="41" s="1"/>
  <c r="V327" i="41"/>
  <c r="AU327" i="41" s="1"/>
  <c r="M327" i="41"/>
  <c r="AL327" i="41" s="1"/>
  <c r="J327" i="41"/>
  <c r="AA327" i="41"/>
  <c r="AZ327" i="41" s="1"/>
  <c r="N327" i="41"/>
  <c r="AM327" i="41" s="1"/>
  <c r="AI327" i="41"/>
  <c r="AY327" i="41"/>
  <c r="S327" i="41"/>
  <c r="AR327" i="41" s="1"/>
  <c r="G327" i="41"/>
  <c r="AF327" i="41" s="1"/>
  <c r="R327" i="41"/>
  <c r="AQ327" i="41" s="1"/>
  <c r="W327" i="41"/>
  <c r="AV327" i="41" s="1"/>
  <c r="O327" i="41"/>
  <c r="AN327" i="41" s="1"/>
  <c r="E327" i="41"/>
  <c r="AD327" i="41" s="1"/>
  <c r="F327" i="41"/>
  <c r="AE327" i="41" s="1"/>
  <c r="Y327" i="41"/>
  <c r="AX327" i="41" s="1"/>
  <c r="I327" i="41"/>
  <c r="AH327" i="41" s="1"/>
  <c r="U327" i="41"/>
  <c r="AT327" i="41" s="1"/>
  <c r="Z327" i="41"/>
  <c r="Q327" i="41"/>
  <c r="AP327" i="41" s="1"/>
  <c r="K327" i="41"/>
  <c r="AJ327" i="41" s="1"/>
  <c r="DC355" i="41"/>
  <c r="DD355" i="41" s="1"/>
  <c r="DE355" i="41" s="1"/>
  <c r="CN227" i="41"/>
  <c r="CO227" i="41" s="1"/>
  <c r="CP227" i="41" s="1"/>
  <c r="CJ227" i="41"/>
  <c r="F227" i="41"/>
  <c r="AE227" i="41" s="1"/>
  <c r="S227" i="41"/>
  <c r="AR227" i="41" s="1"/>
  <c r="V227" i="41"/>
  <c r="AU227" i="41" s="1"/>
  <c r="O227" i="41"/>
  <c r="AN227" i="41" s="1"/>
  <c r="AA227" i="41"/>
  <c r="AZ227" i="41" s="1"/>
  <c r="Z227" i="41"/>
  <c r="AY227" i="41" s="1"/>
  <c r="I227" i="41"/>
  <c r="AH227" i="41" s="1"/>
  <c r="G227" i="41"/>
  <c r="AF227" i="41" s="1"/>
  <c r="K227" i="41"/>
  <c r="AJ227" i="41" s="1"/>
  <c r="E227" i="41"/>
  <c r="Q227" i="41"/>
  <c r="AP227" i="41" s="1"/>
  <c r="R227" i="41"/>
  <c r="AQ227" i="41" s="1"/>
  <c r="N227" i="41"/>
  <c r="AM227" i="41" s="1"/>
  <c r="J227" i="41"/>
  <c r="AI227" i="41" s="1"/>
  <c r="U227" i="41"/>
  <c r="AT227" i="41" s="1"/>
  <c r="M227" i="41"/>
  <c r="AL227" i="41" s="1"/>
  <c r="W227" i="41"/>
  <c r="AV227" i="41" s="1"/>
  <c r="Y227" i="41"/>
  <c r="AX227" i="41" s="1"/>
  <c r="CN229" i="41"/>
  <c r="CO229" i="41" s="1"/>
  <c r="CP229" i="41" s="1"/>
  <c r="CJ229" i="41"/>
  <c r="AA229" i="41"/>
  <c r="AZ229" i="41" s="1"/>
  <c r="G229" i="41"/>
  <c r="AF229" i="41" s="1"/>
  <c r="K229" i="41"/>
  <c r="AJ229" i="41" s="1"/>
  <c r="R229" i="41"/>
  <c r="AQ229" i="41" s="1"/>
  <c r="O229" i="41"/>
  <c r="AN229" i="41" s="1"/>
  <c r="AM229" i="41"/>
  <c r="E229" i="41"/>
  <c r="AD229" i="41" s="1"/>
  <c r="M229" i="41"/>
  <c r="AL229" i="41" s="1"/>
  <c r="F229" i="41"/>
  <c r="AE229" i="41" s="1"/>
  <c r="N229" i="41"/>
  <c r="J229" i="41"/>
  <c r="AI229" i="41" s="1"/>
  <c r="S229" i="41"/>
  <c r="AR229" i="41" s="1"/>
  <c r="Y229" i="41"/>
  <c r="AX229" i="41" s="1"/>
  <c r="W229" i="41"/>
  <c r="AV229" i="41" s="1"/>
  <c r="U229" i="41"/>
  <c r="AT229" i="41" s="1"/>
  <c r="I229" i="41"/>
  <c r="AH229" i="41" s="1"/>
  <c r="V229" i="41"/>
  <c r="AU229" i="41" s="1"/>
  <c r="Q229" i="41"/>
  <c r="AP229" i="41" s="1"/>
  <c r="Z229" i="41"/>
  <c r="AY229" i="41" s="1"/>
  <c r="CN191" i="41"/>
  <c r="CJ191" i="41"/>
  <c r="O191" i="41"/>
  <c r="AN191" i="41" s="1"/>
  <c r="I191" i="41"/>
  <c r="AH191" i="41" s="1"/>
  <c r="V191" i="41"/>
  <c r="S191" i="41"/>
  <c r="AR191" i="41" s="1"/>
  <c r="J191" i="41"/>
  <c r="Z191" i="41"/>
  <c r="AY191" i="41" s="1"/>
  <c r="AA191" i="41"/>
  <c r="AZ191" i="41" s="1"/>
  <c r="U191" i="41"/>
  <c r="AT191" i="41" s="1"/>
  <c r="AQ191" i="41"/>
  <c r="W191" i="41"/>
  <c r="AV191" i="41" s="1"/>
  <c r="M191" i="41"/>
  <c r="AL191" i="41" s="1"/>
  <c r="N191" i="41"/>
  <c r="E191" i="41"/>
  <c r="AD191" i="41" s="1"/>
  <c r="G191" i="41"/>
  <c r="AF191" i="41" s="1"/>
  <c r="K191" i="41"/>
  <c r="AJ191" i="41" s="1"/>
  <c r="R191" i="41"/>
  <c r="AU191" i="41"/>
  <c r="Y191" i="41"/>
  <c r="AX191" i="41" s="1"/>
  <c r="AM191" i="41"/>
  <c r="Q191" i="41"/>
  <c r="AP191" i="41" s="1"/>
  <c r="F191" i="41"/>
  <c r="AE191" i="41" s="1"/>
  <c r="AI191" i="41"/>
  <c r="CJ345" i="41"/>
  <c r="CN345" i="41"/>
  <c r="CO345" i="41" s="1"/>
  <c r="CP345" i="41" s="1"/>
  <c r="G345" i="41"/>
  <c r="AF345" i="41" s="1"/>
  <c r="I345" i="41"/>
  <c r="AH345" i="41" s="1"/>
  <c r="O345" i="41"/>
  <c r="AN345" i="41" s="1"/>
  <c r="J345" i="41"/>
  <c r="AI345" i="41" s="1"/>
  <c r="AY345" i="41"/>
  <c r="AU345" i="41"/>
  <c r="E345" i="41"/>
  <c r="AD345" i="41" s="1"/>
  <c r="Q345" i="41"/>
  <c r="AP345" i="41" s="1"/>
  <c r="M345" i="41"/>
  <c r="AL345" i="41" s="1"/>
  <c r="K345" i="41"/>
  <c r="AJ345" i="41" s="1"/>
  <c r="R345" i="41"/>
  <c r="AQ345" i="41" s="1"/>
  <c r="F345" i="41"/>
  <c r="AE345" i="41" s="1"/>
  <c r="S345" i="41"/>
  <c r="AR345" i="41" s="1"/>
  <c r="W345" i="41"/>
  <c r="AV345" i="41" s="1"/>
  <c r="AA345" i="41"/>
  <c r="AZ345" i="41" s="1"/>
  <c r="V345" i="41"/>
  <c r="Y345" i="41"/>
  <c r="AX345" i="41" s="1"/>
  <c r="U345" i="41"/>
  <c r="AT345" i="41" s="1"/>
  <c r="N345" i="41"/>
  <c r="AM345" i="41" s="1"/>
  <c r="Z345" i="41"/>
  <c r="CJ363" i="41"/>
  <c r="CN363" i="41"/>
  <c r="CO363" i="41" s="1"/>
  <c r="CP363" i="41" s="1"/>
  <c r="W363" i="41"/>
  <c r="AV363" i="41" s="1"/>
  <c r="Z363" i="41"/>
  <c r="AY363" i="41" s="1"/>
  <c r="F363" i="41"/>
  <c r="AE363" i="41" s="1"/>
  <c r="AI363" i="41"/>
  <c r="G363" i="41"/>
  <c r="AF363" i="41" s="1"/>
  <c r="K363" i="41"/>
  <c r="AJ363" i="41" s="1"/>
  <c r="M363" i="41"/>
  <c r="AL363" i="41" s="1"/>
  <c r="O363" i="41"/>
  <c r="AN363" i="41" s="1"/>
  <c r="R363" i="41"/>
  <c r="AQ363" i="41" s="1"/>
  <c r="Q363" i="41"/>
  <c r="AP363" i="41" s="1"/>
  <c r="I363" i="41"/>
  <c r="AH363" i="41" s="1"/>
  <c r="Y363" i="41"/>
  <c r="AX363" i="41" s="1"/>
  <c r="U363" i="41"/>
  <c r="AT363" i="41" s="1"/>
  <c r="E363" i="41"/>
  <c r="AD363" i="41" s="1"/>
  <c r="V363" i="41"/>
  <c r="AU363" i="41" s="1"/>
  <c r="J363" i="41"/>
  <c r="S363" i="41"/>
  <c r="AR363" i="41" s="1"/>
  <c r="AA363" i="41"/>
  <c r="AZ363" i="41" s="1"/>
  <c r="N363" i="41"/>
  <c r="AM363" i="41" s="1"/>
  <c r="CJ308" i="41"/>
  <c r="CN308" i="41"/>
  <c r="CO308" i="41" s="1"/>
  <c r="CP308" i="41" s="1"/>
  <c r="Z308" i="41"/>
  <c r="AY308" i="41" s="1"/>
  <c r="I308" i="41"/>
  <c r="AH308" i="41" s="1"/>
  <c r="O308" i="41"/>
  <c r="AN308" i="41" s="1"/>
  <c r="R308" i="41"/>
  <c r="AQ308" i="41" s="1"/>
  <c r="U308" i="41"/>
  <c r="AT308" i="41" s="1"/>
  <c r="K308" i="41"/>
  <c r="AJ308" i="41" s="1"/>
  <c r="V308" i="41"/>
  <c r="AU308" i="41"/>
  <c r="W308" i="41"/>
  <c r="AV308" i="41" s="1"/>
  <c r="G308" i="41"/>
  <c r="AF308" i="41" s="1"/>
  <c r="E308" i="41"/>
  <c r="AD308" i="41" s="1"/>
  <c r="J308" i="41"/>
  <c r="AI308" i="41" s="1"/>
  <c r="AA308" i="41"/>
  <c r="AZ308" i="41" s="1"/>
  <c r="N308" i="41"/>
  <c r="AM308" i="41" s="1"/>
  <c r="Y308" i="41"/>
  <c r="AX308" i="41" s="1"/>
  <c r="M308" i="41"/>
  <c r="AL308" i="41" s="1"/>
  <c r="F308" i="41"/>
  <c r="AE308" i="41" s="1"/>
  <c r="Q308" i="41"/>
  <c r="AP308" i="41" s="1"/>
  <c r="S308" i="41"/>
  <c r="AR308" i="41" s="1"/>
  <c r="CN315" i="41"/>
  <c r="CO315" i="41" s="1"/>
  <c r="CP315" i="41" s="1"/>
  <c r="CJ315" i="41"/>
  <c r="V315" i="41"/>
  <c r="AU315" i="41" s="1"/>
  <c r="O315" i="41"/>
  <c r="AN315" i="41" s="1"/>
  <c r="I315" i="41"/>
  <c r="AH315" i="41" s="1"/>
  <c r="Z315" i="41"/>
  <c r="AY315" i="41" s="1"/>
  <c r="R315" i="41"/>
  <c r="AQ315" i="41" s="1"/>
  <c r="AA315" i="41"/>
  <c r="AZ315" i="41" s="1"/>
  <c r="Y315" i="41"/>
  <c r="AX315" i="41" s="1"/>
  <c r="F315" i="41"/>
  <c r="AE315" i="41" s="1"/>
  <c r="Q315" i="41"/>
  <c r="AP315" i="41" s="1"/>
  <c r="E315" i="41"/>
  <c r="AD315" i="41" s="1"/>
  <c r="N315" i="41"/>
  <c r="AM315" i="41" s="1"/>
  <c r="U315" i="41"/>
  <c r="AT315" i="41" s="1"/>
  <c r="G315" i="41"/>
  <c r="AF315" i="41" s="1"/>
  <c r="S315" i="41"/>
  <c r="AR315" i="41" s="1"/>
  <c r="W315" i="41"/>
  <c r="AV315" i="41" s="1"/>
  <c r="J315" i="41"/>
  <c r="AI315" i="41" s="1"/>
  <c r="M315" i="41"/>
  <c r="AL315" i="41" s="1"/>
  <c r="K315" i="41"/>
  <c r="AJ315" i="41" s="1"/>
  <c r="CJ226" i="41"/>
  <c r="CN226" i="41"/>
  <c r="CO226" i="41" s="1"/>
  <c r="CP226" i="41" s="1"/>
  <c r="O226" i="41"/>
  <c r="AN226" i="41" s="1"/>
  <c r="S226" i="41"/>
  <c r="AR226" i="41" s="1"/>
  <c r="R226" i="41"/>
  <c r="K226" i="41"/>
  <c r="AJ226" i="41" s="1"/>
  <c r="AE226" i="41"/>
  <c r="G226" i="41"/>
  <c r="AF226" i="41" s="1"/>
  <c r="N226" i="41"/>
  <c r="AM226" i="41" s="1"/>
  <c r="AA226" i="41"/>
  <c r="AZ226" i="41" s="1"/>
  <c r="U226" i="41"/>
  <c r="AT226" i="41" s="1"/>
  <c r="Q226" i="41"/>
  <c r="AP226" i="41" s="1"/>
  <c r="Y226" i="41"/>
  <c r="AX226" i="41" s="1"/>
  <c r="AQ226" i="41"/>
  <c r="V226" i="41"/>
  <c r="AU226" i="41" s="1"/>
  <c r="Z226" i="41"/>
  <c r="AY226" i="41" s="1"/>
  <c r="M226" i="41"/>
  <c r="AL226" i="41" s="1"/>
  <c r="W226" i="41"/>
  <c r="AV226" i="41" s="1"/>
  <c r="I226" i="41"/>
  <c r="AH226" i="41" s="1"/>
  <c r="F226" i="41"/>
  <c r="E226" i="41"/>
  <c r="AD226" i="41" s="1"/>
  <c r="J226" i="41"/>
  <c r="AI226" i="41" s="1"/>
  <c r="CJ249" i="41"/>
  <c r="CN249" i="41"/>
  <c r="CO249" i="41" s="1"/>
  <c r="CP249" i="41" s="1"/>
  <c r="S249" i="41"/>
  <c r="AR249" i="41" s="1"/>
  <c r="Q249" i="41"/>
  <c r="AP249" i="41" s="1"/>
  <c r="J249" i="41"/>
  <c r="E249" i="41"/>
  <c r="AD249" i="41" s="1"/>
  <c r="M249" i="41"/>
  <c r="AL249" i="41" s="1"/>
  <c r="Z249" i="41"/>
  <c r="AY249" i="41" s="1"/>
  <c r="F249" i="41"/>
  <c r="AE249" i="41" s="1"/>
  <c r="U249" i="41"/>
  <c r="AT249" i="41" s="1"/>
  <c r="AQ249" i="41"/>
  <c r="N249" i="41"/>
  <c r="AM249" i="41" s="1"/>
  <c r="AA249" i="41"/>
  <c r="AZ249" i="41" s="1"/>
  <c r="K249" i="41"/>
  <c r="AJ249" i="41" s="1"/>
  <c r="G249" i="41"/>
  <c r="AF249" i="41" s="1"/>
  <c r="I249" i="41"/>
  <c r="AH249" i="41" s="1"/>
  <c r="V249" i="41"/>
  <c r="AU249" i="41" s="1"/>
  <c r="O249" i="41"/>
  <c r="AN249" i="41" s="1"/>
  <c r="Y249" i="41"/>
  <c r="AX249" i="41" s="1"/>
  <c r="R249" i="41"/>
  <c r="AI249" i="41"/>
  <c r="W249" i="41"/>
  <c r="AV249" i="41" s="1"/>
  <c r="CN222" i="41"/>
  <c r="CO222" i="41" s="1"/>
  <c r="CP222" i="41" s="1"/>
  <c r="CJ222" i="41"/>
  <c r="N222" i="41"/>
  <c r="AM222" i="41" s="1"/>
  <c r="AA222" i="41"/>
  <c r="AZ222" i="41" s="1"/>
  <c r="S222" i="41"/>
  <c r="AR222" i="41" s="1"/>
  <c r="Q222" i="41"/>
  <c r="AP222" i="41" s="1"/>
  <c r="U222" i="41"/>
  <c r="AT222" i="41" s="1"/>
  <c r="AE222" i="41"/>
  <c r="W222" i="41"/>
  <c r="AV222" i="41" s="1"/>
  <c r="J222" i="41"/>
  <c r="AI222" i="41" s="1"/>
  <c r="Y222" i="41"/>
  <c r="AX222" i="41" s="1"/>
  <c r="F222" i="41"/>
  <c r="Z222" i="41"/>
  <c r="AY222" i="41" s="1"/>
  <c r="E222" i="41"/>
  <c r="AD222" i="41" s="1"/>
  <c r="K222" i="41"/>
  <c r="AJ222" i="41" s="1"/>
  <c r="V222" i="41"/>
  <c r="AU222" i="41" s="1"/>
  <c r="M222" i="41"/>
  <c r="AL222" i="41" s="1"/>
  <c r="O222" i="41"/>
  <c r="AN222" i="41" s="1"/>
  <c r="G222" i="41"/>
  <c r="AF222" i="41" s="1"/>
  <c r="R222" i="41"/>
  <c r="AQ222" i="41" s="1"/>
  <c r="I222" i="41"/>
  <c r="AH222" i="41" s="1"/>
  <c r="CN182" i="41"/>
  <c r="CO182" i="41" s="1"/>
  <c r="CP182" i="41" s="1"/>
  <c r="CJ182" i="41"/>
  <c r="Y182" i="41"/>
  <c r="AX182" i="41" s="1"/>
  <c r="Z182" i="41"/>
  <c r="AY182" i="41" s="1"/>
  <c r="E182" i="41"/>
  <c r="AD182" i="41" s="1"/>
  <c r="O182" i="41"/>
  <c r="AN182" i="41" s="1"/>
  <c r="I182" i="41"/>
  <c r="AH182" i="41" s="1"/>
  <c r="M182" i="41"/>
  <c r="AL182" i="41" s="1"/>
  <c r="J182" i="41"/>
  <c r="AI182" i="41" s="1"/>
  <c r="AM182" i="41"/>
  <c r="Q182" i="41"/>
  <c r="AP182" i="41" s="1"/>
  <c r="S182" i="41"/>
  <c r="AR182" i="41" s="1"/>
  <c r="K182" i="41"/>
  <c r="AJ182" i="41" s="1"/>
  <c r="U182" i="41"/>
  <c r="AT182" i="41" s="1"/>
  <c r="F182" i="41"/>
  <c r="AE182" i="41" s="1"/>
  <c r="AA182" i="41"/>
  <c r="AZ182" i="41" s="1"/>
  <c r="W182" i="41"/>
  <c r="AV182" i="41" s="1"/>
  <c r="G182" i="41"/>
  <c r="AF182" i="41" s="1"/>
  <c r="N182" i="41"/>
  <c r="R182" i="41"/>
  <c r="AQ182" i="41" s="1"/>
  <c r="V182" i="41"/>
  <c r="AU182" i="41" s="1"/>
  <c r="CN158" i="41"/>
  <c r="CO158" i="41" s="1"/>
  <c r="CP158" i="41" s="1"/>
  <c r="CJ158" i="41"/>
  <c r="Y158" i="41"/>
  <c r="AX158" i="41" s="1"/>
  <c r="U158" i="41"/>
  <c r="AT158" i="41" s="1"/>
  <c r="F158" i="41"/>
  <c r="AA158" i="41"/>
  <c r="AZ158" i="41" s="1"/>
  <c r="J158" i="41"/>
  <c r="AI158" i="41" s="1"/>
  <c r="S158" i="41"/>
  <c r="AR158" i="41" s="1"/>
  <c r="N158" i="41"/>
  <c r="AM158" i="41" s="1"/>
  <c r="O158" i="41"/>
  <c r="AN158" i="41" s="1"/>
  <c r="E158" i="41"/>
  <c r="AD158" i="41" s="1"/>
  <c r="R158" i="41"/>
  <c r="AQ158" i="41" s="1"/>
  <c r="Z158" i="41"/>
  <c r="AY158" i="41" s="1"/>
  <c r="W158" i="41"/>
  <c r="AV158" i="41" s="1"/>
  <c r="G158" i="41"/>
  <c r="AF158" i="41" s="1"/>
  <c r="I158" i="41"/>
  <c r="AH158" i="41" s="1"/>
  <c r="Q158" i="41"/>
  <c r="AP158" i="41" s="1"/>
  <c r="K158" i="41"/>
  <c r="AJ158" i="41" s="1"/>
  <c r="M158" i="41"/>
  <c r="AL158" i="41" s="1"/>
  <c r="V158" i="41"/>
  <c r="AU158" i="41" s="1"/>
  <c r="AE158" i="41"/>
  <c r="CJ347" i="41"/>
  <c r="CN347" i="41"/>
  <c r="CO347" i="41" s="1"/>
  <c r="CP347" i="41" s="1"/>
  <c r="AM347" i="41"/>
  <c r="F347" i="41"/>
  <c r="AE347" i="41" s="1"/>
  <c r="AA347" i="41"/>
  <c r="AZ347" i="41" s="1"/>
  <c r="S347" i="41"/>
  <c r="AR347" i="41" s="1"/>
  <c r="AY347" i="41"/>
  <c r="Z347" i="41"/>
  <c r="Y347" i="41"/>
  <c r="AX347" i="41" s="1"/>
  <c r="J347" i="41"/>
  <c r="AI347" i="41" s="1"/>
  <c r="V347" i="41"/>
  <c r="R347" i="41"/>
  <c r="AQ347" i="41" s="1"/>
  <c r="E347" i="41"/>
  <c r="AD347" i="41" s="1"/>
  <c r="Q347" i="41"/>
  <c r="AP347" i="41" s="1"/>
  <c r="G347" i="41"/>
  <c r="AF347" i="41" s="1"/>
  <c r="I347" i="41"/>
  <c r="AH347" i="41" s="1"/>
  <c r="U347" i="41"/>
  <c r="AT347" i="41" s="1"/>
  <c r="K347" i="41"/>
  <c r="AJ347" i="41" s="1"/>
  <c r="W347" i="41"/>
  <c r="AV347" i="41" s="1"/>
  <c r="AU347" i="41"/>
  <c r="M347" i="41"/>
  <c r="AL347" i="41" s="1"/>
  <c r="N347" i="41"/>
  <c r="O347" i="41"/>
  <c r="AN347" i="41" s="1"/>
  <c r="CJ375" i="41"/>
  <c r="CN375" i="41"/>
  <c r="CO375" i="41" s="1"/>
  <c r="CP375" i="41" s="1"/>
  <c r="F375" i="41"/>
  <c r="AE375" i="41" s="1"/>
  <c r="U375" i="41"/>
  <c r="AT375" i="41" s="1"/>
  <c r="Z375" i="41"/>
  <c r="AY375" i="41" s="1"/>
  <c r="Y375" i="41"/>
  <c r="AX375" i="41" s="1"/>
  <c r="I375" i="41"/>
  <c r="AH375" i="41" s="1"/>
  <c r="M375" i="41"/>
  <c r="AL375" i="41" s="1"/>
  <c r="S375" i="41"/>
  <c r="AR375" i="41" s="1"/>
  <c r="J375" i="41"/>
  <c r="AI375" i="41" s="1"/>
  <c r="AU375" i="41"/>
  <c r="G375" i="41"/>
  <c r="AF375" i="41" s="1"/>
  <c r="K375" i="41"/>
  <c r="AJ375" i="41" s="1"/>
  <c r="V375" i="41"/>
  <c r="Q375" i="41"/>
  <c r="AP375" i="41" s="1"/>
  <c r="N375" i="41"/>
  <c r="AM375" i="41" s="1"/>
  <c r="W375" i="41"/>
  <c r="AV375" i="41" s="1"/>
  <c r="O375" i="41"/>
  <c r="AN375" i="41" s="1"/>
  <c r="R375" i="41"/>
  <c r="AQ375" i="41" s="1"/>
  <c r="E375" i="41"/>
  <c r="AD375" i="41" s="1"/>
  <c r="AA375" i="41"/>
  <c r="AZ375" i="41" s="1"/>
  <c r="CN296" i="41"/>
  <c r="CO296" i="41" s="1"/>
  <c r="CP296" i="41" s="1"/>
  <c r="CJ296" i="41"/>
  <c r="N296" i="41"/>
  <c r="AM296" i="41" s="1"/>
  <c r="R296" i="41"/>
  <c r="AQ296" i="41" s="1"/>
  <c r="AU296" i="41"/>
  <c r="U296" i="41"/>
  <c r="AT296" i="41" s="1"/>
  <c r="E296" i="41"/>
  <c r="AD296" i="41" s="1"/>
  <c r="Y296" i="41"/>
  <c r="AX296" i="41" s="1"/>
  <c r="Z296" i="41"/>
  <c r="AY296" i="41" s="1"/>
  <c r="I296" i="41"/>
  <c r="AH296" i="41" s="1"/>
  <c r="M296" i="41"/>
  <c r="AL296" i="41" s="1"/>
  <c r="AA296" i="41"/>
  <c r="AZ296" i="41" s="1"/>
  <c r="G296" i="41"/>
  <c r="AF296" i="41" s="1"/>
  <c r="W296" i="41"/>
  <c r="AV296" i="41" s="1"/>
  <c r="Q296" i="41"/>
  <c r="AP296" i="41" s="1"/>
  <c r="O296" i="41"/>
  <c r="AN296" i="41" s="1"/>
  <c r="F296" i="41"/>
  <c r="AE296" i="41" s="1"/>
  <c r="K296" i="41"/>
  <c r="AJ296" i="41" s="1"/>
  <c r="V296" i="41"/>
  <c r="S296" i="41"/>
  <c r="AR296" i="41" s="1"/>
  <c r="J296" i="41"/>
  <c r="AI296" i="41" s="1"/>
  <c r="CJ303" i="41"/>
  <c r="CN303" i="41"/>
  <c r="CO303" i="41" s="1"/>
  <c r="CP303" i="41" s="1"/>
  <c r="E303" i="41"/>
  <c r="AD303" i="41" s="1"/>
  <c r="W303" i="41"/>
  <c r="AV303" i="41" s="1"/>
  <c r="AQ303" i="41"/>
  <c r="Y303" i="41"/>
  <c r="AX303" i="41" s="1"/>
  <c r="O303" i="41"/>
  <c r="AN303" i="41" s="1"/>
  <c r="I303" i="41"/>
  <c r="AH303" i="41" s="1"/>
  <c r="AA303" i="41"/>
  <c r="AZ303" i="41" s="1"/>
  <c r="S303" i="41"/>
  <c r="AR303" i="41" s="1"/>
  <c r="U303" i="41"/>
  <c r="AT303" i="41" s="1"/>
  <c r="M303" i="41"/>
  <c r="AL303" i="41" s="1"/>
  <c r="R303" i="41"/>
  <c r="V303" i="41"/>
  <c r="J303" i="41"/>
  <c r="AI303" i="41" s="1"/>
  <c r="K303" i="41"/>
  <c r="AJ303" i="41" s="1"/>
  <c r="Z303" i="41"/>
  <c r="AY303" i="41" s="1"/>
  <c r="F303" i="41"/>
  <c r="AE303" i="41" s="1"/>
  <c r="N303" i="41"/>
  <c r="AM303" i="41" s="1"/>
  <c r="AU303" i="41"/>
  <c r="G303" i="41"/>
  <c r="AF303" i="41" s="1"/>
  <c r="Q303" i="41"/>
  <c r="AP303" i="41" s="1"/>
  <c r="CJ220" i="41"/>
  <c r="CN220" i="41"/>
  <c r="CO220" i="41" s="1"/>
  <c r="CP220" i="41" s="1"/>
  <c r="G220" i="41"/>
  <c r="AF220" i="41" s="1"/>
  <c r="F220" i="41"/>
  <c r="AE220" i="41" s="1"/>
  <c r="E220" i="41"/>
  <c r="AD220" i="41" s="1"/>
  <c r="AA220" i="41"/>
  <c r="AZ220" i="41" s="1"/>
  <c r="Q220" i="41"/>
  <c r="AP220" i="41" s="1"/>
  <c r="W220" i="41"/>
  <c r="AV220" i="41" s="1"/>
  <c r="AQ220" i="41"/>
  <c r="Z220" i="41"/>
  <c r="J220" i="41"/>
  <c r="AI220" i="41" s="1"/>
  <c r="Y220" i="41"/>
  <c r="AX220" i="41" s="1"/>
  <c r="U220" i="41"/>
  <c r="AT220" i="41" s="1"/>
  <c r="N220" i="41"/>
  <c r="R220" i="41"/>
  <c r="AY220" i="41"/>
  <c r="O220" i="41"/>
  <c r="AN220" i="41" s="1"/>
  <c r="K220" i="41"/>
  <c r="AJ220" i="41" s="1"/>
  <c r="S220" i="41"/>
  <c r="AR220" i="41" s="1"/>
  <c r="M220" i="41"/>
  <c r="AL220" i="41" s="1"/>
  <c r="I220" i="41"/>
  <c r="AH220" i="41" s="1"/>
  <c r="AM220" i="41"/>
  <c r="V220" i="41"/>
  <c r="AU220" i="41" s="1"/>
  <c r="CN211" i="41"/>
  <c r="CO211" i="41" s="1"/>
  <c r="CP211" i="41" s="1"/>
  <c r="CJ211" i="41"/>
  <c r="W211" i="41"/>
  <c r="AV211" i="41" s="1"/>
  <c r="Q211" i="41"/>
  <c r="AP211" i="41" s="1"/>
  <c r="G211" i="41"/>
  <c r="AF211" i="41" s="1"/>
  <c r="M211" i="41"/>
  <c r="AL211" i="41" s="1"/>
  <c r="J211" i="41"/>
  <c r="AY211" i="41"/>
  <c r="AU211" i="41"/>
  <c r="AA211" i="41"/>
  <c r="AZ211" i="41" s="1"/>
  <c r="U211" i="41"/>
  <c r="AT211" i="41" s="1"/>
  <c r="S211" i="41"/>
  <c r="AR211" i="41" s="1"/>
  <c r="K211" i="41"/>
  <c r="AJ211" i="41" s="1"/>
  <c r="Z211" i="41"/>
  <c r="AI211" i="41"/>
  <c r="Y211" i="41"/>
  <c r="AX211" i="41" s="1"/>
  <c r="I211" i="41"/>
  <c r="AH211" i="41" s="1"/>
  <c r="N211" i="41"/>
  <c r="AM211" i="41" s="1"/>
  <c r="O211" i="41"/>
  <c r="AN211" i="41" s="1"/>
  <c r="E211" i="41"/>
  <c r="AD211" i="41" s="1"/>
  <c r="V211" i="41"/>
  <c r="F211" i="41"/>
  <c r="AE211" i="41" s="1"/>
  <c r="R211" i="41"/>
  <c r="AQ211" i="41" s="1"/>
  <c r="CJ192" i="41"/>
  <c r="CN192" i="41"/>
  <c r="E192" i="41"/>
  <c r="AD192" i="41" s="1"/>
  <c r="AI192" i="41"/>
  <c r="Z192" i="41"/>
  <c r="AY192" i="41" s="1"/>
  <c r="AQ192" i="41"/>
  <c r="N192" i="41"/>
  <c r="AM192" i="41" s="1"/>
  <c r="Q192" i="41"/>
  <c r="AP192" i="41" s="1"/>
  <c r="O192" i="41"/>
  <c r="AN192" i="41" s="1"/>
  <c r="U192" i="41"/>
  <c r="AT192" i="41" s="1"/>
  <c r="AA192" i="41"/>
  <c r="AZ192" i="41" s="1"/>
  <c r="S192" i="41"/>
  <c r="AR192" i="41" s="1"/>
  <c r="V192" i="41"/>
  <c r="AU192" i="41" s="1"/>
  <c r="W192" i="41"/>
  <c r="AV192" i="41" s="1"/>
  <c r="J192" i="41"/>
  <c r="K192" i="41"/>
  <c r="AJ192" i="41" s="1"/>
  <c r="Y192" i="41"/>
  <c r="AX192" i="41" s="1"/>
  <c r="M192" i="41"/>
  <c r="AL192" i="41" s="1"/>
  <c r="F192" i="41"/>
  <c r="AE192" i="41" s="1"/>
  <c r="I192" i="41"/>
  <c r="AH192" i="41" s="1"/>
  <c r="G192" i="41"/>
  <c r="AF192" i="41" s="1"/>
  <c r="R192" i="41"/>
  <c r="CN189" i="41"/>
  <c r="CO189" i="41" s="1"/>
  <c r="CP189" i="41" s="1"/>
  <c r="CJ189" i="41"/>
  <c r="O189" i="41"/>
  <c r="AN189" i="41" s="1"/>
  <c r="I189" i="41"/>
  <c r="AH189" i="41" s="1"/>
  <c r="G189" i="41"/>
  <c r="AF189" i="41" s="1"/>
  <c r="M189" i="41"/>
  <c r="AL189" i="41" s="1"/>
  <c r="E189" i="41"/>
  <c r="AD189" i="41" s="1"/>
  <c r="W189" i="41"/>
  <c r="AV189" i="41" s="1"/>
  <c r="S189" i="41"/>
  <c r="AR189" i="41" s="1"/>
  <c r="K189" i="41"/>
  <c r="AJ189" i="41" s="1"/>
  <c r="Q189" i="41"/>
  <c r="AP189" i="41" s="1"/>
  <c r="R189" i="41"/>
  <c r="AQ189" i="41" s="1"/>
  <c r="AI189" i="41"/>
  <c r="Y189" i="41"/>
  <c r="AX189" i="41" s="1"/>
  <c r="AM189" i="41"/>
  <c r="Z189" i="41"/>
  <c r="AY189" i="41" s="1"/>
  <c r="AA189" i="41"/>
  <c r="AZ189" i="41" s="1"/>
  <c r="V189" i="41"/>
  <c r="AU189" i="41" s="1"/>
  <c r="N189" i="41"/>
  <c r="J189" i="41"/>
  <c r="F189" i="41"/>
  <c r="AE189" i="41" s="1"/>
  <c r="U189" i="41"/>
  <c r="AT189" i="41" s="1"/>
  <c r="CJ388" i="41"/>
  <c r="CN388" i="41"/>
  <c r="CO388" i="41" s="1"/>
  <c r="CP388" i="41" s="1"/>
  <c r="V388" i="41"/>
  <c r="AU388" i="41" s="1"/>
  <c r="F388" i="41"/>
  <c r="AE388" i="41" s="1"/>
  <c r="G388" i="41"/>
  <c r="AF388" i="41" s="1"/>
  <c r="R388" i="41"/>
  <c r="AQ388" i="41" s="1"/>
  <c r="Z388" i="41"/>
  <c r="AY388" i="41" s="1"/>
  <c r="W388" i="41"/>
  <c r="AV388" i="41" s="1"/>
  <c r="Q388" i="41"/>
  <c r="AP388" i="41" s="1"/>
  <c r="K388" i="41"/>
  <c r="AJ388" i="41" s="1"/>
  <c r="AA388" i="41"/>
  <c r="AZ388" i="41" s="1"/>
  <c r="E388" i="41"/>
  <c r="AD388" i="41" s="1"/>
  <c r="Y388" i="41"/>
  <c r="AX388" i="41" s="1"/>
  <c r="U388" i="41"/>
  <c r="AT388" i="41" s="1"/>
  <c r="N388" i="41"/>
  <c r="AM388" i="41" s="1"/>
  <c r="J388" i="41"/>
  <c r="AI388" i="41" s="1"/>
  <c r="O388" i="41"/>
  <c r="AN388" i="41" s="1"/>
  <c r="S388" i="41"/>
  <c r="AR388" i="41" s="1"/>
  <c r="M388" i="41"/>
  <c r="AL388" i="41" s="1"/>
  <c r="I388" i="41"/>
  <c r="AH388" i="41" s="1"/>
  <c r="CN392" i="41"/>
  <c r="CO392" i="41" s="1"/>
  <c r="CP392" i="41" s="1"/>
  <c r="CJ392" i="41"/>
  <c r="U392" i="41"/>
  <c r="AT392" i="41" s="1"/>
  <c r="I392" i="41"/>
  <c r="AH392" i="41" s="1"/>
  <c r="AM392" i="41"/>
  <c r="S392" i="41"/>
  <c r="AR392" i="41" s="1"/>
  <c r="V392" i="41"/>
  <c r="AU392" i="41" s="1"/>
  <c r="J392" i="41"/>
  <c r="AI392" i="41" s="1"/>
  <c r="Y392" i="41"/>
  <c r="AX392" i="41" s="1"/>
  <c r="Q392" i="41"/>
  <c r="AP392" i="41" s="1"/>
  <c r="G392" i="41"/>
  <c r="AF392" i="41" s="1"/>
  <c r="AY392" i="41"/>
  <c r="F392" i="41"/>
  <c r="AE392" i="41" s="1"/>
  <c r="K392" i="41"/>
  <c r="AJ392" i="41" s="1"/>
  <c r="N392" i="41"/>
  <c r="E392" i="41"/>
  <c r="AD392" i="41" s="1"/>
  <c r="AA392" i="41"/>
  <c r="AZ392" i="41" s="1"/>
  <c r="W392" i="41"/>
  <c r="AV392" i="41" s="1"/>
  <c r="O392" i="41"/>
  <c r="AN392" i="41" s="1"/>
  <c r="M392" i="41"/>
  <c r="AL392" i="41" s="1"/>
  <c r="R392" i="41"/>
  <c r="AQ392" i="41" s="1"/>
  <c r="Z392" i="41"/>
  <c r="CJ285" i="41"/>
  <c r="CN285" i="41"/>
  <c r="CO285" i="41" s="1"/>
  <c r="CP285" i="41" s="1"/>
  <c r="R285" i="41"/>
  <c r="AQ285" i="41" s="1"/>
  <c r="AY285" i="41"/>
  <c r="M285" i="41"/>
  <c r="AL285" i="41" s="1"/>
  <c r="Y285" i="41"/>
  <c r="AX285" i="41" s="1"/>
  <c r="G285" i="41"/>
  <c r="AF285" i="41" s="1"/>
  <c r="E285" i="41"/>
  <c r="AD285" i="41" s="1"/>
  <c r="O285" i="41"/>
  <c r="AN285" i="41" s="1"/>
  <c r="W285" i="41"/>
  <c r="AV285" i="41" s="1"/>
  <c r="J285" i="41"/>
  <c r="AI285" i="41" s="1"/>
  <c r="AU285" i="41"/>
  <c r="K285" i="41"/>
  <c r="AJ285" i="41" s="1"/>
  <c r="S285" i="41"/>
  <c r="AR285" i="41" s="1"/>
  <c r="AA285" i="41"/>
  <c r="AZ285" i="41" s="1"/>
  <c r="I285" i="41"/>
  <c r="AH285" i="41" s="1"/>
  <c r="Q285" i="41"/>
  <c r="AP285" i="41" s="1"/>
  <c r="U285" i="41"/>
  <c r="AT285" i="41" s="1"/>
  <c r="F285" i="41"/>
  <c r="AE285" i="41" s="1"/>
  <c r="AM285" i="41"/>
  <c r="N285" i="41"/>
  <c r="Z285" i="41"/>
  <c r="V285" i="41"/>
  <c r="CN312" i="41"/>
  <c r="CO312" i="41" s="1"/>
  <c r="CP312" i="41" s="1"/>
  <c r="CJ312" i="41"/>
  <c r="V312" i="41"/>
  <c r="AU312" i="41" s="1"/>
  <c r="N312" i="41"/>
  <c r="AM312" i="41" s="1"/>
  <c r="O312" i="41"/>
  <c r="AN312" i="41" s="1"/>
  <c r="R312" i="41"/>
  <c r="AQ312" i="41" s="1"/>
  <c r="E312" i="41"/>
  <c r="AD312" i="41" s="1"/>
  <c r="U312" i="41"/>
  <c r="AT312" i="41" s="1"/>
  <c r="S312" i="41"/>
  <c r="AR312" i="41" s="1"/>
  <c r="Y312" i="41"/>
  <c r="AX312" i="41" s="1"/>
  <c r="G312" i="41"/>
  <c r="AF312" i="41" s="1"/>
  <c r="Q312" i="41"/>
  <c r="AP312" i="41" s="1"/>
  <c r="M312" i="41"/>
  <c r="AL312" i="41" s="1"/>
  <c r="F312" i="41"/>
  <c r="AE312" i="41" s="1"/>
  <c r="Z312" i="41"/>
  <c r="AY312" i="41" s="1"/>
  <c r="K312" i="41"/>
  <c r="AJ312" i="41" s="1"/>
  <c r="I312" i="41"/>
  <c r="AH312" i="41" s="1"/>
  <c r="W312" i="41"/>
  <c r="AV312" i="41" s="1"/>
  <c r="J312" i="41"/>
  <c r="AI312" i="41" s="1"/>
  <c r="AA312" i="41"/>
  <c r="AZ312" i="41" s="1"/>
  <c r="DC357" i="41"/>
  <c r="DD357" i="41" s="1"/>
  <c r="DE357" i="41" s="1"/>
  <c r="CN241" i="41"/>
  <c r="CO241" i="41" s="1"/>
  <c r="CP241" i="41" s="1"/>
  <c r="CJ241" i="41"/>
  <c r="I241" i="41"/>
  <c r="AH241" i="41" s="1"/>
  <c r="N241" i="41"/>
  <c r="AM241" i="41" s="1"/>
  <c r="Y241" i="41"/>
  <c r="AX241" i="41" s="1"/>
  <c r="M241" i="41"/>
  <c r="AL241" i="41" s="1"/>
  <c r="J241" i="41"/>
  <c r="AI241" i="41"/>
  <c r="F241" i="41"/>
  <c r="AE241" i="41" s="1"/>
  <c r="S241" i="41"/>
  <c r="AR241" i="41" s="1"/>
  <c r="G241" i="41"/>
  <c r="AF241" i="41" s="1"/>
  <c r="Q241" i="41"/>
  <c r="AP241" i="41" s="1"/>
  <c r="E241" i="41"/>
  <c r="AD241" i="41" s="1"/>
  <c r="U241" i="41"/>
  <c r="AT241" i="41" s="1"/>
  <c r="K241" i="41"/>
  <c r="AJ241" i="41" s="1"/>
  <c r="V241" i="41"/>
  <c r="AU241" i="41" s="1"/>
  <c r="W241" i="41"/>
  <c r="AV241" i="41" s="1"/>
  <c r="Z241" i="41"/>
  <c r="AY241" i="41" s="1"/>
  <c r="R241" i="41"/>
  <c r="AQ241" i="41" s="1"/>
  <c r="AA241" i="41"/>
  <c r="AZ241" i="41" s="1"/>
  <c r="O241" i="41"/>
  <c r="AN241" i="41" s="1"/>
  <c r="CN224" i="41"/>
  <c r="CO224" i="41" s="1"/>
  <c r="CP224" i="41" s="1"/>
  <c r="CJ224" i="41"/>
  <c r="V224" i="41"/>
  <c r="E224" i="41"/>
  <c r="AD224" i="41" s="1"/>
  <c r="I224" i="41"/>
  <c r="AH224" i="41" s="1"/>
  <c r="Q224" i="41"/>
  <c r="AP224" i="41" s="1"/>
  <c r="K224" i="41"/>
  <c r="AJ224" i="41" s="1"/>
  <c r="F224" i="41"/>
  <c r="AE224" i="41" s="1"/>
  <c r="J224" i="41"/>
  <c r="AI224" i="41" s="1"/>
  <c r="Z224" i="41"/>
  <c r="M224" i="41"/>
  <c r="AL224" i="41" s="1"/>
  <c r="O224" i="41"/>
  <c r="AN224" i="41" s="1"/>
  <c r="G224" i="41"/>
  <c r="AF224" i="41" s="1"/>
  <c r="AM224" i="41"/>
  <c r="U224" i="41"/>
  <c r="AT224" i="41" s="1"/>
  <c r="S224" i="41"/>
  <c r="AR224" i="41" s="1"/>
  <c r="W224" i="41"/>
  <c r="AV224" i="41" s="1"/>
  <c r="N224" i="41"/>
  <c r="Y224" i="41"/>
  <c r="AX224" i="41" s="1"/>
  <c r="AY224" i="41"/>
  <c r="AU224" i="41"/>
  <c r="R224" i="41"/>
  <c r="AQ224" i="41" s="1"/>
  <c r="AA224" i="41"/>
  <c r="AZ224" i="41" s="1"/>
  <c r="CN173" i="41"/>
  <c r="CO173" i="41" s="1"/>
  <c r="CP173" i="41" s="1"/>
  <c r="CJ173" i="41"/>
  <c r="AA173" i="41"/>
  <c r="AZ173" i="41" s="1"/>
  <c r="O173" i="41"/>
  <c r="AN173" i="41" s="1"/>
  <c r="G173" i="41"/>
  <c r="AF173" i="41" s="1"/>
  <c r="E173" i="41"/>
  <c r="AD173" i="41" s="1"/>
  <c r="N173" i="41"/>
  <c r="AM173" i="41" s="1"/>
  <c r="Y173" i="41"/>
  <c r="AX173" i="41" s="1"/>
  <c r="R173" i="41"/>
  <c r="AQ173" i="41" s="1"/>
  <c r="W173" i="41"/>
  <c r="AV173" i="41" s="1"/>
  <c r="V173" i="41"/>
  <c r="M173" i="41"/>
  <c r="AL173" i="41" s="1"/>
  <c r="AU173" i="41"/>
  <c r="K173" i="41"/>
  <c r="AJ173" i="41" s="1"/>
  <c r="S173" i="41"/>
  <c r="AR173" i="41" s="1"/>
  <c r="I173" i="41"/>
  <c r="AH173" i="41" s="1"/>
  <c r="F173" i="41"/>
  <c r="AE173" i="41" s="1"/>
  <c r="J173" i="41"/>
  <c r="AI173" i="41" s="1"/>
  <c r="U173" i="41"/>
  <c r="AT173" i="41" s="1"/>
  <c r="Z173" i="41"/>
  <c r="AY173" i="41" s="1"/>
  <c r="Q173" i="41"/>
  <c r="AP173" i="41" s="1"/>
  <c r="CN193" i="41"/>
  <c r="CO193" i="41" s="1"/>
  <c r="CP193" i="41" s="1"/>
  <c r="CJ193" i="41"/>
  <c r="R193" i="41"/>
  <c r="F193" i="41"/>
  <c r="AE193" i="41" s="1"/>
  <c r="AA193" i="41"/>
  <c r="AZ193" i="41" s="1"/>
  <c r="U193" i="41"/>
  <c r="AT193" i="41" s="1"/>
  <c r="M193" i="41"/>
  <c r="AL193" i="41" s="1"/>
  <c r="O193" i="41"/>
  <c r="AN193" i="41" s="1"/>
  <c r="AI193" i="41"/>
  <c r="J193" i="41"/>
  <c r="G193" i="41"/>
  <c r="AF193" i="41" s="1"/>
  <c r="K193" i="41"/>
  <c r="AJ193" i="41" s="1"/>
  <c r="Y193" i="41"/>
  <c r="AX193" i="41" s="1"/>
  <c r="AQ193" i="41"/>
  <c r="W193" i="41"/>
  <c r="AV193" i="41" s="1"/>
  <c r="Q193" i="41"/>
  <c r="AP193" i="41" s="1"/>
  <c r="Z193" i="41"/>
  <c r="AY193" i="41" s="1"/>
  <c r="E193" i="41"/>
  <c r="AD193" i="41" s="1"/>
  <c r="I193" i="41"/>
  <c r="AH193" i="41" s="1"/>
  <c r="S193" i="41"/>
  <c r="AR193" i="41" s="1"/>
  <c r="V193" i="41"/>
  <c r="AU193" i="41" s="1"/>
  <c r="N193" i="41"/>
  <c r="AM193" i="41" s="1"/>
  <c r="CN390" i="41"/>
  <c r="CO390" i="41" s="1"/>
  <c r="CP390" i="41" s="1"/>
  <c r="CJ390" i="41"/>
  <c r="Z390" i="41"/>
  <c r="K390" i="41"/>
  <c r="AJ390" i="41" s="1"/>
  <c r="AY390" i="41"/>
  <c r="S390" i="41"/>
  <c r="AR390" i="41" s="1"/>
  <c r="R390" i="41"/>
  <c r="F390" i="41"/>
  <c r="AE390" i="41" s="1"/>
  <c r="E390" i="41"/>
  <c r="AD390" i="41" s="1"/>
  <c r="N390" i="41"/>
  <c r="AM390" i="41" s="1"/>
  <c r="J390" i="41"/>
  <c r="AI390" i="41" s="1"/>
  <c r="AA390" i="41"/>
  <c r="AZ390" i="41" s="1"/>
  <c r="U390" i="41"/>
  <c r="AT390" i="41" s="1"/>
  <c r="AQ390" i="41"/>
  <c r="M390" i="41"/>
  <c r="AL390" i="41" s="1"/>
  <c r="Y390" i="41"/>
  <c r="AX390" i="41" s="1"/>
  <c r="W390" i="41"/>
  <c r="AV390" i="41" s="1"/>
  <c r="O390" i="41"/>
  <c r="AN390" i="41" s="1"/>
  <c r="G390" i="41"/>
  <c r="AF390" i="41" s="1"/>
  <c r="I390" i="41"/>
  <c r="AH390" i="41" s="1"/>
  <c r="V390" i="41"/>
  <c r="AU390" i="41" s="1"/>
  <c r="Q390" i="41"/>
  <c r="AP390" i="41" s="1"/>
  <c r="DC283" i="41"/>
  <c r="CN290" i="41"/>
  <c r="CO290" i="41" s="1"/>
  <c r="CP290" i="41" s="1"/>
  <c r="CJ290" i="41"/>
  <c r="W290" i="41"/>
  <c r="AV290" i="41" s="1"/>
  <c r="AQ290" i="41"/>
  <c r="M290" i="41"/>
  <c r="AL290" i="41" s="1"/>
  <c r="AI290" i="41"/>
  <c r="AA290" i="41"/>
  <c r="AZ290" i="41" s="1"/>
  <c r="K290" i="41"/>
  <c r="AJ290" i="41" s="1"/>
  <c r="U290" i="41"/>
  <c r="AT290" i="41" s="1"/>
  <c r="Y290" i="41"/>
  <c r="AX290" i="41" s="1"/>
  <c r="Z290" i="41"/>
  <c r="AY290" i="41" s="1"/>
  <c r="V290" i="41"/>
  <c r="AU290" i="41" s="1"/>
  <c r="Q290" i="41"/>
  <c r="AP290" i="41" s="1"/>
  <c r="G290" i="41"/>
  <c r="AF290" i="41" s="1"/>
  <c r="I290" i="41"/>
  <c r="AH290" i="41" s="1"/>
  <c r="O290" i="41"/>
  <c r="AN290" i="41" s="1"/>
  <c r="J290" i="41"/>
  <c r="S290" i="41"/>
  <c r="AR290" i="41" s="1"/>
  <c r="AM290" i="41"/>
  <c r="E290" i="41"/>
  <c r="AD290" i="41" s="1"/>
  <c r="F290" i="41"/>
  <c r="AE290" i="41" s="1"/>
  <c r="R290" i="41"/>
  <c r="N290" i="41"/>
  <c r="CJ309" i="41"/>
  <c r="CN309" i="41"/>
  <c r="CO309" i="41" s="1"/>
  <c r="CP309" i="41" s="1"/>
  <c r="N309" i="41"/>
  <c r="AM309" i="41" s="1"/>
  <c r="Y309" i="41"/>
  <c r="AX309" i="41" s="1"/>
  <c r="M309" i="41"/>
  <c r="AL309" i="41" s="1"/>
  <c r="I309" i="41"/>
  <c r="AH309" i="41" s="1"/>
  <c r="J309" i="41"/>
  <c r="AI309" i="41" s="1"/>
  <c r="S309" i="41"/>
  <c r="AR309" i="41" s="1"/>
  <c r="F309" i="41"/>
  <c r="AE309" i="41" s="1"/>
  <c r="AA309" i="41"/>
  <c r="AZ309" i="41" s="1"/>
  <c r="Z309" i="41"/>
  <c r="AY309" i="41" s="1"/>
  <c r="O309" i="41"/>
  <c r="AN309" i="41" s="1"/>
  <c r="K309" i="41"/>
  <c r="AJ309" i="41" s="1"/>
  <c r="U309" i="41"/>
  <c r="AT309" i="41" s="1"/>
  <c r="G309" i="41"/>
  <c r="AF309" i="41" s="1"/>
  <c r="R309" i="41"/>
  <c r="AQ309" i="41" s="1"/>
  <c r="E309" i="41"/>
  <c r="AD309" i="41" s="1"/>
  <c r="V309" i="41"/>
  <c r="AU309" i="41" s="1"/>
  <c r="W309" i="41"/>
  <c r="AV309" i="41" s="1"/>
  <c r="Q309" i="41"/>
  <c r="AP309" i="41" s="1"/>
  <c r="CN254" i="41"/>
  <c r="CO254" i="41" s="1"/>
  <c r="CP254" i="41" s="1"/>
  <c r="CJ254" i="41"/>
  <c r="J254" i="41"/>
  <c r="W254" i="41"/>
  <c r="AV254" i="41" s="1"/>
  <c r="Y254" i="41"/>
  <c r="AX254" i="41" s="1"/>
  <c r="I254" i="41"/>
  <c r="AH254" i="41" s="1"/>
  <c r="G254" i="41"/>
  <c r="AF254" i="41" s="1"/>
  <c r="N254" i="41"/>
  <c r="AM254" i="41" s="1"/>
  <c r="K254" i="41"/>
  <c r="AJ254" i="41" s="1"/>
  <c r="R254" i="41"/>
  <c r="F254" i="41"/>
  <c r="AE254" i="41" s="1"/>
  <c r="O254" i="41"/>
  <c r="AN254" i="41" s="1"/>
  <c r="M254" i="41"/>
  <c r="AL254" i="41" s="1"/>
  <c r="AQ254" i="41"/>
  <c r="Q254" i="41"/>
  <c r="AP254" i="41" s="1"/>
  <c r="V254" i="41"/>
  <c r="AU254" i="41" s="1"/>
  <c r="U254" i="41"/>
  <c r="AT254" i="41" s="1"/>
  <c r="AA254" i="41"/>
  <c r="AZ254" i="41" s="1"/>
  <c r="Z254" i="41"/>
  <c r="AY254" i="41" s="1"/>
  <c r="S254" i="41"/>
  <c r="AR254" i="41" s="1"/>
  <c r="E254" i="41"/>
  <c r="AD254" i="41" s="1"/>
  <c r="AI254" i="41"/>
  <c r="CN164" i="41"/>
  <c r="CO164" i="41" s="1"/>
  <c r="CP164" i="41" s="1"/>
  <c r="CJ164" i="41"/>
  <c r="I164" i="41"/>
  <c r="AH164" i="41" s="1"/>
  <c r="AA164" i="41"/>
  <c r="AZ164" i="41" s="1"/>
  <c r="W164" i="41"/>
  <c r="AV164" i="41" s="1"/>
  <c r="E164" i="41"/>
  <c r="AD164" i="41" s="1"/>
  <c r="Q164" i="41"/>
  <c r="AP164" i="41" s="1"/>
  <c r="N164" i="41"/>
  <c r="O164" i="41"/>
  <c r="AN164" i="41" s="1"/>
  <c r="R164" i="41"/>
  <c r="AQ164" i="41" s="1"/>
  <c r="S164" i="41"/>
  <c r="AR164" i="41" s="1"/>
  <c r="Y164" i="41"/>
  <c r="AX164" i="41" s="1"/>
  <c r="J164" i="41"/>
  <c r="K164" i="41"/>
  <c r="AJ164" i="41" s="1"/>
  <c r="AI164" i="41"/>
  <c r="AM164" i="41"/>
  <c r="Z164" i="41"/>
  <c r="AY164" i="41" s="1"/>
  <c r="V164" i="41"/>
  <c r="AU164" i="41" s="1"/>
  <c r="U164" i="41"/>
  <c r="AT164" i="41" s="1"/>
  <c r="M164" i="41"/>
  <c r="AL164" i="41" s="1"/>
  <c r="F164" i="41"/>
  <c r="AE164" i="41" s="1"/>
  <c r="G164" i="41"/>
  <c r="AF164" i="41" s="1"/>
  <c r="CJ372" i="41"/>
  <c r="CN372" i="41"/>
  <c r="CO372" i="41" s="1"/>
  <c r="CP372" i="41" s="1"/>
  <c r="AQ372" i="41"/>
  <c r="K372" i="41"/>
  <c r="AJ372" i="41" s="1"/>
  <c r="R372" i="41"/>
  <c r="G372" i="41"/>
  <c r="AF372" i="41" s="1"/>
  <c r="AM372" i="41"/>
  <c r="I372" i="41"/>
  <c r="AH372" i="41" s="1"/>
  <c r="U372" i="41"/>
  <c r="AT372" i="41" s="1"/>
  <c r="W372" i="41"/>
  <c r="AV372" i="41" s="1"/>
  <c r="AA372" i="41"/>
  <c r="AZ372" i="41" s="1"/>
  <c r="O372" i="41"/>
  <c r="AN372" i="41" s="1"/>
  <c r="Y372" i="41"/>
  <c r="AX372" i="41" s="1"/>
  <c r="AY372" i="41"/>
  <c r="M372" i="41"/>
  <c r="AL372" i="41" s="1"/>
  <c r="S372" i="41"/>
  <c r="AR372" i="41" s="1"/>
  <c r="Q372" i="41"/>
  <c r="AP372" i="41" s="1"/>
  <c r="V372" i="41"/>
  <c r="AU372" i="41" s="1"/>
  <c r="Z372" i="41"/>
  <c r="F372" i="41"/>
  <c r="AE372" i="41" s="1"/>
  <c r="E372" i="41"/>
  <c r="AD372" i="41" s="1"/>
  <c r="N372" i="41"/>
  <c r="J372" i="41"/>
  <c r="AI372" i="41" s="1"/>
  <c r="CN299" i="41"/>
  <c r="CO299" i="41" s="1"/>
  <c r="CP299" i="41" s="1"/>
  <c r="CJ299" i="41"/>
  <c r="M299" i="41"/>
  <c r="AL299" i="41" s="1"/>
  <c r="V299" i="41"/>
  <c r="AU299" i="41" s="1"/>
  <c r="U299" i="41"/>
  <c r="AT299" i="41" s="1"/>
  <c r="R299" i="41"/>
  <c r="AQ299" i="41" s="1"/>
  <c r="Z299" i="41"/>
  <c r="AY299" i="41" s="1"/>
  <c r="I299" i="41"/>
  <c r="AH299" i="41" s="1"/>
  <c r="J299" i="41"/>
  <c r="AI299" i="41" s="1"/>
  <c r="F299" i="41"/>
  <c r="AE299" i="41" s="1"/>
  <c r="N299" i="41"/>
  <c r="AM299" i="41" s="1"/>
  <c r="O299" i="41"/>
  <c r="AN299" i="41" s="1"/>
  <c r="AA299" i="41"/>
  <c r="AZ299" i="41" s="1"/>
  <c r="G299" i="41"/>
  <c r="AF299" i="41" s="1"/>
  <c r="Q299" i="41"/>
  <c r="AP299" i="41" s="1"/>
  <c r="E299" i="41"/>
  <c r="AD299" i="41" s="1"/>
  <c r="Y299" i="41"/>
  <c r="AX299" i="41" s="1"/>
  <c r="S299" i="41"/>
  <c r="AR299" i="41" s="1"/>
  <c r="W299" i="41"/>
  <c r="AV299" i="41" s="1"/>
  <c r="K299" i="41"/>
  <c r="AJ299" i="41" s="1"/>
  <c r="CN212" i="41"/>
  <c r="CO212" i="41" s="1"/>
  <c r="CP212" i="41" s="1"/>
  <c r="CJ212" i="41"/>
  <c r="AA212" i="41"/>
  <c r="AZ212" i="41" s="1"/>
  <c r="Y212" i="41"/>
  <c r="AX212" i="41" s="1"/>
  <c r="AU212" i="41"/>
  <c r="K212" i="41"/>
  <c r="AJ212" i="41" s="1"/>
  <c r="R212" i="41"/>
  <c r="AQ212" i="41" s="1"/>
  <c r="I212" i="41"/>
  <c r="AH212" i="41" s="1"/>
  <c r="AM212" i="41"/>
  <c r="V212" i="41"/>
  <c r="N212" i="41"/>
  <c r="Z212" i="41"/>
  <c r="AY212" i="41" s="1"/>
  <c r="E212" i="41"/>
  <c r="AD212" i="41" s="1"/>
  <c r="W212" i="41"/>
  <c r="AV212" i="41" s="1"/>
  <c r="S212" i="41"/>
  <c r="AR212" i="41" s="1"/>
  <c r="U212" i="41"/>
  <c r="AT212" i="41" s="1"/>
  <c r="F212" i="41"/>
  <c r="J212" i="41"/>
  <c r="AI212" i="41" s="1"/>
  <c r="AE212" i="41"/>
  <c r="O212" i="41"/>
  <c r="AN212" i="41" s="1"/>
  <c r="M212" i="41"/>
  <c r="AL212" i="41" s="1"/>
  <c r="G212" i="41"/>
  <c r="AF212" i="41" s="1"/>
  <c r="Q212" i="41"/>
  <c r="AP212" i="41" s="1"/>
  <c r="CJ248" i="41"/>
  <c r="CN248" i="41"/>
  <c r="CO248" i="41" s="1"/>
  <c r="CP248" i="41" s="1"/>
  <c r="M248" i="41"/>
  <c r="AL248" i="41" s="1"/>
  <c r="V248" i="41"/>
  <c r="AU248" i="41" s="1"/>
  <c r="E248" i="41"/>
  <c r="AD248" i="41" s="1"/>
  <c r="Q248" i="41"/>
  <c r="AP248" i="41" s="1"/>
  <c r="G248" i="41"/>
  <c r="AF248" i="41" s="1"/>
  <c r="AA248" i="41"/>
  <c r="AZ248" i="41" s="1"/>
  <c r="F248" i="41"/>
  <c r="AE248" i="41" s="1"/>
  <c r="Y248" i="41"/>
  <c r="AX248" i="41" s="1"/>
  <c r="N248" i="41"/>
  <c r="AM248" i="41" s="1"/>
  <c r="K248" i="41"/>
  <c r="AJ248" i="41" s="1"/>
  <c r="R248" i="41"/>
  <c r="AQ248" i="41" s="1"/>
  <c r="Z248" i="41"/>
  <c r="AY248" i="41" s="1"/>
  <c r="W248" i="41"/>
  <c r="AV248" i="41" s="1"/>
  <c r="U248" i="41"/>
  <c r="AT248" i="41" s="1"/>
  <c r="J248" i="41"/>
  <c r="I248" i="41"/>
  <c r="AH248" i="41" s="1"/>
  <c r="AI248" i="41"/>
  <c r="O248" i="41"/>
  <c r="AN248" i="41" s="1"/>
  <c r="S248" i="41"/>
  <c r="AR248" i="41" s="1"/>
  <c r="CN179" i="41"/>
  <c r="CO179" i="41" s="1"/>
  <c r="CP179" i="41" s="1"/>
  <c r="CJ179" i="41"/>
  <c r="Y179" i="41"/>
  <c r="AX179" i="41" s="1"/>
  <c r="AA179" i="41"/>
  <c r="AZ179" i="41" s="1"/>
  <c r="Q179" i="41"/>
  <c r="AP179" i="41" s="1"/>
  <c r="E179" i="41"/>
  <c r="AD179" i="41" s="1"/>
  <c r="R179" i="41"/>
  <c r="AQ179" i="41" s="1"/>
  <c r="S179" i="41"/>
  <c r="AR179" i="41" s="1"/>
  <c r="J179" i="41"/>
  <c r="Z179" i="41"/>
  <c r="AY179" i="41" s="1"/>
  <c r="V179" i="41"/>
  <c r="AU179" i="41" s="1"/>
  <c r="I179" i="41"/>
  <c r="AH179" i="41" s="1"/>
  <c r="M179" i="41"/>
  <c r="AL179" i="41" s="1"/>
  <c r="AI179" i="41"/>
  <c r="O179" i="41"/>
  <c r="AN179" i="41" s="1"/>
  <c r="W179" i="41"/>
  <c r="AV179" i="41" s="1"/>
  <c r="G179" i="41"/>
  <c r="AF179" i="41" s="1"/>
  <c r="N179" i="41"/>
  <c r="AM179" i="41" s="1"/>
  <c r="F179" i="41"/>
  <c r="AE179" i="41" s="1"/>
  <c r="K179" i="41"/>
  <c r="AJ179" i="41" s="1"/>
  <c r="U179" i="41"/>
  <c r="AT179" i="41" s="1"/>
  <c r="CJ151" i="41"/>
  <c r="CN151" i="41"/>
  <c r="CO151" i="41" s="1"/>
  <c r="CP151" i="41" s="1"/>
  <c r="W151" i="41"/>
  <c r="AV151" i="41" s="1"/>
  <c r="Y151" i="41"/>
  <c r="AX151" i="41" s="1"/>
  <c r="R151" i="41"/>
  <c r="AQ151" i="41" s="1"/>
  <c r="Z151" i="41"/>
  <c r="AY151" i="41" s="1"/>
  <c r="F151" i="41"/>
  <c r="AE151" i="41" s="1"/>
  <c r="I151" i="41"/>
  <c r="AH151" i="41" s="1"/>
  <c r="N151" i="41"/>
  <c r="AM151" i="41" s="1"/>
  <c r="V151" i="41"/>
  <c r="S151" i="41"/>
  <c r="AR151" i="41" s="1"/>
  <c r="AU151" i="41"/>
  <c r="O151" i="41"/>
  <c r="AN151" i="41" s="1"/>
  <c r="AI151" i="41"/>
  <c r="M151" i="41"/>
  <c r="AL151" i="41" s="1"/>
  <c r="AA151" i="41"/>
  <c r="AZ151" i="41" s="1"/>
  <c r="G151" i="41"/>
  <c r="AF151" i="41" s="1"/>
  <c r="J151" i="41"/>
  <c r="K151" i="41"/>
  <c r="AJ151" i="41" s="1"/>
  <c r="E151" i="41"/>
  <c r="AD151" i="41" s="1"/>
  <c r="Q151" i="41"/>
  <c r="AP151" i="41" s="1"/>
  <c r="U151" i="41"/>
  <c r="AT151" i="41" s="1"/>
  <c r="CN380" i="41"/>
  <c r="CO380" i="41" s="1"/>
  <c r="CP380" i="41" s="1"/>
  <c r="CJ380" i="41"/>
  <c r="W380" i="41"/>
  <c r="AV380" i="41" s="1"/>
  <c r="M380" i="41"/>
  <c r="AL380" i="41" s="1"/>
  <c r="G380" i="41"/>
  <c r="AF380" i="41" s="1"/>
  <c r="J380" i="41"/>
  <c r="AI380" i="41" s="1"/>
  <c r="U380" i="41"/>
  <c r="AT380" i="41" s="1"/>
  <c r="K380" i="41"/>
  <c r="AJ380" i="41" s="1"/>
  <c r="Y380" i="41"/>
  <c r="AX380" i="41" s="1"/>
  <c r="AA380" i="41"/>
  <c r="AZ380" i="41" s="1"/>
  <c r="V380" i="41"/>
  <c r="AU380" i="41" s="1"/>
  <c r="E380" i="41"/>
  <c r="AD380" i="41" s="1"/>
  <c r="I380" i="41"/>
  <c r="AH380" i="41" s="1"/>
  <c r="S380" i="41"/>
  <c r="AR380" i="41" s="1"/>
  <c r="F380" i="41"/>
  <c r="AE380" i="41" s="1"/>
  <c r="Q380" i="41"/>
  <c r="AP380" i="41" s="1"/>
  <c r="O380" i="41"/>
  <c r="AN380" i="41" s="1"/>
  <c r="R380" i="41"/>
  <c r="AQ380" i="41" s="1"/>
  <c r="Z380" i="41"/>
  <c r="AY380" i="41" s="1"/>
  <c r="N380" i="41"/>
  <c r="AM380" i="41" s="1"/>
  <c r="CJ298" i="41"/>
  <c r="CN298" i="41"/>
  <c r="CO298" i="41" s="1"/>
  <c r="CP298" i="41" s="1"/>
  <c r="E298" i="41"/>
  <c r="AD298" i="41" s="1"/>
  <c r="N298" i="41"/>
  <c r="K298" i="41"/>
  <c r="AJ298" i="41" s="1"/>
  <c r="R298" i="41"/>
  <c r="AQ298" i="41" s="1"/>
  <c r="S298" i="41"/>
  <c r="AR298" i="41" s="1"/>
  <c r="O298" i="41"/>
  <c r="AN298" i="41" s="1"/>
  <c r="G298" i="41"/>
  <c r="AF298" i="41" s="1"/>
  <c r="J298" i="41"/>
  <c r="AI298" i="41" s="1"/>
  <c r="F298" i="41"/>
  <c r="AE298" i="41" s="1"/>
  <c r="I298" i="41"/>
  <c r="AH298" i="41" s="1"/>
  <c r="V298" i="41"/>
  <c r="W298" i="41"/>
  <c r="AV298" i="41" s="1"/>
  <c r="M298" i="41"/>
  <c r="AL298" i="41" s="1"/>
  <c r="Y298" i="41"/>
  <c r="AX298" i="41" s="1"/>
  <c r="U298" i="41"/>
  <c r="AT298" i="41" s="1"/>
  <c r="Q298" i="41"/>
  <c r="AP298" i="41" s="1"/>
  <c r="AU298" i="41"/>
  <c r="AM298" i="41"/>
  <c r="Z298" i="41"/>
  <c r="AY298" i="41" s="1"/>
  <c r="AA298" i="41"/>
  <c r="AZ298" i="41" s="1"/>
  <c r="CN314" i="41"/>
  <c r="CO314" i="41" s="1"/>
  <c r="CP314" i="41" s="1"/>
  <c r="CJ314" i="41"/>
  <c r="V314" i="41"/>
  <c r="F314" i="41"/>
  <c r="AE314" i="41" s="1"/>
  <c r="S314" i="41"/>
  <c r="AR314" i="41" s="1"/>
  <c r="O314" i="41"/>
  <c r="AN314" i="41" s="1"/>
  <c r="G314" i="41"/>
  <c r="AF314" i="41" s="1"/>
  <c r="K314" i="41"/>
  <c r="AJ314" i="41" s="1"/>
  <c r="Z314" i="41"/>
  <c r="AY314" i="41" s="1"/>
  <c r="J314" i="41"/>
  <c r="AI314" i="41" s="1"/>
  <c r="E314" i="41"/>
  <c r="AD314" i="41" s="1"/>
  <c r="R314" i="41"/>
  <c r="AQ314" i="41" s="1"/>
  <c r="W314" i="41"/>
  <c r="AV314" i="41" s="1"/>
  <c r="I314" i="41"/>
  <c r="AH314" i="41" s="1"/>
  <c r="N314" i="41"/>
  <c r="AM314" i="41" s="1"/>
  <c r="AA314" i="41"/>
  <c r="AZ314" i="41" s="1"/>
  <c r="U314" i="41"/>
  <c r="AT314" i="41" s="1"/>
  <c r="Y314" i="41"/>
  <c r="AX314" i="41" s="1"/>
  <c r="AU314" i="41"/>
  <c r="Q314" i="41"/>
  <c r="AP314" i="41" s="1"/>
  <c r="M314" i="41"/>
  <c r="AL314" i="41" s="1"/>
  <c r="CN238" i="41"/>
  <c r="CO238" i="41" s="1"/>
  <c r="CP238" i="41" s="1"/>
  <c r="CJ238" i="41"/>
  <c r="Y238" i="41"/>
  <c r="AX238" i="41" s="1"/>
  <c r="AA238" i="41"/>
  <c r="AZ238" i="41" s="1"/>
  <c r="E238" i="41"/>
  <c r="AD238" i="41" s="1"/>
  <c r="Z238" i="41"/>
  <c r="AY238" i="41" s="1"/>
  <c r="F238" i="41"/>
  <c r="AE238" i="41" s="1"/>
  <c r="W238" i="41"/>
  <c r="AV238" i="41" s="1"/>
  <c r="N238" i="41"/>
  <c r="AM238" i="41" s="1"/>
  <c r="I238" i="41"/>
  <c r="AH238" i="41" s="1"/>
  <c r="G238" i="41"/>
  <c r="AF238" i="41" s="1"/>
  <c r="J238" i="41"/>
  <c r="AI238" i="41" s="1"/>
  <c r="M238" i="41"/>
  <c r="AL238" i="41" s="1"/>
  <c r="V238" i="41"/>
  <c r="AU238" i="41" s="1"/>
  <c r="R238" i="41"/>
  <c r="AQ238" i="41" s="1"/>
  <c r="O238" i="41"/>
  <c r="AN238" i="41" s="1"/>
  <c r="U238" i="41"/>
  <c r="AT238" i="41" s="1"/>
  <c r="S238" i="41"/>
  <c r="AR238" i="41" s="1"/>
  <c r="Q238" i="41"/>
  <c r="AP238" i="41" s="1"/>
  <c r="K238" i="41"/>
  <c r="AJ238" i="41" s="1"/>
  <c r="CJ221" i="41"/>
  <c r="CN221" i="41"/>
  <c r="CO221" i="41" s="1"/>
  <c r="CP221" i="41" s="1"/>
  <c r="AM221" i="41"/>
  <c r="E221" i="41"/>
  <c r="AD221" i="41" s="1"/>
  <c r="R221" i="41"/>
  <c r="AI221" i="41"/>
  <c r="AE221" i="41"/>
  <c r="M221" i="41"/>
  <c r="AL221" i="41" s="1"/>
  <c r="AQ221" i="41"/>
  <c r="AA221" i="41"/>
  <c r="AZ221" i="41" s="1"/>
  <c r="V221" i="41"/>
  <c r="Y221" i="41"/>
  <c r="AX221" i="41" s="1"/>
  <c r="Z221" i="41"/>
  <c r="AY221" i="41" s="1"/>
  <c r="I221" i="41"/>
  <c r="AH221" i="41" s="1"/>
  <c r="W221" i="41"/>
  <c r="AV221" i="41" s="1"/>
  <c r="O221" i="41"/>
  <c r="AN221" i="41" s="1"/>
  <c r="N221" i="41"/>
  <c r="J221" i="41"/>
  <c r="F221" i="41"/>
  <c r="U221" i="41"/>
  <c r="AT221" i="41" s="1"/>
  <c r="Q221" i="41"/>
  <c r="AP221" i="41" s="1"/>
  <c r="K221" i="41"/>
  <c r="AJ221" i="41" s="1"/>
  <c r="G221" i="41"/>
  <c r="AF221" i="41" s="1"/>
  <c r="AU221" i="41"/>
  <c r="S221" i="41"/>
  <c r="AR221" i="41" s="1"/>
  <c r="CN166" i="41"/>
  <c r="CJ166" i="41"/>
  <c r="Q166" i="41"/>
  <c r="AP166" i="41" s="1"/>
  <c r="O166" i="41"/>
  <c r="AN166" i="41" s="1"/>
  <c r="K166" i="41"/>
  <c r="AJ166" i="41" s="1"/>
  <c r="M166" i="41"/>
  <c r="AL166" i="41" s="1"/>
  <c r="N166" i="41"/>
  <c r="AM166" i="41" s="1"/>
  <c r="I166" i="41"/>
  <c r="AH166" i="41" s="1"/>
  <c r="S166" i="41"/>
  <c r="AR166" i="41" s="1"/>
  <c r="AA166" i="41"/>
  <c r="AZ166" i="41" s="1"/>
  <c r="U166" i="41"/>
  <c r="AT166" i="41" s="1"/>
  <c r="J166" i="41"/>
  <c r="AI166" i="41" s="1"/>
  <c r="R166" i="41"/>
  <c r="AQ166" i="41" s="1"/>
  <c r="Z166" i="41"/>
  <c r="AY166" i="41" s="1"/>
  <c r="G166" i="41"/>
  <c r="AF166" i="41" s="1"/>
  <c r="F166" i="41"/>
  <c r="AE166" i="41" s="1"/>
  <c r="E166" i="41"/>
  <c r="AD166" i="41" s="1"/>
  <c r="Y166" i="41"/>
  <c r="AX166" i="41" s="1"/>
  <c r="V166" i="41"/>
  <c r="AU166" i="41" s="1"/>
  <c r="W166" i="41"/>
  <c r="AV166" i="41" s="1"/>
  <c r="CN144" i="41"/>
  <c r="CO144" i="41" s="1"/>
  <c r="CP144" i="41" s="1"/>
  <c r="CJ144" i="41"/>
  <c r="AM144" i="41"/>
  <c r="V144" i="41"/>
  <c r="AU144" i="41"/>
  <c r="Z144" i="41"/>
  <c r="AI144" i="41"/>
  <c r="K144" i="41"/>
  <c r="AJ144" i="41" s="1"/>
  <c r="Y144" i="41"/>
  <c r="AX144" i="41" s="1"/>
  <c r="S144" i="41"/>
  <c r="AR144" i="41" s="1"/>
  <c r="R144" i="41"/>
  <c r="G144" i="41"/>
  <c r="AF144" i="41" s="1"/>
  <c r="J144" i="41"/>
  <c r="F144" i="41"/>
  <c r="AE144" i="41" s="1"/>
  <c r="Q144" i="41"/>
  <c r="AP144" i="41" s="1"/>
  <c r="AY144" i="41"/>
  <c r="N144" i="41"/>
  <c r="O144" i="41"/>
  <c r="AN144" i="41" s="1"/>
  <c r="W144" i="41"/>
  <c r="AV144" i="41" s="1"/>
  <c r="I144" i="41"/>
  <c r="AH144" i="41" s="1"/>
  <c r="E144" i="41"/>
  <c r="AD144" i="41" s="1"/>
  <c r="AQ144" i="41"/>
  <c r="U144" i="41"/>
  <c r="AT144" i="41" s="1"/>
  <c r="AA144" i="41"/>
  <c r="AZ144" i="41" s="1"/>
  <c r="M144" i="41"/>
  <c r="AL144" i="41" s="1"/>
  <c r="CN373" i="41"/>
  <c r="CO373" i="41" s="1"/>
  <c r="CP373" i="41" s="1"/>
  <c r="CJ373" i="41"/>
  <c r="S373" i="41"/>
  <c r="AR373" i="41" s="1"/>
  <c r="AQ373" i="41"/>
  <c r="M373" i="41"/>
  <c r="AL373" i="41" s="1"/>
  <c r="O373" i="41"/>
  <c r="AN373" i="41" s="1"/>
  <c r="E373" i="41"/>
  <c r="AD373" i="41" s="1"/>
  <c r="W373" i="41"/>
  <c r="AV373" i="41" s="1"/>
  <c r="J373" i="41"/>
  <c r="AI373" i="41" s="1"/>
  <c r="Y373" i="41"/>
  <c r="AX373" i="41" s="1"/>
  <c r="V373" i="41"/>
  <c r="AU373" i="41" s="1"/>
  <c r="I373" i="41"/>
  <c r="AH373" i="41" s="1"/>
  <c r="F373" i="41"/>
  <c r="AE373" i="41"/>
  <c r="G373" i="41"/>
  <c r="AF373" i="41" s="1"/>
  <c r="R373" i="41"/>
  <c r="N373" i="41"/>
  <c r="Q373" i="41"/>
  <c r="AP373" i="41" s="1"/>
  <c r="K373" i="41"/>
  <c r="AJ373" i="41" s="1"/>
  <c r="AM373" i="41"/>
  <c r="U373" i="41"/>
  <c r="AT373" i="41" s="1"/>
  <c r="Z373" i="41"/>
  <c r="AY373" i="41" s="1"/>
  <c r="AA373" i="41"/>
  <c r="AZ373" i="41" s="1"/>
  <c r="CJ316" i="41"/>
  <c r="CN316" i="41"/>
  <c r="CO316" i="41" s="1"/>
  <c r="CP316" i="41" s="1"/>
  <c r="Q316" i="41"/>
  <c r="AP316" i="41" s="1"/>
  <c r="W316" i="41"/>
  <c r="AV316" i="41" s="1"/>
  <c r="AA316" i="41"/>
  <c r="AZ316" i="41" s="1"/>
  <c r="N316" i="41"/>
  <c r="AM316" i="41" s="1"/>
  <c r="U316" i="41"/>
  <c r="AT316" i="41" s="1"/>
  <c r="S316" i="41"/>
  <c r="AR316" i="41" s="1"/>
  <c r="E316" i="41"/>
  <c r="AD316" i="41" s="1"/>
  <c r="K316" i="41"/>
  <c r="AJ316" i="41" s="1"/>
  <c r="J316" i="41"/>
  <c r="AI316" i="41" s="1"/>
  <c r="M316" i="41"/>
  <c r="AL316" i="41" s="1"/>
  <c r="G316" i="41"/>
  <c r="AF316" i="41" s="1"/>
  <c r="O316" i="41"/>
  <c r="AN316" i="41" s="1"/>
  <c r="Y316" i="41"/>
  <c r="AX316" i="41" s="1"/>
  <c r="Z316" i="41"/>
  <c r="AY316" i="41" s="1"/>
  <c r="R316" i="41"/>
  <c r="AQ316" i="41" s="1"/>
  <c r="I316" i="41"/>
  <c r="AH316" i="41" s="1"/>
  <c r="F316" i="41"/>
  <c r="AE316" i="41"/>
  <c r="V316" i="41"/>
  <c r="AU316" i="41" s="1"/>
  <c r="CN313" i="41"/>
  <c r="CO313" i="41" s="1"/>
  <c r="CP313" i="41" s="1"/>
  <c r="CJ313" i="41"/>
  <c r="S313" i="41"/>
  <c r="AR313" i="41" s="1"/>
  <c r="J313" i="41"/>
  <c r="E313" i="41"/>
  <c r="AD313" i="41" s="1"/>
  <c r="AI313" i="41"/>
  <c r="G313" i="41"/>
  <c r="AF313" i="41" s="1"/>
  <c r="K313" i="41"/>
  <c r="AJ313" i="41" s="1"/>
  <c r="W313" i="41"/>
  <c r="AV313" i="41" s="1"/>
  <c r="Y313" i="41"/>
  <c r="AX313" i="41" s="1"/>
  <c r="AA313" i="41"/>
  <c r="AZ313" i="41" s="1"/>
  <c r="F313" i="41"/>
  <c r="N313" i="41"/>
  <c r="AM313" i="41" s="1"/>
  <c r="AQ313" i="41"/>
  <c r="AE313" i="41"/>
  <c r="U313" i="41"/>
  <c r="AT313" i="41" s="1"/>
  <c r="R313" i="41"/>
  <c r="Z313" i="41"/>
  <c r="I313" i="41"/>
  <c r="AH313" i="41" s="1"/>
  <c r="V313" i="41"/>
  <c r="AU313" i="41" s="1"/>
  <c r="Q313" i="41"/>
  <c r="AP313" i="41" s="1"/>
  <c r="AY313" i="41"/>
  <c r="M313" i="41"/>
  <c r="AL313" i="41" s="1"/>
  <c r="O313" i="41"/>
  <c r="AN313" i="41" s="1"/>
  <c r="CJ218" i="41"/>
  <c r="CN218" i="41"/>
  <c r="F218" i="41"/>
  <c r="AE218" i="41" s="1"/>
  <c r="S218" i="41"/>
  <c r="AR218" i="41" s="1"/>
  <c r="Q218" i="41"/>
  <c r="AP218" i="41" s="1"/>
  <c r="M218" i="41"/>
  <c r="AL218" i="41" s="1"/>
  <c r="O218" i="41"/>
  <c r="AN218" i="41" s="1"/>
  <c r="W218" i="41"/>
  <c r="AV218" i="41" s="1"/>
  <c r="K218" i="41"/>
  <c r="AJ218" i="41" s="1"/>
  <c r="U218" i="41"/>
  <c r="AT218" i="41" s="1"/>
  <c r="Y218" i="41"/>
  <c r="AX218" i="41" s="1"/>
  <c r="AI218" i="41"/>
  <c r="G218" i="41"/>
  <c r="AF218" i="41" s="1"/>
  <c r="E218" i="41"/>
  <c r="AD218" i="41" s="1"/>
  <c r="I218" i="41"/>
  <c r="AH218" i="41" s="1"/>
  <c r="J218" i="41"/>
  <c r="AY218" i="41"/>
  <c r="V218" i="41"/>
  <c r="AU218" i="41" s="1"/>
  <c r="R218" i="41"/>
  <c r="AQ218" i="41" s="1"/>
  <c r="AA218" i="41"/>
  <c r="AZ218" i="41" s="1"/>
  <c r="N218" i="41"/>
  <c r="AM218" i="41" s="1"/>
  <c r="Z218" i="41"/>
  <c r="CN162" i="41"/>
  <c r="CO162" i="41" s="1"/>
  <c r="CP162" i="41" s="1"/>
  <c r="CJ162" i="41"/>
  <c r="U162" i="41"/>
  <c r="AT162" i="41" s="1"/>
  <c r="V162" i="41"/>
  <c r="AU162" i="41" s="1"/>
  <c r="R162" i="41"/>
  <c r="AQ162" i="41" s="1"/>
  <c r="F162" i="41"/>
  <c r="AE162" i="41" s="1"/>
  <c r="N162" i="41"/>
  <c r="AM162" i="41" s="1"/>
  <c r="Q162" i="41"/>
  <c r="AP162" i="41" s="1"/>
  <c r="Y162" i="41"/>
  <c r="AX162" i="41" s="1"/>
  <c r="W162" i="41"/>
  <c r="AV162" i="41" s="1"/>
  <c r="J162" i="41"/>
  <c r="AI162" i="41" s="1"/>
  <c r="I162" i="41"/>
  <c r="AH162" i="41" s="1"/>
  <c r="O162" i="41"/>
  <c r="AN162" i="41" s="1"/>
  <c r="Z162" i="41"/>
  <c r="E162" i="41"/>
  <c r="AD162" i="41" s="1"/>
  <c r="K162" i="41"/>
  <c r="AJ162" i="41" s="1"/>
  <c r="M162" i="41"/>
  <c r="AL162" i="41" s="1"/>
  <c r="S162" i="41"/>
  <c r="AR162" i="41" s="1"/>
  <c r="AY162" i="41"/>
  <c r="AA162" i="41"/>
  <c r="AZ162" i="41" s="1"/>
  <c r="G162" i="41"/>
  <c r="AF162" i="41" s="1"/>
  <c r="CJ368" i="41"/>
  <c r="CN368" i="41"/>
  <c r="CO368" i="41" s="1"/>
  <c r="CP368" i="41" s="1"/>
  <c r="Z368" i="41"/>
  <c r="AY368" i="41" s="1"/>
  <c r="F368" i="41"/>
  <c r="AE368" i="41" s="1"/>
  <c r="AM368" i="41"/>
  <c r="O368" i="41"/>
  <c r="AN368" i="41" s="1"/>
  <c r="W368" i="41"/>
  <c r="AV368" i="41" s="1"/>
  <c r="Q368" i="41"/>
  <c r="AP368" i="41" s="1"/>
  <c r="AA368" i="41"/>
  <c r="AZ368" i="41" s="1"/>
  <c r="K368" i="41"/>
  <c r="AJ368" i="41" s="1"/>
  <c r="V368" i="41"/>
  <c r="AU368" i="41" s="1"/>
  <c r="N368" i="41"/>
  <c r="AQ368" i="41"/>
  <c r="U368" i="41"/>
  <c r="AT368" i="41" s="1"/>
  <c r="J368" i="41"/>
  <c r="AI368" i="41" s="1"/>
  <c r="G368" i="41"/>
  <c r="AF368" i="41" s="1"/>
  <c r="M368" i="41"/>
  <c r="AL368" i="41" s="1"/>
  <c r="E368" i="41"/>
  <c r="AD368" i="41" s="1"/>
  <c r="S368" i="41"/>
  <c r="AR368" i="41" s="1"/>
  <c r="R368" i="41"/>
  <c r="I368" i="41"/>
  <c r="AH368" i="41" s="1"/>
  <c r="Y368" i="41"/>
  <c r="AX368" i="41" s="1"/>
  <c r="CJ365" i="41"/>
  <c r="CN365" i="41"/>
  <c r="CO365" i="41" s="1"/>
  <c r="CP365" i="41" s="1"/>
  <c r="E365" i="41"/>
  <c r="AD365" i="41" s="1"/>
  <c r="S365" i="41"/>
  <c r="AR365" i="41" s="1"/>
  <c r="V365" i="41"/>
  <c r="AU365" i="41" s="1"/>
  <c r="AA365" i="41"/>
  <c r="AZ365" i="41" s="1"/>
  <c r="K365" i="41"/>
  <c r="AJ365" i="41" s="1"/>
  <c r="Z365" i="41"/>
  <c r="M365" i="41"/>
  <c r="AL365" i="41" s="1"/>
  <c r="AE365" i="41"/>
  <c r="AY365" i="41"/>
  <c r="N365" i="41"/>
  <c r="AM365" i="41" s="1"/>
  <c r="O365" i="41"/>
  <c r="AN365" i="41" s="1"/>
  <c r="J365" i="41"/>
  <c r="Y365" i="41"/>
  <c r="AX365" i="41" s="1"/>
  <c r="Q365" i="41"/>
  <c r="AP365" i="41" s="1"/>
  <c r="U365" i="41"/>
  <c r="AT365" i="41" s="1"/>
  <c r="G365" i="41"/>
  <c r="AF365" i="41" s="1"/>
  <c r="R365" i="41"/>
  <c r="AQ365" i="41" s="1"/>
  <c r="W365" i="41"/>
  <c r="AV365" i="41" s="1"/>
  <c r="AI365" i="41"/>
  <c r="I365" i="41"/>
  <c r="AH365" i="41" s="1"/>
  <c r="F365" i="41"/>
  <c r="DC292" i="41"/>
  <c r="DD292" i="41" s="1"/>
  <c r="DE292" i="41" s="1"/>
  <c r="CJ317" i="41"/>
  <c r="CN317" i="41"/>
  <c r="CO317" i="41" s="1"/>
  <c r="CP317" i="41" s="1"/>
  <c r="Z317" i="41"/>
  <c r="AA317" i="41"/>
  <c r="AZ317" i="41" s="1"/>
  <c r="O317" i="41"/>
  <c r="AN317" i="41" s="1"/>
  <c r="F317" i="41"/>
  <c r="AE317" i="41" s="1"/>
  <c r="W317" i="41"/>
  <c r="AV317" i="41" s="1"/>
  <c r="K317" i="41"/>
  <c r="AJ317" i="41" s="1"/>
  <c r="AY317" i="41"/>
  <c r="Y317" i="41"/>
  <c r="AX317" i="41" s="1"/>
  <c r="I317" i="41"/>
  <c r="AH317" i="41" s="1"/>
  <c r="R317" i="41"/>
  <c r="AQ317" i="41" s="1"/>
  <c r="S317" i="41"/>
  <c r="AR317" i="41" s="1"/>
  <c r="N317" i="41"/>
  <c r="AM317" i="41" s="1"/>
  <c r="Q317" i="41"/>
  <c r="AP317" i="41" s="1"/>
  <c r="V317" i="41"/>
  <c r="AU317" i="41" s="1"/>
  <c r="J317" i="41"/>
  <c r="AI317" i="41" s="1"/>
  <c r="E317" i="41"/>
  <c r="AD317" i="41" s="1"/>
  <c r="G317" i="41"/>
  <c r="AF317" i="41" s="1"/>
  <c r="U317" i="41"/>
  <c r="AT317" i="41" s="1"/>
  <c r="M317" i="41"/>
  <c r="AL317" i="41" s="1"/>
  <c r="CN286" i="41"/>
  <c r="CO286" i="41" s="1"/>
  <c r="CP286" i="41" s="1"/>
  <c r="CJ286" i="41"/>
  <c r="M286" i="41"/>
  <c r="AL286" i="41" s="1"/>
  <c r="K286" i="41"/>
  <c r="AJ286" i="41" s="1"/>
  <c r="AY286" i="41"/>
  <c r="Q286" i="41"/>
  <c r="AP286" i="41" s="1"/>
  <c r="S286" i="41"/>
  <c r="AR286" i="41" s="1"/>
  <c r="I286" i="41"/>
  <c r="AH286" i="41" s="1"/>
  <c r="N286" i="41"/>
  <c r="AM286" i="41" s="1"/>
  <c r="W286" i="41"/>
  <c r="AV286" i="41" s="1"/>
  <c r="E286" i="41"/>
  <c r="AD286" i="41" s="1"/>
  <c r="AQ286" i="41"/>
  <c r="G286" i="41"/>
  <c r="AF286" i="41" s="1"/>
  <c r="J286" i="41"/>
  <c r="Z286" i="41"/>
  <c r="Y286" i="41"/>
  <c r="AX286" i="41" s="1"/>
  <c r="U286" i="41"/>
  <c r="AT286" i="41" s="1"/>
  <c r="V286" i="41"/>
  <c r="AU286" i="41" s="1"/>
  <c r="AA286" i="41"/>
  <c r="AZ286" i="41" s="1"/>
  <c r="R286" i="41"/>
  <c r="F286" i="41"/>
  <c r="AE286" i="41" s="1"/>
  <c r="O286" i="41"/>
  <c r="AN286" i="41" s="1"/>
  <c r="AI286" i="41"/>
  <c r="CN236" i="41"/>
  <c r="CO236" i="41" s="1"/>
  <c r="CP236" i="41" s="1"/>
  <c r="CJ236" i="41"/>
  <c r="O236" i="41"/>
  <c r="AN236" i="41" s="1"/>
  <c r="U236" i="41"/>
  <c r="AT236" i="41" s="1"/>
  <c r="K236" i="41"/>
  <c r="AJ236" i="41" s="1"/>
  <c r="Y236" i="41"/>
  <c r="AX236" i="41" s="1"/>
  <c r="G236" i="41"/>
  <c r="AF236" i="41" s="1"/>
  <c r="E236" i="41"/>
  <c r="AD236" i="41" s="1"/>
  <c r="F236" i="41"/>
  <c r="AE236" i="41" s="1"/>
  <c r="I236" i="41"/>
  <c r="AH236" i="41" s="1"/>
  <c r="S236" i="41"/>
  <c r="AR236" i="41" s="1"/>
  <c r="M236" i="41"/>
  <c r="AL236" i="41" s="1"/>
  <c r="V236" i="41"/>
  <c r="AU236" i="41" s="1"/>
  <c r="Q236" i="41"/>
  <c r="AP236" i="41" s="1"/>
  <c r="Z236" i="41"/>
  <c r="AY236" i="41" s="1"/>
  <c r="J236" i="41"/>
  <c r="AI236" i="41" s="1"/>
  <c r="W236" i="41"/>
  <c r="AV236" i="41" s="1"/>
  <c r="N236" i="41"/>
  <c r="AM236" i="41" s="1"/>
  <c r="R236" i="41"/>
  <c r="AQ236" i="41" s="1"/>
  <c r="AA236" i="41"/>
  <c r="AZ236" i="41" s="1"/>
  <c r="CN256" i="41"/>
  <c r="CJ256" i="41"/>
  <c r="E256" i="41"/>
  <c r="AD256" i="41" s="1"/>
  <c r="I256" i="41"/>
  <c r="AH256" i="41" s="1"/>
  <c r="N256" i="41"/>
  <c r="K256" i="41"/>
  <c r="AJ256" i="41" s="1"/>
  <c r="V256" i="41"/>
  <c r="AU256" i="41" s="1"/>
  <c r="O256" i="41"/>
  <c r="AN256" i="41" s="1"/>
  <c r="Q256" i="41"/>
  <c r="AP256" i="41" s="1"/>
  <c r="F256" i="41"/>
  <c r="AE256" i="41" s="1"/>
  <c r="G256" i="41"/>
  <c r="AF256" i="41" s="1"/>
  <c r="M256" i="41"/>
  <c r="AL256" i="41" s="1"/>
  <c r="U256" i="41"/>
  <c r="AT256" i="41" s="1"/>
  <c r="Z256" i="41"/>
  <c r="AY256" i="41" s="1"/>
  <c r="AA256" i="41"/>
  <c r="AZ256" i="41" s="1"/>
  <c r="W256" i="41"/>
  <c r="AV256" i="41" s="1"/>
  <c r="J256" i="41"/>
  <c r="AI256" i="41" s="1"/>
  <c r="S256" i="41"/>
  <c r="AR256" i="41" s="1"/>
  <c r="R256" i="41"/>
  <c r="AQ256" i="41"/>
  <c r="Y256" i="41"/>
  <c r="AX256" i="41" s="1"/>
  <c r="AM256" i="41"/>
  <c r="CN244" i="41"/>
  <c r="CO244" i="41" s="1"/>
  <c r="CP244" i="41" s="1"/>
  <c r="CJ244" i="41"/>
  <c r="V244" i="41"/>
  <c r="AU244" i="41" s="1"/>
  <c r="Z244" i="41"/>
  <c r="AY244" i="41" s="1"/>
  <c r="O244" i="41"/>
  <c r="AN244" i="41" s="1"/>
  <c r="K244" i="41"/>
  <c r="AJ244" i="41" s="1"/>
  <c r="J244" i="41"/>
  <c r="AI244" i="41" s="1"/>
  <c r="Y244" i="41"/>
  <c r="AX244" i="41" s="1"/>
  <c r="I244" i="41"/>
  <c r="AH244" i="41" s="1"/>
  <c r="S244" i="41"/>
  <c r="AR244" i="41" s="1"/>
  <c r="R244" i="41"/>
  <c r="AQ244" i="41" s="1"/>
  <c r="E244" i="41"/>
  <c r="AD244" i="41" s="1"/>
  <c r="F244" i="41"/>
  <c r="AE244" i="41" s="1"/>
  <c r="N244" i="41"/>
  <c r="AM244" i="41" s="1"/>
  <c r="M244" i="41"/>
  <c r="AL244" i="41" s="1"/>
  <c r="AA244" i="41"/>
  <c r="AZ244" i="41" s="1"/>
  <c r="U244" i="41"/>
  <c r="AT244" i="41" s="1"/>
  <c r="W244" i="41"/>
  <c r="AV244" i="41" s="1"/>
  <c r="Q244" i="41"/>
  <c r="AP244" i="41" s="1"/>
  <c r="G244" i="41"/>
  <c r="AF244" i="41" s="1"/>
  <c r="CJ170" i="41"/>
  <c r="CN170" i="41"/>
  <c r="CO170" i="41" s="1"/>
  <c r="CP170" i="41" s="1"/>
  <c r="Z170" i="41"/>
  <c r="AY170" i="41" s="1"/>
  <c r="F170" i="41"/>
  <c r="AE170" i="41" s="1"/>
  <c r="I170" i="41"/>
  <c r="AH170" i="41" s="1"/>
  <c r="V170" i="41"/>
  <c r="AU170" i="41" s="1"/>
  <c r="Y170" i="41"/>
  <c r="AX170" i="41" s="1"/>
  <c r="E170" i="41"/>
  <c r="AD170" i="41" s="1"/>
  <c r="W170" i="41"/>
  <c r="AV170" i="41" s="1"/>
  <c r="J170" i="41"/>
  <c r="AI170" i="41" s="1"/>
  <c r="AA170" i="41"/>
  <c r="AZ170" i="41" s="1"/>
  <c r="G170" i="41"/>
  <c r="AF170" i="41" s="1"/>
  <c r="Q170" i="41"/>
  <c r="AP170" i="41" s="1"/>
  <c r="K170" i="41"/>
  <c r="AJ170" i="41" s="1"/>
  <c r="R170" i="41"/>
  <c r="AQ170" i="41" s="1"/>
  <c r="N170" i="41"/>
  <c r="AM170" i="41"/>
  <c r="O170" i="41"/>
  <c r="AN170" i="41" s="1"/>
  <c r="M170" i="41"/>
  <c r="AL170" i="41" s="1"/>
  <c r="S170" i="41"/>
  <c r="AR170" i="41" s="1"/>
  <c r="U170" i="41"/>
  <c r="AT170" i="41" s="1"/>
  <c r="CN163" i="41"/>
  <c r="CJ163" i="41"/>
  <c r="R163" i="41"/>
  <c r="AQ163" i="41" s="1"/>
  <c r="AA163" i="41"/>
  <c r="AZ163" i="41" s="1"/>
  <c r="V163" i="41"/>
  <c r="AU163" i="41" s="1"/>
  <c r="W163" i="41"/>
  <c r="AV163" i="41" s="1"/>
  <c r="K163" i="41"/>
  <c r="AJ163" i="41" s="1"/>
  <c r="G163" i="41"/>
  <c r="AF163" i="41" s="1"/>
  <c r="Y163" i="41"/>
  <c r="AX163" i="41" s="1"/>
  <c r="M163" i="41"/>
  <c r="AL163" i="41" s="1"/>
  <c r="I163" i="41"/>
  <c r="AH163" i="41" s="1"/>
  <c r="Q163" i="41"/>
  <c r="AP163" i="41" s="1"/>
  <c r="S163" i="41"/>
  <c r="AR163" i="41" s="1"/>
  <c r="E163" i="41"/>
  <c r="AD163" i="41" s="1"/>
  <c r="U163" i="41"/>
  <c r="AT163" i="41" s="1"/>
  <c r="Z163" i="41"/>
  <c r="J163" i="41"/>
  <c r="AI163" i="41" s="1"/>
  <c r="O163" i="41"/>
  <c r="AN163" i="41" s="1"/>
  <c r="AY163" i="41"/>
  <c r="F163" i="41"/>
  <c r="AE163" i="41" s="1"/>
  <c r="N163" i="41"/>
  <c r="AM163" i="41" s="1"/>
  <c r="CN382" i="41"/>
  <c r="CO382" i="41" s="1"/>
  <c r="CP382" i="41" s="1"/>
  <c r="CJ382" i="41"/>
  <c r="G382" i="41"/>
  <c r="AF382" i="41" s="1"/>
  <c r="N382" i="41"/>
  <c r="AM382" i="41" s="1"/>
  <c r="AQ382" i="41"/>
  <c r="U382" i="41"/>
  <c r="AT382" i="41" s="1"/>
  <c r="V382" i="41"/>
  <c r="J382" i="41"/>
  <c r="Z382" i="41"/>
  <c r="AY382" i="41" s="1"/>
  <c r="W382" i="41"/>
  <c r="AV382" i="41" s="1"/>
  <c r="AA382" i="41"/>
  <c r="AZ382" i="41" s="1"/>
  <c r="O382" i="41"/>
  <c r="AN382" i="41" s="1"/>
  <c r="S382" i="41"/>
  <c r="AR382" i="41" s="1"/>
  <c r="M382" i="41"/>
  <c r="AL382" i="41" s="1"/>
  <c r="F382" i="41"/>
  <c r="AE382" i="41" s="1"/>
  <c r="Q382" i="41"/>
  <c r="AP382" i="41" s="1"/>
  <c r="AU382" i="41"/>
  <c r="R382" i="41"/>
  <c r="E382" i="41"/>
  <c r="AD382" i="41" s="1"/>
  <c r="I382" i="41"/>
  <c r="AH382" i="41" s="1"/>
  <c r="Y382" i="41"/>
  <c r="AX382" i="41" s="1"/>
  <c r="K382" i="41"/>
  <c r="AJ382" i="41" s="1"/>
  <c r="AI382" i="41"/>
  <c r="CJ389" i="41"/>
  <c r="CN389" i="41"/>
  <c r="CO389" i="41" s="1"/>
  <c r="CP389" i="41" s="1"/>
  <c r="K389" i="41"/>
  <c r="AJ389" i="41" s="1"/>
  <c r="W389" i="41"/>
  <c r="AV389" i="41" s="1"/>
  <c r="M389" i="41"/>
  <c r="AL389" i="41" s="1"/>
  <c r="F389" i="41"/>
  <c r="AE389" i="41" s="1"/>
  <c r="Q389" i="41"/>
  <c r="AP389" i="41" s="1"/>
  <c r="G389" i="41"/>
  <c r="AF389" i="41" s="1"/>
  <c r="AA389" i="41"/>
  <c r="AZ389" i="41" s="1"/>
  <c r="J389" i="41"/>
  <c r="AI389" i="41" s="1"/>
  <c r="E389" i="41"/>
  <c r="AD389" i="41" s="1"/>
  <c r="O389" i="41"/>
  <c r="AN389" i="41" s="1"/>
  <c r="U389" i="41"/>
  <c r="AT389" i="41" s="1"/>
  <c r="R389" i="41"/>
  <c r="AQ389" i="41" s="1"/>
  <c r="Z389" i="41"/>
  <c r="AY389" i="41" s="1"/>
  <c r="Y389" i="41"/>
  <c r="AX389" i="41" s="1"/>
  <c r="I389" i="41"/>
  <c r="AH389" i="41" s="1"/>
  <c r="S389" i="41"/>
  <c r="AR389" i="41" s="1"/>
  <c r="N389" i="41"/>
  <c r="AM389" i="41" s="1"/>
  <c r="V389" i="41"/>
  <c r="AU389" i="41" s="1"/>
  <c r="CN360" i="41"/>
  <c r="CO360" i="41" s="1"/>
  <c r="CP360" i="41" s="1"/>
  <c r="CJ360" i="41"/>
  <c r="Y360" i="41"/>
  <c r="AX360" i="41" s="1"/>
  <c r="W360" i="41"/>
  <c r="AV360" i="41" s="1"/>
  <c r="I360" i="41"/>
  <c r="AH360" i="41" s="1"/>
  <c r="AM360" i="41"/>
  <c r="R360" i="41"/>
  <c r="AQ360" i="41" s="1"/>
  <c r="Z360" i="41"/>
  <c r="AY360" i="41" s="1"/>
  <c r="U360" i="41"/>
  <c r="AT360" i="41" s="1"/>
  <c r="G360" i="41"/>
  <c r="AF360" i="41" s="1"/>
  <c r="K360" i="41"/>
  <c r="AJ360" i="41" s="1"/>
  <c r="Q360" i="41"/>
  <c r="AP360" i="41" s="1"/>
  <c r="S360" i="41"/>
  <c r="AR360" i="41" s="1"/>
  <c r="N360" i="41"/>
  <c r="F360" i="41"/>
  <c r="AE360" i="41" s="1"/>
  <c r="AU360" i="41"/>
  <c r="AA360" i="41"/>
  <c r="AZ360" i="41" s="1"/>
  <c r="V360" i="41"/>
  <c r="J360" i="41"/>
  <c r="O360" i="41"/>
  <c r="AN360" i="41" s="1"/>
  <c r="M360" i="41"/>
  <c r="AL360" i="41" s="1"/>
  <c r="E360" i="41"/>
  <c r="AD360" i="41" s="1"/>
  <c r="AI360" i="41"/>
  <c r="CN283" i="41"/>
  <c r="CO283" i="41" s="1"/>
  <c r="CP283" i="41" s="1"/>
  <c r="CJ283" i="41"/>
  <c r="Y283" i="41"/>
  <c r="AX283" i="41" s="1"/>
  <c r="K283" i="41"/>
  <c r="AJ283" i="41" s="1"/>
  <c r="R283" i="41"/>
  <c r="AQ283" i="41" s="1"/>
  <c r="F283" i="41"/>
  <c r="AE283" i="41"/>
  <c r="M283" i="41"/>
  <c r="AL283" i="41" s="1"/>
  <c r="V283" i="41"/>
  <c r="J283" i="41"/>
  <c r="AI283" i="41" s="1"/>
  <c r="S283" i="41"/>
  <c r="AR283" i="41" s="1"/>
  <c r="W283" i="41"/>
  <c r="AV283" i="41" s="1"/>
  <c r="Q283" i="41"/>
  <c r="AP283" i="41" s="1"/>
  <c r="N283" i="41"/>
  <c r="AM283" i="41" s="1"/>
  <c r="U283" i="41"/>
  <c r="AT283" i="41" s="1"/>
  <c r="G283" i="41"/>
  <c r="AF283" i="41" s="1"/>
  <c r="Z283" i="41"/>
  <c r="I283" i="41"/>
  <c r="AH283" i="41" s="1"/>
  <c r="O283" i="41"/>
  <c r="AN283" i="41" s="1"/>
  <c r="E283" i="41"/>
  <c r="AD283" i="41" s="1"/>
  <c r="AY283" i="41"/>
  <c r="AU283" i="41"/>
  <c r="AA283" i="41"/>
  <c r="AZ283" i="41" s="1"/>
  <c r="CJ281" i="41"/>
  <c r="CN281" i="41"/>
  <c r="CO281" i="41" s="1"/>
  <c r="CP281" i="41" s="1"/>
  <c r="Q281" i="41"/>
  <c r="AP281" i="41" s="1"/>
  <c r="M281" i="41"/>
  <c r="AL281" i="41" s="1"/>
  <c r="W281" i="41"/>
  <c r="AV281" i="41" s="1"/>
  <c r="J281" i="41"/>
  <c r="AE281" i="41"/>
  <c r="V281" i="41"/>
  <c r="R281" i="41"/>
  <c r="AU281" i="41"/>
  <c r="I281" i="41"/>
  <c r="AH281" i="41" s="1"/>
  <c r="Z281" i="41"/>
  <c r="AY281" i="41" s="1"/>
  <c r="AI281" i="41"/>
  <c r="AA281" i="41"/>
  <c r="AZ281" i="41" s="1"/>
  <c r="N281" i="41"/>
  <c r="AM281" i="41" s="1"/>
  <c r="F281" i="41"/>
  <c r="U281" i="41"/>
  <c r="AT281" i="41" s="1"/>
  <c r="Y281" i="41"/>
  <c r="AX281" i="41" s="1"/>
  <c r="O281" i="41"/>
  <c r="AN281" i="41" s="1"/>
  <c r="AQ281" i="41"/>
  <c r="S281" i="41"/>
  <c r="AR281" i="41" s="1"/>
  <c r="G281" i="41"/>
  <c r="AF281" i="41" s="1"/>
  <c r="E281" i="41"/>
  <c r="AD281" i="41" s="1"/>
  <c r="K281" i="41"/>
  <c r="AJ281" i="41" s="1"/>
  <c r="CJ288" i="41"/>
  <c r="CN288" i="41"/>
  <c r="CO288" i="41" s="1"/>
  <c r="CP288" i="41" s="1"/>
  <c r="M288" i="41"/>
  <c r="AL288" i="41" s="1"/>
  <c r="J288" i="41"/>
  <c r="AI288" i="41" s="1"/>
  <c r="S288" i="41"/>
  <c r="AR288" i="41" s="1"/>
  <c r="V288" i="41"/>
  <c r="W288" i="41"/>
  <c r="AV288" i="41" s="1"/>
  <c r="Q288" i="41"/>
  <c r="AP288" i="41" s="1"/>
  <c r="AU288" i="41"/>
  <c r="F288" i="41"/>
  <c r="AE288" i="41" s="1"/>
  <c r="Y288" i="41"/>
  <c r="AX288" i="41" s="1"/>
  <c r="AA288" i="41"/>
  <c r="AZ288" i="41" s="1"/>
  <c r="K288" i="41"/>
  <c r="AJ288" i="41" s="1"/>
  <c r="N288" i="41"/>
  <c r="AM288" i="41" s="1"/>
  <c r="I288" i="41"/>
  <c r="AH288" i="41" s="1"/>
  <c r="U288" i="41"/>
  <c r="AT288" i="41" s="1"/>
  <c r="AY288" i="41"/>
  <c r="Z288" i="41"/>
  <c r="O288" i="41"/>
  <c r="AN288" i="41" s="1"/>
  <c r="E288" i="41"/>
  <c r="AD288" i="41" s="1"/>
  <c r="R288" i="41"/>
  <c r="AQ288" i="41" s="1"/>
  <c r="G288" i="41"/>
  <c r="AF288" i="41" s="1"/>
  <c r="CN217" i="41"/>
  <c r="CO217" i="41" s="1"/>
  <c r="CP217" i="41" s="1"/>
  <c r="CJ217" i="41"/>
  <c r="I217" i="41"/>
  <c r="AH217" i="41" s="1"/>
  <c r="R217" i="41"/>
  <c r="E217" i="41"/>
  <c r="AD217" i="41" s="1"/>
  <c r="S217" i="41"/>
  <c r="AR217" i="41" s="1"/>
  <c r="V217" i="41"/>
  <c r="AM217" i="41"/>
  <c r="AU217" i="41"/>
  <c r="AA217" i="41"/>
  <c r="AZ217" i="41" s="1"/>
  <c r="K217" i="41"/>
  <c r="AJ217" i="41" s="1"/>
  <c r="AI217" i="41"/>
  <c r="U217" i="41"/>
  <c r="AT217" i="41" s="1"/>
  <c r="O217" i="41"/>
  <c r="AN217" i="41" s="1"/>
  <c r="Y217" i="41"/>
  <c r="AX217" i="41" s="1"/>
  <c r="Q217" i="41"/>
  <c r="AP217" i="41" s="1"/>
  <c r="Z217" i="41"/>
  <c r="AQ217" i="41"/>
  <c r="M217" i="41"/>
  <c r="AL217" i="41" s="1"/>
  <c r="F217" i="41"/>
  <c r="N217" i="41"/>
  <c r="G217" i="41"/>
  <c r="AF217" i="41" s="1"/>
  <c r="AE217" i="41"/>
  <c r="W217" i="41"/>
  <c r="AV217" i="41" s="1"/>
  <c r="AY217" i="41"/>
  <c r="J217" i="41"/>
  <c r="CJ228" i="41"/>
  <c r="CN228" i="41"/>
  <c r="CO228" i="41" s="1"/>
  <c r="CP228" i="41" s="1"/>
  <c r="U228" i="41"/>
  <c r="AT228" i="41" s="1"/>
  <c r="I228" i="41"/>
  <c r="AH228" i="41" s="1"/>
  <c r="Y228" i="41"/>
  <c r="AX228" i="41" s="1"/>
  <c r="M228" i="41"/>
  <c r="AL228" i="41" s="1"/>
  <c r="AE228" i="41"/>
  <c r="N228" i="41"/>
  <c r="AM228" i="41" s="1"/>
  <c r="Q228" i="41"/>
  <c r="AP228" i="41" s="1"/>
  <c r="W228" i="41"/>
  <c r="AV228" i="41" s="1"/>
  <c r="Z228" i="41"/>
  <c r="AY228" i="41" s="1"/>
  <c r="F228" i="41"/>
  <c r="AA228" i="41"/>
  <c r="AZ228" i="41" s="1"/>
  <c r="K228" i="41"/>
  <c r="AJ228" i="41" s="1"/>
  <c r="O228" i="41"/>
  <c r="AN228" i="41" s="1"/>
  <c r="E228" i="41"/>
  <c r="AD228" i="41" s="1"/>
  <c r="S228" i="41"/>
  <c r="AR228" i="41" s="1"/>
  <c r="J228" i="41"/>
  <c r="AI228" i="41" s="1"/>
  <c r="G228" i="41"/>
  <c r="AF228" i="41" s="1"/>
  <c r="V228" i="41"/>
  <c r="AU228" i="41" s="1"/>
  <c r="R228" i="41"/>
  <c r="AQ228" i="41" s="1"/>
  <c r="CJ233" i="41"/>
  <c r="CN233" i="41"/>
  <c r="CO233" i="41" s="1"/>
  <c r="CP233" i="41" s="1"/>
  <c r="W233" i="41"/>
  <c r="AV233" i="41" s="1"/>
  <c r="Y233" i="41"/>
  <c r="AX233" i="41" s="1"/>
  <c r="J233" i="41"/>
  <c r="AI233" i="41" s="1"/>
  <c r="Z233" i="41"/>
  <c r="AY233" i="41" s="1"/>
  <c r="F233" i="41"/>
  <c r="AE233" i="41" s="1"/>
  <c r="I233" i="41"/>
  <c r="AH233" i="41" s="1"/>
  <c r="U233" i="41"/>
  <c r="AT233" i="41" s="1"/>
  <c r="M233" i="41"/>
  <c r="AL233" i="41" s="1"/>
  <c r="N233" i="41"/>
  <c r="AM233" i="41" s="1"/>
  <c r="O233" i="41"/>
  <c r="AN233" i="41" s="1"/>
  <c r="AA233" i="41"/>
  <c r="AZ233" i="41" s="1"/>
  <c r="Q233" i="41"/>
  <c r="AP233" i="41" s="1"/>
  <c r="S233" i="41"/>
  <c r="AR233" i="41" s="1"/>
  <c r="V233" i="41"/>
  <c r="AU233" i="41" s="1"/>
  <c r="E233" i="41"/>
  <c r="AD233" i="41" s="1"/>
  <c r="K233" i="41"/>
  <c r="AJ233" i="41" s="1"/>
  <c r="G233" i="41"/>
  <c r="AF233" i="41" s="1"/>
  <c r="R233" i="41"/>
  <c r="AQ233" i="41" s="1"/>
  <c r="CJ168" i="41"/>
  <c r="CN168" i="41"/>
  <c r="CO168" i="41" s="1"/>
  <c r="CP168" i="41" s="1"/>
  <c r="AA168" i="41"/>
  <c r="AZ168" i="41" s="1"/>
  <c r="AY168" i="41"/>
  <c r="O168" i="41"/>
  <c r="AN168" i="41" s="1"/>
  <c r="U168" i="41"/>
  <c r="AT168" i="41" s="1"/>
  <c r="F168" i="41"/>
  <c r="AE168" i="41" s="1"/>
  <c r="S168" i="41"/>
  <c r="AR168" i="41" s="1"/>
  <c r="Q168" i="41"/>
  <c r="AP168" i="41" s="1"/>
  <c r="V168" i="41"/>
  <c r="AU168" i="41" s="1"/>
  <c r="W168" i="41"/>
  <c r="AV168" i="41" s="1"/>
  <c r="Y168" i="41"/>
  <c r="AX168" i="41" s="1"/>
  <c r="G168" i="41"/>
  <c r="AF168" i="41" s="1"/>
  <c r="E168" i="41"/>
  <c r="AD168" i="41" s="1"/>
  <c r="I168" i="41"/>
  <c r="AH168" i="41" s="1"/>
  <c r="Z168" i="41"/>
  <c r="M168" i="41"/>
  <c r="AL168" i="41" s="1"/>
  <c r="N168" i="41"/>
  <c r="AM168" i="41" s="1"/>
  <c r="J168" i="41"/>
  <c r="AI168" i="41" s="1"/>
  <c r="K168" i="41"/>
  <c r="AJ168" i="41" s="1"/>
  <c r="R168" i="41"/>
  <c r="AQ168" i="41" s="1"/>
  <c r="CJ176" i="41"/>
  <c r="CN176" i="41"/>
  <c r="V176" i="41"/>
  <c r="K176" i="41"/>
  <c r="AJ176" i="41" s="1"/>
  <c r="I176" i="41"/>
  <c r="AH176" i="41" s="1"/>
  <c r="AI176" i="41"/>
  <c r="N176" i="41"/>
  <c r="AM176" i="41" s="1"/>
  <c r="Z176" i="41"/>
  <c r="AY176" i="41" s="1"/>
  <c r="R176" i="41"/>
  <c r="AQ176" i="41" s="1"/>
  <c r="AA176" i="41"/>
  <c r="AZ176" i="41" s="1"/>
  <c r="E176" i="41"/>
  <c r="AD176" i="41" s="1"/>
  <c r="O176" i="41"/>
  <c r="AN176" i="41" s="1"/>
  <c r="U176" i="41"/>
  <c r="AT176" i="41" s="1"/>
  <c r="W176" i="41"/>
  <c r="AV176" i="41" s="1"/>
  <c r="G176" i="41"/>
  <c r="AF176" i="41" s="1"/>
  <c r="M176" i="41"/>
  <c r="AL176" i="41" s="1"/>
  <c r="Q176" i="41"/>
  <c r="AP176" i="41" s="1"/>
  <c r="S176" i="41"/>
  <c r="AR176" i="41" s="1"/>
  <c r="AU176" i="41"/>
  <c r="J176" i="41"/>
  <c r="F176" i="41"/>
  <c r="Y176" i="41"/>
  <c r="AX176" i="41" s="1"/>
  <c r="AE176" i="41"/>
  <c r="CJ190" i="41"/>
  <c r="CN190" i="41"/>
  <c r="CO190" i="41" s="1"/>
  <c r="CP190" i="41" s="1"/>
  <c r="V190" i="41"/>
  <c r="AU190" i="41" s="1"/>
  <c r="Z190" i="41"/>
  <c r="U190" i="41"/>
  <c r="AT190" i="41" s="1"/>
  <c r="AE190" i="41"/>
  <c r="R190" i="41"/>
  <c r="AQ190" i="41" s="1"/>
  <c r="K190" i="41"/>
  <c r="AJ190" i="41" s="1"/>
  <c r="Q190" i="41"/>
  <c r="AP190" i="41" s="1"/>
  <c r="AY190" i="41"/>
  <c r="F190" i="41"/>
  <c r="AM190" i="41"/>
  <c r="AA190" i="41"/>
  <c r="AZ190" i="41" s="1"/>
  <c r="AI190" i="41"/>
  <c r="W190" i="41"/>
  <c r="AV190" i="41" s="1"/>
  <c r="I190" i="41"/>
  <c r="AH190" i="41" s="1"/>
  <c r="Y190" i="41"/>
  <c r="AX190" i="41" s="1"/>
  <c r="N190" i="41"/>
  <c r="S190" i="41"/>
  <c r="AR190" i="41" s="1"/>
  <c r="E190" i="41"/>
  <c r="AD190" i="41" s="1"/>
  <c r="M190" i="41"/>
  <c r="AL190" i="41" s="1"/>
  <c r="O190" i="41"/>
  <c r="AN190" i="41" s="1"/>
  <c r="G190" i="41"/>
  <c r="AF190" i="41" s="1"/>
  <c r="J190" i="41"/>
  <c r="CJ350" i="41"/>
  <c r="CN350" i="41"/>
  <c r="CO350" i="41" s="1"/>
  <c r="CP350" i="41" s="1"/>
  <c r="M350" i="41"/>
  <c r="AL350" i="41" s="1"/>
  <c r="J350" i="41"/>
  <c r="AI350" i="41" s="1"/>
  <c r="Z350" i="41"/>
  <c r="U350" i="41"/>
  <c r="AT350" i="41" s="1"/>
  <c r="G350" i="41"/>
  <c r="AF350" i="41" s="1"/>
  <c r="Q350" i="41"/>
  <c r="AP350" i="41" s="1"/>
  <c r="F350" i="41"/>
  <c r="R350" i="41"/>
  <c r="AQ350" i="41" s="1"/>
  <c r="AY350" i="41"/>
  <c r="E350" i="41"/>
  <c r="AD350" i="41" s="1"/>
  <c r="V350" i="41"/>
  <c r="AU350" i="41" s="1"/>
  <c r="AA350" i="41"/>
  <c r="AZ350" i="41" s="1"/>
  <c r="I350" i="41"/>
  <c r="AH350" i="41" s="1"/>
  <c r="AE350" i="41"/>
  <c r="Y350" i="41"/>
  <c r="AX350" i="41" s="1"/>
  <c r="S350" i="41"/>
  <c r="AR350" i="41" s="1"/>
  <c r="W350" i="41"/>
  <c r="AV350" i="41" s="1"/>
  <c r="N350" i="41"/>
  <c r="AM350" i="41" s="1"/>
  <c r="K350" i="41"/>
  <c r="AJ350" i="41" s="1"/>
  <c r="O350" i="41"/>
  <c r="AN350" i="41" s="1"/>
  <c r="CN370" i="41"/>
  <c r="CO370" i="41" s="1"/>
  <c r="CP370" i="41" s="1"/>
  <c r="CJ370" i="41"/>
  <c r="AM370" i="41"/>
  <c r="O370" i="41"/>
  <c r="AN370" i="41" s="1"/>
  <c r="M370" i="41"/>
  <c r="AL370" i="41" s="1"/>
  <c r="F370" i="41"/>
  <c r="AU370" i="41"/>
  <c r="Y370" i="41"/>
  <c r="AX370" i="41" s="1"/>
  <c r="V370" i="41"/>
  <c r="K370" i="41"/>
  <c r="AJ370" i="41" s="1"/>
  <c r="N370" i="41"/>
  <c r="J370" i="41"/>
  <c r="AI370" i="41" s="1"/>
  <c r="S370" i="41"/>
  <c r="AR370" i="41" s="1"/>
  <c r="U370" i="41"/>
  <c r="AT370" i="41" s="1"/>
  <c r="E370" i="41"/>
  <c r="AD370" i="41" s="1"/>
  <c r="AA370" i="41"/>
  <c r="AZ370" i="41" s="1"/>
  <c r="G370" i="41"/>
  <c r="AF370" i="41" s="1"/>
  <c r="W370" i="41"/>
  <c r="AV370" i="41" s="1"/>
  <c r="AQ370" i="41"/>
  <c r="Z370" i="41"/>
  <c r="AY370" i="41" s="1"/>
  <c r="AE370" i="41"/>
  <c r="I370" i="41"/>
  <c r="AH370" i="41" s="1"/>
  <c r="Q370" i="41"/>
  <c r="AP370" i="41" s="1"/>
  <c r="R370" i="41"/>
  <c r="CJ354" i="41"/>
  <c r="CN354" i="41"/>
  <c r="CO354" i="41" s="1"/>
  <c r="CP354" i="41" s="1"/>
  <c r="J354" i="41"/>
  <c r="AI354" i="41" s="1"/>
  <c r="Y354" i="41"/>
  <c r="AX354" i="41" s="1"/>
  <c r="Q354" i="41"/>
  <c r="AP354" i="41" s="1"/>
  <c r="S354" i="41"/>
  <c r="AR354" i="41" s="1"/>
  <c r="M354" i="41"/>
  <c r="AL354" i="41" s="1"/>
  <c r="AE354" i="41"/>
  <c r="O354" i="41"/>
  <c r="AN354" i="41" s="1"/>
  <c r="W354" i="41"/>
  <c r="AV354" i="41" s="1"/>
  <c r="AY354" i="41"/>
  <c r="I354" i="41"/>
  <c r="AH354" i="41" s="1"/>
  <c r="K354" i="41"/>
  <c r="AJ354" i="41" s="1"/>
  <c r="F354" i="41"/>
  <c r="G354" i="41"/>
  <c r="AF354" i="41" s="1"/>
  <c r="R354" i="41"/>
  <c r="AQ354" i="41" s="1"/>
  <c r="E354" i="41"/>
  <c r="AD354" i="41" s="1"/>
  <c r="AA354" i="41"/>
  <c r="AZ354" i="41" s="1"/>
  <c r="N354" i="41"/>
  <c r="AM354" i="41" s="1"/>
  <c r="Z354" i="41"/>
  <c r="U354" i="41"/>
  <c r="AT354" i="41" s="1"/>
  <c r="V354" i="41"/>
  <c r="AU354" i="41" s="1"/>
  <c r="CN367" i="41"/>
  <c r="CO367" i="41" s="1"/>
  <c r="CP367" i="41" s="1"/>
  <c r="CJ367" i="41"/>
  <c r="R367" i="41"/>
  <c r="Y367" i="41"/>
  <c r="AX367" i="41" s="1"/>
  <c r="U367" i="41"/>
  <c r="AT367" i="41" s="1"/>
  <c r="V367" i="41"/>
  <c r="M367" i="41"/>
  <c r="AL367" i="41" s="1"/>
  <c r="J367" i="41"/>
  <c r="AI367" i="41" s="1"/>
  <c r="O367" i="41"/>
  <c r="AN367" i="41" s="1"/>
  <c r="AU367" i="41"/>
  <c r="W367" i="41"/>
  <c r="AV367" i="41" s="1"/>
  <c r="E367" i="41"/>
  <c r="AD367" i="41" s="1"/>
  <c r="S367" i="41"/>
  <c r="AR367" i="41" s="1"/>
  <c r="AQ367" i="41"/>
  <c r="F367" i="41"/>
  <c r="AE367" i="41" s="1"/>
  <c r="AY367" i="41"/>
  <c r="N367" i="41"/>
  <c r="Q367" i="41"/>
  <c r="AP367" i="41" s="1"/>
  <c r="G367" i="41"/>
  <c r="AF367" i="41" s="1"/>
  <c r="I367" i="41"/>
  <c r="AH367" i="41" s="1"/>
  <c r="K367" i="41"/>
  <c r="AJ367" i="41" s="1"/>
  <c r="Z367" i="41"/>
  <c r="AA367" i="41"/>
  <c r="AZ367" i="41" s="1"/>
  <c r="AM367" i="41"/>
  <c r="CN297" i="41"/>
  <c r="CO297" i="41" s="1"/>
  <c r="CP297" i="41" s="1"/>
  <c r="CJ297" i="41"/>
  <c r="Y297" i="41"/>
  <c r="AX297" i="41" s="1"/>
  <c r="O297" i="41"/>
  <c r="AN297" i="41" s="1"/>
  <c r="E297" i="41"/>
  <c r="AD297" i="41" s="1"/>
  <c r="Z297" i="41"/>
  <c r="J297" i="41"/>
  <c r="AI297" i="41" s="1"/>
  <c r="AM297" i="41"/>
  <c r="I297" i="41"/>
  <c r="AH297" i="41" s="1"/>
  <c r="U297" i="41"/>
  <c r="AT297" i="41" s="1"/>
  <c r="K297" i="41"/>
  <c r="AJ297" i="41" s="1"/>
  <c r="N297" i="41"/>
  <c r="F297" i="41"/>
  <c r="AE297" i="41" s="1"/>
  <c r="W297" i="41"/>
  <c r="AV297" i="41" s="1"/>
  <c r="AA297" i="41"/>
  <c r="AZ297" i="41" s="1"/>
  <c r="R297" i="41"/>
  <c r="AQ297" i="41"/>
  <c r="AU297" i="41"/>
  <c r="G297" i="41"/>
  <c r="AF297" i="41" s="1"/>
  <c r="M297" i="41"/>
  <c r="AL297" i="41" s="1"/>
  <c r="V297" i="41"/>
  <c r="Q297" i="41"/>
  <c r="AP297" i="41" s="1"/>
  <c r="S297" i="41"/>
  <c r="AR297" i="41" s="1"/>
  <c r="AY297" i="41"/>
  <c r="CN320" i="41"/>
  <c r="CO320" i="41" s="1"/>
  <c r="CP320" i="41" s="1"/>
  <c r="CJ320" i="41"/>
  <c r="V320" i="41"/>
  <c r="AU320" i="41" s="1"/>
  <c r="O320" i="41"/>
  <c r="AN320" i="41" s="1"/>
  <c r="W320" i="41"/>
  <c r="AV320" i="41" s="1"/>
  <c r="S320" i="41"/>
  <c r="AR320" i="41" s="1"/>
  <c r="AA320" i="41"/>
  <c r="AZ320" i="41" s="1"/>
  <c r="M320" i="41"/>
  <c r="AL320" i="41" s="1"/>
  <c r="N320" i="41"/>
  <c r="AM320" i="41" s="1"/>
  <c r="R320" i="41"/>
  <c r="AQ320" i="41" s="1"/>
  <c r="G320" i="41"/>
  <c r="AF320" i="41" s="1"/>
  <c r="K320" i="41"/>
  <c r="AJ320" i="41" s="1"/>
  <c r="I320" i="41"/>
  <c r="AH320" i="41" s="1"/>
  <c r="Z320" i="41"/>
  <c r="AY320" i="41" s="1"/>
  <c r="F320" i="41"/>
  <c r="AE320" i="41" s="1"/>
  <c r="Q320" i="41"/>
  <c r="AP320" i="41" s="1"/>
  <c r="Y320" i="41"/>
  <c r="AX320" i="41" s="1"/>
  <c r="J320" i="41"/>
  <c r="AI320" i="41"/>
  <c r="E320" i="41"/>
  <c r="AD320" i="41" s="1"/>
  <c r="U320" i="41"/>
  <c r="AT320" i="41" s="1"/>
  <c r="CJ304" i="41"/>
  <c r="CN304" i="41"/>
  <c r="CO304" i="41" s="1"/>
  <c r="CP304" i="41" s="1"/>
  <c r="S304" i="41"/>
  <c r="AR304" i="41" s="1"/>
  <c r="V304" i="41"/>
  <c r="AU304" i="41" s="1"/>
  <c r="N304" i="41"/>
  <c r="F304" i="41"/>
  <c r="I304" i="41"/>
  <c r="AH304" i="41" s="1"/>
  <c r="J304" i="41"/>
  <c r="AI304" i="41" s="1"/>
  <c r="G304" i="41"/>
  <c r="AF304" i="41" s="1"/>
  <c r="Z304" i="41"/>
  <c r="AY304" i="41" s="1"/>
  <c r="Y304" i="41"/>
  <c r="AX304" i="41" s="1"/>
  <c r="E304" i="41"/>
  <c r="AD304" i="41" s="1"/>
  <c r="W304" i="41"/>
  <c r="AV304" i="41" s="1"/>
  <c r="K304" i="41"/>
  <c r="AJ304" i="41" s="1"/>
  <c r="O304" i="41"/>
  <c r="AN304" i="41" s="1"/>
  <c r="Q304" i="41"/>
  <c r="AP304" i="41" s="1"/>
  <c r="M304" i="41"/>
  <c r="AL304" i="41" s="1"/>
  <c r="R304" i="41"/>
  <c r="AQ304" i="41" s="1"/>
  <c r="U304" i="41"/>
  <c r="AT304" i="41" s="1"/>
  <c r="AA304" i="41"/>
  <c r="AZ304" i="41" s="1"/>
  <c r="AE304" i="41"/>
  <c r="AM304" i="41"/>
  <c r="CN247" i="41"/>
  <c r="CO247" i="41" s="1"/>
  <c r="CP247" i="41" s="1"/>
  <c r="CJ247" i="41"/>
  <c r="J247" i="41"/>
  <c r="E247" i="41"/>
  <c r="AD247" i="41" s="1"/>
  <c r="S247" i="41"/>
  <c r="AR247" i="41" s="1"/>
  <c r="Z247" i="41"/>
  <c r="AY247" i="41"/>
  <c r="AA247" i="41"/>
  <c r="AZ247" i="41" s="1"/>
  <c r="M247" i="41"/>
  <c r="AL247" i="41" s="1"/>
  <c r="I247" i="41"/>
  <c r="AH247" i="41" s="1"/>
  <c r="F247" i="41"/>
  <c r="AE247" i="41" s="1"/>
  <c r="AI247" i="41"/>
  <c r="Q247" i="41"/>
  <c r="AP247" i="41" s="1"/>
  <c r="AQ247" i="41"/>
  <c r="K247" i="41"/>
  <c r="AJ247" i="41" s="1"/>
  <c r="G247" i="41"/>
  <c r="AF247" i="41" s="1"/>
  <c r="Y247" i="41"/>
  <c r="AX247" i="41" s="1"/>
  <c r="W247" i="41"/>
  <c r="AV247" i="41" s="1"/>
  <c r="U247" i="41"/>
  <c r="AT247" i="41" s="1"/>
  <c r="O247" i="41"/>
  <c r="AN247" i="41" s="1"/>
  <c r="N247" i="41"/>
  <c r="AM247" i="41" s="1"/>
  <c r="V247" i="41"/>
  <c r="AU247" i="41" s="1"/>
  <c r="R247" i="41"/>
  <c r="CN255" i="41"/>
  <c r="CJ255" i="41"/>
  <c r="AY255" i="41"/>
  <c r="O255" i="41"/>
  <c r="AN255" i="41" s="1"/>
  <c r="AA255" i="41"/>
  <c r="AZ255" i="41" s="1"/>
  <c r="I255" i="41"/>
  <c r="AH255" i="41" s="1"/>
  <c r="J255" i="41"/>
  <c r="AI255" i="41" s="1"/>
  <c r="S255" i="41"/>
  <c r="AR255" i="41" s="1"/>
  <c r="Q255" i="41"/>
  <c r="AP255" i="41" s="1"/>
  <c r="Y255" i="41"/>
  <c r="AX255" i="41" s="1"/>
  <c r="M255" i="41"/>
  <c r="AL255" i="41" s="1"/>
  <c r="R255" i="41"/>
  <c r="AQ255" i="41" s="1"/>
  <c r="V255" i="41"/>
  <c r="AU255" i="41" s="1"/>
  <c r="Z255" i="41"/>
  <c r="U255" i="41"/>
  <c r="AT255" i="41" s="1"/>
  <c r="K255" i="41"/>
  <c r="AJ255" i="41" s="1"/>
  <c r="E255" i="41"/>
  <c r="AD255" i="41" s="1"/>
  <c r="F255" i="41"/>
  <c r="AE255" i="41" s="1"/>
  <c r="W255" i="41"/>
  <c r="AV255" i="41" s="1"/>
  <c r="G255" i="41"/>
  <c r="AF255" i="41" s="1"/>
  <c r="N255" i="41"/>
  <c r="AM255" i="41" s="1"/>
  <c r="CJ253" i="41"/>
  <c r="CN253" i="41"/>
  <c r="Z253" i="41"/>
  <c r="K253" i="41"/>
  <c r="AJ253" i="41" s="1"/>
  <c r="R253" i="41"/>
  <c r="E253" i="41"/>
  <c r="AD253" i="41" s="1"/>
  <c r="AA253" i="41"/>
  <c r="AZ253" i="41" s="1"/>
  <c r="G253" i="41"/>
  <c r="AF253" i="41" s="1"/>
  <c r="S253" i="41"/>
  <c r="AR253" i="41" s="1"/>
  <c r="Y253" i="41"/>
  <c r="AX253" i="41" s="1"/>
  <c r="Q253" i="41"/>
  <c r="AP253" i="41" s="1"/>
  <c r="N253" i="41"/>
  <c r="AM253" i="41" s="1"/>
  <c r="V253" i="41"/>
  <c r="AU253" i="41" s="1"/>
  <c r="M253" i="41"/>
  <c r="AL253" i="41" s="1"/>
  <c r="F253" i="41"/>
  <c r="AE253" i="41" s="1"/>
  <c r="O253" i="41"/>
  <c r="AN253" i="41" s="1"/>
  <c r="U253" i="41"/>
  <c r="AT253" i="41" s="1"/>
  <c r="I253" i="41"/>
  <c r="AH253" i="41" s="1"/>
  <c r="W253" i="41"/>
  <c r="AV253" i="41" s="1"/>
  <c r="AY253" i="41"/>
  <c r="AQ253" i="41"/>
  <c r="J253" i="41"/>
  <c r="AI253" i="41" s="1"/>
  <c r="CN145" i="41"/>
  <c r="CO145" i="41" s="1"/>
  <c r="CP145" i="41" s="1"/>
  <c r="CJ145" i="41"/>
  <c r="Z145" i="41"/>
  <c r="AY145" i="41" s="1"/>
  <c r="M145" i="41"/>
  <c r="AL145" i="41" s="1"/>
  <c r="E145" i="41"/>
  <c r="AD145" i="41" s="1"/>
  <c r="R145" i="41"/>
  <c r="AQ145" i="41" s="1"/>
  <c r="W145" i="41"/>
  <c r="AV145" i="41" s="1"/>
  <c r="O145" i="41"/>
  <c r="AN145" i="41" s="1"/>
  <c r="V145" i="41"/>
  <c r="N145" i="41"/>
  <c r="AU145" i="41"/>
  <c r="AM145" i="41"/>
  <c r="I145" i="41"/>
  <c r="AH145" i="41" s="1"/>
  <c r="K145" i="41"/>
  <c r="AJ145" i="41" s="1"/>
  <c r="S145" i="41"/>
  <c r="AR145" i="41" s="1"/>
  <c r="Y145" i="41"/>
  <c r="AX145" i="41" s="1"/>
  <c r="G145" i="41"/>
  <c r="AF145" i="41" s="1"/>
  <c r="Q145" i="41"/>
  <c r="AP145" i="41" s="1"/>
  <c r="AA145" i="41"/>
  <c r="AZ145" i="41" s="1"/>
  <c r="J145" i="41"/>
  <c r="AI145" i="41" s="1"/>
  <c r="F145" i="41"/>
  <c r="AE145" i="41" s="1"/>
  <c r="U145" i="41"/>
  <c r="AT145" i="41" s="1"/>
  <c r="CJ187" i="41"/>
  <c r="CN187" i="41"/>
  <c r="CO187" i="41" s="1"/>
  <c r="CP187" i="41" s="1"/>
  <c r="R187" i="41"/>
  <c r="AQ187" i="41"/>
  <c r="Z187" i="41"/>
  <c r="E187" i="41"/>
  <c r="AD187" i="41" s="1"/>
  <c r="I187" i="41"/>
  <c r="AH187" i="41" s="1"/>
  <c r="N187" i="41"/>
  <c r="O187" i="41"/>
  <c r="AN187" i="41" s="1"/>
  <c r="AA187" i="41"/>
  <c r="AZ187" i="41" s="1"/>
  <c r="U187" i="41"/>
  <c r="AT187" i="41" s="1"/>
  <c r="AM187" i="41"/>
  <c r="K187" i="41"/>
  <c r="AJ187" i="41" s="1"/>
  <c r="F187" i="41"/>
  <c r="AE187" i="41" s="1"/>
  <c r="AY187" i="41"/>
  <c r="J187" i="41"/>
  <c r="AI187" i="41" s="1"/>
  <c r="S187" i="41"/>
  <c r="AR187" i="41" s="1"/>
  <c r="Y187" i="41"/>
  <c r="AX187" i="41" s="1"/>
  <c r="M187" i="41"/>
  <c r="AL187" i="41" s="1"/>
  <c r="G187" i="41"/>
  <c r="AF187" i="41" s="1"/>
  <c r="W187" i="41"/>
  <c r="AV187" i="41" s="1"/>
  <c r="Q187" i="41"/>
  <c r="AP187" i="41" s="1"/>
  <c r="V187" i="41"/>
  <c r="AU187" i="41" s="1"/>
  <c r="CJ174" i="41"/>
  <c r="CN174" i="41"/>
  <c r="V174" i="41"/>
  <c r="AU174" i="41" s="1"/>
  <c r="J174" i="41"/>
  <c r="AI174" i="41" s="1"/>
  <c r="U174" i="41"/>
  <c r="AT174" i="41" s="1"/>
  <c r="G174" i="41"/>
  <c r="AF174" i="41" s="1"/>
  <c r="K174" i="41"/>
  <c r="AJ174" i="41" s="1"/>
  <c r="S174" i="41"/>
  <c r="AR174" i="41" s="1"/>
  <c r="Q174" i="41"/>
  <c r="AP174" i="41" s="1"/>
  <c r="AA174" i="41"/>
  <c r="AZ174" i="41" s="1"/>
  <c r="Y174" i="41"/>
  <c r="AX174" i="41" s="1"/>
  <c r="E174" i="41"/>
  <c r="AD174" i="41" s="1"/>
  <c r="I174" i="41"/>
  <c r="AH174" i="41" s="1"/>
  <c r="N174" i="41"/>
  <c r="AM174" i="41" s="1"/>
  <c r="W174" i="41"/>
  <c r="AV174" i="41" s="1"/>
  <c r="R174" i="41"/>
  <c r="AQ174" i="41" s="1"/>
  <c r="F174" i="41"/>
  <c r="AE174" i="41" s="1"/>
  <c r="M174" i="41"/>
  <c r="AL174" i="41" s="1"/>
  <c r="Z174" i="41"/>
  <c r="AY174" i="41" s="1"/>
  <c r="O174" i="41"/>
  <c r="AN174" i="41" s="1"/>
  <c r="CJ362" i="41"/>
  <c r="CN362" i="41"/>
  <c r="CO362" i="41" s="1"/>
  <c r="CP362" i="41" s="1"/>
  <c r="U362" i="41"/>
  <c r="AT362" i="41" s="1"/>
  <c r="V362" i="41"/>
  <c r="M362" i="41"/>
  <c r="AL362" i="41" s="1"/>
  <c r="O362" i="41"/>
  <c r="AN362" i="41" s="1"/>
  <c r="Q362" i="41"/>
  <c r="AP362" i="41" s="1"/>
  <c r="R362" i="41"/>
  <c r="AU362" i="41"/>
  <c r="J362" i="41"/>
  <c r="AI362" i="41" s="1"/>
  <c r="W362" i="41"/>
  <c r="AV362" i="41" s="1"/>
  <c r="S362" i="41"/>
  <c r="AR362" i="41" s="1"/>
  <c r="K362" i="41"/>
  <c r="AJ362" i="41" s="1"/>
  <c r="AE362" i="41"/>
  <c r="AA362" i="41"/>
  <c r="AZ362" i="41" s="1"/>
  <c r="G362" i="41"/>
  <c r="AF362" i="41" s="1"/>
  <c r="N362" i="41"/>
  <c r="AY362" i="41"/>
  <c r="F362" i="41"/>
  <c r="Y362" i="41"/>
  <c r="AX362" i="41" s="1"/>
  <c r="I362" i="41"/>
  <c r="AH362" i="41" s="1"/>
  <c r="Z362" i="41"/>
  <c r="E362" i="41"/>
  <c r="AD362" i="41" s="1"/>
  <c r="AQ362" i="41"/>
  <c r="AM362" i="41"/>
  <c r="CN376" i="41"/>
  <c r="CO376" i="41" s="1"/>
  <c r="CP376" i="41" s="1"/>
  <c r="CJ376" i="41"/>
  <c r="M376" i="41"/>
  <c r="AL376" i="41" s="1"/>
  <c r="W376" i="41"/>
  <c r="AV376" i="41" s="1"/>
  <c r="R376" i="41"/>
  <c r="AQ376" i="41" s="1"/>
  <c r="AY376" i="41"/>
  <c r="N376" i="41"/>
  <c r="AM376" i="41" s="1"/>
  <c r="Q376" i="41"/>
  <c r="AP376" i="41" s="1"/>
  <c r="K376" i="41"/>
  <c r="AJ376" i="41" s="1"/>
  <c r="Z376" i="41"/>
  <c r="Y376" i="41"/>
  <c r="AX376" i="41" s="1"/>
  <c r="J376" i="41"/>
  <c r="AI376" i="41" s="1"/>
  <c r="AA376" i="41"/>
  <c r="AZ376" i="41" s="1"/>
  <c r="V376" i="41"/>
  <c r="AU376" i="41" s="1"/>
  <c r="E376" i="41"/>
  <c r="AD376" i="41" s="1"/>
  <c r="F376" i="41"/>
  <c r="AE376" i="41" s="1"/>
  <c r="S376" i="41"/>
  <c r="AR376" i="41" s="1"/>
  <c r="U376" i="41"/>
  <c r="AT376" i="41" s="1"/>
  <c r="G376" i="41"/>
  <c r="AF376" i="41" s="1"/>
  <c r="O376" i="41"/>
  <c r="AN376" i="41" s="1"/>
  <c r="I376" i="41"/>
  <c r="AH376" i="41" s="1"/>
  <c r="CN346" i="41"/>
  <c r="CO346" i="41" s="1"/>
  <c r="CP346" i="41" s="1"/>
  <c r="CJ346" i="41"/>
  <c r="Y346" i="41"/>
  <c r="AX346" i="41" s="1"/>
  <c r="AQ346" i="41"/>
  <c r="W346" i="41"/>
  <c r="AV346" i="41" s="1"/>
  <c r="AA346" i="41"/>
  <c r="AZ346" i="41" s="1"/>
  <c r="E346" i="41"/>
  <c r="AD346" i="41" s="1"/>
  <c r="G346" i="41"/>
  <c r="AF346" i="41" s="1"/>
  <c r="F346" i="41"/>
  <c r="N346" i="41"/>
  <c r="AM346" i="41" s="1"/>
  <c r="S346" i="41"/>
  <c r="AR346" i="41" s="1"/>
  <c r="R346" i="41"/>
  <c r="AE346" i="41"/>
  <c r="Q346" i="41"/>
  <c r="AP346" i="41" s="1"/>
  <c r="V346" i="41"/>
  <c r="AU346" i="41" s="1"/>
  <c r="I346" i="41"/>
  <c r="AH346" i="41" s="1"/>
  <c r="Z346" i="41"/>
  <c r="U346" i="41"/>
  <c r="AT346" i="41" s="1"/>
  <c r="J346" i="41"/>
  <c r="K346" i="41"/>
  <c r="AJ346" i="41" s="1"/>
  <c r="AI346" i="41"/>
  <c r="O346" i="41"/>
  <c r="AN346" i="41" s="1"/>
  <c r="AY346" i="41"/>
  <c r="M346" i="41"/>
  <c r="AL346" i="41" s="1"/>
  <c r="CN393" i="41"/>
  <c r="CO393" i="41" s="1"/>
  <c r="CP393" i="41" s="1"/>
  <c r="CJ393" i="41"/>
  <c r="W393" i="41"/>
  <c r="AV393" i="41" s="1"/>
  <c r="J393" i="41"/>
  <c r="AI393" i="41" s="1"/>
  <c r="G393" i="41"/>
  <c r="AF393" i="41" s="1"/>
  <c r="S393" i="41"/>
  <c r="AR393" i="41" s="1"/>
  <c r="AA393" i="41"/>
  <c r="AZ393" i="41" s="1"/>
  <c r="V393" i="41"/>
  <c r="AU393" i="41" s="1"/>
  <c r="N393" i="41"/>
  <c r="AM393" i="41" s="1"/>
  <c r="Y393" i="41"/>
  <c r="AX393" i="41" s="1"/>
  <c r="K393" i="41"/>
  <c r="AJ393" i="41" s="1"/>
  <c r="R393" i="41"/>
  <c r="AQ393" i="41" s="1"/>
  <c r="E393" i="41"/>
  <c r="AD393" i="41" s="1"/>
  <c r="I393" i="41"/>
  <c r="AH393" i="41" s="1"/>
  <c r="Q393" i="41"/>
  <c r="AP393" i="41" s="1"/>
  <c r="O393" i="41"/>
  <c r="AN393" i="41" s="1"/>
  <c r="F393" i="41"/>
  <c r="AE393" i="41" s="1"/>
  <c r="U393" i="41"/>
  <c r="AT393" i="41" s="1"/>
  <c r="M393" i="41"/>
  <c r="AL393" i="41" s="1"/>
  <c r="Z393" i="41"/>
  <c r="AY393" i="41" s="1"/>
  <c r="CN306" i="41"/>
  <c r="CO306" i="41" s="1"/>
  <c r="CP306" i="41" s="1"/>
  <c r="CJ306" i="41"/>
  <c r="F306" i="41"/>
  <c r="W306" i="41"/>
  <c r="AV306" i="41" s="1"/>
  <c r="R306" i="41"/>
  <c r="AQ306" i="41" s="1"/>
  <c r="Y306" i="41"/>
  <c r="AX306" i="41" s="1"/>
  <c r="AI306" i="41"/>
  <c r="O306" i="41"/>
  <c r="AN306" i="41" s="1"/>
  <c r="Q306" i="41"/>
  <c r="AP306" i="41" s="1"/>
  <c r="M306" i="41"/>
  <c r="AL306" i="41" s="1"/>
  <c r="V306" i="41"/>
  <c r="AU306" i="41" s="1"/>
  <c r="I306" i="41"/>
  <c r="AH306" i="41" s="1"/>
  <c r="N306" i="41"/>
  <c r="AM306" i="41" s="1"/>
  <c r="U306" i="41"/>
  <c r="AT306" i="41" s="1"/>
  <c r="E306" i="41"/>
  <c r="AD306" i="41" s="1"/>
  <c r="K306" i="41"/>
  <c r="AJ306" i="41" s="1"/>
  <c r="AE306" i="41"/>
  <c r="AA306" i="41"/>
  <c r="AZ306" i="41" s="1"/>
  <c r="S306" i="41"/>
  <c r="AR306" i="41" s="1"/>
  <c r="J306" i="41"/>
  <c r="Z306" i="41"/>
  <c r="AY306" i="41" s="1"/>
  <c r="G306" i="41"/>
  <c r="AF306" i="41" s="1"/>
  <c r="CJ301" i="41"/>
  <c r="CN301" i="41"/>
  <c r="CO301" i="41" s="1"/>
  <c r="CP301" i="41" s="1"/>
  <c r="I301" i="41"/>
  <c r="AH301" i="41" s="1"/>
  <c r="Z301" i="41"/>
  <c r="AY301" i="41" s="1"/>
  <c r="K301" i="41"/>
  <c r="AJ301" i="41" s="1"/>
  <c r="N301" i="41"/>
  <c r="AM301" i="41" s="1"/>
  <c r="J301" i="41"/>
  <c r="AI301" i="41" s="1"/>
  <c r="AA301" i="41"/>
  <c r="AZ301" i="41" s="1"/>
  <c r="U301" i="41"/>
  <c r="AT301" i="41" s="1"/>
  <c r="V301" i="41"/>
  <c r="AU301" i="41" s="1"/>
  <c r="E301" i="41"/>
  <c r="AD301" i="41" s="1"/>
  <c r="F301" i="41"/>
  <c r="AE301" i="41" s="1"/>
  <c r="M301" i="41"/>
  <c r="AL301" i="41" s="1"/>
  <c r="S301" i="41"/>
  <c r="AR301" i="41" s="1"/>
  <c r="G301" i="41"/>
  <c r="AF301" i="41" s="1"/>
  <c r="W301" i="41"/>
  <c r="AV301" i="41" s="1"/>
  <c r="Y301" i="41"/>
  <c r="AX301" i="41" s="1"/>
  <c r="R301" i="41"/>
  <c r="AQ301" i="41" s="1"/>
  <c r="Q301" i="41"/>
  <c r="AP301" i="41" s="1"/>
  <c r="O301" i="41"/>
  <c r="AN301" i="41" s="1"/>
  <c r="CN287" i="41"/>
  <c r="CO287" i="41" s="1"/>
  <c r="CP287" i="41" s="1"/>
  <c r="CJ287" i="41"/>
  <c r="AM287" i="41"/>
  <c r="M287" i="41"/>
  <c r="AL287" i="41" s="1"/>
  <c r="AE287" i="41"/>
  <c r="S287" i="41"/>
  <c r="AR287" i="41" s="1"/>
  <c r="R287" i="41"/>
  <c r="Q287" i="41"/>
  <c r="AP287" i="41" s="1"/>
  <c r="I287" i="41"/>
  <c r="AH287" i="41" s="1"/>
  <c r="U287" i="41"/>
  <c r="AT287" i="41" s="1"/>
  <c r="G287" i="41"/>
  <c r="AF287" i="41" s="1"/>
  <c r="Z287" i="41"/>
  <c r="AY287" i="41" s="1"/>
  <c r="J287" i="41"/>
  <c r="F287" i="41"/>
  <c r="E287" i="41"/>
  <c r="AD287" i="41" s="1"/>
  <c r="Y287" i="41"/>
  <c r="AX287" i="41" s="1"/>
  <c r="AQ287" i="41"/>
  <c r="AA287" i="41"/>
  <c r="AZ287" i="41" s="1"/>
  <c r="AI287" i="41"/>
  <c r="V287" i="41"/>
  <c r="AU287" i="41" s="1"/>
  <c r="K287" i="41"/>
  <c r="AJ287" i="41" s="1"/>
  <c r="N287" i="41"/>
  <c r="O287" i="41"/>
  <c r="AN287" i="41" s="1"/>
  <c r="W287" i="41"/>
  <c r="AV287" i="41" s="1"/>
  <c r="DC361" i="41"/>
  <c r="DD361" i="41" s="1"/>
  <c r="DE361" i="41" s="1"/>
  <c r="CJ214" i="41"/>
  <c r="CN214" i="41"/>
  <c r="CO214" i="41" s="1"/>
  <c r="CP214" i="41" s="1"/>
  <c r="F214" i="41"/>
  <c r="V214" i="41"/>
  <c r="I214" i="41"/>
  <c r="AH214" i="41" s="1"/>
  <c r="N214" i="41"/>
  <c r="U214" i="41"/>
  <c r="AT214" i="41" s="1"/>
  <c r="AU214" i="41"/>
  <c r="W214" i="41"/>
  <c r="AV214" i="41" s="1"/>
  <c r="AM214" i="41"/>
  <c r="S214" i="41"/>
  <c r="AR214" i="41" s="1"/>
  <c r="R214" i="41"/>
  <c r="J214" i="41"/>
  <c r="Y214" i="41"/>
  <c r="AX214" i="41" s="1"/>
  <c r="AI214" i="41"/>
  <c r="AA214" i="41"/>
  <c r="AZ214" i="41" s="1"/>
  <c r="Z214" i="41"/>
  <c r="AY214" i="41" s="1"/>
  <c r="AQ214" i="41"/>
  <c r="K214" i="41"/>
  <c r="AJ214" i="41" s="1"/>
  <c r="G214" i="41"/>
  <c r="AF214" i="41" s="1"/>
  <c r="M214" i="41"/>
  <c r="AL214" i="41" s="1"/>
  <c r="E214" i="41"/>
  <c r="AD214" i="41" s="1"/>
  <c r="Q214" i="41"/>
  <c r="AP214" i="41" s="1"/>
  <c r="O214" i="41"/>
  <c r="AN214" i="41" s="1"/>
  <c r="AE214" i="41"/>
  <c r="CN231" i="41"/>
  <c r="CO231" i="41" s="1"/>
  <c r="CP231" i="41" s="1"/>
  <c r="CJ231" i="41"/>
  <c r="K231" i="41"/>
  <c r="AJ231" i="41" s="1"/>
  <c r="N231" i="41"/>
  <c r="AM231" i="41" s="1"/>
  <c r="G231" i="41"/>
  <c r="AF231" i="41" s="1"/>
  <c r="O231" i="41"/>
  <c r="AN231" i="41" s="1"/>
  <c r="AY231" i="41"/>
  <c r="Y231" i="41"/>
  <c r="AX231" i="41" s="1"/>
  <c r="S231" i="41"/>
  <c r="AR231" i="41" s="1"/>
  <c r="U231" i="41"/>
  <c r="AT231" i="41" s="1"/>
  <c r="V231" i="41"/>
  <c r="AU231" i="41" s="1"/>
  <c r="J231" i="41"/>
  <c r="AI231" i="41" s="1"/>
  <c r="W231" i="41"/>
  <c r="AV231" i="41" s="1"/>
  <c r="AA231" i="41"/>
  <c r="AZ231" i="41" s="1"/>
  <c r="M231" i="41"/>
  <c r="AL231" i="41" s="1"/>
  <c r="I231" i="41"/>
  <c r="AH231" i="41" s="1"/>
  <c r="E231" i="41"/>
  <c r="AD231" i="41" s="1"/>
  <c r="Q231" i="41"/>
  <c r="AP231" i="41" s="1"/>
  <c r="Z231" i="41"/>
  <c r="R231" i="41"/>
  <c r="AQ231" i="41" s="1"/>
  <c r="F231" i="41"/>
  <c r="AE231" i="41" s="1"/>
  <c r="CN252" i="41"/>
  <c r="CO252" i="41" s="1"/>
  <c r="CP252" i="41" s="1"/>
  <c r="CJ252" i="41"/>
  <c r="J252" i="41"/>
  <c r="AI252" i="41" s="1"/>
  <c r="O252" i="41"/>
  <c r="AN252" i="41" s="1"/>
  <c r="K252" i="41"/>
  <c r="AJ252" i="41" s="1"/>
  <c r="G252" i="41"/>
  <c r="AF252" i="41" s="1"/>
  <c r="N252" i="41"/>
  <c r="AM252" i="41" s="1"/>
  <c r="I252" i="41"/>
  <c r="AH252" i="41" s="1"/>
  <c r="U252" i="41"/>
  <c r="AT252" i="41" s="1"/>
  <c r="AA252" i="41"/>
  <c r="AZ252" i="41" s="1"/>
  <c r="R252" i="41"/>
  <c r="E252" i="41"/>
  <c r="AD252" i="41" s="1"/>
  <c r="F252" i="41"/>
  <c r="AE252" i="41" s="1"/>
  <c r="Y252" i="41"/>
  <c r="AX252" i="41" s="1"/>
  <c r="V252" i="41"/>
  <c r="AU252" i="41" s="1"/>
  <c r="M252" i="41"/>
  <c r="AL252" i="41" s="1"/>
  <c r="Z252" i="41"/>
  <c r="AY252" i="41" s="1"/>
  <c r="W252" i="41"/>
  <c r="AV252" i="41" s="1"/>
  <c r="AQ252" i="41"/>
  <c r="Q252" i="41"/>
  <c r="AP252" i="41" s="1"/>
  <c r="S252" i="41"/>
  <c r="AR252" i="41" s="1"/>
  <c r="CJ242" i="41"/>
  <c r="CN242" i="41"/>
  <c r="CO242" i="41" s="1"/>
  <c r="CP242" i="41" s="1"/>
  <c r="Q242" i="41"/>
  <c r="AP242" i="41" s="1"/>
  <c r="K242" i="41"/>
  <c r="AJ242" i="41" s="1"/>
  <c r="F242" i="41"/>
  <c r="AE242" i="41" s="1"/>
  <c r="AA242" i="41"/>
  <c r="AZ242" i="41" s="1"/>
  <c r="I242" i="41"/>
  <c r="AH242" i="41" s="1"/>
  <c r="V242" i="41"/>
  <c r="AU242" i="41" s="1"/>
  <c r="AM242" i="41"/>
  <c r="U242" i="41"/>
  <c r="AT242" i="41" s="1"/>
  <c r="Y242" i="41"/>
  <c r="AX242" i="41" s="1"/>
  <c r="M242" i="41"/>
  <c r="AL242" i="41" s="1"/>
  <c r="S242" i="41"/>
  <c r="AR242" i="41" s="1"/>
  <c r="R242" i="41"/>
  <c r="AQ242" i="41" s="1"/>
  <c r="E242" i="41"/>
  <c r="AD242" i="41" s="1"/>
  <c r="Z242" i="41"/>
  <c r="AY242" i="41" s="1"/>
  <c r="J242" i="41"/>
  <c r="AI242" i="41" s="1"/>
  <c r="O242" i="41"/>
  <c r="AN242" i="41" s="1"/>
  <c r="W242" i="41"/>
  <c r="AV242" i="41" s="1"/>
  <c r="N242" i="41"/>
  <c r="G242" i="41"/>
  <c r="AF242" i="41" s="1"/>
  <c r="CN184" i="41"/>
  <c r="CO184" i="41" s="1"/>
  <c r="CP184" i="41" s="1"/>
  <c r="CJ184" i="41"/>
  <c r="U184" i="41"/>
  <c r="AT184" i="41" s="1"/>
  <c r="AM184" i="41"/>
  <c r="F184" i="41"/>
  <c r="AE184" i="41" s="1"/>
  <c r="Q184" i="41"/>
  <c r="AP184" i="41" s="1"/>
  <c r="K184" i="41"/>
  <c r="AJ184" i="41" s="1"/>
  <c r="J184" i="41"/>
  <c r="AU184" i="41"/>
  <c r="AY184" i="41"/>
  <c r="AI184" i="41"/>
  <c r="S184" i="41"/>
  <c r="AR184" i="41" s="1"/>
  <c r="W184" i="41"/>
  <c r="AV184" i="41" s="1"/>
  <c r="I184" i="41"/>
  <c r="AH184" i="41" s="1"/>
  <c r="Y184" i="41"/>
  <c r="AX184" i="41" s="1"/>
  <c r="E184" i="41"/>
  <c r="AD184" i="41" s="1"/>
  <c r="M184" i="41"/>
  <c r="AL184" i="41" s="1"/>
  <c r="G184" i="41"/>
  <c r="AF184" i="41" s="1"/>
  <c r="AQ184" i="41"/>
  <c r="AA184" i="41"/>
  <c r="AZ184" i="41" s="1"/>
  <c r="O184" i="41"/>
  <c r="AN184" i="41" s="1"/>
  <c r="N184" i="41"/>
  <c r="Z184" i="41"/>
  <c r="V184" i="41"/>
  <c r="R184" i="41"/>
  <c r="CN147" i="41"/>
  <c r="CO147" i="41" s="1"/>
  <c r="CP147" i="41" s="1"/>
  <c r="CJ147" i="41"/>
  <c r="AM147" i="41"/>
  <c r="R147" i="41"/>
  <c r="V147" i="41"/>
  <c r="M147" i="41"/>
  <c r="AL147" i="41" s="1"/>
  <c r="Y147" i="41"/>
  <c r="AX147" i="41" s="1"/>
  <c r="AU147" i="41"/>
  <c r="AY147" i="41"/>
  <c r="S147" i="41"/>
  <c r="AR147" i="41" s="1"/>
  <c r="G147" i="41"/>
  <c r="AF147" i="41" s="1"/>
  <c r="K147" i="41"/>
  <c r="AJ147" i="41" s="1"/>
  <c r="W147" i="41"/>
  <c r="AV147" i="41" s="1"/>
  <c r="AA147" i="41"/>
  <c r="AZ147" i="41" s="1"/>
  <c r="O147" i="41"/>
  <c r="AN147" i="41" s="1"/>
  <c r="Z147" i="41"/>
  <c r="I147" i="41"/>
  <c r="AH147" i="41" s="1"/>
  <c r="F147" i="41"/>
  <c r="AE147" i="41" s="1"/>
  <c r="Q147" i="41"/>
  <c r="AP147" i="41" s="1"/>
  <c r="N147" i="41"/>
  <c r="E147" i="41"/>
  <c r="AD147" i="41" s="1"/>
  <c r="J147" i="41"/>
  <c r="AI147" i="41" s="1"/>
  <c r="U147" i="41"/>
  <c r="AT147" i="41" s="1"/>
  <c r="AQ147" i="41"/>
  <c r="CN146" i="41"/>
  <c r="CO146" i="41" s="1"/>
  <c r="CP146" i="41" s="1"/>
  <c r="CJ146" i="41"/>
  <c r="O146" i="41"/>
  <c r="AN146" i="41" s="1"/>
  <c r="V146" i="41"/>
  <c r="AU146" i="41"/>
  <c r="E146" i="41"/>
  <c r="AD146" i="41" s="1"/>
  <c r="M146" i="41"/>
  <c r="AL146" i="41" s="1"/>
  <c r="W146" i="41"/>
  <c r="AV146" i="41" s="1"/>
  <c r="AI146" i="41"/>
  <c r="Q146" i="41"/>
  <c r="AP146" i="41" s="1"/>
  <c r="R146" i="41"/>
  <c r="Y146" i="41"/>
  <c r="AX146" i="41" s="1"/>
  <c r="Z146" i="41"/>
  <c r="F146" i="41"/>
  <c r="AE146" i="41" s="1"/>
  <c r="AY146" i="41"/>
  <c r="S146" i="41"/>
  <c r="AR146" i="41" s="1"/>
  <c r="K146" i="41"/>
  <c r="AJ146" i="41" s="1"/>
  <c r="U146" i="41"/>
  <c r="AT146" i="41" s="1"/>
  <c r="J146" i="41"/>
  <c r="AA146" i="41"/>
  <c r="AZ146" i="41" s="1"/>
  <c r="AQ146" i="41"/>
  <c r="G146" i="41"/>
  <c r="AF146" i="41" s="1"/>
  <c r="N146" i="41"/>
  <c r="AM146" i="41" s="1"/>
  <c r="I146" i="41"/>
  <c r="AH146" i="41" s="1"/>
  <c r="CJ348" i="41"/>
  <c r="CN348" i="41"/>
  <c r="CO348" i="41" s="1"/>
  <c r="CP348" i="41" s="1"/>
  <c r="AM348" i="41"/>
  <c r="M348" i="41"/>
  <c r="AL348" i="41" s="1"/>
  <c r="W348" i="41"/>
  <c r="AV348" i="41" s="1"/>
  <c r="U348" i="41"/>
  <c r="AT348" i="41" s="1"/>
  <c r="K348" i="41"/>
  <c r="AJ348" i="41" s="1"/>
  <c r="Z348" i="41"/>
  <c r="F348" i="41"/>
  <c r="AE348" i="41" s="1"/>
  <c r="N348" i="41"/>
  <c r="J348" i="41"/>
  <c r="AI348" i="41" s="1"/>
  <c r="AU348" i="41"/>
  <c r="E348" i="41"/>
  <c r="AD348" i="41" s="1"/>
  <c r="AY348" i="41"/>
  <c r="V348" i="41"/>
  <c r="O348" i="41"/>
  <c r="AN348" i="41" s="1"/>
  <c r="S348" i="41"/>
  <c r="AR348" i="41" s="1"/>
  <c r="Q348" i="41"/>
  <c r="AP348" i="41" s="1"/>
  <c r="G348" i="41"/>
  <c r="AF348" i="41" s="1"/>
  <c r="AA348" i="41"/>
  <c r="AZ348" i="41" s="1"/>
  <c r="I348" i="41"/>
  <c r="AH348" i="41" s="1"/>
  <c r="Y348" i="41"/>
  <c r="AX348" i="41" s="1"/>
  <c r="R348" i="41"/>
  <c r="AQ348" i="41" s="1"/>
  <c r="CN386" i="41"/>
  <c r="CO386" i="41" s="1"/>
  <c r="CP386" i="41" s="1"/>
  <c r="CJ386" i="41"/>
  <c r="V386" i="41"/>
  <c r="AU386" i="41" s="1"/>
  <c r="N386" i="41"/>
  <c r="AM386" i="41" s="1"/>
  <c r="J386" i="41"/>
  <c r="AI386" i="41" s="1"/>
  <c r="F386" i="41"/>
  <c r="AE386" i="41" s="1"/>
  <c r="Y386" i="41"/>
  <c r="AX386" i="41" s="1"/>
  <c r="W386" i="41"/>
  <c r="AV386" i="41" s="1"/>
  <c r="E386" i="41"/>
  <c r="AD386" i="41" s="1"/>
  <c r="S386" i="41"/>
  <c r="AR386" i="41" s="1"/>
  <c r="Z386" i="41"/>
  <c r="AY386" i="41" s="1"/>
  <c r="AA386" i="41"/>
  <c r="AZ386" i="41" s="1"/>
  <c r="G386" i="41"/>
  <c r="AF386" i="41" s="1"/>
  <c r="I386" i="41"/>
  <c r="AH386" i="41" s="1"/>
  <c r="Q386" i="41"/>
  <c r="AP386" i="41" s="1"/>
  <c r="O386" i="41"/>
  <c r="AN386" i="41" s="1"/>
  <c r="R386" i="41"/>
  <c r="AQ386" i="41" s="1"/>
  <c r="M386" i="41"/>
  <c r="AL386" i="41" s="1"/>
  <c r="K386" i="41"/>
  <c r="AJ386" i="41" s="1"/>
  <c r="U386" i="41"/>
  <c r="AT386" i="41" s="1"/>
  <c r="CN361" i="41"/>
  <c r="CO361" i="41" s="1"/>
  <c r="CP361" i="41" s="1"/>
  <c r="CJ361" i="41"/>
  <c r="AA361" i="41"/>
  <c r="AZ361" i="41" s="1"/>
  <c r="W361" i="41"/>
  <c r="AV361" i="41" s="1"/>
  <c r="S361" i="41"/>
  <c r="AR361" i="41" s="1"/>
  <c r="Y361" i="41"/>
  <c r="AX361" i="41" s="1"/>
  <c r="AQ361" i="41"/>
  <c r="U361" i="41"/>
  <c r="AT361" i="41" s="1"/>
  <c r="R361" i="41"/>
  <c r="Q361" i="41"/>
  <c r="AP361" i="41" s="1"/>
  <c r="Z361" i="41"/>
  <c r="I361" i="41"/>
  <c r="AH361" i="41" s="1"/>
  <c r="G361" i="41"/>
  <c r="AF361" i="41" s="1"/>
  <c r="N361" i="41"/>
  <c r="AM361" i="41" s="1"/>
  <c r="AY361" i="41"/>
  <c r="V361" i="41"/>
  <c r="AU361" i="41" s="1"/>
  <c r="O361" i="41"/>
  <c r="AN361" i="41" s="1"/>
  <c r="F361" i="41"/>
  <c r="AE361" i="41" s="1"/>
  <c r="M361" i="41"/>
  <c r="AL361" i="41" s="1"/>
  <c r="E361" i="41"/>
  <c r="AD361" i="41" s="1"/>
  <c r="J361" i="41"/>
  <c r="AI361" i="41" s="1"/>
  <c r="K361" i="41"/>
  <c r="AJ361" i="41" s="1"/>
  <c r="CO256" i="41"/>
  <c r="CP256" i="41" s="1"/>
  <c r="DA216" i="41"/>
  <c r="DB216" i="41" s="1"/>
  <c r="CO255" i="41"/>
  <c r="CP255" i="41" s="1"/>
  <c r="DA226" i="41"/>
  <c r="DB226" i="41" s="1"/>
  <c r="CO218" i="41"/>
  <c r="CP218" i="41" s="1"/>
  <c r="DA220" i="41"/>
  <c r="DB220" i="41" s="1"/>
  <c r="DA224" i="41"/>
  <c r="DB224" i="41" s="1"/>
  <c r="DA212" i="41"/>
  <c r="DB212" i="41" s="1"/>
  <c r="DA217" i="41"/>
  <c r="DB217" i="41" s="1"/>
  <c r="DA218" i="41"/>
  <c r="DB218" i="41" s="1"/>
  <c r="DA222" i="41"/>
  <c r="DB222" i="41" s="1"/>
  <c r="DA219" i="41"/>
  <c r="DB219" i="41" s="1"/>
  <c r="DA225" i="41"/>
  <c r="DB225" i="41" s="1"/>
  <c r="DA221" i="41"/>
  <c r="DB221" i="41" s="1"/>
  <c r="DA228" i="41"/>
  <c r="DB228" i="41" s="1"/>
  <c r="CO215" i="41"/>
  <c r="CP215" i="41" s="1"/>
  <c r="CO253" i="41"/>
  <c r="CP253" i="41" s="1"/>
  <c r="DA213" i="41"/>
  <c r="DB213" i="41" s="1"/>
  <c r="DA223" i="41"/>
  <c r="DB223" i="41" s="1"/>
  <c r="DA215" i="41"/>
  <c r="DB215" i="41" s="1"/>
  <c r="DA214" i="41"/>
  <c r="DB214" i="41" s="1"/>
  <c r="DA227" i="41"/>
  <c r="DB227" i="41" s="1"/>
  <c r="DA211" i="41"/>
  <c r="DB211" i="41" s="1"/>
  <c r="G88" i="41"/>
  <c r="G23" i="43" s="1"/>
  <c r="DC289" i="41"/>
  <c r="DD289" i="41" s="1"/>
  <c r="DE289" i="41" s="1"/>
  <c r="CN322" i="41"/>
  <c r="CO322" i="41" s="1"/>
  <c r="CP322" i="41" s="1"/>
  <c r="CJ322" i="41"/>
  <c r="O322" i="41"/>
  <c r="AN322" i="41" s="1"/>
  <c r="F322" i="41"/>
  <c r="AE322" i="41" s="1"/>
  <c r="G322" i="41"/>
  <c r="AF322" i="41" s="1"/>
  <c r="V322" i="41"/>
  <c r="AU322" i="41" s="1"/>
  <c r="Q322" i="41"/>
  <c r="AP322" i="41" s="1"/>
  <c r="J322" i="41"/>
  <c r="AI322" i="41" s="1"/>
  <c r="Z322" i="41"/>
  <c r="AY322" i="41" s="1"/>
  <c r="Y322" i="41"/>
  <c r="AX322" i="41" s="1"/>
  <c r="R322" i="41"/>
  <c r="AQ322" i="41" s="1"/>
  <c r="AA322" i="41"/>
  <c r="AZ322" i="41" s="1"/>
  <c r="E322" i="41"/>
  <c r="AD322" i="41" s="1"/>
  <c r="K322" i="41"/>
  <c r="AJ322" i="41" s="1"/>
  <c r="M322" i="41"/>
  <c r="AL322" i="41" s="1"/>
  <c r="W322" i="41"/>
  <c r="AV322" i="41" s="1"/>
  <c r="N322" i="41"/>
  <c r="AM322" i="41" s="1"/>
  <c r="I322" i="41"/>
  <c r="AH322" i="41" s="1"/>
  <c r="S322" i="41"/>
  <c r="AR322" i="41" s="1"/>
  <c r="U322" i="41"/>
  <c r="AT322" i="41" s="1"/>
  <c r="CN326" i="41"/>
  <c r="CO326" i="41" s="1"/>
  <c r="CP326" i="41" s="1"/>
  <c r="CJ326" i="41"/>
  <c r="V326" i="41"/>
  <c r="AU326" i="41" s="1"/>
  <c r="F326" i="41"/>
  <c r="AE326" i="41" s="1"/>
  <c r="W326" i="41"/>
  <c r="AV326" i="41" s="1"/>
  <c r="R326" i="41"/>
  <c r="AA326" i="41"/>
  <c r="AZ326" i="41" s="1"/>
  <c r="G326" i="41"/>
  <c r="AF326" i="41" s="1"/>
  <c r="E326" i="41"/>
  <c r="AD326" i="41" s="1"/>
  <c r="K326" i="41"/>
  <c r="AJ326" i="41" s="1"/>
  <c r="O326" i="41"/>
  <c r="AN326" i="41" s="1"/>
  <c r="Z326" i="41"/>
  <c r="AY326" i="41" s="1"/>
  <c r="U326" i="41"/>
  <c r="AT326" i="41" s="1"/>
  <c r="Q326" i="41"/>
  <c r="AP326" i="41" s="1"/>
  <c r="J326" i="41"/>
  <c r="AI326" i="41" s="1"/>
  <c r="M326" i="41"/>
  <c r="AL326" i="41" s="1"/>
  <c r="N326" i="41"/>
  <c r="AM326" i="41" s="1"/>
  <c r="S326" i="41"/>
  <c r="AR326" i="41" s="1"/>
  <c r="AQ326" i="41"/>
  <c r="I326" i="41"/>
  <c r="AH326" i="41" s="1"/>
  <c r="Y326" i="41"/>
  <c r="AX326" i="41" s="1"/>
  <c r="CJ292" i="41"/>
  <c r="CN292" i="41"/>
  <c r="CO292" i="41" s="1"/>
  <c r="CP292" i="41" s="1"/>
  <c r="G292" i="41"/>
  <c r="AF292" i="41" s="1"/>
  <c r="S292" i="41"/>
  <c r="AR292" i="41" s="1"/>
  <c r="V292" i="41"/>
  <c r="M292" i="41"/>
  <c r="AL292" i="41" s="1"/>
  <c r="F292" i="41"/>
  <c r="AE292" i="41" s="1"/>
  <c r="U292" i="41"/>
  <c r="AT292" i="41" s="1"/>
  <c r="K292" i="41"/>
  <c r="AJ292" i="41" s="1"/>
  <c r="W292" i="41"/>
  <c r="AV292" i="41" s="1"/>
  <c r="E292" i="41"/>
  <c r="AD292" i="41" s="1"/>
  <c r="N292" i="41"/>
  <c r="AM292" i="41" s="1"/>
  <c r="R292" i="41"/>
  <c r="AQ292" i="41" s="1"/>
  <c r="AA292" i="41"/>
  <c r="AZ292" i="41" s="1"/>
  <c r="J292" i="41"/>
  <c r="AI292" i="41" s="1"/>
  <c r="AU292" i="41"/>
  <c r="Y292" i="41"/>
  <c r="AX292" i="41" s="1"/>
  <c r="I292" i="41"/>
  <c r="AH292" i="41" s="1"/>
  <c r="O292" i="41"/>
  <c r="AN292" i="41" s="1"/>
  <c r="Q292" i="41"/>
  <c r="AP292" i="41" s="1"/>
  <c r="AY292" i="41"/>
  <c r="Z292" i="41"/>
  <c r="CN235" i="41"/>
  <c r="CO235" i="41" s="1"/>
  <c r="CP235" i="41" s="1"/>
  <c r="CJ235" i="41"/>
  <c r="G235" i="41"/>
  <c r="AF235" i="41" s="1"/>
  <c r="J235" i="41"/>
  <c r="AI235" i="41" s="1"/>
  <c r="U235" i="41"/>
  <c r="AT235" i="41" s="1"/>
  <c r="Z235" i="41"/>
  <c r="AY235" i="41" s="1"/>
  <c r="O235" i="41"/>
  <c r="AN235" i="41" s="1"/>
  <c r="E235" i="41"/>
  <c r="AD235" i="41" s="1"/>
  <c r="AA235" i="41"/>
  <c r="AZ235" i="41" s="1"/>
  <c r="S235" i="41"/>
  <c r="AR235" i="41" s="1"/>
  <c r="V235" i="41"/>
  <c r="AU235" i="41" s="1"/>
  <c r="M235" i="41"/>
  <c r="AL235" i="41" s="1"/>
  <c r="N235" i="41"/>
  <c r="AM235" i="41" s="1"/>
  <c r="F235" i="41"/>
  <c r="AE235" i="41" s="1"/>
  <c r="R235" i="41"/>
  <c r="AQ235" i="41" s="1"/>
  <c r="W235" i="41"/>
  <c r="AV235" i="41" s="1"/>
  <c r="Y235" i="41"/>
  <c r="AX235" i="41" s="1"/>
  <c r="Q235" i="41"/>
  <c r="AP235" i="41" s="1"/>
  <c r="K235" i="41"/>
  <c r="AJ235" i="41" s="1"/>
  <c r="I235" i="41"/>
  <c r="AH235" i="41" s="1"/>
  <c r="CN246" i="41"/>
  <c r="CO246" i="41" s="1"/>
  <c r="CP246" i="41" s="1"/>
  <c r="CJ246" i="41"/>
  <c r="N246" i="41"/>
  <c r="Z246" i="41"/>
  <c r="G246" i="41"/>
  <c r="AF246" i="41" s="1"/>
  <c r="K246" i="41"/>
  <c r="AJ246" i="41" s="1"/>
  <c r="M246" i="41"/>
  <c r="AL246" i="41" s="1"/>
  <c r="R246" i="41"/>
  <c r="AQ246" i="41" s="1"/>
  <c r="Q246" i="41"/>
  <c r="AP246" i="41" s="1"/>
  <c r="S246" i="41"/>
  <c r="AR246" i="41" s="1"/>
  <c r="E246" i="41"/>
  <c r="AD246" i="41" s="1"/>
  <c r="W246" i="41"/>
  <c r="AV246" i="41" s="1"/>
  <c r="AA246" i="41"/>
  <c r="AZ246" i="41" s="1"/>
  <c r="F246" i="41"/>
  <c r="AE246" i="41" s="1"/>
  <c r="V246" i="41"/>
  <c r="AU246" i="41" s="1"/>
  <c r="O246" i="41"/>
  <c r="AN246" i="41" s="1"/>
  <c r="U246" i="41"/>
  <c r="AT246" i="41" s="1"/>
  <c r="AM246" i="41"/>
  <c r="AY246" i="41"/>
  <c r="I246" i="41"/>
  <c r="AH246" i="41" s="1"/>
  <c r="Y246" i="41"/>
  <c r="AX246" i="41" s="1"/>
  <c r="J246" i="41"/>
  <c r="AI246" i="41" s="1"/>
  <c r="CN259" i="41"/>
  <c r="CO259" i="41" s="1"/>
  <c r="CP259" i="41" s="1"/>
  <c r="CJ259" i="41"/>
  <c r="S259" i="41"/>
  <c r="AR259" i="41" s="1"/>
  <c r="M259" i="41"/>
  <c r="AL259" i="41" s="1"/>
  <c r="W259" i="41"/>
  <c r="AV259" i="41" s="1"/>
  <c r="N259" i="41"/>
  <c r="AM259" i="41" s="1"/>
  <c r="F259" i="41"/>
  <c r="AE259" i="41" s="1"/>
  <c r="O259" i="41"/>
  <c r="AN259" i="41" s="1"/>
  <c r="V259" i="41"/>
  <c r="AU259" i="41" s="1"/>
  <c r="AA259" i="41"/>
  <c r="AZ259" i="41" s="1"/>
  <c r="I259" i="41"/>
  <c r="AH259" i="41" s="1"/>
  <c r="R259" i="41"/>
  <c r="AQ259" i="41" s="1"/>
  <c r="J259" i="41"/>
  <c r="AI259" i="41" s="1"/>
  <c r="Y259" i="41"/>
  <c r="AX259" i="41" s="1"/>
  <c r="U259" i="41"/>
  <c r="AT259" i="41" s="1"/>
  <c r="E259" i="41"/>
  <c r="AD259" i="41" s="1"/>
  <c r="Q259" i="41"/>
  <c r="AP259" i="41" s="1"/>
  <c r="G259" i="41"/>
  <c r="AF259" i="41" s="1"/>
  <c r="K259" i="41"/>
  <c r="AJ259" i="41" s="1"/>
  <c r="Z259" i="41"/>
  <c r="AY259" i="41" s="1"/>
  <c r="CN213" i="41"/>
  <c r="CO213" i="41" s="1"/>
  <c r="CP213" i="41" s="1"/>
  <c r="CJ213" i="41"/>
  <c r="S213" i="41"/>
  <c r="AR213" i="41" s="1"/>
  <c r="AA213" i="41"/>
  <c r="AZ213" i="41" s="1"/>
  <c r="Q213" i="41"/>
  <c r="AP213" i="41" s="1"/>
  <c r="J213" i="41"/>
  <c r="K213" i="41"/>
  <c r="AJ213" i="41" s="1"/>
  <c r="E213" i="41"/>
  <c r="AD213" i="41" s="1"/>
  <c r="AI213" i="41"/>
  <c r="AM213" i="41"/>
  <c r="Z213" i="41"/>
  <c r="AY213" i="41" s="1"/>
  <c r="I213" i="41"/>
  <c r="AH213" i="41" s="1"/>
  <c r="O213" i="41"/>
  <c r="AN213" i="41" s="1"/>
  <c r="W213" i="41"/>
  <c r="AV213" i="41" s="1"/>
  <c r="AQ213" i="41"/>
  <c r="Y213" i="41"/>
  <c r="AX213" i="41" s="1"/>
  <c r="G213" i="41"/>
  <c r="AF213" i="41" s="1"/>
  <c r="U213" i="41"/>
  <c r="AT213" i="41" s="1"/>
  <c r="V213" i="41"/>
  <c r="AU213" i="41" s="1"/>
  <c r="AE213" i="41"/>
  <c r="R213" i="41"/>
  <c r="F213" i="41"/>
  <c r="N213" i="41"/>
  <c r="M213" i="41"/>
  <c r="AL213" i="41" s="1"/>
  <c r="CJ154" i="41"/>
  <c r="CN154" i="41"/>
  <c r="CO154" i="41" s="1"/>
  <c r="CP154" i="41" s="1"/>
  <c r="F154" i="41"/>
  <c r="AE154" i="41" s="1"/>
  <c r="I154" i="41"/>
  <c r="AH154" i="41" s="1"/>
  <c r="U154" i="41"/>
  <c r="AT154" i="41" s="1"/>
  <c r="V154" i="41"/>
  <c r="N154" i="41"/>
  <c r="AA154" i="41"/>
  <c r="AZ154" i="41" s="1"/>
  <c r="G154" i="41"/>
  <c r="AF154" i="41" s="1"/>
  <c r="S154" i="41"/>
  <c r="AR154" i="41" s="1"/>
  <c r="AQ154" i="41"/>
  <c r="E154" i="41"/>
  <c r="AD154" i="41" s="1"/>
  <c r="Q154" i="41"/>
  <c r="AP154" i="41" s="1"/>
  <c r="J154" i="41"/>
  <c r="AI154" i="41" s="1"/>
  <c r="R154" i="41"/>
  <c r="AU154" i="41"/>
  <c r="O154" i="41"/>
  <c r="AN154" i="41" s="1"/>
  <c r="AM154" i="41"/>
  <c r="M154" i="41"/>
  <c r="AL154" i="41" s="1"/>
  <c r="K154" i="41"/>
  <c r="AJ154" i="41" s="1"/>
  <c r="W154" i="41"/>
  <c r="AV154" i="41" s="1"/>
  <c r="Z154" i="41"/>
  <c r="Y154" i="41"/>
  <c r="AX154" i="41" s="1"/>
  <c r="AY154" i="41"/>
  <c r="CJ172" i="41"/>
  <c r="CN172" i="41"/>
  <c r="CO172" i="41" s="1"/>
  <c r="CP172" i="41" s="1"/>
  <c r="AA172" i="41"/>
  <c r="AZ172" i="41" s="1"/>
  <c r="Q172" i="41"/>
  <c r="AP172" i="41" s="1"/>
  <c r="G172" i="41"/>
  <c r="AF172" i="41" s="1"/>
  <c r="R172" i="41"/>
  <c r="AQ172" i="41" s="1"/>
  <c r="W172" i="41"/>
  <c r="AV172" i="41" s="1"/>
  <c r="E172" i="41"/>
  <c r="AD172" i="41" s="1"/>
  <c r="F172" i="41"/>
  <c r="AE172" i="41" s="1"/>
  <c r="U172" i="41"/>
  <c r="AT172" i="41" s="1"/>
  <c r="S172" i="41"/>
  <c r="AR172" i="41" s="1"/>
  <c r="O172" i="41"/>
  <c r="AN172" i="41" s="1"/>
  <c r="M172" i="41"/>
  <c r="AL172" i="41" s="1"/>
  <c r="V172" i="41"/>
  <c r="AU172" i="41" s="1"/>
  <c r="Y172" i="41"/>
  <c r="AX172" i="41" s="1"/>
  <c r="J172" i="41"/>
  <c r="AI172" i="41"/>
  <c r="N172" i="41"/>
  <c r="AM172" i="41" s="1"/>
  <c r="Z172" i="41"/>
  <c r="AY172" i="41" s="1"/>
  <c r="K172" i="41"/>
  <c r="AJ172" i="41" s="1"/>
  <c r="I172" i="41"/>
  <c r="AH172" i="41" s="1"/>
  <c r="CN152" i="41"/>
  <c r="CO152" i="41" s="1"/>
  <c r="CP152" i="41" s="1"/>
  <c r="CJ152" i="41"/>
  <c r="N152" i="41"/>
  <c r="AM152" i="41" s="1"/>
  <c r="V152" i="41"/>
  <c r="Q152" i="41"/>
  <c r="AP152" i="41" s="1"/>
  <c r="G152" i="41"/>
  <c r="AF152" i="41" s="1"/>
  <c r="AI152" i="41"/>
  <c r="F152" i="41"/>
  <c r="AE152" i="41" s="1"/>
  <c r="AU152" i="41"/>
  <c r="E152" i="41"/>
  <c r="AD152" i="41" s="1"/>
  <c r="W152" i="41"/>
  <c r="AV152" i="41" s="1"/>
  <c r="M152" i="41"/>
  <c r="AL152" i="41" s="1"/>
  <c r="O152" i="41"/>
  <c r="AN152" i="41" s="1"/>
  <c r="J152" i="41"/>
  <c r="I152" i="41"/>
  <c r="AH152" i="41" s="1"/>
  <c r="R152" i="41"/>
  <c r="AQ152" i="41"/>
  <c r="S152" i="41"/>
  <c r="AR152" i="41" s="1"/>
  <c r="U152" i="41"/>
  <c r="AT152" i="41" s="1"/>
  <c r="AA152" i="41"/>
  <c r="AZ152" i="41" s="1"/>
  <c r="K152" i="41"/>
  <c r="AJ152" i="41" s="1"/>
  <c r="Z152" i="41"/>
  <c r="AY152" i="41" s="1"/>
  <c r="Y152" i="41"/>
  <c r="AX152" i="41" s="1"/>
  <c r="CN377" i="41"/>
  <c r="CO377" i="41" s="1"/>
  <c r="CP377" i="41" s="1"/>
  <c r="CJ377" i="41"/>
  <c r="U377" i="41"/>
  <c r="AT377" i="41" s="1"/>
  <c r="G377" i="41"/>
  <c r="AF377" i="41" s="1"/>
  <c r="V377" i="41"/>
  <c r="AY377" i="41"/>
  <c r="J377" i="41"/>
  <c r="Y377" i="41"/>
  <c r="AX377" i="41" s="1"/>
  <c r="AI377" i="41"/>
  <c r="M377" i="41"/>
  <c r="AL377" i="41" s="1"/>
  <c r="AU377" i="41"/>
  <c r="Q377" i="41"/>
  <c r="AP377" i="41" s="1"/>
  <c r="Z377" i="41"/>
  <c r="AE377" i="41"/>
  <c r="R377" i="41"/>
  <c r="N377" i="41"/>
  <c r="AM377" i="41" s="1"/>
  <c r="O377" i="41"/>
  <c r="AN377" i="41" s="1"/>
  <c r="I377" i="41"/>
  <c r="AH377" i="41" s="1"/>
  <c r="AA377" i="41"/>
  <c r="AZ377" i="41" s="1"/>
  <c r="W377" i="41"/>
  <c r="AV377" i="41" s="1"/>
  <c r="S377" i="41"/>
  <c r="AR377" i="41" s="1"/>
  <c r="F377" i="41"/>
  <c r="AQ377" i="41"/>
  <c r="E377" i="41"/>
  <c r="AD377" i="41" s="1"/>
  <c r="K377" i="41"/>
  <c r="AJ377" i="41" s="1"/>
  <c r="CN324" i="41"/>
  <c r="CO324" i="41" s="1"/>
  <c r="CP324" i="41" s="1"/>
  <c r="CJ324" i="41"/>
  <c r="M324" i="41"/>
  <c r="AL324" i="41" s="1"/>
  <c r="O324" i="41"/>
  <c r="AN324" i="41" s="1"/>
  <c r="F324" i="41"/>
  <c r="AE324" i="41" s="1"/>
  <c r="S324" i="41"/>
  <c r="AR324" i="41" s="1"/>
  <c r="U324" i="41"/>
  <c r="AT324" i="41" s="1"/>
  <c r="V324" i="41"/>
  <c r="AU324" i="41" s="1"/>
  <c r="G324" i="41"/>
  <c r="AF324" i="41" s="1"/>
  <c r="N324" i="41"/>
  <c r="I324" i="41"/>
  <c r="AH324" i="41" s="1"/>
  <c r="Y324" i="41"/>
  <c r="AX324" i="41" s="1"/>
  <c r="J324" i="41"/>
  <c r="AI324" i="41" s="1"/>
  <c r="AA324" i="41"/>
  <c r="AZ324" i="41" s="1"/>
  <c r="AM324" i="41"/>
  <c r="Q324" i="41"/>
  <c r="AP324" i="41" s="1"/>
  <c r="Z324" i="41"/>
  <c r="AY324" i="41" s="1"/>
  <c r="E324" i="41"/>
  <c r="AD324" i="41" s="1"/>
  <c r="W324" i="41"/>
  <c r="AV324" i="41" s="1"/>
  <c r="K324" i="41"/>
  <c r="AJ324" i="41" s="1"/>
  <c r="R324" i="41"/>
  <c r="AQ324" i="41" s="1"/>
  <c r="DC345" i="41"/>
  <c r="DD345" i="41" s="1"/>
  <c r="DE345" i="41" s="1"/>
  <c r="CN216" i="41"/>
  <c r="CO216" i="41" s="1"/>
  <c r="CP216" i="41" s="1"/>
  <c r="CJ216" i="41"/>
  <c r="M216" i="41"/>
  <c r="AL216" i="41" s="1"/>
  <c r="N216" i="41"/>
  <c r="S216" i="41"/>
  <c r="AR216" i="41" s="1"/>
  <c r="AY216" i="41"/>
  <c r="J216" i="41"/>
  <c r="AI216" i="41" s="1"/>
  <c r="F216" i="41"/>
  <c r="AE216" i="41" s="1"/>
  <c r="W216" i="41"/>
  <c r="AV216" i="41" s="1"/>
  <c r="R216" i="41"/>
  <c r="AQ216" i="41" s="1"/>
  <c r="U216" i="41"/>
  <c r="AT216" i="41" s="1"/>
  <c r="O216" i="41"/>
  <c r="AN216" i="41" s="1"/>
  <c r="V216" i="41"/>
  <c r="AU216" i="41" s="1"/>
  <c r="AM216" i="41"/>
  <c r="E216" i="41"/>
  <c r="AD216" i="41" s="1"/>
  <c r="G216" i="41"/>
  <c r="AF216" i="41" s="1"/>
  <c r="K216" i="41"/>
  <c r="AJ216" i="41" s="1"/>
  <c r="Z216" i="41"/>
  <c r="AA216" i="41"/>
  <c r="AZ216" i="41" s="1"/>
  <c r="I216" i="41"/>
  <c r="AH216" i="41" s="1"/>
  <c r="Q216" i="41"/>
  <c r="AP216" i="41" s="1"/>
  <c r="Y216" i="41"/>
  <c r="AX216" i="41" s="1"/>
  <c r="CN148" i="41"/>
  <c r="CO148" i="41" s="1"/>
  <c r="CP148" i="41" s="1"/>
  <c r="CJ148" i="41"/>
  <c r="AU148" i="41"/>
  <c r="Q148" i="41"/>
  <c r="AP148" i="41" s="1"/>
  <c r="U148" i="41"/>
  <c r="AT148" i="41" s="1"/>
  <c r="R148" i="41"/>
  <c r="Y148" i="41"/>
  <c r="AX148" i="41" s="1"/>
  <c r="K148" i="41"/>
  <c r="AJ148" i="41" s="1"/>
  <c r="V148" i="41"/>
  <c r="S148" i="41"/>
  <c r="AR148" i="41" s="1"/>
  <c r="M148" i="41"/>
  <c r="AL148" i="41" s="1"/>
  <c r="N148" i="41"/>
  <c r="AI148" i="41"/>
  <c r="AQ148" i="41"/>
  <c r="AA148" i="41"/>
  <c r="AZ148" i="41" s="1"/>
  <c r="E148" i="41"/>
  <c r="AD148" i="41" s="1"/>
  <c r="I148" i="41"/>
  <c r="AH148" i="41" s="1"/>
  <c r="W148" i="41"/>
  <c r="AV148" i="41" s="1"/>
  <c r="AY148" i="41"/>
  <c r="O148" i="41"/>
  <c r="AN148" i="41" s="1"/>
  <c r="AM148" i="41"/>
  <c r="F148" i="41"/>
  <c r="AE148" i="41" s="1"/>
  <c r="J148" i="41"/>
  <c r="Z148" i="41"/>
  <c r="G148" i="41"/>
  <c r="AF148" i="41" s="1"/>
  <c r="CJ171" i="41"/>
  <c r="CN171" i="41"/>
  <c r="CO171" i="41" s="1"/>
  <c r="CP171" i="41" s="1"/>
  <c r="Y171" i="41"/>
  <c r="AX171" i="41" s="1"/>
  <c r="I171" i="41"/>
  <c r="AH171" i="41" s="1"/>
  <c r="U171" i="41"/>
  <c r="AT171" i="41" s="1"/>
  <c r="N171" i="41"/>
  <c r="V171" i="41"/>
  <c r="AU171" i="41" s="1"/>
  <c r="Z171" i="41"/>
  <c r="AY171" i="41" s="1"/>
  <c r="Q171" i="41"/>
  <c r="AP171" i="41" s="1"/>
  <c r="AM171" i="41"/>
  <c r="M171" i="41"/>
  <c r="AL171" i="41" s="1"/>
  <c r="J171" i="41"/>
  <c r="AI171" i="41" s="1"/>
  <c r="O171" i="41"/>
  <c r="AN171" i="41" s="1"/>
  <c r="W171" i="41"/>
  <c r="AV171" i="41" s="1"/>
  <c r="G171" i="41"/>
  <c r="AF171" i="41" s="1"/>
  <c r="AA171" i="41"/>
  <c r="AZ171" i="41" s="1"/>
  <c r="K171" i="41"/>
  <c r="AJ171" i="41" s="1"/>
  <c r="R171" i="41"/>
  <c r="AQ171" i="41" s="1"/>
  <c r="S171" i="41"/>
  <c r="AR171" i="41" s="1"/>
  <c r="F171" i="41"/>
  <c r="AE171" i="41" s="1"/>
  <c r="E171" i="41"/>
  <c r="AD171" i="41" s="1"/>
  <c r="CN349" i="41"/>
  <c r="CO349" i="41" s="1"/>
  <c r="CP349" i="41" s="1"/>
  <c r="CJ349" i="41"/>
  <c r="AQ349" i="41"/>
  <c r="R349" i="41"/>
  <c r="V349" i="41"/>
  <c r="U349" i="41"/>
  <c r="AT349" i="41" s="1"/>
  <c r="AA349" i="41"/>
  <c r="AZ349" i="41" s="1"/>
  <c r="I349" i="41"/>
  <c r="AH349" i="41" s="1"/>
  <c r="Y349" i="41"/>
  <c r="AX349" i="41" s="1"/>
  <c r="O349" i="41"/>
  <c r="AN349" i="41" s="1"/>
  <c r="Z349" i="41"/>
  <c r="AY349" i="41" s="1"/>
  <c r="F349" i="41"/>
  <c r="AE349" i="41" s="1"/>
  <c r="W349" i="41"/>
  <c r="AV349" i="41" s="1"/>
  <c r="K349" i="41"/>
  <c r="AJ349" i="41" s="1"/>
  <c r="G349" i="41"/>
  <c r="AF349" i="41" s="1"/>
  <c r="M349" i="41"/>
  <c r="AL349" i="41" s="1"/>
  <c r="E349" i="41"/>
  <c r="AD349" i="41" s="1"/>
  <c r="N349" i="41"/>
  <c r="AM349" i="41" s="1"/>
  <c r="AU349" i="41"/>
  <c r="J349" i="41"/>
  <c r="AI349" i="41" s="1"/>
  <c r="Q349" i="41"/>
  <c r="AP349" i="41" s="1"/>
  <c r="S349" i="41"/>
  <c r="AR349" i="41" s="1"/>
  <c r="CN319" i="41"/>
  <c r="CO319" i="41" s="1"/>
  <c r="CP319" i="41" s="1"/>
  <c r="CJ319" i="41"/>
  <c r="Q319" i="41"/>
  <c r="AP319" i="41" s="1"/>
  <c r="N319" i="41"/>
  <c r="AM319" i="41" s="1"/>
  <c r="J319" i="41"/>
  <c r="AI319" i="41" s="1"/>
  <c r="Z319" i="41"/>
  <c r="G319" i="41"/>
  <c r="AF319" i="41" s="1"/>
  <c r="V319" i="41"/>
  <c r="AU319" i="41" s="1"/>
  <c r="K319" i="41"/>
  <c r="AJ319" i="41" s="1"/>
  <c r="Y319" i="41"/>
  <c r="AX319" i="41" s="1"/>
  <c r="AA319" i="41"/>
  <c r="AZ319" i="41" s="1"/>
  <c r="U319" i="41"/>
  <c r="AT319" i="41" s="1"/>
  <c r="I319" i="41"/>
  <c r="AH319" i="41" s="1"/>
  <c r="F319" i="41"/>
  <c r="AE319" i="41" s="1"/>
  <c r="W319" i="41"/>
  <c r="AV319" i="41" s="1"/>
  <c r="M319" i="41"/>
  <c r="AL319" i="41" s="1"/>
  <c r="R319" i="41"/>
  <c r="AQ319" i="41" s="1"/>
  <c r="O319" i="41"/>
  <c r="AN319" i="41" s="1"/>
  <c r="S319" i="41"/>
  <c r="AR319" i="41" s="1"/>
  <c r="E319" i="41"/>
  <c r="AD319" i="41" s="1"/>
  <c r="AY319" i="41"/>
  <c r="CJ180" i="41"/>
  <c r="CN180" i="41"/>
  <c r="V180" i="41"/>
  <c r="AU180" i="41" s="1"/>
  <c r="E180" i="41"/>
  <c r="AD180" i="41" s="1"/>
  <c r="AA180" i="41"/>
  <c r="AZ180" i="41" s="1"/>
  <c r="Q180" i="41"/>
  <c r="AP180" i="41" s="1"/>
  <c r="Y180" i="41"/>
  <c r="AX180" i="41" s="1"/>
  <c r="M180" i="41"/>
  <c r="AL180" i="41" s="1"/>
  <c r="Z180" i="41"/>
  <c r="W180" i="41"/>
  <c r="AV180" i="41" s="1"/>
  <c r="AY180" i="41"/>
  <c r="F180" i="41"/>
  <c r="AE180" i="41"/>
  <c r="J180" i="41"/>
  <c r="AI180" i="41" s="1"/>
  <c r="U180" i="41"/>
  <c r="AT180" i="41" s="1"/>
  <c r="K180" i="41"/>
  <c r="AJ180" i="41" s="1"/>
  <c r="O180" i="41"/>
  <c r="AN180" i="41" s="1"/>
  <c r="G180" i="41"/>
  <c r="AF180" i="41" s="1"/>
  <c r="N180" i="41"/>
  <c r="AM180" i="41" s="1"/>
  <c r="I180" i="41"/>
  <c r="AH180" i="41" s="1"/>
  <c r="S180" i="41"/>
  <c r="AR180" i="41" s="1"/>
  <c r="R180" i="41"/>
  <c r="AQ180" i="41" s="1"/>
  <c r="CJ356" i="41"/>
  <c r="CN356" i="41"/>
  <c r="CO356" i="41" s="1"/>
  <c r="CP356" i="41" s="1"/>
  <c r="AA356" i="41"/>
  <c r="AZ356" i="41" s="1"/>
  <c r="AQ356" i="41"/>
  <c r="G356" i="41"/>
  <c r="AF356" i="41" s="1"/>
  <c r="AU356" i="41"/>
  <c r="M356" i="41"/>
  <c r="AL356" i="41" s="1"/>
  <c r="Y356" i="41"/>
  <c r="AX356" i="41" s="1"/>
  <c r="I356" i="41"/>
  <c r="AH356" i="41" s="1"/>
  <c r="U356" i="41"/>
  <c r="AT356" i="41" s="1"/>
  <c r="K356" i="41"/>
  <c r="AJ356" i="41" s="1"/>
  <c r="E356" i="41"/>
  <c r="AD356" i="41" s="1"/>
  <c r="Z356" i="41"/>
  <c r="AY356" i="41" s="1"/>
  <c r="F356" i="41"/>
  <c r="AE356" i="41" s="1"/>
  <c r="V356" i="41"/>
  <c r="Q356" i="41"/>
  <c r="AP356" i="41" s="1"/>
  <c r="R356" i="41"/>
  <c r="S356" i="41"/>
  <c r="AR356" i="41" s="1"/>
  <c r="AI356" i="41"/>
  <c r="N356" i="41"/>
  <c r="AM356" i="41" s="1"/>
  <c r="O356" i="41"/>
  <c r="AN356" i="41" s="1"/>
  <c r="J356" i="41"/>
  <c r="W356" i="41"/>
  <c r="AV356" i="41" s="1"/>
  <c r="CN302" i="41"/>
  <c r="CO302" i="41" s="1"/>
  <c r="CP302" i="41" s="1"/>
  <c r="CJ302" i="41"/>
  <c r="K302" i="41"/>
  <c r="AJ302" i="41" s="1"/>
  <c r="Z302" i="41"/>
  <c r="AY302" i="41"/>
  <c r="J302" i="41"/>
  <c r="AI302" i="41" s="1"/>
  <c r="U302" i="41"/>
  <c r="AT302" i="41" s="1"/>
  <c r="F302" i="41"/>
  <c r="AE302" i="41" s="1"/>
  <c r="W302" i="41"/>
  <c r="AV302" i="41" s="1"/>
  <c r="V302" i="41"/>
  <c r="AU302" i="41" s="1"/>
  <c r="M302" i="41"/>
  <c r="AL302" i="41" s="1"/>
  <c r="S302" i="41"/>
  <c r="AR302" i="41" s="1"/>
  <c r="O302" i="41"/>
  <c r="AN302" i="41" s="1"/>
  <c r="G302" i="41"/>
  <c r="AF302" i="41" s="1"/>
  <c r="E302" i="41"/>
  <c r="AD302" i="41" s="1"/>
  <c r="I302" i="41"/>
  <c r="AH302" i="41" s="1"/>
  <c r="AA302" i="41"/>
  <c r="AZ302" i="41" s="1"/>
  <c r="R302" i="41"/>
  <c r="AQ302" i="41" s="1"/>
  <c r="Q302" i="41"/>
  <c r="AP302" i="41" s="1"/>
  <c r="Y302" i="41"/>
  <c r="AX302" i="41" s="1"/>
  <c r="N302" i="41"/>
  <c r="AM302" i="41" s="1"/>
  <c r="CJ260" i="41"/>
  <c r="CN260" i="41"/>
  <c r="CO260" i="41" s="1"/>
  <c r="CP260" i="41" s="1"/>
  <c r="M260" i="41"/>
  <c r="AL260" i="41" s="1"/>
  <c r="W260" i="41"/>
  <c r="AV260" i="41" s="1"/>
  <c r="S260" i="41"/>
  <c r="AR260" i="41" s="1"/>
  <c r="R260" i="41"/>
  <c r="K260" i="41"/>
  <c r="AJ260" i="41" s="1"/>
  <c r="F260" i="41"/>
  <c r="AE260" i="41" s="1"/>
  <c r="AQ260" i="41"/>
  <c r="O260" i="41"/>
  <c r="AN260" i="41" s="1"/>
  <c r="J260" i="41"/>
  <c r="AI260" i="41" s="1"/>
  <c r="Q260" i="41"/>
  <c r="AP260" i="41" s="1"/>
  <c r="AA260" i="41"/>
  <c r="AZ260" i="41" s="1"/>
  <c r="I260" i="41"/>
  <c r="AH260" i="41" s="1"/>
  <c r="Y260" i="41"/>
  <c r="AX260" i="41" s="1"/>
  <c r="V260" i="41"/>
  <c r="AU260" i="41" s="1"/>
  <c r="N260" i="41"/>
  <c r="AM260" i="41" s="1"/>
  <c r="U260" i="41"/>
  <c r="AT260" i="41" s="1"/>
  <c r="E260" i="41"/>
  <c r="AD260" i="41" s="1"/>
  <c r="Z260" i="41"/>
  <c r="AY260" i="41" s="1"/>
  <c r="G260" i="41"/>
  <c r="AF260" i="41" s="1"/>
  <c r="CN155" i="41"/>
  <c r="CO155" i="41" s="1"/>
  <c r="CP155" i="41" s="1"/>
  <c r="CJ155" i="41"/>
  <c r="R155" i="41"/>
  <c r="E155" i="41"/>
  <c r="AD155" i="41" s="1"/>
  <c r="K155" i="41"/>
  <c r="AJ155" i="41" s="1"/>
  <c r="Z155" i="41"/>
  <c r="AY155" i="41" s="1"/>
  <c r="AM155" i="41"/>
  <c r="Y155" i="41"/>
  <c r="AX155" i="41" s="1"/>
  <c r="W155" i="41"/>
  <c r="AV155" i="41" s="1"/>
  <c r="I155" i="41"/>
  <c r="AH155" i="41" s="1"/>
  <c r="U155" i="41"/>
  <c r="AT155" i="41" s="1"/>
  <c r="N155" i="41"/>
  <c r="M155" i="41"/>
  <c r="AL155" i="41" s="1"/>
  <c r="J155" i="41"/>
  <c r="AI155" i="41" s="1"/>
  <c r="G155" i="41"/>
  <c r="AF155" i="41" s="1"/>
  <c r="S155" i="41"/>
  <c r="AR155" i="41" s="1"/>
  <c r="F155" i="41"/>
  <c r="AE155" i="41" s="1"/>
  <c r="Q155" i="41"/>
  <c r="AP155" i="41" s="1"/>
  <c r="AQ155" i="41"/>
  <c r="AA155" i="41"/>
  <c r="AZ155" i="41" s="1"/>
  <c r="V155" i="41"/>
  <c r="AU155" i="41" s="1"/>
  <c r="O155" i="41"/>
  <c r="AN155" i="41" s="1"/>
  <c r="CN378" i="41"/>
  <c r="CO378" i="41" s="1"/>
  <c r="CP378" i="41" s="1"/>
  <c r="CJ378" i="41"/>
  <c r="R378" i="41"/>
  <c r="AQ378" i="41" s="1"/>
  <c r="F378" i="41"/>
  <c r="AE378" i="41" s="1"/>
  <c r="O378" i="41"/>
  <c r="AN378" i="41" s="1"/>
  <c r="M378" i="41"/>
  <c r="AL378" i="41" s="1"/>
  <c r="N378" i="41"/>
  <c r="AM378" i="41" s="1"/>
  <c r="K378" i="41"/>
  <c r="AJ378" i="41" s="1"/>
  <c r="Y378" i="41"/>
  <c r="AX378" i="41" s="1"/>
  <c r="J378" i="41"/>
  <c r="AI378" i="41" s="1"/>
  <c r="AA378" i="41"/>
  <c r="AZ378" i="41" s="1"/>
  <c r="E378" i="41"/>
  <c r="AD378" i="41" s="1"/>
  <c r="V378" i="41"/>
  <c r="AU378" i="41" s="1"/>
  <c r="Q378" i="41"/>
  <c r="AP378" i="41" s="1"/>
  <c r="G378" i="41"/>
  <c r="AF378" i="41" s="1"/>
  <c r="I378" i="41"/>
  <c r="AH378" i="41" s="1"/>
  <c r="W378" i="41"/>
  <c r="AV378" i="41" s="1"/>
  <c r="Z378" i="41"/>
  <c r="AY378" i="41" s="1"/>
  <c r="U378" i="41"/>
  <c r="AT378" i="41" s="1"/>
  <c r="S378" i="41"/>
  <c r="AR378" i="41" s="1"/>
  <c r="CJ295" i="41"/>
  <c r="CN295" i="41"/>
  <c r="CO295" i="41" s="1"/>
  <c r="CP295" i="41" s="1"/>
  <c r="O295" i="41"/>
  <c r="AN295" i="41" s="1"/>
  <c r="S295" i="41"/>
  <c r="AR295" i="41" s="1"/>
  <c r="N295" i="41"/>
  <c r="AM295" i="41" s="1"/>
  <c r="AA295" i="41"/>
  <c r="AZ295" i="41" s="1"/>
  <c r="K295" i="41"/>
  <c r="AJ295" i="41" s="1"/>
  <c r="V295" i="41"/>
  <c r="E295" i="41"/>
  <c r="AD295" i="41" s="1"/>
  <c r="F295" i="41"/>
  <c r="AE295" i="41" s="1"/>
  <c r="W295" i="41"/>
  <c r="AV295" i="41" s="1"/>
  <c r="Z295" i="41"/>
  <c r="AY295" i="41" s="1"/>
  <c r="AU295" i="41"/>
  <c r="I295" i="41"/>
  <c r="AH295" i="41" s="1"/>
  <c r="R295" i="41"/>
  <c r="AQ295" i="41" s="1"/>
  <c r="Y295" i="41"/>
  <c r="AX295" i="41" s="1"/>
  <c r="Q295" i="41"/>
  <c r="AP295" i="41" s="1"/>
  <c r="J295" i="41"/>
  <c r="AI295" i="41" s="1"/>
  <c r="G295" i="41"/>
  <c r="AF295" i="41" s="1"/>
  <c r="M295" i="41"/>
  <c r="AL295" i="41" s="1"/>
  <c r="U295" i="41"/>
  <c r="AT295" i="41" s="1"/>
  <c r="CJ305" i="41"/>
  <c r="CN305" i="41"/>
  <c r="CO305" i="41" s="1"/>
  <c r="CP305" i="41" s="1"/>
  <c r="Y305" i="41"/>
  <c r="AX305" i="41" s="1"/>
  <c r="K305" i="41"/>
  <c r="AJ305" i="41" s="1"/>
  <c r="G305" i="41"/>
  <c r="AF305" i="41" s="1"/>
  <c r="F305" i="41"/>
  <c r="AE305" i="41" s="1"/>
  <c r="U305" i="41"/>
  <c r="AT305" i="41" s="1"/>
  <c r="E305" i="41"/>
  <c r="AD305" i="41" s="1"/>
  <c r="Z305" i="41"/>
  <c r="AY305" i="41" s="1"/>
  <c r="W305" i="41"/>
  <c r="AV305" i="41" s="1"/>
  <c r="R305" i="41"/>
  <c r="AQ305" i="41" s="1"/>
  <c r="AA305" i="41"/>
  <c r="AZ305" i="41" s="1"/>
  <c r="O305" i="41"/>
  <c r="AN305" i="41" s="1"/>
  <c r="S305" i="41"/>
  <c r="AR305" i="41" s="1"/>
  <c r="V305" i="41"/>
  <c r="AU305" i="41" s="1"/>
  <c r="N305" i="41"/>
  <c r="AM305" i="41" s="1"/>
  <c r="Q305" i="41"/>
  <c r="AP305" i="41" s="1"/>
  <c r="M305" i="41"/>
  <c r="AL305" i="41" s="1"/>
  <c r="I305" i="41"/>
  <c r="AH305" i="41" s="1"/>
  <c r="J305" i="41"/>
  <c r="AI305" i="41" s="1"/>
  <c r="CN245" i="41"/>
  <c r="CO245" i="41" s="1"/>
  <c r="CP245" i="41" s="1"/>
  <c r="CJ245" i="41"/>
  <c r="W245" i="41"/>
  <c r="AV245" i="41" s="1"/>
  <c r="G245" i="41"/>
  <c r="AF245" i="41" s="1"/>
  <c r="K245" i="41"/>
  <c r="AJ245" i="41" s="1"/>
  <c r="U245" i="41"/>
  <c r="AT245" i="41" s="1"/>
  <c r="I245" i="41"/>
  <c r="AH245" i="41" s="1"/>
  <c r="Q245" i="41"/>
  <c r="AP245" i="41" s="1"/>
  <c r="AI245" i="41"/>
  <c r="AY245" i="41"/>
  <c r="Y245" i="41"/>
  <c r="AX245" i="41" s="1"/>
  <c r="S245" i="41"/>
  <c r="AR245" i="41" s="1"/>
  <c r="R245" i="41"/>
  <c r="AQ245" i="41" s="1"/>
  <c r="F245" i="41"/>
  <c r="AE245" i="41" s="1"/>
  <c r="V245" i="41"/>
  <c r="AU245" i="41" s="1"/>
  <c r="Z245" i="41"/>
  <c r="N245" i="41"/>
  <c r="AM245" i="41" s="1"/>
  <c r="M245" i="41"/>
  <c r="AL245" i="41" s="1"/>
  <c r="O245" i="41"/>
  <c r="AN245" i="41" s="1"/>
  <c r="E245" i="41"/>
  <c r="AD245" i="41" s="1"/>
  <c r="J245" i="41"/>
  <c r="AA245" i="41"/>
  <c r="AZ245" i="41" s="1"/>
  <c r="CJ157" i="41"/>
  <c r="CN157" i="41"/>
  <c r="CO157" i="41" s="1"/>
  <c r="CP157" i="41" s="1"/>
  <c r="V157" i="41"/>
  <c r="AU157" i="41" s="1"/>
  <c r="K157" i="41"/>
  <c r="AJ157" i="41" s="1"/>
  <c r="M157" i="41"/>
  <c r="AL157" i="41" s="1"/>
  <c r="N157" i="41"/>
  <c r="AM157" i="41" s="1"/>
  <c r="O157" i="41"/>
  <c r="AN157" i="41" s="1"/>
  <c r="G157" i="41"/>
  <c r="AF157" i="41" s="1"/>
  <c r="AA157" i="41"/>
  <c r="AZ157" i="41" s="1"/>
  <c r="Z157" i="41"/>
  <c r="AY157" i="41" s="1"/>
  <c r="W157" i="41"/>
  <c r="AV157" i="41" s="1"/>
  <c r="S157" i="41"/>
  <c r="AR157" i="41" s="1"/>
  <c r="Q157" i="41"/>
  <c r="AP157" i="41" s="1"/>
  <c r="F157" i="41"/>
  <c r="AE157" i="41" s="1"/>
  <c r="I157" i="41"/>
  <c r="AH157" i="41" s="1"/>
  <c r="E157" i="41"/>
  <c r="AD157" i="41" s="1"/>
  <c r="J157" i="41"/>
  <c r="AI157" i="41" s="1"/>
  <c r="Y157" i="41"/>
  <c r="AX157" i="41" s="1"/>
  <c r="R157" i="41"/>
  <c r="AQ157" i="41" s="1"/>
  <c r="U157" i="41"/>
  <c r="AT157" i="41" s="1"/>
  <c r="CN358" i="41"/>
  <c r="CO358" i="41" s="1"/>
  <c r="CP358" i="41" s="1"/>
  <c r="CJ358" i="41"/>
  <c r="I358" i="41"/>
  <c r="AH358" i="41" s="1"/>
  <c r="G358" i="41"/>
  <c r="AF358" i="41" s="1"/>
  <c r="W358" i="41"/>
  <c r="AV358" i="41" s="1"/>
  <c r="AQ358" i="41"/>
  <c r="AY358" i="41"/>
  <c r="M358" i="41"/>
  <c r="AL358" i="41" s="1"/>
  <c r="R358" i="41"/>
  <c r="Q358" i="41"/>
  <c r="AP358" i="41" s="1"/>
  <c r="E358" i="41"/>
  <c r="AD358" i="41" s="1"/>
  <c r="J358" i="41"/>
  <c r="AI358" i="41" s="1"/>
  <c r="K358" i="41"/>
  <c r="AJ358" i="41" s="1"/>
  <c r="N358" i="41"/>
  <c r="AM358" i="41" s="1"/>
  <c r="U358" i="41"/>
  <c r="AT358" i="41" s="1"/>
  <c r="O358" i="41"/>
  <c r="AN358" i="41" s="1"/>
  <c r="F358" i="41"/>
  <c r="AE358" i="41" s="1"/>
  <c r="Z358" i="41"/>
  <c r="Y358" i="41"/>
  <c r="AX358" i="41" s="1"/>
  <c r="V358" i="41"/>
  <c r="AU358" i="41" s="1"/>
  <c r="S358" i="41"/>
  <c r="AR358" i="41" s="1"/>
  <c r="AA358" i="41"/>
  <c r="AZ358" i="41" s="1"/>
  <c r="CJ383" i="41"/>
  <c r="CN383" i="41"/>
  <c r="CO383" i="41" s="1"/>
  <c r="CP383" i="41" s="1"/>
  <c r="S383" i="41"/>
  <c r="AR383" i="41" s="1"/>
  <c r="K383" i="41"/>
  <c r="AJ383" i="41" s="1"/>
  <c r="V383" i="41"/>
  <c r="AU383" i="41" s="1"/>
  <c r="I383" i="41"/>
  <c r="AH383" i="41" s="1"/>
  <c r="N383" i="41"/>
  <c r="AM383" i="41" s="1"/>
  <c r="AA383" i="41"/>
  <c r="AZ383" i="41" s="1"/>
  <c r="Y383" i="41"/>
  <c r="AX383" i="41" s="1"/>
  <c r="G383" i="41"/>
  <c r="AF383" i="41" s="1"/>
  <c r="J383" i="41"/>
  <c r="AI383" i="41"/>
  <c r="W383" i="41"/>
  <c r="AV383" i="41" s="1"/>
  <c r="Q383" i="41"/>
  <c r="AP383" i="41" s="1"/>
  <c r="O383" i="41"/>
  <c r="AN383" i="41" s="1"/>
  <c r="F383" i="41"/>
  <c r="AE383" i="41" s="1"/>
  <c r="Z383" i="41"/>
  <c r="AY383" i="41" s="1"/>
  <c r="R383" i="41"/>
  <c r="AQ383" i="41" s="1"/>
  <c r="M383" i="41"/>
  <c r="AL383" i="41" s="1"/>
  <c r="U383" i="41"/>
  <c r="AT383" i="41" s="1"/>
  <c r="E383" i="41"/>
  <c r="AD383" i="41" s="1"/>
  <c r="CN284" i="41"/>
  <c r="CO284" i="41" s="1"/>
  <c r="CP284" i="41" s="1"/>
  <c r="CJ284" i="41"/>
  <c r="J284" i="41"/>
  <c r="G284" i="41"/>
  <c r="AF284" i="41" s="1"/>
  <c r="M284" i="41"/>
  <c r="AL284" i="41" s="1"/>
  <c r="R284" i="41"/>
  <c r="E284" i="41"/>
  <c r="AD284" i="41" s="1"/>
  <c r="AA284" i="41"/>
  <c r="AZ284" i="41" s="1"/>
  <c r="W284" i="41"/>
  <c r="AV284" i="41" s="1"/>
  <c r="U284" i="41"/>
  <c r="AT284" i="41" s="1"/>
  <c r="V284" i="41"/>
  <c r="N284" i="41"/>
  <c r="Y284" i="41"/>
  <c r="AX284" i="41" s="1"/>
  <c r="I284" i="41"/>
  <c r="AH284" i="41" s="1"/>
  <c r="K284" i="41"/>
  <c r="AJ284" i="41" s="1"/>
  <c r="O284" i="41"/>
  <c r="AN284" i="41" s="1"/>
  <c r="AY284" i="41"/>
  <c r="AM284" i="41"/>
  <c r="Q284" i="41"/>
  <c r="AP284" i="41" s="1"/>
  <c r="F284" i="41"/>
  <c r="AI284" i="41"/>
  <c r="S284" i="41"/>
  <c r="AR284" i="41" s="1"/>
  <c r="Z284" i="41"/>
  <c r="AQ284" i="41"/>
  <c r="AU284" i="41"/>
  <c r="AE284" i="41"/>
  <c r="CJ321" i="41"/>
  <c r="CN321" i="41"/>
  <c r="CO321" i="41" s="1"/>
  <c r="CP321" i="41" s="1"/>
  <c r="N321" i="41"/>
  <c r="AM321" i="41" s="1"/>
  <c r="R321" i="41"/>
  <c r="AQ321" i="41" s="1"/>
  <c r="S321" i="41"/>
  <c r="AR321" i="41" s="1"/>
  <c r="J321" i="41"/>
  <c r="AI321" i="41" s="1"/>
  <c r="I321" i="41"/>
  <c r="AH321" i="41" s="1"/>
  <c r="M321" i="41"/>
  <c r="AL321" i="41" s="1"/>
  <c r="G321" i="41"/>
  <c r="AF321" i="41" s="1"/>
  <c r="O321" i="41"/>
  <c r="AN321" i="41" s="1"/>
  <c r="K321" i="41"/>
  <c r="AJ321" i="41" s="1"/>
  <c r="Z321" i="41"/>
  <c r="AY321" i="41" s="1"/>
  <c r="V321" i="41"/>
  <c r="AU321" i="41" s="1"/>
  <c r="W321" i="41"/>
  <c r="AV321" i="41" s="1"/>
  <c r="AA321" i="41"/>
  <c r="AZ321" i="41" s="1"/>
  <c r="E321" i="41"/>
  <c r="AD321" i="41" s="1"/>
  <c r="F321" i="41"/>
  <c r="Q321" i="41"/>
  <c r="AP321" i="41" s="1"/>
  <c r="U321" i="41"/>
  <c r="AT321" i="41" s="1"/>
  <c r="Y321" i="41"/>
  <c r="AX321" i="41" s="1"/>
  <c r="AE321" i="41"/>
  <c r="CJ243" i="41"/>
  <c r="CN243" i="41"/>
  <c r="CO243" i="41" s="1"/>
  <c r="CP243" i="41" s="1"/>
  <c r="Q243" i="41"/>
  <c r="AP243" i="41" s="1"/>
  <c r="Z243" i="41"/>
  <c r="AY243" i="41" s="1"/>
  <c r="V243" i="41"/>
  <c r="AU243" i="41" s="1"/>
  <c r="Y243" i="41"/>
  <c r="AX243" i="41" s="1"/>
  <c r="G243" i="41"/>
  <c r="AF243" i="41" s="1"/>
  <c r="K243" i="41"/>
  <c r="AJ243" i="41" s="1"/>
  <c r="S243" i="41"/>
  <c r="AR243" i="41" s="1"/>
  <c r="E243" i="41"/>
  <c r="AD243" i="41" s="1"/>
  <c r="J243" i="41"/>
  <c r="AI243" i="41" s="1"/>
  <c r="U243" i="41"/>
  <c r="AT243" i="41" s="1"/>
  <c r="N243" i="41"/>
  <c r="AM243" i="41" s="1"/>
  <c r="R243" i="41"/>
  <c r="AQ243" i="41" s="1"/>
  <c r="F243" i="41"/>
  <c r="AE243" i="41" s="1"/>
  <c r="M243" i="41"/>
  <c r="AL243" i="41" s="1"/>
  <c r="AA243" i="41"/>
  <c r="AZ243" i="41" s="1"/>
  <c r="O243" i="41"/>
  <c r="AN243" i="41" s="1"/>
  <c r="I243" i="41"/>
  <c r="AH243" i="41" s="1"/>
  <c r="W243" i="41"/>
  <c r="AV243" i="41" s="1"/>
  <c r="CN225" i="41"/>
  <c r="CO225" i="41" s="1"/>
  <c r="CP225" i="41" s="1"/>
  <c r="CJ225" i="41"/>
  <c r="J225" i="41"/>
  <c r="AI225" i="41" s="1"/>
  <c r="W225" i="41"/>
  <c r="AV225" i="41" s="1"/>
  <c r="K225" i="41"/>
  <c r="AJ225" i="41" s="1"/>
  <c r="V225" i="41"/>
  <c r="E225" i="41"/>
  <c r="AD225" i="41" s="1"/>
  <c r="Q225" i="41"/>
  <c r="AP225" i="41" s="1"/>
  <c r="S225" i="41"/>
  <c r="AR225" i="41" s="1"/>
  <c r="Y225" i="41"/>
  <c r="AX225" i="41" s="1"/>
  <c r="AY225" i="41"/>
  <c r="M225" i="41"/>
  <c r="AL225" i="41" s="1"/>
  <c r="O225" i="41"/>
  <c r="AN225" i="41" s="1"/>
  <c r="I225" i="41"/>
  <c r="AH225" i="41" s="1"/>
  <c r="G225" i="41"/>
  <c r="AF225" i="41" s="1"/>
  <c r="Z225" i="41"/>
  <c r="AA225" i="41"/>
  <c r="AZ225" i="41" s="1"/>
  <c r="AU225" i="41"/>
  <c r="N225" i="41"/>
  <c r="AM225" i="41" s="1"/>
  <c r="R225" i="41"/>
  <c r="AQ225" i="41"/>
  <c r="U225" i="41"/>
  <c r="AT225" i="41" s="1"/>
  <c r="F225" i="41"/>
  <c r="AE225" i="41" s="1"/>
  <c r="CN165" i="41"/>
  <c r="CJ165" i="41"/>
  <c r="AA165" i="41"/>
  <c r="AZ165" i="41" s="1"/>
  <c r="AI165" i="41"/>
  <c r="U165" i="41"/>
  <c r="AT165" i="41" s="1"/>
  <c r="G165" i="41"/>
  <c r="AF165" i="41" s="1"/>
  <c r="V165" i="41"/>
  <c r="AU165" i="41" s="1"/>
  <c r="F165" i="41"/>
  <c r="AE165" i="41" s="1"/>
  <c r="Q165" i="41"/>
  <c r="AP165" i="41" s="1"/>
  <c r="E165" i="41"/>
  <c r="AD165" i="41" s="1"/>
  <c r="M165" i="41"/>
  <c r="AL165" i="41" s="1"/>
  <c r="J165" i="41"/>
  <c r="Y165" i="41"/>
  <c r="AX165" i="41" s="1"/>
  <c r="O165" i="41"/>
  <c r="AN165" i="41" s="1"/>
  <c r="W165" i="41"/>
  <c r="AV165" i="41" s="1"/>
  <c r="S165" i="41"/>
  <c r="AR165" i="41" s="1"/>
  <c r="Z165" i="41"/>
  <c r="AY165" i="41" s="1"/>
  <c r="R165" i="41"/>
  <c r="AQ165" i="41" s="1"/>
  <c r="N165" i="41"/>
  <c r="AM165" i="41" s="1"/>
  <c r="I165" i="41"/>
  <c r="AH165" i="41" s="1"/>
  <c r="K165" i="41"/>
  <c r="AJ165" i="41" s="1"/>
  <c r="CN177" i="41"/>
  <c r="CO177" i="41" s="1"/>
  <c r="CP177" i="41" s="1"/>
  <c r="CJ177" i="41"/>
  <c r="N177" i="41"/>
  <c r="AM177" i="41" s="1"/>
  <c r="E177" i="41"/>
  <c r="AD177" i="41" s="1"/>
  <c r="J177" i="41"/>
  <c r="AI177" i="41" s="1"/>
  <c r="F177" i="41"/>
  <c r="AE177" i="41" s="1"/>
  <c r="Y177" i="41"/>
  <c r="AX177" i="41" s="1"/>
  <c r="R177" i="41"/>
  <c r="AQ177" i="41" s="1"/>
  <c r="Z177" i="41"/>
  <c r="AY177" i="41" s="1"/>
  <c r="AA177" i="41"/>
  <c r="AZ177" i="41" s="1"/>
  <c r="I177" i="41"/>
  <c r="AH177" i="41" s="1"/>
  <c r="K177" i="41"/>
  <c r="AJ177" i="41" s="1"/>
  <c r="Q177" i="41"/>
  <c r="AP177" i="41" s="1"/>
  <c r="U177" i="41"/>
  <c r="AT177" i="41" s="1"/>
  <c r="G177" i="41"/>
  <c r="AF177" i="41" s="1"/>
  <c r="W177" i="41"/>
  <c r="AV177" i="41" s="1"/>
  <c r="M177" i="41"/>
  <c r="AL177" i="41" s="1"/>
  <c r="S177" i="41"/>
  <c r="AR177" i="41" s="1"/>
  <c r="O177" i="41"/>
  <c r="AN177" i="41" s="1"/>
  <c r="V177" i="41"/>
  <c r="AU177" i="41" s="1"/>
  <c r="CN351" i="41"/>
  <c r="CO351" i="41" s="1"/>
  <c r="CP351" i="41" s="1"/>
  <c r="CJ351" i="41"/>
  <c r="J351" i="41"/>
  <c r="O351" i="41"/>
  <c r="AN351" i="41" s="1"/>
  <c r="S351" i="41"/>
  <c r="AR351" i="41" s="1"/>
  <c r="E351" i="41"/>
  <c r="AD351" i="41" s="1"/>
  <c r="Q351" i="41"/>
  <c r="AP351" i="41" s="1"/>
  <c r="Z351" i="41"/>
  <c r="AY351" i="41" s="1"/>
  <c r="N351" i="41"/>
  <c r="AM351" i="41" s="1"/>
  <c r="AI351" i="41"/>
  <c r="I351" i="41"/>
  <c r="AH351" i="41" s="1"/>
  <c r="K351" i="41"/>
  <c r="AJ351" i="41" s="1"/>
  <c r="V351" i="41"/>
  <c r="AA351" i="41"/>
  <c r="AZ351" i="41" s="1"/>
  <c r="F351" i="41"/>
  <c r="AE351" i="41"/>
  <c r="G351" i="41"/>
  <c r="AF351" i="41" s="1"/>
  <c r="Y351" i="41"/>
  <c r="AX351" i="41" s="1"/>
  <c r="R351" i="41"/>
  <c r="AQ351" i="41" s="1"/>
  <c r="AU351" i="41"/>
  <c r="U351" i="41"/>
  <c r="AT351" i="41" s="1"/>
  <c r="M351" i="41"/>
  <c r="AL351" i="41" s="1"/>
  <c r="W351" i="41"/>
  <c r="AV351" i="41" s="1"/>
  <c r="CN355" i="41"/>
  <c r="CO355" i="41" s="1"/>
  <c r="CP355" i="41" s="1"/>
  <c r="CJ355" i="41"/>
  <c r="N355" i="41"/>
  <c r="AM355" i="41"/>
  <c r="I355" i="41"/>
  <c r="AH355" i="41" s="1"/>
  <c r="S355" i="41"/>
  <c r="AR355" i="41" s="1"/>
  <c r="G355" i="41"/>
  <c r="AF355" i="41" s="1"/>
  <c r="O355" i="41"/>
  <c r="AN355" i="41" s="1"/>
  <c r="E355" i="41"/>
  <c r="AD355" i="41" s="1"/>
  <c r="F355" i="41"/>
  <c r="W355" i="41"/>
  <c r="AV355" i="41" s="1"/>
  <c r="Y355" i="41"/>
  <c r="AX355" i="41" s="1"/>
  <c r="K355" i="41"/>
  <c r="AJ355" i="41" s="1"/>
  <c r="AU355" i="41"/>
  <c r="R355" i="41"/>
  <c r="AA355" i="41"/>
  <c r="AZ355" i="41" s="1"/>
  <c r="Z355" i="41"/>
  <c r="Q355" i="41"/>
  <c r="AP355" i="41" s="1"/>
  <c r="AY355" i="41"/>
  <c r="AI355" i="41"/>
  <c r="U355" i="41"/>
  <c r="AT355" i="41" s="1"/>
  <c r="AE355" i="41"/>
  <c r="AQ355" i="41"/>
  <c r="M355" i="41"/>
  <c r="AL355" i="41" s="1"/>
  <c r="J355" i="41"/>
  <c r="V355" i="41"/>
  <c r="CJ280" i="41"/>
  <c r="CN280" i="41"/>
  <c r="CO280" i="41" s="1"/>
  <c r="CP280" i="41" s="1"/>
  <c r="R280" i="41"/>
  <c r="AQ280" i="41" s="1"/>
  <c r="Y280" i="41"/>
  <c r="AX280" i="41" s="1"/>
  <c r="U280" i="41"/>
  <c r="AT280" i="41" s="1"/>
  <c r="AM280" i="41"/>
  <c r="I280" i="41"/>
  <c r="AH280" i="41" s="1"/>
  <c r="G280" i="41"/>
  <c r="AF280" i="41" s="1"/>
  <c r="E280" i="41"/>
  <c r="AD280" i="41" s="1"/>
  <c r="S280" i="41"/>
  <c r="AR280" i="41" s="1"/>
  <c r="O280" i="41"/>
  <c r="AN280" i="41" s="1"/>
  <c r="J280" i="41"/>
  <c r="V280" i="41"/>
  <c r="Q280" i="41"/>
  <c r="AP280" i="41" s="1"/>
  <c r="M280" i="41"/>
  <c r="AL280" i="41" s="1"/>
  <c r="AU280" i="41"/>
  <c r="F280" i="41"/>
  <c r="AE280" i="41" s="1"/>
  <c r="AY280" i="41"/>
  <c r="AA280" i="41"/>
  <c r="AZ280" i="41" s="1"/>
  <c r="Z280" i="41"/>
  <c r="K280" i="41"/>
  <c r="AJ280" i="41" s="1"/>
  <c r="N280" i="41"/>
  <c r="W280" i="41"/>
  <c r="AV280" i="41" s="1"/>
  <c r="AI280" i="41"/>
  <c r="CN318" i="41"/>
  <c r="CO318" i="41" s="1"/>
  <c r="CP318" i="41" s="1"/>
  <c r="CJ318" i="41"/>
  <c r="U318" i="41"/>
  <c r="AT318" i="41" s="1"/>
  <c r="Q318" i="41"/>
  <c r="AP318" i="41" s="1"/>
  <c r="M318" i="41"/>
  <c r="AL318" i="41" s="1"/>
  <c r="F318" i="41"/>
  <c r="AE318" i="41" s="1"/>
  <c r="W318" i="41"/>
  <c r="AV318" i="41" s="1"/>
  <c r="K318" i="41"/>
  <c r="AJ318" i="41" s="1"/>
  <c r="V318" i="41"/>
  <c r="AU318" i="41" s="1"/>
  <c r="G318" i="41"/>
  <c r="AF318" i="41" s="1"/>
  <c r="O318" i="41"/>
  <c r="AN318" i="41" s="1"/>
  <c r="I318" i="41"/>
  <c r="AH318" i="41" s="1"/>
  <c r="AA318" i="41"/>
  <c r="AZ318" i="41" s="1"/>
  <c r="S318" i="41"/>
  <c r="AR318" i="41" s="1"/>
  <c r="N318" i="41"/>
  <c r="AM318" i="41" s="1"/>
  <c r="E318" i="41"/>
  <c r="AD318" i="41" s="1"/>
  <c r="Y318" i="41"/>
  <c r="AX318" i="41" s="1"/>
  <c r="Z318" i="41"/>
  <c r="AY318" i="41" s="1"/>
  <c r="J318" i="41"/>
  <c r="AI318" i="41" s="1"/>
  <c r="R318" i="41"/>
  <c r="AQ318" i="41" s="1"/>
  <c r="CJ232" i="41"/>
  <c r="CN232" i="41"/>
  <c r="CO232" i="41" s="1"/>
  <c r="CP232" i="41" s="1"/>
  <c r="F232" i="41"/>
  <c r="W232" i="41"/>
  <c r="AV232" i="41" s="1"/>
  <c r="AA232" i="41"/>
  <c r="AZ232" i="41" s="1"/>
  <c r="M232" i="41"/>
  <c r="AL232" i="41" s="1"/>
  <c r="Z232" i="41"/>
  <c r="AY232" i="41" s="1"/>
  <c r="Q232" i="41"/>
  <c r="AP232" i="41" s="1"/>
  <c r="G232" i="41"/>
  <c r="AF232" i="41" s="1"/>
  <c r="E232" i="41"/>
  <c r="AD232" i="41" s="1"/>
  <c r="V232" i="41"/>
  <c r="AU232" i="41" s="1"/>
  <c r="N232" i="41"/>
  <c r="AM232" i="41" s="1"/>
  <c r="J232" i="41"/>
  <c r="AI232" i="41" s="1"/>
  <c r="AE232" i="41"/>
  <c r="Y232" i="41"/>
  <c r="AX232" i="41" s="1"/>
  <c r="U232" i="41"/>
  <c r="AT232" i="41" s="1"/>
  <c r="R232" i="41"/>
  <c r="K232" i="41"/>
  <c r="AJ232" i="41" s="1"/>
  <c r="AQ232" i="41"/>
  <c r="I232" i="41"/>
  <c r="AH232" i="41" s="1"/>
  <c r="O232" i="41"/>
  <c r="AN232" i="41" s="1"/>
  <c r="S232" i="41"/>
  <c r="AR232" i="41" s="1"/>
  <c r="CN185" i="41"/>
  <c r="CO185" i="41" s="1"/>
  <c r="CP185" i="41" s="1"/>
  <c r="CJ185" i="41"/>
  <c r="J185" i="41"/>
  <c r="AI185" i="41"/>
  <c r="Q185" i="41"/>
  <c r="AP185" i="41" s="1"/>
  <c r="AY185" i="41"/>
  <c r="S185" i="41"/>
  <c r="AR185" i="41" s="1"/>
  <c r="F185" i="41"/>
  <c r="AE185" i="41" s="1"/>
  <c r="I185" i="41"/>
  <c r="AH185" i="41" s="1"/>
  <c r="M185" i="41"/>
  <c r="AL185" i="41" s="1"/>
  <c r="K185" i="41"/>
  <c r="AJ185" i="41" s="1"/>
  <c r="Z185" i="41"/>
  <c r="W185" i="41"/>
  <c r="AV185" i="41" s="1"/>
  <c r="AQ185" i="41"/>
  <c r="N185" i="41"/>
  <c r="AM185" i="41" s="1"/>
  <c r="AA185" i="41"/>
  <c r="AZ185" i="41" s="1"/>
  <c r="G185" i="41"/>
  <c r="AF185" i="41" s="1"/>
  <c r="U185" i="41"/>
  <c r="AT185" i="41" s="1"/>
  <c r="AU185" i="41"/>
  <c r="E185" i="41"/>
  <c r="AD185" i="41" s="1"/>
  <c r="Y185" i="41"/>
  <c r="AX185" i="41" s="1"/>
  <c r="R185" i="41"/>
  <c r="O185" i="41"/>
  <c r="AN185" i="41" s="1"/>
  <c r="V185" i="41"/>
  <c r="CJ359" i="41"/>
  <c r="CN359" i="41"/>
  <c r="CO359" i="41" s="1"/>
  <c r="CP359" i="41" s="1"/>
  <c r="N359" i="41"/>
  <c r="I359" i="41"/>
  <c r="AH359" i="41" s="1"/>
  <c r="Q359" i="41"/>
  <c r="AP359" i="41" s="1"/>
  <c r="M359" i="41"/>
  <c r="AL359" i="41" s="1"/>
  <c r="F359" i="41"/>
  <c r="AE359" i="41" s="1"/>
  <c r="J359" i="41"/>
  <c r="AI359" i="41" s="1"/>
  <c r="W359" i="41"/>
  <c r="AV359" i="41" s="1"/>
  <c r="V359" i="41"/>
  <c r="O359" i="41"/>
  <c r="AN359" i="41" s="1"/>
  <c r="E359" i="41"/>
  <c r="AD359" i="41" s="1"/>
  <c r="AM359" i="41"/>
  <c r="AU359" i="41"/>
  <c r="Y359" i="41"/>
  <c r="AX359" i="41" s="1"/>
  <c r="R359" i="41"/>
  <c r="Z359" i="41"/>
  <c r="AQ359" i="41"/>
  <c r="G359" i="41"/>
  <c r="AF359" i="41" s="1"/>
  <c r="AY359" i="41"/>
  <c r="U359" i="41"/>
  <c r="AT359" i="41" s="1"/>
  <c r="K359" i="41"/>
  <c r="AJ359" i="41" s="1"/>
  <c r="AA359" i="41"/>
  <c r="AZ359" i="41" s="1"/>
  <c r="S359" i="41"/>
  <c r="AR359" i="41" s="1"/>
  <c r="CJ381" i="41"/>
  <c r="CN381" i="41"/>
  <c r="CO381" i="41" s="1"/>
  <c r="CP381" i="41" s="1"/>
  <c r="N381" i="41"/>
  <c r="AM381" i="41" s="1"/>
  <c r="J381" i="41"/>
  <c r="AI381" i="41" s="1"/>
  <c r="I381" i="41"/>
  <c r="AH381" i="41" s="1"/>
  <c r="V381" i="41"/>
  <c r="AU381" i="41" s="1"/>
  <c r="Z381" i="41"/>
  <c r="AA381" i="41"/>
  <c r="AZ381" i="41" s="1"/>
  <c r="AY381" i="41"/>
  <c r="F381" i="41"/>
  <c r="AE381" i="41" s="1"/>
  <c r="O381" i="41"/>
  <c r="AN381" i="41" s="1"/>
  <c r="R381" i="41"/>
  <c r="AQ381" i="41" s="1"/>
  <c r="E381" i="41"/>
  <c r="AD381" i="41" s="1"/>
  <c r="U381" i="41"/>
  <c r="AT381" i="41" s="1"/>
  <c r="W381" i="41"/>
  <c r="AV381" i="41" s="1"/>
  <c r="Y381" i="41"/>
  <c r="AX381" i="41" s="1"/>
  <c r="K381" i="41"/>
  <c r="AJ381" i="41" s="1"/>
  <c r="S381" i="41"/>
  <c r="AR381" i="41" s="1"/>
  <c r="G381" i="41"/>
  <c r="AF381" i="41" s="1"/>
  <c r="Q381" i="41"/>
  <c r="AP381" i="41" s="1"/>
  <c r="M381" i="41"/>
  <c r="AL381" i="41" s="1"/>
  <c r="CJ300" i="41"/>
  <c r="CN300" i="41"/>
  <c r="CO300" i="41" s="1"/>
  <c r="CP300" i="41" s="1"/>
  <c r="AE300" i="41"/>
  <c r="M300" i="41"/>
  <c r="AL300" i="41" s="1"/>
  <c r="AA300" i="41"/>
  <c r="AZ300" i="41" s="1"/>
  <c r="W300" i="41"/>
  <c r="AV300" i="41" s="1"/>
  <c r="N300" i="41"/>
  <c r="AM300" i="41" s="1"/>
  <c r="E300" i="41"/>
  <c r="AD300" i="41" s="1"/>
  <c r="G300" i="41"/>
  <c r="AF300" i="41" s="1"/>
  <c r="F300" i="41"/>
  <c r="U300" i="41"/>
  <c r="AT300" i="41" s="1"/>
  <c r="V300" i="41"/>
  <c r="AU300" i="41" s="1"/>
  <c r="O300" i="41"/>
  <c r="AN300" i="41" s="1"/>
  <c r="J300" i="41"/>
  <c r="S300" i="41"/>
  <c r="AR300" i="41" s="1"/>
  <c r="Y300" i="41"/>
  <c r="AX300" i="41" s="1"/>
  <c r="AI300" i="41"/>
  <c r="K300" i="41"/>
  <c r="AJ300" i="41" s="1"/>
  <c r="Z300" i="41"/>
  <c r="AY300" i="41" s="1"/>
  <c r="R300" i="41"/>
  <c r="AQ300" i="41" s="1"/>
  <c r="I300" i="41"/>
  <c r="AH300" i="41" s="1"/>
  <c r="Q300" i="41"/>
  <c r="AP300" i="41" s="1"/>
  <c r="CN215" i="41"/>
  <c r="CJ215" i="41"/>
  <c r="K215" i="41"/>
  <c r="AJ215" i="41" s="1"/>
  <c r="AU215" i="41"/>
  <c r="U215" i="41"/>
  <c r="AT215" i="41" s="1"/>
  <c r="I215" i="41"/>
  <c r="AH215" i="41" s="1"/>
  <c r="S215" i="41"/>
  <c r="AR215" i="41" s="1"/>
  <c r="AE215" i="41"/>
  <c r="G215" i="41"/>
  <c r="AF215" i="41" s="1"/>
  <c r="O215" i="41"/>
  <c r="AN215" i="41" s="1"/>
  <c r="Y215" i="41"/>
  <c r="AX215" i="41" s="1"/>
  <c r="Z215" i="41"/>
  <c r="N215" i="41"/>
  <c r="AM215" i="41" s="1"/>
  <c r="F215" i="41"/>
  <c r="AA215" i="41"/>
  <c r="AZ215" i="41" s="1"/>
  <c r="AQ215" i="41"/>
  <c r="AY215" i="41"/>
  <c r="E215" i="41"/>
  <c r="AD215" i="41" s="1"/>
  <c r="Q215" i="41"/>
  <c r="AP215" i="41" s="1"/>
  <c r="V215" i="41"/>
  <c r="M215" i="41"/>
  <c r="AL215" i="41" s="1"/>
  <c r="R215" i="41"/>
  <c r="J215" i="41"/>
  <c r="AI215" i="41"/>
  <c r="W215" i="41"/>
  <c r="AV215" i="41" s="1"/>
  <c r="CJ186" i="41"/>
  <c r="CN186" i="41"/>
  <c r="CO186" i="41" s="1"/>
  <c r="CP186" i="41" s="1"/>
  <c r="E186" i="41"/>
  <c r="AD186" i="41" s="1"/>
  <c r="F186" i="41"/>
  <c r="AE186" i="41" s="1"/>
  <c r="N186" i="41"/>
  <c r="Z186" i="41"/>
  <c r="AY186" i="41" s="1"/>
  <c r="J186" i="41"/>
  <c r="AI186" i="41" s="1"/>
  <c r="W186" i="41"/>
  <c r="AV186" i="41" s="1"/>
  <c r="I186" i="41"/>
  <c r="AH186" i="41" s="1"/>
  <c r="AM186" i="41"/>
  <c r="Y186" i="41"/>
  <c r="AX186" i="41" s="1"/>
  <c r="M186" i="41"/>
  <c r="AL186" i="41" s="1"/>
  <c r="Q186" i="41"/>
  <c r="AP186" i="41" s="1"/>
  <c r="O186" i="41"/>
  <c r="AN186" i="41" s="1"/>
  <c r="AA186" i="41"/>
  <c r="AZ186" i="41" s="1"/>
  <c r="U186" i="41"/>
  <c r="AT186" i="41" s="1"/>
  <c r="S186" i="41"/>
  <c r="AR186" i="41" s="1"/>
  <c r="K186" i="41"/>
  <c r="AJ186" i="41" s="1"/>
  <c r="G186" i="41"/>
  <c r="AF186" i="41" s="1"/>
  <c r="V186" i="41"/>
  <c r="AU186" i="41" s="1"/>
  <c r="R186" i="41"/>
  <c r="AQ186" i="41" s="1"/>
  <c r="CJ357" i="41"/>
  <c r="CN357" i="41"/>
  <c r="CO357" i="41" s="1"/>
  <c r="CP357" i="41" s="1"/>
  <c r="Q357" i="41"/>
  <c r="AP357" i="41" s="1"/>
  <c r="K357" i="41"/>
  <c r="AJ357" i="41" s="1"/>
  <c r="J357" i="41"/>
  <c r="AI357" i="41" s="1"/>
  <c r="O357" i="41"/>
  <c r="AN357" i="41" s="1"/>
  <c r="R357" i="41"/>
  <c r="AQ357" i="41" s="1"/>
  <c r="Y357" i="41"/>
  <c r="AX357" i="41" s="1"/>
  <c r="G357" i="41"/>
  <c r="AF357" i="41" s="1"/>
  <c r="E357" i="41"/>
  <c r="AD357" i="41" s="1"/>
  <c r="S357" i="41"/>
  <c r="AR357" i="41" s="1"/>
  <c r="Z357" i="41"/>
  <c r="V357" i="41"/>
  <c r="I357" i="41"/>
  <c r="AH357" i="41" s="1"/>
  <c r="U357" i="41"/>
  <c r="AT357" i="41" s="1"/>
  <c r="W357" i="41"/>
  <c r="AV357" i="41" s="1"/>
  <c r="AA357" i="41"/>
  <c r="AZ357" i="41" s="1"/>
  <c r="M357" i="41"/>
  <c r="AL357" i="41" s="1"/>
  <c r="N357" i="41"/>
  <c r="AM357" i="41" s="1"/>
  <c r="AU357" i="41"/>
  <c r="F357" i="41"/>
  <c r="AE357" i="41" s="1"/>
  <c r="AY357" i="41"/>
  <c r="CN394" i="41"/>
  <c r="CO394" i="41" s="1"/>
  <c r="CP394" i="41" s="1"/>
  <c r="CJ394" i="41"/>
  <c r="R394" i="41"/>
  <c r="Y394" i="41"/>
  <c r="AX394" i="41" s="1"/>
  <c r="V394" i="41"/>
  <c r="AU394" i="41" s="1"/>
  <c r="S394" i="41"/>
  <c r="AR394" i="41" s="1"/>
  <c r="AA394" i="41"/>
  <c r="AZ394" i="41" s="1"/>
  <c r="G394" i="41"/>
  <c r="AF394" i="41" s="1"/>
  <c r="M394" i="41"/>
  <c r="AL394" i="41" s="1"/>
  <c r="Q394" i="41"/>
  <c r="AP394" i="41" s="1"/>
  <c r="AQ394" i="41"/>
  <c r="W394" i="41"/>
  <c r="AV394" i="41" s="1"/>
  <c r="I394" i="41"/>
  <c r="AH394" i="41" s="1"/>
  <c r="AM394" i="41"/>
  <c r="U394" i="41"/>
  <c r="AT394" i="41" s="1"/>
  <c r="J394" i="41"/>
  <c r="AI394" i="41" s="1"/>
  <c r="Z394" i="41"/>
  <c r="N394" i="41"/>
  <c r="E394" i="41"/>
  <c r="AD394" i="41" s="1"/>
  <c r="F394" i="41"/>
  <c r="AE394" i="41" s="1"/>
  <c r="AY394" i="41"/>
  <c r="K394" i="41"/>
  <c r="AJ394" i="41" s="1"/>
  <c r="O394" i="41"/>
  <c r="AN394" i="41" s="1"/>
  <c r="CN307" i="41"/>
  <c r="CO307" i="41" s="1"/>
  <c r="CP307" i="41" s="1"/>
  <c r="CJ307" i="41"/>
  <c r="R307" i="41"/>
  <c r="AQ307" i="41" s="1"/>
  <c r="K307" i="41"/>
  <c r="AJ307" i="41" s="1"/>
  <c r="N307" i="41"/>
  <c r="AM307" i="41" s="1"/>
  <c r="W307" i="41"/>
  <c r="AV307" i="41" s="1"/>
  <c r="AA307" i="41"/>
  <c r="AZ307" i="41" s="1"/>
  <c r="F307" i="41"/>
  <c r="AE307" i="41" s="1"/>
  <c r="I307" i="41"/>
  <c r="AH307" i="41" s="1"/>
  <c r="M307" i="41"/>
  <c r="AL307" i="41" s="1"/>
  <c r="Z307" i="41"/>
  <c r="AY307" i="41" s="1"/>
  <c r="S307" i="41"/>
  <c r="AR307" i="41" s="1"/>
  <c r="G307" i="41"/>
  <c r="AF307" i="41" s="1"/>
  <c r="U307" i="41"/>
  <c r="AT307" i="41" s="1"/>
  <c r="Y307" i="41"/>
  <c r="AX307" i="41" s="1"/>
  <c r="O307" i="41"/>
  <c r="AN307" i="41" s="1"/>
  <c r="V307" i="41"/>
  <c r="AU307" i="41" s="1"/>
  <c r="Q307" i="41"/>
  <c r="AP307" i="41" s="1"/>
  <c r="J307" i="41"/>
  <c r="AI307" i="41" s="1"/>
  <c r="E307" i="41"/>
  <c r="AD307" i="41" s="1"/>
  <c r="CN250" i="41"/>
  <c r="CO250" i="41" s="1"/>
  <c r="CP250" i="41" s="1"/>
  <c r="CJ250" i="41"/>
  <c r="I250" i="41"/>
  <c r="AH250" i="41" s="1"/>
  <c r="V250" i="41"/>
  <c r="AU250" i="41" s="1"/>
  <c r="J250" i="41"/>
  <c r="E250" i="41"/>
  <c r="AD250" i="41" s="1"/>
  <c r="S250" i="41"/>
  <c r="AR250" i="41" s="1"/>
  <c r="U250" i="41"/>
  <c r="AT250" i="41" s="1"/>
  <c r="O250" i="41"/>
  <c r="AN250" i="41" s="1"/>
  <c r="Q250" i="41"/>
  <c r="AP250" i="41" s="1"/>
  <c r="Z250" i="41"/>
  <c r="AY250" i="41" s="1"/>
  <c r="N250" i="41"/>
  <c r="AM250" i="41" s="1"/>
  <c r="K250" i="41"/>
  <c r="AJ250" i="41" s="1"/>
  <c r="W250" i="41"/>
  <c r="AV250" i="41" s="1"/>
  <c r="AA250" i="41"/>
  <c r="AZ250" i="41" s="1"/>
  <c r="R250" i="41"/>
  <c r="AQ250" i="41" s="1"/>
  <c r="F250" i="41"/>
  <c r="AE250" i="41" s="1"/>
  <c r="AI250" i="41"/>
  <c r="M250" i="41"/>
  <c r="AL250" i="41" s="1"/>
  <c r="Y250" i="41"/>
  <c r="AX250" i="41" s="1"/>
  <c r="G250" i="41"/>
  <c r="AF250" i="41" s="1"/>
  <c r="CJ251" i="41"/>
  <c r="CN251" i="41"/>
  <c r="CO251" i="41" s="1"/>
  <c r="CP251" i="41" s="1"/>
  <c r="F251" i="41"/>
  <c r="M251" i="41"/>
  <c r="AL251" i="41" s="1"/>
  <c r="K251" i="41"/>
  <c r="AJ251" i="41" s="1"/>
  <c r="J251" i="41"/>
  <c r="AI251" i="41" s="1"/>
  <c r="Q251" i="41"/>
  <c r="AP251" i="41" s="1"/>
  <c r="U251" i="41"/>
  <c r="AT251" i="41" s="1"/>
  <c r="Z251" i="41"/>
  <c r="S251" i="41"/>
  <c r="AR251" i="41" s="1"/>
  <c r="Y251" i="41"/>
  <c r="AX251" i="41" s="1"/>
  <c r="AM251" i="41"/>
  <c r="O251" i="41"/>
  <c r="AN251" i="41" s="1"/>
  <c r="G251" i="41"/>
  <c r="AF251" i="41" s="1"/>
  <c r="N251" i="41"/>
  <c r="E251" i="41"/>
  <c r="AD251" i="41" s="1"/>
  <c r="AA251" i="41"/>
  <c r="AZ251" i="41" s="1"/>
  <c r="V251" i="41"/>
  <c r="AU251" i="41" s="1"/>
  <c r="R251" i="41"/>
  <c r="AQ251" i="41" s="1"/>
  <c r="AE251" i="41"/>
  <c r="I251" i="41"/>
  <c r="AH251" i="41" s="1"/>
  <c r="W251" i="41"/>
  <c r="AV251" i="41" s="1"/>
  <c r="AY251" i="41"/>
  <c r="CN183" i="41"/>
  <c r="CO183" i="41" s="1"/>
  <c r="CP183" i="41" s="1"/>
  <c r="CJ183" i="41"/>
  <c r="F183" i="41"/>
  <c r="AE183" i="41" s="1"/>
  <c r="Y183" i="41"/>
  <c r="AX183" i="41" s="1"/>
  <c r="AQ183" i="41"/>
  <c r="K183" i="41"/>
  <c r="AJ183" i="41" s="1"/>
  <c r="O183" i="41"/>
  <c r="AN183" i="41" s="1"/>
  <c r="I183" i="41"/>
  <c r="AH183" i="41" s="1"/>
  <c r="G183" i="41"/>
  <c r="AF183" i="41" s="1"/>
  <c r="R183" i="41"/>
  <c r="E183" i="41"/>
  <c r="AD183" i="41" s="1"/>
  <c r="Z183" i="41"/>
  <c r="AY183" i="41" s="1"/>
  <c r="J183" i="41"/>
  <c r="AI183" i="41" s="1"/>
  <c r="U183" i="41"/>
  <c r="AT183" i="41" s="1"/>
  <c r="V183" i="41"/>
  <c r="AU183" i="41" s="1"/>
  <c r="M183" i="41"/>
  <c r="AL183" i="41" s="1"/>
  <c r="S183" i="41"/>
  <c r="AR183" i="41" s="1"/>
  <c r="N183" i="41"/>
  <c r="AM183" i="41" s="1"/>
  <c r="AA183" i="41"/>
  <c r="AZ183" i="41" s="1"/>
  <c r="Q183" i="41"/>
  <c r="AP183" i="41" s="1"/>
  <c r="W183" i="41"/>
  <c r="AV183" i="41" s="1"/>
  <c r="CJ178" i="41"/>
  <c r="CN178" i="41"/>
  <c r="N178" i="41"/>
  <c r="AM178" i="41" s="1"/>
  <c r="J178" i="41"/>
  <c r="V178" i="41"/>
  <c r="AU178" i="41" s="1"/>
  <c r="E178" i="41"/>
  <c r="AD178" i="41" s="1"/>
  <c r="I178" i="41"/>
  <c r="AH178" i="41" s="1"/>
  <c r="AQ178" i="41"/>
  <c r="AI178" i="41"/>
  <c r="M178" i="41"/>
  <c r="AL178" i="41" s="1"/>
  <c r="S178" i="41"/>
  <c r="AR178" i="41" s="1"/>
  <c r="U178" i="41"/>
  <c r="AT178" i="41" s="1"/>
  <c r="G178" i="41"/>
  <c r="AF178" i="41" s="1"/>
  <c r="Z178" i="41"/>
  <c r="AY178" i="41" s="1"/>
  <c r="W178" i="41"/>
  <c r="AV178" i="41" s="1"/>
  <c r="Y178" i="41"/>
  <c r="AX178" i="41" s="1"/>
  <c r="O178" i="41"/>
  <c r="AN178" i="41" s="1"/>
  <c r="K178" i="41"/>
  <c r="AJ178" i="41" s="1"/>
  <c r="R178" i="41"/>
  <c r="Q178" i="41"/>
  <c r="AP178" i="41" s="1"/>
  <c r="F178" i="41"/>
  <c r="AE178" i="41" s="1"/>
  <c r="AA178" i="41"/>
  <c r="AZ178" i="41" s="1"/>
  <c r="CN374" i="41"/>
  <c r="CO374" i="41" s="1"/>
  <c r="CP374" i="41" s="1"/>
  <c r="CJ374" i="41"/>
  <c r="W374" i="41"/>
  <c r="AV374" i="41" s="1"/>
  <c r="E374" i="41"/>
  <c r="AD374" i="41" s="1"/>
  <c r="K374" i="41"/>
  <c r="AJ374" i="41" s="1"/>
  <c r="U374" i="41"/>
  <c r="AT374" i="41" s="1"/>
  <c r="Z374" i="41"/>
  <c r="AY374" i="41" s="1"/>
  <c r="Y374" i="41"/>
  <c r="AX374" i="41" s="1"/>
  <c r="I374" i="41"/>
  <c r="AH374" i="41" s="1"/>
  <c r="S374" i="41"/>
  <c r="AR374" i="41" s="1"/>
  <c r="J374" i="41"/>
  <c r="O374" i="41"/>
  <c r="AN374" i="41" s="1"/>
  <c r="F374" i="41"/>
  <c r="AE374" i="41" s="1"/>
  <c r="AA374" i="41"/>
  <c r="AZ374" i="41" s="1"/>
  <c r="AI374" i="41"/>
  <c r="G374" i="41"/>
  <c r="AF374" i="41" s="1"/>
  <c r="AU374" i="41"/>
  <c r="M374" i="41"/>
  <c r="AL374" i="41" s="1"/>
  <c r="N374" i="41"/>
  <c r="Q374" i="41"/>
  <c r="AP374" i="41" s="1"/>
  <c r="V374" i="41"/>
  <c r="AM374" i="41"/>
  <c r="R374" i="41"/>
  <c r="AQ374" i="41" s="1"/>
  <c r="CN325" i="41"/>
  <c r="CO325" i="41" s="1"/>
  <c r="CP325" i="41" s="1"/>
  <c r="CJ325" i="41"/>
  <c r="U325" i="41"/>
  <c r="AT325" i="41" s="1"/>
  <c r="K325" i="41"/>
  <c r="AJ325" i="41" s="1"/>
  <c r="R325" i="41"/>
  <c r="AQ325" i="41" s="1"/>
  <c r="Z325" i="41"/>
  <c r="AY325" i="41" s="1"/>
  <c r="W325" i="41"/>
  <c r="AV325" i="41" s="1"/>
  <c r="M325" i="41"/>
  <c r="AL325" i="41" s="1"/>
  <c r="Q325" i="41"/>
  <c r="AP325" i="41" s="1"/>
  <c r="E325" i="41"/>
  <c r="AD325" i="41" s="1"/>
  <c r="V325" i="41"/>
  <c r="AU325" i="41" s="1"/>
  <c r="S325" i="41"/>
  <c r="AR325" i="41" s="1"/>
  <c r="O325" i="41"/>
  <c r="AN325" i="41" s="1"/>
  <c r="N325" i="41"/>
  <c r="AM325" i="41" s="1"/>
  <c r="J325" i="41"/>
  <c r="AI325" i="41" s="1"/>
  <c r="Y325" i="41"/>
  <c r="AX325" i="41" s="1"/>
  <c r="AA325" i="41"/>
  <c r="AZ325" i="41" s="1"/>
  <c r="I325" i="41"/>
  <c r="AH325" i="41" s="1"/>
  <c r="F325" i="41"/>
  <c r="AE325" i="41" s="1"/>
  <c r="G325" i="41"/>
  <c r="AF325" i="41" s="1"/>
  <c r="CJ159" i="41"/>
  <c r="CN159" i="41"/>
  <c r="CO159" i="41" s="1"/>
  <c r="CP159" i="41" s="1"/>
  <c r="V159" i="41"/>
  <c r="AU159" i="41" s="1"/>
  <c r="M159" i="41"/>
  <c r="AL159" i="41" s="1"/>
  <c r="N159" i="41"/>
  <c r="AM159" i="41" s="1"/>
  <c r="U159" i="41"/>
  <c r="AT159" i="41" s="1"/>
  <c r="G159" i="41"/>
  <c r="AF159" i="41" s="1"/>
  <c r="Q159" i="41"/>
  <c r="AP159" i="41" s="1"/>
  <c r="Z159" i="41"/>
  <c r="AY159" i="41" s="1"/>
  <c r="I159" i="41"/>
  <c r="AH159" i="41" s="1"/>
  <c r="O159" i="41"/>
  <c r="AN159" i="41" s="1"/>
  <c r="J159" i="41"/>
  <c r="AI159" i="41" s="1"/>
  <c r="E159" i="41"/>
  <c r="AD159" i="41" s="1"/>
  <c r="Y159" i="41"/>
  <c r="AX159" i="41" s="1"/>
  <c r="R159" i="41"/>
  <c r="AQ159" i="41" s="1"/>
  <c r="W159" i="41"/>
  <c r="AV159" i="41" s="1"/>
  <c r="K159" i="41"/>
  <c r="AJ159" i="41" s="1"/>
  <c r="S159" i="41"/>
  <c r="AR159" i="41" s="1"/>
  <c r="F159" i="41"/>
  <c r="AE159" i="41" s="1"/>
  <c r="AA159" i="41"/>
  <c r="AZ159" i="41" s="1"/>
  <c r="CN353" i="41"/>
  <c r="CO353" i="41" s="1"/>
  <c r="CP353" i="41" s="1"/>
  <c r="CJ353" i="41"/>
  <c r="E353" i="41"/>
  <c r="AD353" i="41" s="1"/>
  <c r="N353" i="41"/>
  <c r="AM353" i="41" s="1"/>
  <c r="U353" i="41"/>
  <c r="AT353" i="41" s="1"/>
  <c r="Q353" i="41"/>
  <c r="AP353" i="41" s="1"/>
  <c r="G353" i="41"/>
  <c r="AF353" i="41" s="1"/>
  <c r="S353" i="41"/>
  <c r="AR353" i="41" s="1"/>
  <c r="I353" i="41"/>
  <c r="AH353" i="41" s="1"/>
  <c r="V353" i="41"/>
  <c r="Y353" i="41"/>
  <c r="AX353" i="41" s="1"/>
  <c r="AE353" i="41"/>
  <c r="Z353" i="41"/>
  <c r="AY353" i="41"/>
  <c r="AU353" i="41"/>
  <c r="R353" i="41"/>
  <c r="F353" i="41"/>
  <c r="AA353" i="41"/>
  <c r="AZ353" i="41" s="1"/>
  <c r="W353" i="41"/>
  <c r="AV353" i="41" s="1"/>
  <c r="K353" i="41"/>
  <c r="AJ353" i="41" s="1"/>
  <c r="AQ353" i="41"/>
  <c r="O353" i="41"/>
  <c r="AN353" i="41" s="1"/>
  <c r="M353" i="41"/>
  <c r="AL353" i="41" s="1"/>
  <c r="J353" i="41"/>
  <c r="AI353" i="41" s="1"/>
  <c r="CN364" i="41"/>
  <c r="CO364" i="41" s="1"/>
  <c r="CP364" i="41" s="1"/>
  <c r="CJ364" i="41"/>
  <c r="AM364" i="41"/>
  <c r="W364" i="41"/>
  <c r="AV364" i="41" s="1"/>
  <c r="G364" i="41"/>
  <c r="AF364" i="41" s="1"/>
  <c r="N364" i="41"/>
  <c r="R364" i="41"/>
  <c r="AA364" i="41"/>
  <c r="AZ364" i="41" s="1"/>
  <c r="AI364" i="41"/>
  <c r="Q364" i="41"/>
  <c r="AP364" i="41" s="1"/>
  <c r="AQ364" i="41"/>
  <c r="M364" i="41"/>
  <c r="AL364" i="41" s="1"/>
  <c r="U364" i="41"/>
  <c r="AT364" i="41" s="1"/>
  <c r="K364" i="41"/>
  <c r="AJ364" i="41" s="1"/>
  <c r="AE364" i="41"/>
  <c r="S364" i="41"/>
  <c r="AR364" i="41" s="1"/>
  <c r="V364" i="41"/>
  <c r="AU364" i="41" s="1"/>
  <c r="Z364" i="41"/>
  <c r="AY364" i="41" s="1"/>
  <c r="J364" i="41"/>
  <c r="I364" i="41"/>
  <c r="AH364" i="41" s="1"/>
  <c r="E364" i="41"/>
  <c r="AD364" i="41" s="1"/>
  <c r="F364" i="41"/>
  <c r="Y364" i="41"/>
  <c r="AX364" i="41" s="1"/>
  <c r="O364" i="41"/>
  <c r="AN364" i="41" s="1"/>
  <c r="CN387" i="41"/>
  <c r="CO387" i="41" s="1"/>
  <c r="CP387" i="41" s="1"/>
  <c r="CJ387" i="41"/>
  <c r="V387" i="41"/>
  <c r="AU387" i="41" s="1"/>
  <c r="S387" i="41"/>
  <c r="AR387" i="41" s="1"/>
  <c r="G387" i="41"/>
  <c r="AF387" i="41" s="1"/>
  <c r="E387" i="41"/>
  <c r="AD387" i="41" s="1"/>
  <c r="R387" i="41"/>
  <c r="AQ387" i="41" s="1"/>
  <c r="Y387" i="41"/>
  <c r="AX387" i="41" s="1"/>
  <c r="Q387" i="41"/>
  <c r="AP387" i="41" s="1"/>
  <c r="N387" i="41"/>
  <c r="AM387" i="41" s="1"/>
  <c r="AA387" i="41"/>
  <c r="AZ387" i="41" s="1"/>
  <c r="U387" i="41"/>
  <c r="AT387" i="41" s="1"/>
  <c r="W387" i="41"/>
  <c r="AV387" i="41" s="1"/>
  <c r="F387" i="41"/>
  <c r="AE387" i="41" s="1"/>
  <c r="J387" i="41"/>
  <c r="AI387" i="41" s="1"/>
  <c r="K387" i="41"/>
  <c r="AJ387" i="41" s="1"/>
  <c r="M387" i="41"/>
  <c r="AL387" i="41" s="1"/>
  <c r="I387" i="41"/>
  <c r="AH387" i="41" s="1"/>
  <c r="Z387" i="41"/>
  <c r="AY387" i="41" s="1"/>
  <c r="O387" i="41"/>
  <c r="AN387" i="41" s="1"/>
  <c r="CJ323" i="41"/>
  <c r="CN323" i="41"/>
  <c r="CO323" i="41" s="1"/>
  <c r="CP323" i="41" s="1"/>
  <c r="AQ323" i="41"/>
  <c r="G323" i="41"/>
  <c r="AF323" i="41" s="1"/>
  <c r="O323" i="41"/>
  <c r="AN323" i="41" s="1"/>
  <c r="E323" i="41"/>
  <c r="AD323" i="41" s="1"/>
  <c r="V323" i="41"/>
  <c r="AU323" i="41" s="1"/>
  <c r="AA323" i="41"/>
  <c r="AZ323" i="41" s="1"/>
  <c r="Q323" i="41"/>
  <c r="AP323" i="41" s="1"/>
  <c r="N323" i="41"/>
  <c r="AM323" i="41" s="1"/>
  <c r="Z323" i="41"/>
  <c r="AY323" i="41" s="1"/>
  <c r="K323" i="41"/>
  <c r="AJ323" i="41" s="1"/>
  <c r="F323" i="41"/>
  <c r="AE323" i="41" s="1"/>
  <c r="Y323" i="41"/>
  <c r="AX323" i="41" s="1"/>
  <c r="U323" i="41"/>
  <c r="AT323" i="41" s="1"/>
  <c r="I323" i="41"/>
  <c r="AH323" i="41" s="1"/>
  <c r="R323" i="41"/>
  <c r="W323" i="41"/>
  <c r="AV323" i="41" s="1"/>
  <c r="M323" i="41"/>
  <c r="AL323" i="41" s="1"/>
  <c r="J323" i="41"/>
  <c r="AI323" i="41" s="1"/>
  <c r="S323" i="41"/>
  <c r="AR323" i="41" s="1"/>
  <c r="CN294" i="41"/>
  <c r="CO294" i="41" s="1"/>
  <c r="CP294" i="41" s="1"/>
  <c r="CJ294" i="41"/>
  <c r="E294" i="41"/>
  <c r="Z294" i="41"/>
  <c r="AI294" i="41"/>
  <c r="V294" i="41"/>
  <c r="AU294" i="41" s="1"/>
  <c r="U294" i="41"/>
  <c r="AT294" i="41" s="1"/>
  <c r="K294" i="41"/>
  <c r="AJ294" i="41" s="1"/>
  <c r="O294" i="41"/>
  <c r="AN294" i="41" s="1"/>
  <c r="G294" i="41"/>
  <c r="AF294" i="41" s="1"/>
  <c r="J294" i="41"/>
  <c r="R294" i="41"/>
  <c r="AQ294" i="41" s="1"/>
  <c r="Q294" i="41"/>
  <c r="AP294" i="41" s="1"/>
  <c r="AY294" i="41"/>
  <c r="I294" i="41"/>
  <c r="AH294" i="41" s="1"/>
  <c r="AA294" i="41"/>
  <c r="AZ294" i="41" s="1"/>
  <c r="M294" i="41"/>
  <c r="AL294" i="41" s="1"/>
  <c r="S294" i="41"/>
  <c r="AR294" i="41" s="1"/>
  <c r="F294" i="41"/>
  <c r="AE294" i="41" s="1"/>
  <c r="W294" i="41"/>
  <c r="AV294" i="41" s="1"/>
  <c r="N294" i="41"/>
  <c r="AM294" i="41" s="1"/>
  <c r="Y294" i="41"/>
  <c r="AX294" i="41" s="1"/>
  <c r="CJ278" i="41"/>
  <c r="CN278" i="41"/>
  <c r="CO278" i="41" s="1"/>
  <c r="CP278" i="41" s="1"/>
  <c r="V278" i="41"/>
  <c r="Z278" i="41"/>
  <c r="AM278" i="41"/>
  <c r="U278" i="41"/>
  <c r="AT278" i="41" s="1"/>
  <c r="AQ278" i="41"/>
  <c r="M278" i="41"/>
  <c r="AL278" i="41" s="1"/>
  <c r="R278" i="41"/>
  <c r="I278" i="41"/>
  <c r="AH278" i="41" s="1"/>
  <c r="G278" i="41"/>
  <c r="AF278" i="41" s="1"/>
  <c r="AY278" i="41"/>
  <c r="Q278" i="41"/>
  <c r="AP278" i="41" s="1"/>
  <c r="O278" i="41"/>
  <c r="AN278" i="41" s="1"/>
  <c r="F278" i="41"/>
  <c r="AE278" i="41" s="1"/>
  <c r="W278" i="41"/>
  <c r="AV278" i="41" s="1"/>
  <c r="J278" i="41"/>
  <c r="AU278" i="41"/>
  <c r="S278" i="41"/>
  <c r="AR278" i="41" s="1"/>
  <c r="E278" i="41"/>
  <c r="AD278" i="41" s="1"/>
  <c r="AI278" i="41"/>
  <c r="AA278" i="41"/>
  <c r="AZ278" i="41" s="1"/>
  <c r="Y278" i="41"/>
  <c r="AX278" i="41" s="1"/>
  <c r="K278" i="41"/>
  <c r="AJ278" i="41" s="1"/>
  <c r="N278" i="41"/>
  <c r="CJ240" i="41"/>
  <c r="CN240" i="41"/>
  <c r="CO240" i="41" s="1"/>
  <c r="CP240" i="41" s="1"/>
  <c r="N240" i="41"/>
  <c r="AM240" i="41" s="1"/>
  <c r="J240" i="41"/>
  <c r="AI240" i="41" s="1"/>
  <c r="O240" i="41"/>
  <c r="AN240" i="41" s="1"/>
  <c r="U240" i="41"/>
  <c r="AT240" i="41" s="1"/>
  <c r="M240" i="41"/>
  <c r="AL240" i="41" s="1"/>
  <c r="G240" i="41"/>
  <c r="AF240" i="41" s="1"/>
  <c r="AA240" i="41"/>
  <c r="AZ240" i="41" s="1"/>
  <c r="AY240" i="41"/>
  <c r="Y240" i="41"/>
  <c r="AX240" i="41" s="1"/>
  <c r="S240" i="41"/>
  <c r="AR240" i="41" s="1"/>
  <c r="E240" i="41"/>
  <c r="AD240" i="41" s="1"/>
  <c r="I240" i="41"/>
  <c r="AH240" i="41" s="1"/>
  <c r="F240" i="41"/>
  <c r="AE240" i="41" s="1"/>
  <c r="R240" i="41"/>
  <c r="AQ240" i="41" s="1"/>
  <c r="V240" i="41"/>
  <c r="AU240" i="41" s="1"/>
  <c r="W240" i="41"/>
  <c r="AV240" i="41" s="1"/>
  <c r="Z240" i="41"/>
  <c r="Q240" i="41"/>
  <c r="AP240" i="41" s="1"/>
  <c r="K240" i="41"/>
  <c r="AJ240" i="41" s="1"/>
  <c r="CJ257" i="41"/>
  <c r="CN257" i="41"/>
  <c r="CO257" i="41" s="1"/>
  <c r="CP257" i="41" s="1"/>
  <c r="J257" i="41"/>
  <c r="AI257" i="41" s="1"/>
  <c r="M257" i="41"/>
  <c r="AL257" i="41" s="1"/>
  <c r="O257" i="41"/>
  <c r="AN257" i="41" s="1"/>
  <c r="Z257" i="41"/>
  <c r="AY257" i="41" s="1"/>
  <c r="W257" i="41"/>
  <c r="AV257" i="41" s="1"/>
  <c r="V257" i="41"/>
  <c r="AU257" i="41" s="1"/>
  <c r="AA257" i="41"/>
  <c r="AZ257" i="41" s="1"/>
  <c r="G257" i="41"/>
  <c r="AF257" i="41" s="1"/>
  <c r="N257" i="41"/>
  <c r="AM257" i="41" s="1"/>
  <c r="S257" i="41"/>
  <c r="AR257" i="41" s="1"/>
  <c r="E257" i="41"/>
  <c r="AD257" i="41" s="1"/>
  <c r="F257" i="41"/>
  <c r="AE257" i="41" s="1"/>
  <c r="Q257" i="41"/>
  <c r="AP257" i="41" s="1"/>
  <c r="R257" i="41"/>
  <c r="AQ257" i="41" s="1"/>
  <c r="K257" i="41"/>
  <c r="AJ257" i="41" s="1"/>
  <c r="Y257" i="41"/>
  <c r="AX257" i="41" s="1"/>
  <c r="U257" i="41"/>
  <c r="AT257" i="41" s="1"/>
  <c r="I257" i="41"/>
  <c r="AH257" i="41" s="1"/>
  <c r="CN258" i="41"/>
  <c r="CO258" i="41" s="1"/>
  <c r="CP258" i="41" s="1"/>
  <c r="CJ258" i="41"/>
  <c r="F258" i="41"/>
  <c r="AE258" i="41" s="1"/>
  <c r="G258" i="41"/>
  <c r="AF258" i="41" s="1"/>
  <c r="N258" i="41"/>
  <c r="AM258" i="41" s="1"/>
  <c r="Y258" i="41"/>
  <c r="AX258" i="41" s="1"/>
  <c r="AA258" i="41"/>
  <c r="AZ258" i="41" s="1"/>
  <c r="M258" i="41"/>
  <c r="AL258" i="41" s="1"/>
  <c r="U258" i="41"/>
  <c r="AT258" i="41" s="1"/>
  <c r="I258" i="41"/>
  <c r="AH258" i="41" s="1"/>
  <c r="R258" i="41"/>
  <c r="V258" i="41"/>
  <c r="AU258" i="41" s="1"/>
  <c r="AQ258" i="41"/>
  <c r="Q258" i="41"/>
  <c r="AP258" i="41" s="1"/>
  <c r="Z258" i="41"/>
  <c r="AY258" i="41" s="1"/>
  <c r="E258" i="41"/>
  <c r="AD258" i="41" s="1"/>
  <c r="S258" i="41"/>
  <c r="AR258" i="41" s="1"/>
  <c r="O258" i="41"/>
  <c r="AN258" i="41" s="1"/>
  <c r="K258" i="41"/>
  <c r="AJ258" i="41" s="1"/>
  <c r="W258" i="41"/>
  <c r="AV258" i="41" s="1"/>
  <c r="J258" i="41"/>
  <c r="AI258" i="41" s="1"/>
  <c r="CO163" i="41"/>
  <c r="CP163" i="41" s="1"/>
  <c r="DA150" i="41"/>
  <c r="DB150" i="41" s="1"/>
  <c r="DA155" i="41"/>
  <c r="DB155" i="41" s="1"/>
  <c r="CO174" i="41"/>
  <c r="CP174" i="41" s="1"/>
  <c r="DA149" i="41"/>
  <c r="DB149" i="41" s="1"/>
  <c r="DA147" i="41"/>
  <c r="DB147" i="41" s="1"/>
  <c r="DA145" i="41"/>
  <c r="DB145" i="41" s="1"/>
  <c r="G87" i="41"/>
  <c r="G22" i="43" s="1"/>
  <c r="DA157" i="41"/>
  <c r="DB157" i="41" s="1"/>
  <c r="CO192" i="41"/>
  <c r="CP192" i="41" s="1"/>
  <c r="DA156" i="41"/>
  <c r="DB156" i="41" s="1"/>
  <c r="DA159" i="41"/>
  <c r="DB159" i="41" s="1"/>
  <c r="DA148" i="41"/>
  <c r="DB148" i="41" s="1"/>
  <c r="CO191" i="41"/>
  <c r="CP191" i="41" s="1"/>
  <c r="CO166" i="41"/>
  <c r="CP166" i="41" s="1"/>
  <c r="DA154" i="41"/>
  <c r="DB154" i="41" s="1"/>
  <c r="CO176" i="41"/>
  <c r="CP176" i="41" s="1"/>
  <c r="DA158" i="41"/>
  <c r="DB158" i="41" s="1"/>
  <c r="DA144" i="41"/>
  <c r="DB144" i="41" s="1"/>
  <c r="CO165" i="41"/>
  <c r="CP165" i="41" s="1"/>
  <c r="DA146" i="41"/>
  <c r="DB146" i="41" s="1"/>
  <c r="DA161" i="41"/>
  <c r="DB161" i="41" s="1"/>
  <c r="DA153" i="41"/>
  <c r="DB153" i="41" s="1"/>
  <c r="DA152" i="41"/>
  <c r="DB152" i="41" s="1"/>
  <c r="CO178" i="41"/>
  <c r="CP178" i="41" s="1"/>
  <c r="DA151" i="41"/>
  <c r="DB151" i="41" s="1"/>
  <c r="DA160" i="41"/>
  <c r="DB160" i="41" s="1"/>
  <c r="CO180" i="41"/>
  <c r="CP180" i="41" s="1"/>
  <c r="CN149" i="41"/>
  <c r="CO149" i="41" s="1"/>
  <c r="CP149" i="41" s="1"/>
  <c r="CJ149" i="41"/>
  <c r="M149" i="41"/>
  <c r="AL149" i="41" s="1"/>
  <c r="O149" i="41"/>
  <c r="AN149" i="41" s="1"/>
  <c r="V149" i="41"/>
  <c r="AU149" i="41" s="1"/>
  <c r="N149" i="41"/>
  <c r="AM149" i="41" s="1"/>
  <c r="I149" i="41"/>
  <c r="AH149" i="41" s="1"/>
  <c r="Z149" i="41"/>
  <c r="Y149" i="41"/>
  <c r="AX149" i="41" s="1"/>
  <c r="E149" i="41"/>
  <c r="AD149" i="41" s="1"/>
  <c r="AY149" i="41"/>
  <c r="AE149" i="41"/>
  <c r="S149" i="41"/>
  <c r="AR149" i="41" s="1"/>
  <c r="K149" i="41"/>
  <c r="AJ149" i="41" s="1"/>
  <c r="U149" i="41"/>
  <c r="AT149" i="41" s="1"/>
  <c r="W149" i="41"/>
  <c r="AV149" i="41" s="1"/>
  <c r="Q149" i="41"/>
  <c r="AP149" i="41" s="1"/>
  <c r="G149" i="41"/>
  <c r="AF149" i="41" s="1"/>
  <c r="AA149" i="41"/>
  <c r="AZ149" i="41" s="1"/>
  <c r="R149" i="41"/>
  <c r="AQ149" i="41" s="1"/>
  <c r="J149" i="41"/>
  <c r="AI149" i="41" s="1"/>
  <c r="F149" i="41"/>
  <c r="CN160" i="41"/>
  <c r="CO160" i="41" s="1"/>
  <c r="CP160" i="41" s="1"/>
  <c r="CJ160" i="41"/>
  <c r="Q160" i="41"/>
  <c r="AP160" i="41" s="1"/>
  <c r="AA160" i="41"/>
  <c r="AZ160" i="41" s="1"/>
  <c r="V160" i="41"/>
  <c r="AU160" i="41" s="1"/>
  <c r="I160" i="41"/>
  <c r="AH160" i="41" s="1"/>
  <c r="M160" i="41"/>
  <c r="AL160" i="41" s="1"/>
  <c r="J160" i="41"/>
  <c r="AI160" i="41" s="1"/>
  <c r="W160" i="41"/>
  <c r="AV160" i="41" s="1"/>
  <c r="U160" i="41"/>
  <c r="AT160" i="41" s="1"/>
  <c r="AE160" i="41"/>
  <c r="Y160" i="41"/>
  <c r="AX160" i="41" s="1"/>
  <c r="G160" i="41"/>
  <c r="AF160" i="41" s="1"/>
  <c r="K160" i="41"/>
  <c r="AJ160" i="41" s="1"/>
  <c r="F160" i="41"/>
  <c r="E160" i="41"/>
  <c r="O160" i="41"/>
  <c r="AN160" i="41" s="1"/>
  <c r="S160" i="41"/>
  <c r="AR160" i="41" s="1"/>
  <c r="R160" i="41"/>
  <c r="AQ160" i="41" s="1"/>
  <c r="Z160" i="41"/>
  <c r="AY160" i="41" s="1"/>
  <c r="N160" i="41"/>
  <c r="AM160" i="41" s="1"/>
  <c r="CN161" i="41"/>
  <c r="CO161" i="41" s="1"/>
  <c r="CP161" i="41" s="1"/>
  <c r="CJ161" i="41"/>
  <c r="V161" i="41"/>
  <c r="AU161" i="41" s="1"/>
  <c r="S161" i="41"/>
  <c r="AR161" i="41" s="1"/>
  <c r="AE161" i="41"/>
  <c r="Q161" i="41"/>
  <c r="AP161" i="41" s="1"/>
  <c r="AA161" i="41"/>
  <c r="AZ161" i="41" s="1"/>
  <c r="G161" i="41"/>
  <c r="AF161" i="41" s="1"/>
  <c r="M161" i="41"/>
  <c r="AL161" i="41" s="1"/>
  <c r="N161" i="41"/>
  <c r="AM161" i="41" s="1"/>
  <c r="W161" i="41"/>
  <c r="AV161" i="41" s="1"/>
  <c r="K161" i="41"/>
  <c r="AJ161" i="41" s="1"/>
  <c r="E161" i="41"/>
  <c r="AD161" i="41" s="1"/>
  <c r="J161" i="41"/>
  <c r="AI161" i="41" s="1"/>
  <c r="Y161" i="41"/>
  <c r="AX161" i="41" s="1"/>
  <c r="R161" i="41"/>
  <c r="AQ161" i="41" s="1"/>
  <c r="U161" i="41"/>
  <c r="AT161" i="41" s="1"/>
  <c r="F161" i="41"/>
  <c r="O161" i="41"/>
  <c r="AN161" i="41" s="1"/>
  <c r="Z161" i="41"/>
  <c r="AY161" i="41" s="1"/>
  <c r="I161" i="41"/>
  <c r="AH161" i="41" s="1"/>
  <c r="CN391" i="41"/>
  <c r="CO391" i="41" s="1"/>
  <c r="CP391" i="41" s="1"/>
  <c r="CJ391" i="41"/>
  <c r="V391" i="41"/>
  <c r="AU391" i="41" s="1"/>
  <c r="J391" i="41"/>
  <c r="AI391" i="41" s="1"/>
  <c r="I391" i="41"/>
  <c r="AH391" i="41" s="1"/>
  <c r="F391" i="41"/>
  <c r="AE391" i="41" s="1"/>
  <c r="N391" i="41"/>
  <c r="AM391" i="41" s="1"/>
  <c r="AA391" i="41"/>
  <c r="AZ391" i="41" s="1"/>
  <c r="E391" i="41"/>
  <c r="AD391" i="41" s="1"/>
  <c r="R391" i="41"/>
  <c r="AQ391" i="41" s="1"/>
  <c r="G391" i="41"/>
  <c r="AF391" i="41" s="1"/>
  <c r="K391" i="41"/>
  <c r="AJ391" i="41" s="1"/>
  <c r="Q391" i="41"/>
  <c r="AP391" i="41" s="1"/>
  <c r="W391" i="41"/>
  <c r="AV391" i="41" s="1"/>
  <c r="Y391" i="41"/>
  <c r="AX391" i="41" s="1"/>
  <c r="O391" i="41"/>
  <c r="AN391" i="41" s="1"/>
  <c r="Z391" i="41"/>
  <c r="AY391" i="41" s="1"/>
  <c r="S391" i="41"/>
  <c r="AR391" i="41" s="1"/>
  <c r="U391" i="41"/>
  <c r="AT391" i="41" s="1"/>
  <c r="M391" i="41"/>
  <c r="AL391" i="41" s="1"/>
  <c r="CJ379" i="41"/>
  <c r="CN379" i="41"/>
  <c r="CO379" i="41" s="1"/>
  <c r="CP379" i="41" s="1"/>
  <c r="S379" i="41"/>
  <c r="AR379" i="41" s="1"/>
  <c r="K379" i="41"/>
  <c r="AJ379" i="41" s="1"/>
  <c r="AA379" i="41"/>
  <c r="AZ379" i="41" s="1"/>
  <c r="Z379" i="41"/>
  <c r="AY379" i="41" s="1"/>
  <c r="U379" i="41"/>
  <c r="AT379" i="41" s="1"/>
  <c r="F379" i="41"/>
  <c r="AE379" i="41" s="1"/>
  <c r="G379" i="41"/>
  <c r="AF379" i="41" s="1"/>
  <c r="W379" i="41"/>
  <c r="AV379" i="41" s="1"/>
  <c r="V379" i="41"/>
  <c r="AU379" i="41" s="1"/>
  <c r="M379" i="41"/>
  <c r="AL379" i="41" s="1"/>
  <c r="J379" i="41"/>
  <c r="AI379" i="41" s="1"/>
  <c r="N379" i="41"/>
  <c r="AM379" i="41" s="1"/>
  <c r="R379" i="41"/>
  <c r="AQ379" i="41" s="1"/>
  <c r="Y379" i="41"/>
  <c r="AX379" i="41" s="1"/>
  <c r="E379" i="41"/>
  <c r="AD379" i="41" s="1"/>
  <c r="O379" i="41"/>
  <c r="AN379" i="41" s="1"/>
  <c r="Q379" i="41"/>
  <c r="AP379" i="41" s="1"/>
  <c r="I379" i="41"/>
  <c r="AH379" i="41" s="1"/>
  <c r="CJ352" i="41"/>
  <c r="CN352" i="41"/>
  <c r="CO352" i="41" s="1"/>
  <c r="CP352" i="41" s="1"/>
  <c r="Z352" i="41"/>
  <c r="AM352" i="41"/>
  <c r="N352" i="41"/>
  <c r="G352" i="41"/>
  <c r="AF352" i="41" s="1"/>
  <c r="J352" i="41"/>
  <c r="AI352" i="41" s="1"/>
  <c r="Q352" i="41"/>
  <c r="AP352" i="41" s="1"/>
  <c r="V352" i="41"/>
  <c r="AU352" i="41" s="1"/>
  <c r="I352" i="41"/>
  <c r="AH352" i="41" s="1"/>
  <c r="O352" i="41"/>
  <c r="AN352" i="41" s="1"/>
  <c r="W352" i="41"/>
  <c r="AV352" i="41" s="1"/>
  <c r="U352" i="41"/>
  <c r="AT352" i="41" s="1"/>
  <c r="M352" i="41"/>
  <c r="AL352" i="41" s="1"/>
  <c r="R352" i="41"/>
  <c r="AQ352" i="41" s="1"/>
  <c r="AY352" i="41"/>
  <c r="Y352" i="41"/>
  <c r="AX352" i="41" s="1"/>
  <c r="F352" i="41"/>
  <c r="AE352" i="41"/>
  <c r="AA352" i="41"/>
  <c r="AZ352" i="41" s="1"/>
  <c r="S352" i="41"/>
  <c r="AR352" i="41" s="1"/>
  <c r="E352" i="41"/>
  <c r="AD352" i="41" s="1"/>
  <c r="K352" i="41"/>
  <c r="AJ352" i="41" s="1"/>
  <c r="CN310" i="41"/>
  <c r="CO310" i="41" s="1"/>
  <c r="CP310" i="41" s="1"/>
  <c r="CJ310" i="41"/>
  <c r="R310" i="41"/>
  <c r="AQ310" i="41" s="1"/>
  <c r="J310" i="41"/>
  <c r="AI310" i="41" s="1"/>
  <c r="F310" i="41"/>
  <c r="AE310" i="41" s="1"/>
  <c r="E310" i="41"/>
  <c r="AD310" i="41" s="1"/>
  <c r="M310" i="41"/>
  <c r="AL310" i="41" s="1"/>
  <c r="AA310" i="41"/>
  <c r="AZ310" i="41" s="1"/>
  <c r="W310" i="41"/>
  <c r="AV310" i="41" s="1"/>
  <c r="Q310" i="41"/>
  <c r="AP310" i="41" s="1"/>
  <c r="K310" i="41"/>
  <c r="AJ310" i="41" s="1"/>
  <c r="V310" i="41"/>
  <c r="N310" i="41"/>
  <c r="AM310" i="41" s="1"/>
  <c r="Z310" i="41"/>
  <c r="AY310" i="41" s="1"/>
  <c r="I310" i="41"/>
  <c r="AH310" i="41" s="1"/>
  <c r="O310" i="41"/>
  <c r="AN310" i="41" s="1"/>
  <c r="Y310" i="41"/>
  <c r="AX310" i="41" s="1"/>
  <c r="S310" i="41"/>
  <c r="AR310" i="41" s="1"/>
  <c r="G310" i="41"/>
  <c r="AF310" i="41" s="1"/>
  <c r="AU310" i="41"/>
  <c r="U310" i="41"/>
  <c r="AT310" i="41" s="1"/>
  <c r="CN293" i="41"/>
  <c r="CO293" i="41" s="1"/>
  <c r="CP293" i="41" s="1"/>
  <c r="CJ293" i="41"/>
  <c r="M293" i="41"/>
  <c r="AL293" i="41" s="1"/>
  <c r="AU293" i="41"/>
  <c r="Y293" i="41"/>
  <c r="AX293" i="41" s="1"/>
  <c r="AQ293" i="41"/>
  <c r="Z293" i="41"/>
  <c r="AY293" i="41" s="1"/>
  <c r="G293" i="41"/>
  <c r="AF293" i="41" s="1"/>
  <c r="F293" i="41"/>
  <c r="AE293" i="41" s="1"/>
  <c r="Q293" i="41"/>
  <c r="AP293" i="41" s="1"/>
  <c r="R293" i="41"/>
  <c r="N293" i="41"/>
  <c r="AM293" i="41" s="1"/>
  <c r="S293" i="41"/>
  <c r="AR293" i="41" s="1"/>
  <c r="O293" i="41"/>
  <c r="AN293" i="41" s="1"/>
  <c r="I293" i="41"/>
  <c r="AH293" i="41" s="1"/>
  <c r="W293" i="41"/>
  <c r="AV293" i="41" s="1"/>
  <c r="K293" i="41"/>
  <c r="AJ293" i="41" s="1"/>
  <c r="V293" i="41"/>
  <c r="U293" i="41"/>
  <c r="AT293" i="41" s="1"/>
  <c r="AA293" i="41"/>
  <c r="AZ293" i="41" s="1"/>
  <c r="E293" i="41"/>
  <c r="AD293" i="41" s="1"/>
  <c r="J293" i="41"/>
  <c r="AI293" i="41" s="1"/>
  <c r="CJ291" i="41"/>
  <c r="CN291" i="41"/>
  <c r="CO291" i="41" s="1"/>
  <c r="CP291" i="41" s="1"/>
  <c r="Z291" i="41"/>
  <c r="I291" i="41"/>
  <c r="AH291" i="41" s="1"/>
  <c r="S291" i="41"/>
  <c r="AR291" i="41" s="1"/>
  <c r="V291" i="41"/>
  <c r="AU291" i="41" s="1"/>
  <c r="O291" i="41"/>
  <c r="AN291" i="41" s="1"/>
  <c r="N291" i="41"/>
  <c r="AM291" i="41" s="1"/>
  <c r="Q291" i="41"/>
  <c r="AP291" i="41" s="1"/>
  <c r="U291" i="41"/>
  <c r="AT291" i="41" s="1"/>
  <c r="Y291" i="41"/>
  <c r="AX291" i="41" s="1"/>
  <c r="F291" i="41"/>
  <c r="AY291" i="41"/>
  <c r="G291" i="41"/>
  <c r="AF291" i="41" s="1"/>
  <c r="K291" i="41"/>
  <c r="AJ291" i="41" s="1"/>
  <c r="AQ291" i="41"/>
  <c r="AA291" i="41"/>
  <c r="AZ291" i="41" s="1"/>
  <c r="AE291" i="41"/>
  <c r="R291" i="41"/>
  <c r="W291" i="41"/>
  <c r="AV291" i="41" s="1"/>
  <c r="M291" i="41"/>
  <c r="AL291" i="41" s="1"/>
  <c r="J291" i="41"/>
  <c r="AI291" i="41" s="1"/>
  <c r="E291" i="41"/>
  <c r="AD291" i="41" s="1"/>
  <c r="CJ234" i="41"/>
  <c r="CN234" i="41"/>
  <c r="CO234" i="41" s="1"/>
  <c r="CP234" i="41" s="1"/>
  <c r="Y234" i="41"/>
  <c r="AX234" i="41" s="1"/>
  <c r="S234" i="41"/>
  <c r="AR234" i="41" s="1"/>
  <c r="N234" i="41"/>
  <c r="AM234" i="41" s="1"/>
  <c r="Z234" i="41"/>
  <c r="AY234" i="41" s="1"/>
  <c r="I234" i="41"/>
  <c r="AH234" i="41" s="1"/>
  <c r="K234" i="41"/>
  <c r="AJ234" i="41" s="1"/>
  <c r="Q234" i="41"/>
  <c r="AP234" i="41" s="1"/>
  <c r="R234" i="41"/>
  <c r="AQ234" i="41" s="1"/>
  <c r="AA234" i="41"/>
  <c r="AZ234" i="41" s="1"/>
  <c r="M234" i="41"/>
  <c r="AL234" i="41" s="1"/>
  <c r="J234" i="41"/>
  <c r="AI234" i="41" s="1"/>
  <c r="W234" i="41"/>
  <c r="AV234" i="41" s="1"/>
  <c r="G234" i="41"/>
  <c r="AF234" i="41" s="1"/>
  <c r="U234" i="41"/>
  <c r="AT234" i="41" s="1"/>
  <c r="O234" i="41"/>
  <c r="AN234" i="41" s="1"/>
  <c r="V234" i="41"/>
  <c r="AU234" i="41" s="1"/>
  <c r="F234" i="41"/>
  <c r="AE234" i="41" s="1"/>
  <c r="E234" i="41"/>
  <c r="AD234" i="41" s="1"/>
  <c r="CN219" i="41"/>
  <c r="CO219" i="41" s="1"/>
  <c r="CP219" i="41" s="1"/>
  <c r="CJ219" i="41"/>
  <c r="J219" i="41"/>
  <c r="AI219" i="41" s="1"/>
  <c r="E219" i="41"/>
  <c r="AD219" i="41" s="1"/>
  <c r="Z219" i="41"/>
  <c r="AY219" i="41"/>
  <c r="AA219" i="41"/>
  <c r="AZ219" i="41" s="1"/>
  <c r="K219" i="41"/>
  <c r="AJ219" i="41" s="1"/>
  <c r="U219" i="41"/>
  <c r="AT219" i="41" s="1"/>
  <c r="O219" i="41"/>
  <c r="AN219" i="41" s="1"/>
  <c r="N219" i="41"/>
  <c r="AM219" i="41"/>
  <c r="I219" i="41"/>
  <c r="AH219" i="41" s="1"/>
  <c r="Q219" i="41"/>
  <c r="AP219" i="41" s="1"/>
  <c r="W219" i="41"/>
  <c r="AV219" i="41" s="1"/>
  <c r="F219" i="41"/>
  <c r="AE219" i="41" s="1"/>
  <c r="Y219" i="41"/>
  <c r="AX219" i="41" s="1"/>
  <c r="M219" i="41"/>
  <c r="AL219" i="41" s="1"/>
  <c r="R219" i="41"/>
  <c r="AQ219" i="41" s="1"/>
  <c r="V219" i="41"/>
  <c r="AU219" i="41" s="1"/>
  <c r="S219" i="41"/>
  <c r="AR219" i="41" s="1"/>
  <c r="G219" i="41"/>
  <c r="AF219" i="41" s="1"/>
  <c r="CJ237" i="41"/>
  <c r="CN237" i="41"/>
  <c r="CO237" i="41" s="1"/>
  <c r="CP237" i="41" s="1"/>
  <c r="R237" i="41"/>
  <c r="AQ237" i="41" s="1"/>
  <c r="J237" i="41"/>
  <c r="AI237" i="41" s="1"/>
  <c r="E237" i="41"/>
  <c r="AD237" i="41" s="1"/>
  <c r="O237" i="41"/>
  <c r="AN237" i="41" s="1"/>
  <c r="U237" i="41"/>
  <c r="AT237" i="41" s="1"/>
  <c r="AA237" i="41"/>
  <c r="AZ237" i="41" s="1"/>
  <c r="N237" i="41"/>
  <c r="F237" i="41"/>
  <c r="AE237" i="41" s="1"/>
  <c r="I237" i="41"/>
  <c r="AH237" i="41" s="1"/>
  <c r="AM237" i="41"/>
  <c r="V237" i="41"/>
  <c r="AU237" i="41" s="1"/>
  <c r="K237" i="41"/>
  <c r="AJ237" i="41" s="1"/>
  <c r="S237" i="41"/>
  <c r="AR237" i="41" s="1"/>
  <c r="Z237" i="41"/>
  <c r="AY237" i="41" s="1"/>
  <c r="Y237" i="41"/>
  <c r="AX237" i="41" s="1"/>
  <c r="Q237" i="41"/>
  <c r="AP237" i="41" s="1"/>
  <c r="G237" i="41"/>
  <c r="AF237" i="41" s="1"/>
  <c r="M237" i="41"/>
  <c r="AL237" i="41" s="1"/>
  <c r="W237" i="41"/>
  <c r="AV237" i="41" s="1"/>
  <c r="CN153" i="41"/>
  <c r="CO153" i="41" s="1"/>
  <c r="CP153" i="41" s="1"/>
  <c r="CJ153" i="41"/>
  <c r="I153" i="41"/>
  <c r="AH153" i="41" s="1"/>
  <c r="W153" i="41"/>
  <c r="AV153" i="41" s="1"/>
  <c r="U153" i="41"/>
  <c r="AT153" i="41" s="1"/>
  <c r="R153" i="41"/>
  <c r="AQ153" i="41" s="1"/>
  <c r="AE153" i="41"/>
  <c r="E153" i="41"/>
  <c r="AD153" i="41" s="1"/>
  <c r="K153" i="41"/>
  <c r="AJ153" i="41" s="1"/>
  <c r="V153" i="41"/>
  <c r="AU153" i="41" s="1"/>
  <c r="F153" i="41"/>
  <c r="AM153" i="41"/>
  <c r="AA153" i="41"/>
  <c r="AZ153" i="41" s="1"/>
  <c r="G153" i="41"/>
  <c r="AF153" i="41" s="1"/>
  <c r="Y153" i="41"/>
  <c r="AX153" i="41" s="1"/>
  <c r="S153" i="41"/>
  <c r="AR153" i="41" s="1"/>
  <c r="Z153" i="41"/>
  <c r="AY153" i="41" s="1"/>
  <c r="Q153" i="41"/>
  <c r="AP153" i="41" s="1"/>
  <c r="N153" i="41"/>
  <c r="J153" i="41"/>
  <c r="AI153" i="41" s="1"/>
  <c r="O153" i="41"/>
  <c r="AN153" i="41" s="1"/>
  <c r="M153" i="41"/>
  <c r="AL153" i="41" s="1"/>
  <c r="CJ175" i="41"/>
  <c r="CN175" i="41"/>
  <c r="CO175" i="41" s="1"/>
  <c r="CP175" i="41" s="1"/>
  <c r="Y175" i="41"/>
  <c r="AX175" i="41" s="1"/>
  <c r="V175" i="41"/>
  <c r="AU175" i="41" s="1"/>
  <c r="R175" i="41"/>
  <c r="AQ175" i="41" s="1"/>
  <c r="N175" i="41"/>
  <c r="AM175" i="41" s="1"/>
  <c r="U175" i="41"/>
  <c r="AT175" i="41" s="1"/>
  <c r="E175" i="41"/>
  <c r="AD175" i="41" s="1"/>
  <c r="G175" i="41"/>
  <c r="AF175" i="41" s="1"/>
  <c r="M175" i="41"/>
  <c r="AL175" i="41" s="1"/>
  <c r="Q175" i="41"/>
  <c r="AP175" i="41" s="1"/>
  <c r="K175" i="41"/>
  <c r="AJ175" i="41" s="1"/>
  <c r="O175" i="41"/>
  <c r="AN175" i="41" s="1"/>
  <c r="AA175" i="41"/>
  <c r="AZ175" i="41" s="1"/>
  <c r="S175" i="41"/>
  <c r="AR175" i="41" s="1"/>
  <c r="W175" i="41"/>
  <c r="AV175" i="41" s="1"/>
  <c r="J175" i="41"/>
  <c r="AI175" i="41" s="1"/>
  <c r="Z175" i="41"/>
  <c r="AY175" i="41" s="1"/>
  <c r="I175" i="41"/>
  <c r="AH175" i="41" s="1"/>
  <c r="F175" i="41"/>
  <c r="AE175" i="41" s="1"/>
  <c r="CJ150" i="41"/>
  <c r="CN150" i="41"/>
  <c r="CO150" i="41" s="1"/>
  <c r="CP150" i="41" s="1"/>
  <c r="U150" i="41"/>
  <c r="AT150" i="41" s="1"/>
  <c r="W150" i="41"/>
  <c r="AV150" i="41" s="1"/>
  <c r="Y150" i="41"/>
  <c r="AX150" i="41" s="1"/>
  <c r="I150" i="41"/>
  <c r="AH150" i="41" s="1"/>
  <c r="E150" i="41"/>
  <c r="AD150" i="41" s="1"/>
  <c r="AA150" i="41"/>
  <c r="AZ150" i="41" s="1"/>
  <c r="AY150" i="41"/>
  <c r="V150" i="41"/>
  <c r="AU150" i="41" s="1"/>
  <c r="O150" i="41"/>
  <c r="AN150" i="41" s="1"/>
  <c r="R150" i="41"/>
  <c r="AM150" i="41"/>
  <c r="N150" i="41"/>
  <c r="Q150" i="41"/>
  <c r="AP150" i="41" s="1"/>
  <c r="G150" i="41"/>
  <c r="AF150" i="41" s="1"/>
  <c r="Z150" i="41"/>
  <c r="AE150" i="41"/>
  <c r="K150" i="41"/>
  <c r="AJ150" i="41" s="1"/>
  <c r="J150" i="41"/>
  <c r="AI150" i="41" s="1"/>
  <c r="S150" i="41"/>
  <c r="AR150" i="41" s="1"/>
  <c r="F150" i="41"/>
  <c r="M150" i="41"/>
  <c r="AL150" i="41" s="1"/>
  <c r="AQ150" i="41"/>
  <c r="CJ169" i="41"/>
  <c r="CN169" i="41"/>
  <c r="CO169" i="41" s="1"/>
  <c r="CP169" i="41" s="1"/>
  <c r="N169" i="41"/>
  <c r="AM169" i="41" s="1"/>
  <c r="E169" i="41"/>
  <c r="AD169" i="41" s="1"/>
  <c r="Q169" i="41"/>
  <c r="AP169" i="41" s="1"/>
  <c r="M169" i="41"/>
  <c r="AL169" i="41" s="1"/>
  <c r="R169" i="41"/>
  <c r="AQ169" i="41" s="1"/>
  <c r="Y169" i="41"/>
  <c r="AX169" i="41" s="1"/>
  <c r="K169" i="41"/>
  <c r="AJ169" i="41" s="1"/>
  <c r="J169" i="41"/>
  <c r="AI169" i="41" s="1"/>
  <c r="S169" i="41"/>
  <c r="AR169" i="41" s="1"/>
  <c r="I169" i="41"/>
  <c r="AH169" i="41" s="1"/>
  <c r="Z169" i="41"/>
  <c r="AY169" i="41" s="1"/>
  <c r="V169" i="41"/>
  <c r="AU169" i="41" s="1"/>
  <c r="AA169" i="41"/>
  <c r="AZ169" i="41" s="1"/>
  <c r="U169" i="41"/>
  <c r="AT169" i="41" s="1"/>
  <c r="O169" i="41"/>
  <c r="AN169" i="41" s="1"/>
  <c r="W169" i="41"/>
  <c r="AV169" i="41" s="1"/>
  <c r="F169" i="41"/>
  <c r="AE169" i="41"/>
  <c r="G169" i="41"/>
  <c r="AF169" i="41" s="1"/>
  <c r="CN369" i="41"/>
  <c r="CO369" i="41" s="1"/>
  <c r="CP369" i="41" s="1"/>
  <c r="CJ369" i="41"/>
  <c r="M369" i="41"/>
  <c r="AL369" i="41" s="1"/>
  <c r="O369" i="41"/>
  <c r="AN369" i="41" s="1"/>
  <c r="E369" i="41"/>
  <c r="AD369" i="41" s="1"/>
  <c r="W369" i="41"/>
  <c r="AV369" i="41" s="1"/>
  <c r="Y369" i="41"/>
  <c r="AX369" i="41" s="1"/>
  <c r="R369" i="41"/>
  <c r="I369" i="41"/>
  <c r="AH369" i="41" s="1"/>
  <c r="AM369" i="41"/>
  <c r="AQ369" i="41"/>
  <c r="Q369" i="41"/>
  <c r="AP369" i="41" s="1"/>
  <c r="F369" i="41"/>
  <c r="AE369" i="41" s="1"/>
  <c r="Z369" i="41"/>
  <c r="S369" i="41"/>
  <c r="AR369" i="41" s="1"/>
  <c r="N369" i="41"/>
  <c r="G369" i="41"/>
  <c r="AF369" i="41" s="1"/>
  <c r="AA369" i="41"/>
  <c r="AZ369" i="41" s="1"/>
  <c r="J369" i="41"/>
  <c r="AI369" i="41" s="1"/>
  <c r="K369" i="41"/>
  <c r="AJ369" i="41" s="1"/>
  <c r="AU369" i="41"/>
  <c r="V369" i="41"/>
  <c r="AY369" i="41"/>
  <c r="U369" i="41"/>
  <c r="AT369" i="41" s="1"/>
  <c r="CN366" i="41"/>
  <c r="CO366" i="41" s="1"/>
  <c r="CP366" i="41" s="1"/>
  <c r="CJ366" i="41"/>
  <c r="AE366" i="41"/>
  <c r="K366" i="41"/>
  <c r="AJ366" i="41" s="1"/>
  <c r="U366" i="41"/>
  <c r="AT366" i="41" s="1"/>
  <c r="N366" i="41"/>
  <c r="R366" i="41"/>
  <c r="AQ366" i="41" s="1"/>
  <c r="W366" i="41"/>
  <c r="AV366" i="41" s="1"/>
  <c r="AM366" i="41"/>
  <c r="J366" i="41"/>
  <c r="AI366" i="41" s="1"/>
  <c r="I366" i="41"/>
  <c r="AH366" i="41" s="1"/>
  <c r="G366" i="41"/>
  <c r="AF366" i="41" s="1"/>
  <c r="Z366" i="41"/>
  <c r="AY366" i="41" s="1"/>
  <c r="M366" i="41"/>
  <c r="AL366" i="41" s="1"/>
  <c r="Y366" i="41"/>
  <c r="AX366" i="41" s="1"/>
  <c r="O366" i="41"/>
  <c r="AN366" i="41" s="1"/>
  <c r="Q366" i="41"/>
  <c r="AP366" i="41" s="1"/>
  <c r="E366" i="41"/>
  <c r="AD366" i="41" s="1"/>
  <c r="S366" i="41"/>
  <c r="AR366" i="41" s="1"/>
  <c r="AA366" i="41"/>
  <c r="AZ366" i="41" s="1"/>
  <c r="V366" i="41"/>
  <c r="AU366" i="41" s="1"/>
  <c r="F366" i="41"/>
  <c r="CJ385" i="41"/>
  <c r="CN385" i="41"/>
  <c r="CO385" i="41" s="1"/>
  <c r="CP385" i="41" s="1"/>
  <c r="F385" i="41"/>
  <c r="AE385" i="41" s="1"/>
  <c r="S385" i="41"/>
  <c r="AR385" i="41" s="1"/>
  <c r="V385" i="41"/>
  <c r="AU385" i="41" s="1"/>
  <c r="M385" i="41"/>
  <c r="AL385" i="41" s="1"/>
  <c r="I385" i="41"/>
  <c r="AH385" i="41" s="1"/>
  <c r="Z385" i="41"/>
  <c r="AY385" i="41" s="1"/>
  <c r="AA385" i="41"/>
  <c r="AZ385" i="41" s="1"/>
  <c r="J385" i="41"/>
  <c r="AI385" i="41" s="1"/>
  <c r="W385" i="41"/>
  <c r="AV385" i="41" s="1"/>
  <c r="E385" i="41"/>
  <c r="AD385" i="41" s="1"/>
  <c r="Q385" i="41"/>
  <c r="AP385" i="41" s="1"/>
  <c r="Y385" i="41"/>
  <c r="AX385" i="41" s="1"/>
  <c r="U385" i="41"/>
  <c r="AT385" i="41" s="1"/>
  <c r="K385" i="41"/>
  <c r="AJ385" i="41" s="1"/>
  <c r="G385" i="41"/>
  <c r="AF385" i="41" s="1"/>
  <c r="N385" i="41"/>
  <c r="AM385" i="41" s="1"/>
  <c r="O385" i="41"/>
  <c r="AN385" i="41" s="1"/>
  <c r="R385" i="41"/>
  <c r="AQ385" i="41" s="1"/>
  <c r="CN289" i="41"/>
  <c r="CO289" i="41" s="1"/>
  <c r="CP289" i="41" s="1"/>
  <c r="CJ289" i="41"/>
  <c r="N289" i="41"/>
  <c r="AM289" i="41" s="1"/>
  <c r="AQ289" i="41"/>
  <c r="E289" i="41"/>
  <c r="AD289" i="41" s="1"/>
  <c r="Z289" i="41"/>
  <c r="AY289" i="41" s="1"/>
  <c r="W289" i="41"/>
  <c r="AV289" i="41" s="1"/>
  <c r="Q289" i="41"/>
  <c r="AP289" i="41" s="1"/>
  <c r="R289" i="41"/>
  <c r="U289" i="41"/>
  <c r="AT289" i="41" s="1"/>
  <c r="J289" i="41"/>
  <c r="AI289" i="41" s="1"/>
  <c r="AE289" i="41"/>
  <c r="AA289" i="41"/>
  <c r="AZ289" i="41" s="1"/>
  <c r="I289" i="41"/>
  <c r="AH289" i="41" s="1"/>
  <c r="G289" i="41"/>
  <c r="AF289" i="41" s="1"/>
  <c r="S289" i="41"/>
  <c r="AR289" i="41" s="1"/>
  <c r="Y289" i="41"/>
  <c r="AX289" i="41" s="1"/>
  <c r="V289" i="41"/>
  <c r="AU289" i="41" s="1"/>
  <c r="O289" i="41"/>
  <c r="AN289" i="41" s="1"/>
  <c r="M289" i="41"/>
  <c r="AL289" i="41" s="1"/>
  <c r="K289" i="41"/>
  <c r="AJ289" i="41" s="1"/>
  <c r="F289" i="41"/>
  <c r="CN311" i="41"/>
  <c r="CO311" i="41" s="1"/>
  <c r="CP311" i="41" s="1"/>
  <c r="CJ311" i="41"/>
  <c r="O311" i="41"/>
  <c r="AN311" i="41" s="1"/>
  <c r="Q311" i="41"/>
  <c r="AP311" i="41" s="1"/>
  <c r="U311" i="41"/>
  <c r="AT311" i="41" s="1"/>
  <c r="F311" i="41"/>
  <c r="AE311" i="41" s="1"/>
  <c r="Y311" i="41"/>
  <c r="AX311" i="41" s="1"/>
  <c r="AA311" i="41"/>
  <c r="AZ311" i="41" s="1"/>
  <c r="N311" i="41"/>
  <c r="AM311" i="41" s="1"/>
  <c r="M311" i="41"/>
  <c r="AL311" i="41" s="1"/>
  <c r="G311" i="41"/>
  <c r="AF311" i="41" s="1"/>
  <c r="Z311" i="41"/>
  <c r="AY311" i="41" s="1"/>
  <c r="R311" i="41"/>
  <c r="AQ311" i="41" s="1"/>
  <c r="K311" i="41"/>
  <c r="AJ311" i="41" s="1"/>
  <c r="J311" i="41"/>
  <c r="AI311" i="41" s="1"/>
  <c r="I311" i="41"/>
  <c r="AH311" i="41" s="1"/>
  <c r="S311" i="41"/>
  <c r="AR311" i="41" s="1"/>
  <c r="V311" i="41"/>
  <c r="AU311" i="41" s="1"/>
  <c r="E311" i="41"/>
  <c r="AD311" i="41" s="1"/>
  <c r="W311" i="41"/>
  <c r="AV311" i="41" s="1"/>
  <c r="CN279" i="41"/>
  <c r="CO279" i="41" s="1"/>
  <c r="CP279" i="41" s="1"/>
  <c r="CJ279" i="41"/>
  <c r="S279" i="41"/>
  <c r="AR279" i="41" s="1"/>
  <c r="AY279" i="41"/>
  <c r="Y279" i="41"/>
  <c r="AX279" i="41" s="1"/>
  <c r="Z279" i="41"/>
  <c r="M279" i="41"/>
  <c r="AL279" i="41" s="1"/>
  <c r="O279" i="41"/>
  <c r="AN279" i="41" s="1"/>
  <c r="R279" i="41"/>
  <c r="AQ279" i="41" s="1"/>
  <c r="AU279" i="41"/>
  <c r="E279" i="41"/>
  <c r="AD279" i="41" s="1"/>
  <c r="F279" i="41"/>
  <c r="AE279" i="41" s="1"/>
  <c r="Q279" i="41"/>
  <c r="AP279" i="41" s="1"/>
  <c r="J279" i="41"/>
  <c r="AI279" i="41" s="1"/>
  <c r="K279" i="41"/>
  <c r="AJ279" i="41" s="1"/>
  <c r="G279" i="41"/>
  <c r="AF279" i="41" s="1"/>
  <c r="AA279" i="41"/>
  <c r="AZ279" i="41" s="1"/>
  <c r="I279" i="41"/>
  <c r="AH279" i="41" s="1"/>
  <c r="U279" i="41"/>
  <c r="AT279" i="41" s="1"/>
  <c r="W279" i="41"/>
  <c r="AV279" i="41" s="1"/>
  <c r="V279" i="41"/>
  <c r="N279" i="41"/>
  <c r="AM279" i="41" s="1"/>
  <c r="CJ223" i="41"/>
  <c r="CN223" i="41"/>
  <c r="CO223" i="41" s="1"/>
  <c r="CP223" i="41" s="1"/>
  <c r="AE223" i="41"/>
  <c r="AY223" i="41"/>
  <c r="V223" i="41"/>
  <c r="AU223" i="41" s="1"/>
  <c r="M223" i="41"/>
  <c r="AL223" i="41" s="1"/>
  <c r="N223" i="41"/>
  <c r="Y223" i="41"/>
  <c r="AX223" i="41" s="1"/>
  <c r="U223" i="41"/>
  <c r="AT223" i="41" s="1"/>
  <c r="AA223" i="41"/>
  <c r="AZ223" i="41" s="1"/>
  <c r="J223" i="41"/>
  <c r="AI223" i="41" s="1"/>
  <c r="Q223" i="41"/>
  <c r="AP223" i="41" s="1"/>
  <c r="K223" i="41"/>
  <c r="AJ223" i="41" s="1"/>
  <c r="W223" i="41"/>
  <c r="AV223" i="41" s="1"/>
  <c r="G223" i="41"/>
  <c r="AF223" i="41" s="1"/>
  <c r="R223" i="41"/>
  <c r="AQ223" i="41" s="1"/>
  <c r="O223" i="41"/>
  <c r="AN223" i="41" s="1"/>
  <c r="E223" i="41"/>
  <c r="AD223" i="41" s="1"/>
  <c r="AM223" i="41"/>
  <c r="S223" i="41"/>
  <c r="AR223" i="41" s="1"/>
  <c r="Z223" i="41"/>
  <c r="I223" i="41"/>
  <c r="AH223" i="41" s="1"/>
  <c r="F223" i="41"/>
  <c r="CN230" i="41"/>
  <c r="CO230" i="41" s="1"/>
  <c r="CP230" i="41" s="1"/>
  <c r="CJ230" i="41"/>
  <c r="M230" i="41"/>
  <c r="AL230" i="41" s="1"/>
  <c r="N230" i="41"/>
  <c r="AM230" i="41" s="1"/>
  <c r="R230" i="41"/>
  <c r="AQ230" i="41" s="1"/>
  <c r="E230" i="41"/>
  <c r="AD230" i="41" s="1"/>
  <c r="Y230" i="41"/>
  <c r="AX230" i="41" s="1"/>
  <c r="F230" i="41"/>
  <c r="AE230" i="41" s="1"/>
  <c r="G230" i="41"/>
  <c r="AF230" i="41" s="1"/>
  <c r="O230" i="41"/>
  <c r="AN230" i="41" s="1"/>
  <c r="AA230" i="41"/>
  <c r="AZ230" i="41" s="1"/>
  <c r="Z230" i="41"/>
  <c r="AY230" i="41" s="1"/>
  <c r="J230" i="41"/>
  <c r="AI230" i="41" s="1"/>
  <c r="S230" i="41"/>
  <c r="AR230" i="41" s="1"/>
  <c r="I230" i="41"/>
  <c r="AH230" i="41" s="1"/>
  <c r="Q230" i="41"/>
  <c r="AP230" i="41" s="1"/>
  <c r="K230" i="41"/>
  <c r="AJ230" i="41" s="1"/>
  <c r="V230" i="41"/>
  <c r="AU230" i="41" s="1"/>
  <c r="U230" i="41"/>
  <c r="AT230" i="41" s="1"/>
  <c r="W230" i="41"/>
  <c r="AV230" i="41" s="1"/>
  <c r="CJ239" i="41"/>
  <c r="CN239" i="41"/>
  <c r="CO239" i="41" s="1"/>
  <c r="CP239" i="41" s="1"/>
  <c r="M239" i="41"/>
  <c r="AL239" i="41" s="1"/>
  <c r="Z239" i="41"/>
  <c r="AY239" i="41" s="1"/>
  <c r="AA239" i="41"/>
  <c r="AZ239" i="41" s="1"/>
  <c r="S239" i="41"/>
  <c r="AR239" i="41" s="1"/>
  <c r="E239" i="41"/>
  <c r="AD239" i="41" s="1"/>
  <c r="Y239" i="41"/>
  <c r="AX239" i="41" s="1"/>
  <c r="W239" i="41"/>
  <c r="AV239" i="41" s="1"/>
  <c r="I239" i="41"/>
  <c r="AH239" i="41" s="1"/>
  <c r="G239" i="41"/>
  <c r="AF239" i="41" s="1"/>
  <c r="O239" i="41"/>
  <c r="AN239" i="41" s="1"/>
  <c r="N239" i="41"/>
  <c r="AM239" i="41" s="1"/>
  <c r="F239" i="41"/>
  <c r="AE239" i="41" s="1"/>
  <c r="K239" i="41"/>
  <c r="AJ239" i="41" s="1"/>
  <c r="J239" i="41"/>
  <c r="AI239" i="41" s="1"/>
  <c r="Q239" i="41"/>
  <c r="AP239" i="41" s="1"/>
  <c r="V239" i="41"/>
  <c r="AU239" i="41" s="1"/>
  <c r="R239" i="41"/>
  <c r="AQ239" i="41" s="1"/>
  <c r="U239" i="41"/>
  <c r="AT239" i="41" s="1"/>
  <c r="CN156" i="41"/>
  <c r="CO156" i="41" s="1"/>
  <c r="CP156" i="41" s="1"/>
  <c r="CJ156" i="41"/>
  <c r="N156" i="41"/>
  <c r="AM156" i="41" s="1"/>
  <c r="O156" i="41"/>
  <c r="AN156" i="41" s="1"/>
  <c r="E156" i="41"/>
  <c r="AD156" i="41" s="1"/>
  <c r="W156" i="41"/>
  <c r="AV156" i="41" s="1"/>
  <c r="G156" i="41"/>
  <c r="AF156" i="41" s="1"/>
  <c r="F156" i="41"/>
  <c r="AE156" i="41" s="1"/>
  <c r="K156" i="41"/>
  <c r="AJ156" i="41" s="1"/>
  <c r="Z156" i="41"/>
  <c r="AY156" i="41" s="1"/>
  <c r="Q156" i="41"/>
  <c r="AP156" i="41" s="1"/>
  <c r="AA156" i="41"/>
  <c r="AZ156" i="41" s="1"/>
  <c r="AU156" i="41"/>
  <c r="S156" i="41"/>
  <c r="AR156" i="41" s="1"/>
  <c r="U156" i="41"/>
  <c r="AT156" i="41" s="1"/>
  <c r="R156" i="41"/>
  <c r="AQ156" i="41" s="1"/>
  <c r="V156" i="41"/>
  <c r="J156" i="41"/>
  <c r="AI156" i="41" s="1"/>
  <c r="M156" i="41"/>
  <c r="AL156" i="41" s="1"/>
  <c r="I156" i="41"/>
  <c r="AH156" i="41" s="1"/>
  <c r="Y156" i="41"/>
  <c r="AX156" i="41" s="1"/>
  <c r="CJ181" i="41"/>
  <c r="CN181" i="41"/>
  <c r="CO181" i="41" s="1"/>
  <c r="CP181" i="41" s="1"/>
  <c r="J181" i="41"/>
  <c r="M181" i="41"/>
  <c r="AL181" i="41" s="1"/>
  <c r="W181" i="41"/>
  <c r="AV181" i="41" s="1"/>
  <c r="Y181" i="41"/>
  <c r="AX181" i="41" s="1"/>
  <c r="F181" i="41"/>
  <c r="AE181" i="41" s="1"/>
  <c r="V181" i="41"/>
  <c r="AU181" i="41" s="1"/>
  <c r="O181" i="41"/>
  <c r="AN181" i="41" s="1"/>
  <c r="AA181" i="41"/>
  <c r="AZ181" i="41" s="1"/>
  <c r="S181" i="41"/>
  <c r="AR181" i="41" s="1"/>
  <c r="I181" i="41"/>
  <c r="AH181" i="41" s="1"/>
  <c r="K181" i="41"/>
  <c r="AJ181" i="41" s="1"/>
  <c r="R181" i="41"/>
  <c r="AQ181" i="41" s="1"/>
  <c r="AI181" i="41"/>
  <c r="Z181" i="41"/>
  <c r="AY181" i="41" s="1"/>
  <c r="U181" i="41"/>
  <c r="AT181" i="41" s="1"/>
  <c r="G181" i="41"/>
  <c r="AF181" i="41" s="1"/>
  <c r="Q181" i="41"/>
  <c r="AP181" i="41" s="1"/>
  <c r="E181" i="41"/>
  <c r="AD181" i="41" s="1"/>
  <c r="N181" i="41"/>
  <c r="AM181" i="41" s="1"/>
  <c r="CJ167" i="41"/>
  <c r="CN167" i="41"/>
  <c r="CO167" i="41" s="1"/>
  <c r="CP167" i="41" s="1"/>
  <c r="M167" i="41"/>
  <c r="AL167" i="41" s="1"/>
  <c r="V167" i="41"/>
  <c r="AU167" i="41" s="1"/>
  <c r="Z167" i="41"/>
  <c r="AY167" i="41" s="1"/>
  <c r="I167" i="41"/>
  <c r="AH167" i="41" s="1"/>
  <c r="S167" i="41"/>
  <c r="AR167" i="41" s="1"/>
  <c r="F167" i="41"/>
  <c r="AE167" i="41" s="1"/>
  <c r="W167" i="41"/>
  <c r="AV167" i="41" s="1"/>
  <c r="AA167" i="41"/>
  <c r="AZ167" i="41" s="1"/>
  <c r="Y167" i="41"/>
  <c r="AX167" i="41" s="1"/>
  <c r="J167" i="41"/>
  <c r="AI167" i="41" s="1"/>
  <c r="O167" i="41"/>
  <c r="AN167" i="41" s="1"/>
  <c r="R167" i="41"/>
  <c r="AQ167" i="41" s="1"/>
  <c r="Q167" i="41"/>
  <c r="AP167" i="41" s="1"/>
  <c r="N167" i="41"/>
  <c r="AM167" i="41" s="1"/>
  <c r="G167" i="41"/>
  <c r="AF167" i="41" s="1"/>
  <c r="K167" i="41"/>
  <c r="AJ167" i="41" s="1"/>
  <c r="E167" i="41"/>
  <c r="AD167" i="41" s="1"/>
  <c r="U167" i="41"/>
  <c r="AT167" i="41" s="1"/>
  <c r="CJ188" i="41"/>
  <c r="CN188" i="41"/>
  <c r="CO188" i="41" s="1"/>
  <c r="CP188" i="41" s="1"/>
  <c r="Z188" i="41"/>
  <c r="V188" i="41"/>
  <c r="AU188" i="41" s="1"/>
  <c r="Y188" i="41"/>
  <c r="AX188" i="41" s="1"/>
  <c r="J188" i="41"/>
  <c r="AI188" i="41" s="1"/>
  <c r="F188" i="41"/>
  <c r="AE188" i="41" s="1"/>
  <c r="R188" i="41"/>
  <c r="O188" i="41"/>
  <c r="AN188" i="41" s="1"/>
  <c r="N188" i="41"/>
  <c r="W188" i="41"/>
  <c r="AV188" i="41" s="1"/>
  <c r="AQ188" i="41"/>
  <c r="E188" i="41"/>
  <c r="AD188" i="41" s="1"/>
  <c r="S188" i="41"/>
  <c r="AR188" i="41" s="1"/>
  <c r="G188" i="41"/>
  <c r="AF188" i="41" s="1"/>
  <c r="M188" i="41"/>
  <c r="AL188" i="41" s="1"/>
  <c r="AY188" i="41"/>
  <c r="I188" i="41"/>
  <c r="AH188" i="41" s="1"/>
  <c r="K188" i="41"/>
  <c r="AJ188" i="41" s="1"/>
  <c r="Q188" i="41"/>
  <c r="AP188" i="41" s="1"/>
  <c r="AA188" i="41"/>
  <c r="AZ188" i="41" s="1"/>
  <c r="AM188" i="41"/>
  <c r="U188" i="41"/>
  <c r="AT188" i="41" s="1"/>
  <c r="K103" i="37"/>
  <c r="L91" i="37"/>
  <c r="S91" i="37" s="1"/>
  <c r="F103" i="37"/>
  <c r="L86" i="37"/>
  <c r="J336" i="37"/>
  <c r="G90" i="37" s="1"/>
  <c r="G15" i="43" s="1"/>
  <c r="J337" i="37"/>
  <c r="H90" i="37" s="1"/>
  <c r="G337" i="37"/>
  <c r="J135" i="37"/>
  <c r="DA154" i="37" s="1"/>
  <c r="DB154" i="37" s="1"/>
  <c r="G270" i="37"/>
  <c r="J269" i="37"/>
  <c r="G89" i="37" s="1"/>
  <c r="G14" i="43" s="1"/>
  <c r="J270" i="37"/>
  <c r="H89" i="37" s="1"/>
  <c r="G203" i="37"/>
  <c r="J203" i="37"/>
  <c r="H88" i="37" s="1"/>
  <c r="J202" i="37"/>
  <c r="G88" i="37" s="1"/>
  <c r="G13" i="43" s="1"/>
  <c r="J104" i="37"/>
  <c r="N91" i="37" s="1"/>
  <c r="T91" i="37" s="1"/>
  <c r="O78" i="37"/>
  <c r="G136" i="37"/>
  <c r="BS58" i="36"/>
  <c r="BV65" i="36"/>
  <c r="CE65" i="36" s="1"/>
  <c r="BW65" i="36"/>
  <c r="CF65" i="36" s="1"/>
  <c r="BV66" i="36"/>
  <c r="CE66" i="36" s="1"/>
  <c r="BW66" i="36"/>
  <c r="CF66" i="36" s="1"/>
  <c r="BW64" i="36"/>
  <c r="CF64" i="36" s="1"/>
  <c r="BV64" i="36"/>
  <c r="CE64" i="36" s="1"/>
  <c r="BV80" i="36"/>
  <c r="CE80" i="36" s="1"/>
  <c r="BW80" i="36"/>
  <c r="CF80" i="36" s="1"/>
  <c r="BV63" i="36"/>
  <c r="CE63" i="36" s="1"/>
  <c r="BW63" i="36"/>
  <c r="CF63" i="36" s="1"/>
  <c r="BW79" i="36"/>
  <c r="CF79" i="36" s="1"/>
  <c r="BV79" i="36"/>
  <c r="CE79" i="36" s="1"/>
  <c r="BW82" i="36"/>
  <c r="CF82" i="36" s="1"/>
  <c r="BV82" i="36"/>
  <c r="CE82" i="36" s="1"/>
  <c r="BV81" i="36"/>
  <c r="CE81" i="36" s="1"/>
  <c r="BW81" i="36"/>
  <c r="CF81" i="36" s="1"/>
  <c r="BU63" i="36"/>
  <c r="CD63" i="36" s="1"/>
  <c r="BT63" i="36"/>
  <c r="CC63" i="36" s="1"/>
  <c r="BT83" i="36"/>
  <c r="CC83" i="36" s="1"/>
  <c r="BU83" i="36"/>
  <c r="CD83" i="36" s="1"/>
  <c r="BT80" i="36"/>
  <c r="CC80" i="36" s="1"/>
  <c r="BU80" i="36"/>
  <c r="CD80" i="36" s="1"/>
  <c r="BT79" i="36"/>
  <c r="CC79" i="36" s="1"/>
  <c r="BU79" i="36"/>
  <c r="CD79" i="36" s="1"/>
  <c r="BT66" i="36"/>
  <c r="CC66" i="36" s="1"/>
  <c r="BU66" i="36"/>
  <c r="CD66" i="36" s="1"/>
  <c r="BT64" i="36"/>
  <c r="CC64" i="36" s="1"/>
  <c r="BU64" i="36"/>
  <c r="CD64" i="36" s="1"/>
  <c r="BT65" i="36"/>
  <c r="CC65" i="36" s="1"/>
  <c r="BU65" i="36"/>
  <c r="CD65" i="36" s="1"/>
  <c r="BT62" i="36"/>
  <c r="CC62" i="36" s="1"/>
  <c r="BU62" i="36"/>
  <c r="CD62" i="36" s="1"/>
  <c r="BT82" i="36"/>
  <c r="CC82" i="36" s="1"/>
  <c r="BU82" i="36"/>
  <c r="CD82" i="36" s="1"/>
  <c r="BT81" i="36"/>
  <c r="CC81" i="36" s="1"/>
  <c r="BU81" i="36"/>
  <c r="CD81" i="36" s="1"/>
  <c r="BV67" i="36"/>
  <c r="CE67" i="36" s="1"/>
  <c r="BW67" i="36"/>
  <c r="CF67" i="36" s="1"/>
  <c r="BT67" i="36"/>
  <c r="CC67" i="36" s="1"/>
  <c r="BU67" i="36"/>
  <c r="CD67" i="36" s="1"/>
  <c r="BT69" i="36"/>
  <c r="CC69" i="36" s="1"/>
  <c r="BU69" i="36"/>
  <c r="CD69" i="36" s="1"/>
  <c r="BV69" i="36"/>
  <c r="CE69" i="36" s="1"/>
  <c r="BW69" i="36"/>
  <c r="CF69" i="36" s="1"/>
  <c r="BT76" i="36"/>
  <c r="CC76" i="36" s="1"/>
  <c r="BW76" i="36"/>
  <c r="CF76" i="36" s="1"/>
  <c r="BU76" i="36"/>
  <c r="CD76" i="36" s="1"/>
  <c r="BV76" i="36"/>
  <c r="CE76" i="36" s="1"/>
  <c r="BU71" i="36"/>
  <c r="CD71" i="36" s="1"/>
  <c r="BW71" i="36"/>
  <c r="CF71" i="36" s="1"/>
  <c r="BV71" i="36"/>
  <c r="CE71" i="36" s="1"/>
  <c r="BT71" i="36"/>
  <c r="CC71" i="36" s="1"/>
  <c r="BU77" i="36"/>
  <c r="CD77" i="36" s="1"/>
  <c r="BV77" i="36"/>
  <c r="CE77" i="36" s="1"/>
  <c r="BW77" i="36"/>
  <c r="CF77" i="36" s="1"/>
  <c r="BT77" i="36"/>
  <c r="CC77" i="36" s="1"/>
  <c r="BT75" i="36"/>
  <c r="CC75" i="36" s="1"/>
  <c r="BU75" i="36"/>
  <c r="CD75" i="36" s="1"/>
  <c r="BV75" i="36"/>
  <c r="CE75" i="36" s="1"/>
  <c r="BW75" i="36"/>
  <c r="CF75" i="36" s="1"/>
  <c r="BV70" i="36"/>
  <c r="CE70" i="36" s="1"/>
  <c r="BW70" i="36"/>
  <c r="CF70" i="36" s="1"/>
  <c r="BT70" i="36"/>
  <c r="CC70" i="36" s="1"/>
  <c r="BU70" i="36"/>
  <c r="CD70" i="36" s="1"/>
  <c r="BW73" i="36"/>
  <c r="CF73" i="36" s="1"/>
  <c r="BT73" i="36"/>
  <c r="CC73" i="36" s="1"/>
  <c r="BU73" i="36"/>
  <c r="CD73" i="36" s="1"/>
  <c r="BV73" i="36"/>
  <c r="CE73" i="36" s="1"/>
  <c r="BT68" i="36"/>
  <c r="CC68" i="36" s="1"/>
  <c r="BU68" i="36"/>
  <c r="CD68" i="36" s="1"/>
  <c r="BV68" i="36"/>
  <c r="CE68" i="36" s="1"/>
  <c r="BW68" i="36"/>
  <c r="CF68" i="36" s="1"/>
  <c r="BU72" i="36"/>
  <c r="CD72" i="36" s="1"/>
  <c r="BW72" i="36"/>
  <c r="CF72" i="36" s="1"/>
  <c r="BV72" i="36"/>
  <c r="CE72" i="36" s="1"/>
  <c r="BT72" i="36"/>
  <c r="CC72" i="36" s="1"/>
  <c r="BT78" i="36"/>
  <c r="CC78" i="36" s="1"/>
  <c r="BU78" i="36"/>
  <c r="CD78" i="36" s="1"/>
  <c r="BV78" i="36"/>
  <c r="CE78" i="36" s="1"/>
  <c r="BW78" i="36"/>
  <c r="CF78" i="36" s="1"/>
  <c r="BV74" i="36"/>
  <c r="CE74" i="36" s="1"/>
  <c r="BU74" i="36"/>
  <c r="CD74" i="36" s="1"/>
  <c r="BT74" i="36"/>
  <c r="CC74" i="36" s="1"/>
  <c r="BW74" i="36"/>
  <c r="CF74" i="36" s="1"/>
  <c r="BK84" i="36"/>
  <c r="BJ58" i="36"/>
  <c r="BO65" i="36"/>
  <c r="BN65" i="36"/>
  <c r="BN64" i="36"/>
  <c r="BO64" i="36"/>
  <c r="BN66" i="36"/>
  <c r="BO66" i="36"/>
  <c r="BO67" i="36"/>
  <c r="BN67" i="36"/>
  <c r="BN63" i="36"/>
  <c r="BO63" i="36"/>
  <c r="BO62" i="36"/>
  <c r="BN62" i="36"/>
  <c r="BM60" i="36"/>
  <c r="BN60" i="36"/>
  <c r="BL60" i="36"/>
  <c r="BO60" i="36"/>
  <c r="BL59" i="36"/>
  <c r="BM59" i="36"/>
  <c r="BL61" i="36"/>
  <c r="BM61" i="36"/>
  <c r="BK75" i="36"/>
  <c r="BL75" i="36"/>
  <c r="BM81" i="36"/>
  <c r="BN69" i="36"/>
  <c r="BO69" i="36"/>
  <c r="BN68" i="36"/>
  <c r="BO68" i="36"/>
  <c r="BM75" i="36"/>
  <c r="BL81" i="36"/>
  <c r="BM62" i="36"/>
  <c r="BL62" i="36"/>
  <c r="BM84" i="36"/>
  <c r="BL84" i="36"/>
  <c r="BN76" i="36"/>
  <c r="BO76" i="36"/>
  <c r="BN73" i="36"/>
  <c r="BO73" i="36"/>
  <c r="BN72" i="36"/>
  <c r="BO72" i="36"/>
  <c r="BO77" i="36"/>
  <c r="BN77" i="36"/>
  <c r="BO74" i="36"/>
  <c r="BN74" i="36"/>
  <c r="BM64" i="36"/>
  <c r="BL64" i="36"/>
  <c r="BM63" i="36"/>
  <c r="BL63" i="36"/>
  <c r="BL65" i="36"/>
  <c r="BM65" i="36"/>
  <c r="BB75" i="36"/>
  <c r="BJ75" i="36" s="1"/>
  <c r="BO75" i="36"/>
  <c r="BN75" i="36"/>
  <c r="BN71" i="36"/>
  <c r="BO71" i="36"/>
  <c r="BN70" i="36"/>
  <c r="BO70" i="36"/>
  <c r="BB84" i="36"/>
  <c r="BJ84" i="36" s="1"/>
  <c r="BK81" i="36"/>
  <c r="BO84" i="36"/>
  <c r="BN84" i="36"/>
  <c r="BO81" i="36"/>
  <c r="BN81" i="36"/>
  <c r="BB81" i="36"/>
  <c r="BJ81" i="36" s="1"/>
  <c r="BM70" i="36"/>
  <c r="BL70" i="36"/>
  <c r="BB70" i="36"/>
  <c r="BJ70" i="36" s="1"/>
  <c r="BK70" i="36"/>
  <c r="BK58" i="36"/>
  <c r="BL80" i="36"/>
  <c r="BM80" i="36"/>
  <c r="BN80" i="36"/>
  <c r="BO80" i="36"/>
  <c r="BB80" i="36"/>
  <c r="BJ80" i="36" s="1"/>
  <c r="BK80" i="36"/>
  <c r="BL66" i="36"/>
  <c r="BM66" i="36"/>
  <c r="BK66" i="36"/>
  <c r="BB66" i="36"/>
  <c r="BJ66" i="36" s="1"/>
  <c r="BL85" i="36"/>
  <c r="BM85" i="36"/>
  <c r="BN85" i="36"/>
  <c r="BO85" i="36"/>
  <c r="BB85" i="36"/>
  <c r="BJ85" i="36" s="1"/>
  <c r="BK85" i="36"/>
  <c r="BM67" i="36"/>
  <c r="BL67" i="36"/>
  <c r="BB67" i="36"/>
  <c r="BJ67" i="36" s="1"/>
  <c r="BK67" i="36"/>
  <c r="BB63" i="36"/>
  <c r="BJ63" i="36" s="1"/>
  <c r="BK63" i="36"/>
  <c r="BL83" i="36"/>
  <c r="BM83" i="36"/>
  <c r="BN83" i="36"/>
  <c r="BO83" i="36"/>
  <c r="BB83" i="36"/>
  <c r="BJ83" i="36" s="1"/>
  <c r="BK83" i="36"/>
  <c r="BM68" i="36"/>
  <c r="BL68" i="36"/>
  <c r="BB68" i="36"/>
  <c r="BJ68" i="36" s="1"/>
  <c r="BK68" i="36"/>
  <c r="BL76" i="36"/>
  <c r="BM76" i="36"/>
  <c r="BB76" i="36"/>
  <c r="BJ76" i="36" s="1"/>
  <c r="BK76" i="36"/>
  <c r="BL78" i="36"/>
  <c r="BM78" i="36"/>
  <c r="BN78" i="36"/>
  <c r="BO78" i="36"/>
  <c r="BB78" i="36"/>
  <c r="BJ78" i="36" s="1"/>
  <c r="BK78" i="36"/>
  <c r="BM72" i="36"/>
  <c r="BL72" i="36"/>
  <c r="BK72" i="36"/>
  <c r="BB72" i="36"/>
  <c r="BJ72" i="36" s="1"/>
  <c r="BL79" i="36"/>
  <c r="BN79" i="36"/>
  <c r="BO79" i="36"/>
  <c r="BM79" i="36"/>
  <c r="BK79" i="36"/>
  <c r="BB79" i="36"/>
  <c r="BJ79" i="36" s="1"/>
  <c r="BK61" i="36"/>
  <c r="BB61" i="36"/>
  <c r="BJ61" i="36" s="1"/>
  <c r="BB62" i="36"/>
  <c r="BJ62" i="36" s="1"/>
  <c r="BK62" i="36"/>
  <c r="BL87" i="36"/>
  <c r="BN87" i="36"/>
  <c r="BM87" i="36"/>
  <c r="BO87" i="36"/>
  <c r="BK87" i="36"/>
  <c r="BB87" i="36"/>
  <c r="BJ87" i="36" s="1"/>
  <c r="BL86" i="36"/>
  <c r="BM86" i="36"/>
  <c r="BN86" i="36"/>
  <c r="BO86" i="36"/>
  <c r="BB86" i="36"/>
  <c r="BJ86" i="36" s="1"/>
  <c r="BK86" i="36"/>
  <c r="BB65" i="36"/>
  <c r="BJ65" i="36" s="1"/>
  <c r="BK65" i="36"/>
  <c r="BL69" i="36"/>
  <c r="BM69" i="36"/>
  <c r="BB69" i="36"/>
  <c r="BJ69" i="36" s="1"/>
  <c r="BK69" i="36"/>
  <c r="BL77" i="36"/>
  <c r="BM77" i="36"/>
  <c r="BB77" i="36"/>
  <c r="BJ77" i="36" s="1"/>
  <c r="BK77" i="36"/>
  <c r="BB60" i="36"/>
  <c r="BJ60" i="36" s="1"/>
  <c r="BK60" i="36"/>
  <c r="BK64" i="36"/>
  <c r="BB64" i="36"/>
  <c r="BJ64" i="36" s="1"/>
  <c r="BL82" i="36"/>
  <c r="BN82" i="36"/>
  <c r="BM82" i="36"/>
  <c r="BO82" i="36"/>
  <c r="BK82" i="36"/>
  <c r="BB82" i="36"/>
  <c r="BJ82" i="36" s="1"/>
  <c r="BL74" i="36"/>
  <c r="BM74" i="36"/>
  <c r="BK74" i="36"/>
  <c r="BB74" i="36"/>
  <c r="BJ74" i="36" s="1"/>
  <c r="BB59" i="36"/>
  <c r="BJ59" i="36" s="1"/>
  <c r="BK59" i="36"/>
  <c r="BM73" i="36"/>
  <c r="BL73" i="36"/>
  <c r="BB73" i="36"/>
  <c r="BJ73" i="36" s="1"/>
  <c r="BK73" i="36"/>
  <c r="BL71" i="36"/>
  <c r="BM71" i="36"/>
  <c r="BB71" i="36"/>
  <c r="BJ71" i="36" s="1"/>
  <c r="BK71" i="36"/>
  <c r="DD354" i="41" l="1"/>
  <c r="DE354" i="41" s="1"/>
  <c r="DD362" i="41"/>
  <c r="DE362" i="41" s="1"/>
  <c r="DD353" i="41"/>
  <c r="DE353" i="41" s="1"/>
  <c r="DD352" i="41"/>
  <c r="DE352" i="41" s="1"/>
  <c r="DH352" i="41" s="1"/>
  <c r="DJ352" i="41" s="1"/>
  <c r="DD350" i="41"/>
  <c r="DE350" i="41" s="1"/>
  <c r="DD348" i="41"/>
  <c r="DE348" i="41" s="1"/>
  <c r="DI348" i="41" s="1"/>
  <c r="DK348" i="41" s="1"/>
  <c r="DD280" i="41"/>
  <c r="DE280" i="41" s="1"/>
  <c r="DH280" i="41" s="1"/>
  <c r="DJ280" i="41" s="1"/>
  <c r="L336" i="41"/>
  <c r="AC294" i="41"/>
  <c r="L269" i="41"/>
  <c r="AC227" i="41"/>
  <c r="DD347" i="41"/>
  <c r="DE347" i="41" s="1"/>
  <c r="DI347" i="41" s="1"/>
  <c r="DK347" i="41" s="1"/>
  <c r="L202" i="41"/>
  <c r="AC160" i="41"/>
  <c r="DD287" i="41"/>
  <c r="DE287" i="41" s="1"/>
  <c r="DH287" i="41" s="1"/>
  <c r="DJ287" i="41" s="1"/>
  <c r="DC351" i="41"/>
  <c r="BB354" i="41" a="1"/>
  <c r="BK354" i="41" s="1"/>
  <c r="DC285" i="41"/>
  <c r="DD285" i="41" s="1"/>
  <c r="DE285" i="41" s="1"/>
  <c r="DC282" i="41"/>
  <c r="DD282" i="41" s="1"/>
  <c r="DE282" i="41" s="1"/>
  <c r="DH282" i="41" s="1"/>
  <c r="DJ282" i="41" s="1"/>
  <c r="DD360" i="41"/>
  <c r="DE360" i="41" s="1"/>
  <c r="DI360" i="41" s="1"/>
  <c r="DK360" i="41" s="1"/>
  <c r="DD286" i="41"/>
  <c r="DE286" i="41" s="1"/>
  <c r="DI286" i="41" s="1"/>
  <c r="DK286" i="41" s="1"/>
  <c r="DD358" i="41"/>
  <c r="DE358" i="41" s="1"/>
  <c r="DI358" i="41" s="1"/>
  <c r="DK358" i="41" s="1"/>
  <c r="DC288" i="41"/>
  <c r="DD288" i="41" s="1"/>
  <c r="DE288" i="41" s="1"/>
  <c r="DC284" i="41"/>
  <c r="DD294" i="41"/>
  <c r="DE294" i="41" s="1"/>
  <c r="DI294" i="41" s="1"/>
  <c r="DK294" i="41" s="1"/>
  <c r="BB279" i="41" a="1"/>
  <c r="BB279" i="41" s="1"/>
  <c r="DI290" i="41"/>
  <c r="DK290" i="41" s="1"/>
  <c r="DH290" i="41"/>
  <c r="DJ290" i="41" s="1"/>
  <c r="DI289" i="41"/>
  <c r="DK289" i="41" s="1"/>
  <c r="DH289" i="41"/>
  <c r="DJ289" i="41" s="1"/>
  <c r="DI295" i="41"/>
  <c r="DK295" i="41" s="1"/>
  <c r="DH295" i="41"/>
  <c r="DJ295" i="41" s="1"/>
  <c r="DH292" i="41"/>
  <c r="DJ292" i="41" s="1"/>
  <c r="DI292" i="41"/>
  <c r="DK292" i="41" s="1"/>
  <c r="DH349" i="41"/>
  <c r="DJ349" i="41" s="1"/>
  <c r="DI349" i="41"/>
  <c r="DK349" i="41" s="1"/>
  <c r="DI278" i="41"/>
  <c r="DH278" i="41"/>
  <c r="DI293" i="41"/>
  <c r="DK293" i="41" s="1"/>
  <c r="DH293" i="41"/>
  <c r="DJ293" i="41" s="1"/>
  <c r="DH346" i="41"/>
  <c r="DJ346" i="41" s="1"/>
  <c r="DI346" i="41"/>
  <c r="DK346" i="41" s="1"/>
  <c r="DI291" i="41"/>
  <c r="DK291" i="41" s="1"/>
  <c r="DH291" i="41"/>
  <c r="DJ291" i="41" s="1"/>
  <c r="DI359" i="41"/>
  <c r="DK359" i="41" s="1"/>
  <c r="DH359" i="41"/>
  <c r="DJ359" i="41" s="1"/>
  <c r="DH279" i="41"/>
  <c r="DJ279" i="41" s="1"/>
  <c r="DI279" i="41"/>
  <c r="DK279" i="41" s="1"/>
  <c r="DI281" i="41"/>
  <c r="DK281" i="41" s="1"/>
  <c r="DH281" i="41"/>
  <c r="DJ281" i="41" s="1"/>
  <c r="DH357" i="41"/>
  <c r="DJ357" i="41" s="1"/>
  <c r="DI357" i="41"/>
  <c r="DK357" i="41" s="1"/>
  <c r="DI345" i="41"/>
  <c r="DH345" i="41"/>
  <c r="DC146" i="41"/>
  <c r="DD146" i="41" s="1"/>
  <c r="DE146" i="41" s="1"/>
  <c r="BB211" i="41" a="1"/>
  <c r="DC160" i="41"/>
  <c r="DD160" i="41" s="1"/>
  <c r="DE160" i="41" s="1"/>
  <c r="BB300" i="41" a="1"/>
  <c r="DH353" i="41"/>
  <c r="DJ353" i="41" s="1"/>
  <c r="DI353" i="41"/>
  <c r="DK353" i="41" s="1"/>
  <c r="BB154" i="41" a="1"/>
  <c r="DC212" i="41"/>
  <c r="DD212" i="41" s="1"/>
  <c r="DE212" i="41" s="1"/>
  <c r="BB281" i="41" a="1"/>
  <c r="BB164" i="41" a="1"/>
  <c r="DC151" i="41"/>
  <c r="DD151" i="41" s="1"/>
  <c r="DE151" i="41" s="1"/>
  <c r="DC149" i="41"/>
  <c r="DD149" i="41" s="1"/>
  <c r="DE149" i="41" s="1"/>
  <c r="DI354" i="41"/>
  <c r="DK354" i="41" s="1"/>
  <c r="DH354" i="41"/>
  <c r="DJ354" i="41" s="1"/>
  <c r="BB221" i="41" a="1"/>
  <c r="BB151" i="41" a="1"/>
  <c r="BB191" i="41" a="1"/>
  <c r="BB181" i="41" a="1"/>
  <c r="BB243" i="41" a="1"/>
  <c r="BB286" i="41" a="1"/>
  <c r="BB298" i="41" a="1"/>
  <c r="BB230" i="41" a="1"/>
  <c r="BB381" i="41" a="1"/>
  <c r="BB349" i="41" a="1"/>
  <c r="DH362" i="41"/>
  <c r="DJ362" i="41" s="1"/>
  <c r="DI362" i="41"/>
  <c r="DK362" i="41" s="1"/>
  <c r="BB216" i="41" a="1"/>
  <c r="BB282" i="41" a="1"/>
  <c r="BB169" i="41" a="1"/>
  <c r="BB239" i="41" a="1"/>
  <c r="BB214" i="41" a="1"/>
  <c r="BB307" i="41" a="1"/>
  <c r="BB236" i="41" a="1"/>
  <c r="BB254" i="41" a="1"/>
  <c r="BB219" i="41" a="1"/>
  <c r="DI356" i="41"/>
  <c r="DK356" i="41" s="1"/>
  <c r="DH356" i="41"/>
  <c r="DJ356" i="41" s="1"/>
  <c r="BB165" i="41" a="1"/>
  <c r="DC219" i="41"/>
  <c r="DD219" i="41" s="1"/>
  <c r="DE219" i="41" s="1"/>
  <c r="BB257" i="41" a="1"/>
  <c r="BB250" i="41" a="1"/>
  <c r="BB292" i="41" a="1"/>
  <c r="DC223" i="41"/>
  <c r="DD223" i="41" s="1"/>
  <c r="DE223" i="41" s="1"/>
  <c r="DC224" i="41"/>
  <c r="DD224" i="41" s="1"/>
  <c r="DE224" i="41" s="1"/>
  <c r="BB229" i="41" a="1"/>
  <c r="DC148" i="41"/>
  <c r="DD148" i="41" s="1"/>
  <c r="DE148" i="41" s="1"/>
  <c r="DC152" i="41"/>
  <c r="DD152" i="41" s="1"/>
  <c r="DE152" i="41" s="1"/>
  <c r="DC156" i="41"/>
  <c r="DD156" i="41" s="1"/>
  <c r="DE156" i="41" s="1"/>
  <c r="BB178" i="41" a="1"/>
  <c r="BB295" i="41" a="1"/>
  <c r="DC216" i="41"/>
  <c r="DD216" i="41" s="1"/>
  <c r="DE216" i="41" s="1"/>
  <c r="BB184" i="41" a="1"/>
  <c r="BB309" i="41" a="1"/>
  <c r="BB226" i="41" a="1"/>
  <c r="BB390" i="41" a="1"/>
  <c r="BB175" i="41" a="1"/>
  <c r="BB387" i="41" a="1"/>
  <c r="DC228" i="41"/>
  <c r="DD228" i="41" s="1"/>
  <c r="DE228" i="41" s="1"/>
  <c r="BB256" i="41" a="1"/>
  <c r="BB193" i="41" a="1"/>
  <c r="BB285" i="41" a="1"/>
  <c r="BB325" i="41" a="1"/>
  <c r="DC211" i="41"/>
  <c r="DD211" i="41" s="1"/>
  <c r="DE211" i="41" s="1"/>
  <c r="BB288" i="41" a="1"/>
  <c r="BB162" i="41" a="1"/>
  <c r="BB346" i="41" a="1"/>
  <c r="BB192" i="41" a="1"/>
  <c r="BB303" i="41" a="1"/>
  <c r="BB188" i="41" a="1"/>
  <c r="BB215" i="41" a="1"/>
  <c r="BB356" i="41" a="1"/>
  <c r="DC225" i="41"/>
  <c r="DD225" i="41" s="1"/>
  <c r="DE225" i="41" s="1"/>
  <c r="BB287" i="41" a="1"/>
  <c r="BB376" i="41" a="1"/>
  <c r="BB389" i="41" a="1"/>
  <c r="BB388" i="41" a="1"/>
  <c r="L201" i="41"/>
  <c r="AD160" i="41"/>
  <c r="BB160" i="41" s="1" a="1"/>
  <c r="DC217" i="41"/>
  <c r="DD217" i="41" s="1"/>
  <c r="DE217" i="41" s="1"/>
  <c r="BB163" i="41" a="1"/>
  <c r="BB384" i="41" a="1"/>
  <c r="DC153" i="41"/>
  <c r="DD153" i="41" s="1"/>
  <c r="DE153" i="41" s="1"/>
  <c r="CJ277" i="41"/>
  <c r="BB358" i="41" a="1"/>
  <c r="BB305" i="41" a="1"/>
  <c r="BB180" i="41" a="1"/>
  <c r="BB148" i="41" a="1"/>
  <c r="BB324" i="41" a="1"/>
  <c r="BB235" i="41" a="1"/>
  <c r="DC215" i="41"/>
  <c r="DD215" i="41" s="1"/>
  <c r="DE215" i="41" s="1"/>
  <c r="BB361" i="41" a="1"/>
  <c r="BB252" i="41" a="1"/>
  <c r="BB304" i="41" a="1"/>
  <c r="BB190" i="41" a="1"/>
  <c r="BB144" i="41" a="1"/>
  <c r="BB179" i="41" a="1"/>
  <c r="BB224" i="41" a="1"/>
  <c r="BB392" i="41" a="1"/>
  <c r="BB391" i="41" a="1"/>
  <c r="BB186" i="41" a="1"/>
  <c r="BB174" i="41" a="1"/>
  <c r="BB380" i="41" a="1"/>
  <c r="BB156" i="41" a="1"/>
  <c r="DC158" i="41"/>
  <c r="DD158" i="41" s="1"/>
  <c r="DE158" i="41" s="1"/>
  <c r="BB351" i="41" a="1"/>
  <c r="DC213" i="41"/>
  <c r="DD213" i="41" s="1"/>
  <c r="DE213" i="41" s="1"/>
  <c r="BB187" i="41" a="1"/>
  <c r="BB310" i="41" a="1"/>
  <c r="L335" i="41"/>
  <c r="AD294" i="41"/>
  <c r="BB294" i="41" s="1" a="1"/>
  <c r="DC222" i="41"/>
  <c r="DD222" i="41" s="1"/>
  <c r="DE222" i="41" s="1"/>
  <c r="BB360" i="41" a="1"/>
  <c r="BB218" i="41" a="1"/>
  <c r="DC155" i="41"/>
  <c r="DD155" i="41" s="1"/>
  <c r="DE155" i="41" s="1"/>
  <c r="BB355" i="41" a="1"/>
  <c r="BB168" i="41" a="1"/>
  <c r="BB372" i="41" a="1"/>
  <c r="DI283" i="41"/>
  <c r="DK283" i="41" s="1"/>
  <c r="DH283" i="41"/>
  <c r="DJ283" i="41" s="1"/>
  <c r="BB158" i="41" a="1"/>
  <c r="BB161" i="41" a="1"/>
  <c r="DC150" i="41"/>
  <c r="DD150" i="41" s="1"/>
  <c r="DE150" i="41" s="1"/>
  <c r="CJ344" i="41"/>
  <c r="BB321" i="41" a="1"/>
  <c r="DC218" i="41"/>
  <c r="DD218" i="41" s="1"/>
  <c r="DE218" i="41" s="1"/>
  <c r="BB183" i="41" a="1"/>
  <c r="BB172" i="41" a="1"/>
  <c r="DC221" i="41"/>
  <c r="DD221" i="41"/>
  <c r="DE221" i="41" s="1"/>
  <c r="BB375" i="41" a="1"/>
  <c r="BB167" i="41" a="1"/>
  <c r="BB280" i="41" a="1"/>
  <c r="BB348" i="41" a="1"/>
  <c r="BB350" i="41" a="1"/>
  <c r="BB315" i="41" a="1"/>
  <c r="BB385" i="41" a="1"/>
  <c r="DI284" i="41"/>
  <c r="DK284" i="41" s="1"/>
  <c r="DH284" i="41"/>
  <c r="DJ284" i="41" s="1"/>
  <c r="BB240" i="41" a="1"/>
  <c r="BB374" i="41" a="1"/>
  <c r="BB242" i="41" a="1"/>
  <c r="BB170" i="41" a="1"/>
  <c r="BB299" i="41" a="1"/>
  <c r="BB353" i="41" a="1"/>
  <c r="DI350" i="41"/>
  <c r="DK350" i="41" s="1"/>
  <c r="DH350" i="41"/>
  <c r="DJ350" i="41" s="1"/>
  <c r="BB359" i="41" a="1"/>
  <c r="DC226" i="41"/>
  <c r="DD226" i="41" s="1"/>
  <c r="DE226" i="41" s="1"/>
  <c r="BB244" i="41" a="1"/>
  <c r="BB308" i="41" a="1"/>
  <c r="BB327" i="41" a="1"/>
  <c r="BB185" i="41" a="1"/>
  <c r="BB155" i="41" a="1"/>
  <c r="DC159" i="41"/>
  <c r="DD159" i="41" s="1"/>
  <c r="DE159" i="41" s="1"/>
  <c r="BB319" i="41" a="1"/>
  <c r="BB255" i="41" a="1"/>
  <c r="BB383" i="41" a="1"/>
  <c r="DC220" i="41"/>
  <c r="DD220" i="41" s="1"/>
  <c r="DE220" i="41" s="1"/>
  <c r="DI351" i="41"/>
  <c r="DK351" i="41" s="1"/>
  <c r="DH351" i="41"/>
  <c r="DJ351" i="41" s="1"/>
  <c r="BB232" i="41" a="1"/>
  <c r="BB166" i="41" a="1"/>
  <c r="DH355" i="41"/>
  <c r="DJ355" i="41" s="1"/>
  <c r="DI355" i="41"/>
  <c r="DK355" i="41" s="1"/>
  <c r="BB248" i="41" a="1"/>
  <c r="BB222" i="41" a="1"/>
  <c r="DC157" i="41"/>
  <c r="DD157" i="41" s="1"/>
  <c r="DE157" i="41" s="1"/>
  <c r="BB301" i="41" a="1"/>
  <c r="BB228" i="41" a="1"/>
  <c r="L268" i="41"/>
  <c r="AD227" i="41"/>
  <c r="BB227" i="41" s="1" a="1"/>
  <c r="BB323" i="41" a="1"/>
  <c r="BB394" i="41" a="1"/>
  <c r="BB302" i="41" a="1"/>
  <c r="DC227" i="41"/>
  <c r="DD227" i="41" s="1"/>
  <c r="DE227" i="41" s="1"/>
  <c r="BB171" i="41" a="1"/>
  <c r="BB146" i="41" a="1"/>
  <c r="BB306" i="41" a="1"/>
  <c r="BB297" i="41" a="1"/>
  <c r="BB313" i="41" a="1"/>
  <c r="BB241" i="41" a="1"/>
  <c r="BB347" i="41" a="1"/>
  <c r="BB363" i="41" a="1"/>
  <c r="BB369" i="41" a="1"/>
  <c r="BB291" i="41" a="1"/>
  <c r="BB379" i="41" a="1"/>
  <c r="DC161" i="41"/>
  <c r="DD161" i="41" s="1"/>
  <c r="DE161" i="41" s="1"/>
  <c r="DC145" i="41"/>
  <c r="DD145" i="41" s="1"/>
  <c r="DE145" i="41" s="1"/>
  <c r="BB259" i="41" a="1"/>
  <c r="BB247" i="41" a="1"/>
  <c r="DC147" i="41"/>
  <c r="DD147" i="41"/>
  <c r="DE147" i="41" s="1"/>
  <c r="BB251" i="41" a="1"/>
  <c r="BB357" i="41" a="1"/>
  <c r="BB284" i="41" a="1"/>
  <c r="BB152" i="41" a="1"/>
  <c r="BB213" i="41" a="1"/>
  <c r="BB326" i="41" a="1"/>
  <c r="BB231" i="41" a="1"/>
  <c r="DH361" i="41"/>
  <c r="DJ361" i="41" s="1"/>
  <c r="DI361" i="41"/>
  <c r="DK361" i="41" s="1"/>
  <c r="BB362" i="41" a="1"/>
  <c r="BB145" i="41" a="1"/>
  <c r="BB367" i="41" a="1"/>
  <c r="BB370" i="41" a="1"/>
  <c r="BB283" i="41" a="1"/>
  <c r="BB382" i="41" a="1"/>
  <c r="BB316" i="41" a="1"/>
  <c r="BB312" i="41" a="1"/>
  <c r="BB345" i="41" a="1"/>
  <c r="BB225" i="41" a="1"/>
  <c r="CJ143" i="41"/>
  <c r="BB322" i="41" a="1"/>
  <c r="BB373" i="41" a="1"/>
  <c r="BB366" i="41" a="1"/>
  <c r="DC144" i="41"/>
  <c r="DD144" i="41" s="1"/>
  <c r="DE144" i="41" s="1"/>
  <c r="BB364" i="41" a="1"/>
  <c r="BB386" i="41" a="1"/>
  <c r="BB365" i="41" a="1"/>
  <c r="BB371" i="41" a="1"/>
  <c r="BB317" i="41" a="1"/>
  <c r="CJ210" i="41"/>
  <c r="BB258" i="41" a="1"/>
  <c r="BB318" i="41" a="1"/>
  <c r="BB245" i="41" a="1"/>
  <c r="BB147" i="41" a="1"/>
  <c r="BB377" i="41" a="1"/>
  <c r="BB393" i="41" a="1"/>
  <c r="BB253" i="41" a="1"/>
  <c r="BB293" i="41" a="1"/>
  <c r="BB182" i="41" a="1"/>
  <c r="BB278" i="41" a="1"/>
  <c r="BB220" i="41" a="1"/>
  <c r="BB249" i="41" a="1"/>
  <c r="BB260" i="41" a="1"/>
  <c r="DC214" i="41"/>
  <c r="DD214" i="41" s="1"/>
  <c r="DE214" i="41" s="1"/>
  <c r="BB368" i="41" a="1"/>
  <c r="BB189" i="41" a="1"/>
  <c r="BB289" i="41" a="1"/>
  <c r="DC154" i="41"/>
  <c r="DD154" i="41" s="1"/>
  <c r="DE154" i="41" s="1"/>
  <c r="BB238" i="41" a="1"/>
  <c r="BB212" i="41" a="1"/>
  <c r="BB159" i="41" a="1"/>
  <c r="BB246" i="41" a="1"/>
  <c r="BB233" i="41" a="1"/>
  <c r="BB150" i="41" a="1"/>
  <c r="BB149" i="41" a="1"/>
  <c r="BB223" i="41" a="1"/>
  <c r="BB311" i="41" a="1"/>
  <c r="BB153" i="41" a="1"/>
  <c r="BB237" i="41" a="1"/>
  <c r="BB234" i="41" a="1"/>
  <c r="BB352" i="41" a="1"/>
  <c r="BB177" i="41" a="1"/>
  <c r="BB157" i="41" a="1"/>
  <c r="BB378" i="41" a="1"/>
  <c r="BB320" i="41" a="1"/>
  <c r="BB176" i="41" a="1"/>
  <c r="BB217" i="41" a="1"/>
  <c r="BB314" i="41" a="1"/>
  <c r="BB290" i="41" a="1"/>
  <c r="BB173" i="41" a="1"/>
  <c r="BB296" i="41" a="1"/>
  <c r="Q86" i="37"/>
  <c r="S86" i="37"/>
  <c r="Q91" i="37"/>
  <c r="DA152" i="37"/>
  <c r="DB152" i="37" s="1"/>
  <c r="DA157" i="37"/>
  <c r="DB157" i="37" s="1"/>
  <c r="DA159" i="37"/>
  <c r="DB159" i="37" s="1"/>
  <c r="DC159" i="37" s="1"/>
  <c r="DD159" i="37" s="1"/>
  <c r="DE159" i="37" s="1"/>
  <c r="K104" i="37"/>
  <c r="DA155" i="37"/>
  <c r="DB155" i="37" s="1"/>
  <c r="DC155" i="37" s="1"/>
  <c r="DD155" i="37" s="1"/>
  <c r="DE155" i="37" s="1"/>
  <c r="DA158" i="37"/>
  <c r="DB158" i="37" s="1"/>
  <c r="DC158" i="37" s="1"/>
  <c r="DD158" i="37" s="1"/>
  <c r="DE158" i="37" s="1"/>
  <c r="F104" i="37"/>
  <c r="DA145" i="37"/>
  <c r="DB145" i="37" s="1"/>
  <c r="DC145" i="37" s="1"/>
  <c r="DD145" i="37" s="1"/>
  <c r="DE145" i="37" s="1"/>
  <c r="DI145" i="37" s="1"/>
  <c r="DK145" i="37" s="1"/>
  <c r="G87" i="37"/>
  <c r="G12" i="43" s="1"/>
  <c r="DA151" i="37"/>
  <c r="DB151" i="37" s="1"/>
  <c r="DC151" i="37" s="1"/>
  <c r="DD151" i="37" s="1"/>
  <c r="DE151" i="37" s="1"/>
  <c r="DA149" i="37"/>
  <c r="DB149" i="37" s="1"/>
  <c r="DC149" i="37" s="1"/>
  <c r="DD149" i="37" s="1"/>
  <c r="DE149" i="37" s="1"/>
  <c r="DA148" i="37"/>
  <c r="DB148" i="37" s="1"/>
  <c r="DC148" i="37" s="1"/>
  <c r="DD148" i="37" s="1"/>
  <c r="DE148" i="37" s="1"/>
  <c r="DA144" i="37"/>
  <c r="DB144" i="37" s="1"/>
  <c r="DC144" i="37" s="1"/>
  <c r="DD144" i="37" s="1"/>
  <c r="DE144" i="37" s="1"/>
  <c r="DA153" i="37"/>
  <c r="DB153" i="37" s="1"/>
  <c r="DC153" i="37" s="1"/>
  <c r="DD153" i="37" s="1"/>
  <c r="DE153" i="37" s="1"/>
  <c r="DA146" i="37"/>
  <c r="DB146" i="37" s="1"/>
  <c r="DC146" i="37" s="1"/>
  <c r="DD146" i="37" s="1"/>
  <c r="DE146" i="37" s="1"/>
  <c r="DI146" i="37" s="1"/>
  <c r="DK146" i="37" s="1"/>
  <c r="DA147" i="37"/>
  <c r="DB147" i="37" s="1"/>
  <c r="DC147" i="37" s="1"/>
  <c r="DD147" i="37" s="1"/>
  <c r="DE147" i="37" s="1"/>
  <c r="C356" i="37"/>
  <c r="C392" i="37"/>
  <c r="C379" i="37"/>
  <c r="C383" i="37"/>
  <c r="C348" i="37"/>
  <c r="C362" i="37"/>
  <c r="C386" i="37"/>
  <c r="C372" i="37"/>
  <c r="C361" i="37"/>
  <c r="C345" i="37"/>
  <c r="C385" i="37"/>
  <c r="C380" i="37"/>
  <c r="C351" i="37"/>
  <c r="C388" i="37"/>
  <c r="C377" i="37"/>
  <c r="C349" i="37"/>
  <c r="C389" i="37"/>
  <c r="C382" i="37"/>
  <c r="C394" i="37"/>
  <c r="C363" i="37"/>
  <c r="C357" i="37"/>
  <c r="C393" i="37"/>
  <c r="C365" i="37"/>
  <c r="C376" i="37"/>
  <c r="C373" i="37"/>
  <c r="C381" i="37"/>
  <c r="C384" i="37"/>
  <c r="C346" i="37"/>
  <c r="C364" i="37"/>
  <c r="C378" i="37"/>
  <c r="C391" i="37"/>
  <c r="C358" i="37"/>
  <c r="C366" i="37"/>
  <c r="C352" i="37"/>
  <c r="C374" i="37"/>
  <c r="C367" i="37"/>
  <c r="C353" i="37"/>
  <c r="C359" i="37"/>
  <c r="C371" i="37"/>
  <c r="C375" i="37"/>
  <c r="C387" i="37"/>
  <c r="C390" i="37"/>
  <c r="C368" i="37"/>
  <c r="C354" i="37"/>
  <c r="C360" i="37"/>
  <c r="C369" i="37"/>
  <c r="C355" i="37"/>
  <c r="C370" i="37"/>
  <c r="C347" i="37"/>
  <c r="C350" i="37"/>
  <c r="DA161" i="37"/>
  <c r="DB161" i="37" s="1"/>
  <c r="DC161" i="37" s="1"/>
  <c r="DD161" i="37" s="1"/>
  <c r="DE161" i="37" s="1"/>
  <c r="DA156" i="37"/>
  <c r="DB156" i="37" s="1"/>
  <c r="DC156" i="37" s="1"/>
  <c r="DD156" i="37" s="1"/>
  <c r="DE156" i="37" s="1"/>
  <c r="DA346" i="37"/>
  <c r="DB346" i="37" s="1"/>
  <c r="DA362" i="37"/>
  <c r="DB362" i="37" s="1"/>
  <c r="DA347" i="37"/>
  <c r="DB347" i="37" s="1"/>
  <c r="DA345" i="37"/>
  <c r="DB345" i="37" s="1"/>
  <c r="DA350" i="37"/>
  <c r="DB350" i="37" s="1"/>
  <c r="DA358" i="37"/>
  <c r="DB358" i="37" s="1"/>
  <c r="DA348" i="37"/>
  <c r="DB348" i="37" s="1"/>
  <c r="DA349" i="37"/>
  <c r="DB349" i="37" s="1"/>
  <c r="DA351" i="37"/>
  <c r="DB351" i="37" s="1"/>
  <c r="DA356" i="37"/>
  <c r="DB356" i="37" s="1"/>
  <c r="DA357" i="37"/>
  <c r="DB357" i="37" s="1"/>
  <c r="DA352" i="37"/>
  <c r="DB352" i="37" s="1"/>
  <c r="DA355" i="37"/>
  <c r="DB355" i="37" s="1"/>
  <c r="DA353" i="37"/>
  <c r="DB353" i="37" s="1"/>
  <c r="DA359" i="37"/>
  <c r="DB359" i="37" s="1"/>
  <c r="DA354" i="37"/>
  <c r="DB354" i="37" s="1"/>
  <c r="DA361" i="37"/>
  <c r="DB361" i="37" s="1"/>
  <c r="DA360" i="37"/>
  <c r="DB360" i="37" s="1"/>
  <c r="DA288" i="37"/>
  <c r="DB288" i="37" s="1"/>
  <c r="DA289" i="37"/>
  <c r="DB289" i="37" s="1"/>
  <c r="DA290" i="37"/>
  <c r="DB290" i="37" s="1"/>
  <c r="DA282" i="37"/>
  <c r="DB282" i="37" s="1"/>
  <c r="DA283" i="37"/>
  <c r="DB283" i="37" s="1"/>
  <c r="DA285" i="37"/>
  <c r="DB285" i="37" s="1"/>
  <c r="DA286" i="37"/>
  <c r="DB286" i="37" s="1"/>
  <c r="DA292" i="37"/>
  <c r="DB292" i="37" s="1"/>
  <c r="DA279" i="37"/>
  <c r="DB279" i="37" s="1"/>
  <c r="DA291" i="37"/>
  <c r="DB291" i="37" s="1"/>
  <c r="DA280" i="37"/>
  <c r="DB280" i="37" s="1"/>
  <c r="DA281" i="37"/>
  <c r="DB281" i="37" s="1"/>
  <c r="DA293" i="37"/>
  <c r="DB293" i="37" s="1"/>
  <c r="DA284" i="37"/>
  <c r="DB284" i="37" s="1"/>
  <c r="DA287" i="37"/>
  <c r="DB287" i="37" s="1"/>
  <c r="DA278" i="37"/>
  <c r="DB278" i="37" s="1"/>
  <c r="DA294" i="37"/>
  <c r="DB294" i="37" s="1"/>
  <c r="DA295" i="37"/>
  <c r="DB295" i="37" s="1"/>
  <c r="C312" i="37"/>
  <c r="C321" i="37"/>
  <c r="C305" i="37"/>
  <c r="C291" i="37"/>
  <c r="C282" i="37"/>
  <c r="C323" i="37"/>
  <c r="C326" i="37"/>
  <c r="C310" i="37"/>
  <c r="C281" i="37"/>
  <c r="C320" i="37"/>
  <c r="C313" i="37"/>
  <c r="C298" i="37"/>
  <c r="C278" i="37"/>
  <c r="C303" i="37"/>
  <c r="C290" i="37"/>
  <c r="C314" i="37"/>
  <c r="C325" i="37"/>
  <c r="C280" i="37"/>
  <c r="C324" i="37"/>
  <c r="C297" i="37"/>
  <c r="C308" i="37"/>
  <c r="C306" i="37"/>
  <c r="C311" i="37"/>
  <c r="C295" i="37"/>
  <c r="C292" i="37"/>
  <c r="C327" i="37"/>
  <c r="C302" i="37"/>
  <c r="C286" i="37"/>
  <c r="C318" i="37"/>
  <c r="C284" i="37"/>
  <c r="C315" i="37"/>
  <c r="C294" i="37"/>
  <c r="C283" i="37"/>
  <c r="C301" i="37"/>
  <c r="C317" i="37"/>
  <c r="C279" i="37"/>
  <c r="C300" i="37"/>
  <c r="C296" i="37"/>
  <c r="C319" i="37"/>
  <c r="C307" i="37"/>
  <c r="C304" i="37"/>
  <c r="C316" i="37"/>
  <c r="C322" i="37"/>
  <c r="C287" i="37"/>
  <c r="C293" i="37"/>
  <c r="C285" i="37"/>
  <c r="C299" i="37"/>
  <c r="C289" i="37"/>
  <c r="C309" i="37"/>
  <c r="C288" i="37"/>
  <c r="DA150" i="37"/>
  <c r="DB150" i="37" s="1"/>
  <c r="DC150" i="37" s="1"/>
  <c r="DD150" i="37" s="1"/>
  <c r="DE150" i="37" s="1"/>
  <c r="DA160" i="37"/>
  <c r="DB160" i="37" s="1"/>
  <c r="DC160" i="37" s="1"/>
  <c r="DD160" i="37" s="1"/>
  <c r="DE160" i="37" s="1"/>
  <c r="DA220" i="37"/>
  <c r="DB220" i="37" s="1"/>
  <c r="DC220" i="37" s="1"/>
  <c r="DA221" i="37"/>
  <c r="DB221" i="37" s="1"/>
  <c r="DC221" i="37" s="1"/>
  <c r="DD221" i="37" s="1"/>
  <c r="DE221" i="37" s="1"/>
  <c r="DA223" i="37"/>
  <c r="DB223" i="37" s="1"/>
  <c r="DC223" i="37" s="1"/>
  <c r="DA225" i="37"/>
  <c r="DB225" i="37" s="1"/>
  <c r="DC225" i="37" s="1"/>
  <c r="DA227" i="37"/>
  <c r="DB227" i="37" s="1"/>
  <c r="DC227" i="37" s="1"/>
  <c r="DA212" i="37"/>
  <c r="DB212" i="37" s="1"/>
  <c r="DC212" i="37" s="1"/>
  <c r="DA213" i="37"/>
  <c r="DB213" i="37" s="1"/>
  <c r="DC213" i="37" s="1"/>
  <c r="DA216" i="37"/>
  <c r="DB216" i="37" s="1"/>
  <c r="DC216" i="37" s="1"/>
  <c r="DA219" i="37"/>
  <c r="DB219" i="37" s="1"/>
  <c r="DC219" i="37" s="1"/>
  <c r="DA211" i="37"/>
  <c r="DB211" i="37" s="1"/>
  <c r="DC211" i="37" s="1"/>
  <c r="DD211" i="37" s="1"/>
  <c r="DE211" i="37" s="1"/>
  <c r="DA222" i="37"/>
  <c r="DB222" i="37" s="1"/>
  <c r="DC222" i="37" s="1"/>
  <c r="DA224" i="37"/>
  <c r="DB224" i="37" s="1"/>
  <c r="DC224" i="37" s="1"/>
  <c r="DA226" i="37"/>
  <c r="DB226" i="37" s="1"/>
  <c r="DC226" i="37" s="1"/>
  <c r="DA214" i="37"/>
  <c r="DB214" i="37" s="1"/>
  <c r="DC214" i="37" s="1"/>
  <c r="DA228" i="37"/>
  <c r="DB228" i="37" s="1"/>
  <c r="DC228" i="37" s="1"/>
  <c r="DA215" i="37"/>
  <c r="DB215" i="37" s="1"/>
  <c r="DC215" i="37" s="1"/>
  <c r="DA217" i="37"/>
  <c r="DB217" i="37" s="1"/>
  <c r="DC217" i="37" s="1"/>
  <c r="DA218" i="37"/>
  <c r="DB218" i="37" s="1"/>
  <c r="DC218" i="37" s="1"/>
  <c r="C241" i="37"/>
  <c r="C242" i="37"/>
  <c r="C228" i="37"/>
  <c r="C226" i="37"/>
  <c r="C225" i="37"/>
  <c r="C248" i="37"/>
  <c r="C218" i="37"/>
  <c r="C231" i="37"/>
  <c r="C219" i="37"/>
  <c r="C243" i="37"/>
  <c r="C245" i="37"/>
  <c r="C235" i="37"/>
  <c r="C259" i="37"/>
  <c r="C217" i="37"/>
  <c r="C247" i="37"/>
  <c r="C254" i="37"/>
  <c r="C213" i="37"/>
  <c r="C234" i="37"/>
  <c r="C255" i="37"/>
  <c r="C249" i="37"/>
  <c r="C215" i="37"/>
  <c r="C229" i="37"/>
  <c r="C250" i="37"/>
  <c r="C233" i="37"/>
  <c r="C256" i="37"/>
  <c r="C253" i="37"/>
  <c r="C232" i="37"/>
  <c r="C239" i="37"/>
  <c r="C211" i="37"/>
  <c r="C222" i="37"/>
  <c r="C237" i="37"/>
  <c r="C214" i="37"/>
  <c r="C220" i="37"/>
  <c r="C257" i="37"/>
  <c r="C251" i="37"/>
  <c r="C224" i="37"/>
  <c r="C260" i="37"/>
  <c r="C216" i="37"/>
  <c r="C240" i="37"/>
  <c r="C230" i="37"/>
  <c r="C236" i="37"/>
  <c r="C212" i="37"/>
  <c r="C244" i="37"/>
  <c r="C246" i="37"/>
  <c r="C252" i="37"/>
  <c r="C238" i="37"/>
  <c r="C223" i="37"/>
  <c r="C258" i="37"/>
  <c r="C227" i="37"/>
  <c r="C221" i="37"/>
  <c r="DC152" i="37"/>
  <c r="DD152" i="37" s="1"/>
  <c r="DE152" i="37" s="1"/>
  <c r="DC157" i="37"/>
  <c r="DD157" i="37" s="1"/>
  <c r="DE157" i="37" s="1"/>
  <c r="DC154" i="37"/>
  <c r="DD154" i="37" s="1"/>
  <c r="DE154" i="37" s="1"/>
  <c r="C150" i="37"/>
  <c r="CN150" i="37" s="1"/>
  <c r="CO150" i="37" s="1"/>
  <c r="C166" i="37"/>
  <c r="AA166" i="37" s="1"/>
  <c r="C182" i="37"/>
  <c r="CN182" i="37" s="1"/>
  <c r="CO182" i="37" s="1"/>
  <c r="C156" i="37"/>
  <c r="R156" i="37" s="1"/>
  <c r="C159" i="37"/>
  <c r="CN159" i="37" s="1"/>
  <c r="CO159" i="37" s="1"/>
  <c r="C175" i="37"/>
  <c r="CN175" i="37" s="1"/>
  <c r="CO175" i="37" s="1"/>
  <c r="C144" i="37"/>
  <c r="M144" i="37" s="1"/>
  <c r="C163" i="37"/>
  <c r="CN163" i="37" s="1"/>
  <c r="CO163" i="37" s="1"/>
  <c r="C180" i="37"/>
  <c r="CN180" i="37" s="1"/>
  <c r="CO180" i="37" s="1"/>
  <c r="C149" i="37"/>
  <c r="CN149" i="37" s="1"/>
  <c r="CO149" i="37" s="1"/>
  <c r="C151" i="37"/>
  <c r="CN151" i="37" s="1"/>
  <c r="CO151" i="37" s="1"/>
  <c r="C167" i="37"/>
  <c r="CN167" i="37" s="1"/>
  <c r="CO167" i="37" s="1"/>
  <c r="C183" i="37"/>
  <c r="CN183" i="37" s="1"/>
  <c r="CO183" i="37" s="1"/>
  <c r="C178" i="37"/>
  <c r="CN178" i="37" s="1"/>
  <c r="CO178" i="37" s="1"/>
  <c r="C152" i="37"/>
  <c r="CN152" i="37" s="1"/>
  <c r="CO152" i="37" s="1"/>
  <c r="C168" i="37"/>
  <c r="CN168" i="37" s="1"/>
  <c r="CO168" i="37" s="1"/>
  <c r="C184" i="37"/>
  <c r="CN184" i="37" s="1"/>
  <c r="CO184" i="37" s="1"/>
  <c r="C172" i="37"/>
  <c r="C191" i="37"/>
  <c r="CN191" i="37" s="1"/>
  <c r="CO191" i="37" s="1"/>
  <c r="C179" i="37"/>
  <c r="CN179" i="37" s="1"/>
  <c r="CO179" i="37" s="1"/>
  <c r="C153" i="37"/>
  <c r="U153" i="37" s="1"/>
  <c r="C169" i="37"/>
  <c r="W169" i="37" s="1"/>
  <c r="C185" i="37"/>
  <c r="CN185" i="37" s="1"/>
  <c r="CO185" i="37" s="1"/>
  <c r="C192" i="37"/>
  <c r="CN192" i="37" s="1"/>
  <c r="CO192" i="37" s="1"/>
  <c r="C146" i="37"/>
  <c r="CN146" i="37" s="1"/>
  <c r="CO146" i="37" s="1"/>
  <c r="C147" i="37"/>
  <c r="CN147" i="37" s="1"/>
  <c r="CO147" i="37" s="1"/>
  <c r="C165" i="37"/>
  <c r="C154" i="37"/>
  <c r="S154" i="37" s="1"/>
  <c r="C170" i="37"/>
  <c r="F170" i="37" s="1"/>
  <c r="AE170" i="37" s="1"/>
  <c r="C186" i="37"/>
  <c r="CN186" i="37" s="1"/>
  <c r="CO186" i="37" s="1"/>
  <c r="C162" i="37"/>
  <c r="CN162" i="37" s="1"/>
  <c r="CO162" i="37" s="1"/>
  <c r="C148" i="37"/>
  <c r="CN148" i="37" s="1"/>
  <c r="CO148" i="37" s="1"/>
  <c r="C181" i="37"/>
  <c r="CN181" i="37" s="1"/>
  <c r="CO181" i="37" s="1"/>
  <c r="C155" i="37"/>
  <c r="C171" i="37"/>
  <c r="C187" i="37"/>
  <c r="F187" i="37" s="1"/>
  <c r="AE187" i="37" s="1"/>
  <c r="C188" i="37"/>
  <c r="N188" i="37" s="1"/>
  <c r="C176" i="37"/>
  <c r="CN176" i="37" s="1"/>
  <c r="CO176" i="37" s="1"/>
  <c r="C193" i="37"/>
  <c r="CN193" i="37" s="1"/>
  <c r="CO193" i="37" s="1"/>
  <c r="C164" i="37"/>
  <c r="CN164" i="37" s="1"/>
  <c r="CO164" i="37" s="1"/>
  <c r="C157" i="37"/>
  <c r="V157" i="37" s="1"/>
  <c r="C173" i="37"/>
  <c r="U173" i="37" s="1"/>
  <c r="C189" i="37"/>
  <c r="C158" i="37"/>
  <c r="C174" i="37"/>
  <c r="N174" i="37" s="1"/>
  <c r="C190" i="37"/>
  <c r="C160" i="37"/>
  <c r="CN160" i="37" s="1"/>
  <c r="CO160" i="37" s="1"/>
  <c r="C145" i="37"/>
  <c r="CN145" i="37" s="1"/>
  <c r="CO145" i="37" s="1"/>
  <c r="C161" i="37"/>
  <c r="CN161" i="37" s="1"/>
  <c r="CO161" i="37" s="1"/>
  <c r="C177" i="37"/>
  <c r="CN177" i="37" s="1"/>
  <c r="CO177" i="37" s="1"/>
  <c r="D164" i="37"/>
  <c r="AC164" i="37" s="1"/>
  <c r="D192" i="37"/>
  <c r="AC192" i="37" s="1"/>
  <c r="X144" i="37"/>
  <c r="T144" i="37"/>
  <c r="W144" i="37"/>
  <c r="L144" i="37"/>
  <c r="P144" i="37"/>
  <c r="L182" i="37"/>
  <c r="P148" i="37"/>
  <c r="T146" i="37"/>
  <c r="Y184" i="37"/>
  <c r="P163" i="37"/>
  <c r="L175" i="37"/>
  <c r="L172" i="37"/>
  <c r="S181" i="37"/>
  <c r="P193" i="37"/>
  <c r="X182" i="37"/>
  <c r="K182" i="37"/>
  <c r="BS84" i="36"/>
  <c r="CB58" i="36"/>
  <c r="X145" i="37"/>
  <c r="P183" i="37"/>
  <c r="X192" i="37"/>
  <c r="X164" i="37"/>
  <c r="T192" i="37"/>
  <c r="X157" i="37"/>
  <c r="P164" i="37"/>
  <c r="X173" i="37"/>
  <c r="BS86" i="36"/>
  <c r="BS64" i="36"/>
  <c r="BS66" i="36"/>
  <c r="BS78" i="36"/>
  <c r="BS81" i="36"/>
  <c r="BS74" i="36"/>
  <c r="BS76" i="36"/>
  <c r="BS59" i="36"/>
  <c r="BS60" i="36"/>
  <c r="BS72" i="36"/>
  <c r="BS83" i="36"/>
  <c r="BS80" i="36"/>
  <c r="BS69" i="36"/>
  <c r="BS75" i="36"/>
  <c r="BS77" i="36"/>
  <c r="BS73" i="36"/>
  <c r="BS82" i="36"/>
  <c r="BS79" i="36"/>
  <c r="BS87" i="36"/>
  <c r="BS62" i="36"/>
  <c r="BS85" i="36"/>
  <c r="BS71" i="36"/>
  <c r="BS68" i="36"/>
  <c r="BS70" i="36"/>
  <c r="BS65" i="36"/>
  <c r="BS67" i="36"/>
  <c r="BS63" i="36"/>
  <c r="BS61" i="36"/>
  <c r="BR61" i="36"/>
  <c r="BR79" i="36"/>
  <c r="BR62" i="36"/>
  <c r="BR87" i="36"/>
  <c r="BR80" i="36"/>
  <c r="BR73" i="36"/>
  <c r="BR60" i="36"/>
  <c r="BR68" i="36"/>
  <c r="BR85" i="36"/>
  <c r="BR58" i="36"/>
  <c r="BZ58" i="36" s="1" a="1"/>
  <c r="BZ58" i="36" s="1"/>
  <c r="CA58" i="36" s="1"/>
  <c r="BR63" i="36"/>
  <c r="BR76" i="36"/>
  <c r="BR59" i="36"/>
  <c r="BR77" i="36"/>
  <c r="BR70" i="36"/>
  <c r="BR75" i="36"/>
  <c r="BR74" i="36"/>
  <c r="BR71" i="36"/>
  <c r="BR86" i="36"/>
  <c r="BR64" i="36"/>
  <c r="BR83" i="36"/>
  <c r="BR67" i="36"/>
  <c r="BR72" i="36"/>
  <c r="BR66" i="36"/>
  <c r="BR81" i="36"/>
  <c r="BR65" i="36"/>
  <c r="BR84" i="36"/>
  <c r="BR69" i="36"/>
  <c r="BR78" i="36"/>
  <c r="BR82" i="36"/>
  <c r="DH347" i="41" l="1"/>
  <c r="DJ347" i="41" s="1"/>
  <c r="DI352" i="41"/>
  <c r="DK352" i="41" s="1"/>
  <c r="DI287" i="41"/>
  <c r="DK287" i="41" s="1"/>
  <c r="DH348" i="41"/>
  <c r="DJ348" i="41" s="1"/>
  <c r="DE344" i="41"/>
  <c r="Q334" i="41" s="1"/>
  <c r="J90" i="41" s="1"/>
  <c r="J25" i="43" s="1"/>
  <c r="DI280" i="41"/>
  <c r="DK280" i="41" s="1"/>
  <c r="DH285" i="41"/>
  <c r="DJ285" i="41" s="1"/>
  <c r="DI285" i="41"/>
  <c r="DK285" i="41" s="1"/>
  <c r="BB354" i="41"/>
  <c r="BJ354" i="41" s="1"/>
  <c r="DH358" i="41"/>
  <c r="DJ358" i="41" s="1"/>
  <c r="DH360" i="41"/>
  <c r="DJ360" i="41" s="1"/>
  <c r="DH286" i="41"/>
  <c r="DJ286" i="41" s="1"/>
  <c r="DH288" i="41"/>
  <c r="DJ288" i="41" s="1"/>
  <c r="DI288" i="41"/>
  <c r="DK288" i="41" s="1"/>
  <c r="BJ279" i="41"/>
  <c r="BR279" i="41" s="1"/>
  <c r="BS279" i="41"/>
  <c r="CB279" i="41" s="1"/>
  <c r="BK279" i="41"/>
  <c r="DI282" i="41"/>
  <c r="DK282" i="41" s="1"/>
  <c r="DH294" i="41"/>
  <c r="DJ294" i="41" s="1"/>
  <c r="DE277" i="41"/>
  <c r="Q267" i="41" s="1"/>
  <c r="J89" i="41" s="1"/>
  <c r="J24" i="43" s="1"/>
  <c r="V192" i="37"/>
  <c r="DH219" i="41"/>
  <c r="DJ219" i="41" s="1"/>
  <c r="DI219" i="41"/>
  <c r="DK219" i="41" s="1"/>
  <c r="DI216" i="41"/>
  <c r="DK216" i="41" s="1"/>
  <c r="DH216" i="41"/>
  <c r="DJ216" i="41" s="1"/>
  <c r="DI144" i="41"/>
  <c r="DE143" i="41"/>
  <c r="Q133" i="41" s="1"/>
  <c r="J87" i="41" s="1"/>
  <c r="J22" i="43" s="1"/>
  <c r="DH144" i="41"/>
  <c r="DI227" i="41"/>
  <c r="DK227" i="41" s="1"/>
  <c r="DH227" i="41"/>
  <c r="DJ227" i="41" s="1"/>
  <c r="DH146" i="41"/>
  <c r="DJ146" i="41" s="1"/>
  <c r="DI146" i="41"/>
  <c r="DK146" i="41" s="1"/>
  <c r="DH151" i="41"/>
  <c r="DJ151" i="41" s="1"/>
  <c r="DI151" i="41"/>
  <c r="DK151" i="41" s="1"/>
  <c r="DI154" i="41"/>
  <c r="DK154" i="41" s="1"/>
  <c r="DH154" i="41"/>
  <c r="DJ154" i="41" s="1"/>
  <c r="DH159" i="41"/>
  <c r="DJ159" i="41" s="1"/>
  <c r="DI159" i="41"/>
  <c r="DK159" i="41" s="1"/>
  <c r="DI211" i="41"/>
  <c r="DE210" i="41"/>
  <c r="Q200" i="41" s="1"/>
  <c r="J88" i="41" s="1"/>
  <c r="J23" i="43" s="1"/>
  <c r="DH211" i="41"/>
  <c r="DI156" i="41"/>
  <c r="DK156" i="41" s="1"/>
  <c r="DH156" i="41"/>
  <c r="DJ156" i="41" s="1"/>
  <c r="DI215" i="41"/>
  <c r="DK215" i="41" s="1"/>
  <c r="DH215" i="41"/>
  <c r="DJ215" i="41" s="1"/>
  <c r="DH157" i="41"/>
  <c r="DJ157" i="41" s="1"/>
  <c r="DI157" i="41"/>
  <c r="DK157" i="41" s="1"/>
  <c r="DI148" i="41"/>
  <c r="DK148" i="41" s="1"/>
  <c r="DH148" i="41"/>
  <c r="DJ148" i="41" s="1"/>
  <c r="DH149" i="41"/>
  <c r="DJ149" i="41" s="1"/>
  <c r="DI149" i="41"/>
  <c r="DK149" i="41" s="1"/>
  <c r="DI222" i="41"/>
  <c r="DK222" i="41" s="1"/>
  <c r="DH222" i="41"/>
  <c r="DJ222" i="41" s="1"/>
  <c r="DI153" i="41"/>
  <c r="DK153" i="41" s="1"/>
  <c r="DH153" i="41"/>
  <c r="DJ153" i="41" s="1"/>
  <c r="DI214" i="41"/>
  <c r="DK214" i="41" s="1"/>
  <c r="DH214" i="41"/>
  <c r="DJ214" i="41" s="1"/>
  <c r="DI224" i="41"/>
  <c r="DK224" i="41" s="1"/>
  <c r="DH224" i="41"/>
  <c r="DJ224" i="41" s="1"/>
  <c r="DI213" i="41"/>
  <c r="DK213" i="41" s="1"/>
  <c r="DH213" i="41"/>
  <c r="DJ213" i="41" s="1"/>
  <c r="DI145" i="41"/>
  <c r="DK145" i="41" s="1"/>
  <c r="DH145" i="41"/>
  <c r="DJ145" i="41" s="1"/>
  <c r="DI226" i="41"/>
  <c r="DK226" i="41" s="1"/>
  <c r="DH226" i="41"/>
  <c r="DJ226" i="41" s="1"/>
  <c r="DI223" i="41"/>
  <c r="DK223" i="41" s="1"/>
  <c r="DH223" i="41"/>
  <c r="DJ223" i="41" s="1"/>
  <c r="DI150" i="41"/>
  <c r="DK150" i="41" s="1"/>
  <c r="DH150" i="41"/>
  <c r="DJ150" i="41" s="1"/>
  <c r="DI160" i="41"/>
  <c r="DK160" i="41" s="1"/>
  <c r="DH160" i="41"/>
  <c r="DJ160" i="41" s="1"/>
  <c r="BT251" i="41"/>
  <c r="CC251" i="41" s="1"/>
  <c r="BK251" i="41"/>
  <c r="BL251" i="41"/>
  <c r="BB251" i="41"/>
  <c r="BJ251" i="41" s="1"/>
  <c r="BS251" i="41"/>
  <c r="BW251" i="41"/>
  <c r="CF251" i="41" s="1"/>
  <c r="BV251" i="41"/>
  <c r="CE251" i="41" s="1"/>
  <c r="BU251" i="41"/>
  <c r="CD251" i="41" s="1"/>
  <c r="BO251" i="41"/>
  <c r="BN251" i="41"/>
  <c r="BM251" i="41"/>
  <c r="BW255" i="41"/>
  <c r="CF255" i="41" s="1"/>
  <c r="BU255" i="41"/>
  <c r="CD255" i="41" s="1"/>
  <c r="BT255" i="41"/>
  <c r="CC255" i="41" s="1"/>
  <c r="BK255" i="41"/>
  <c r="BN255" i="41"/>
  <c r="BM255" i="41"/>
  <c r="BB255" i="41"/>
  <c r="BJ255" i="41" s="1"/>
  <c r="BO255" i="41"/>
  <c r="BL255" i="41"/>
  <c r="BV255" i="41"/>
  <c r="CE255" i="41" s="1"/>
  <c r="V179" i="37"/>
  <c r="BO237" i="41"/>
  <c r="BM237" i="41"/>
  <c r="BW237" i="41"/>
  <c r="CF237" i="41" s="1"/>
  <c r="BU237" i="41"/>
  <c r="CD237" i="41" s="1"/>
  <c r="BT237" i="41"/>
  <c r="CC237" i="41" s="1"/>
  <c r="BV237" i="41"/>
  <c r="CE237" i="41" s="1"/>
  <c r="BL237" i="41"/>
  <c r="BN237" i="41"/>
  <c r="BB237" i="41"/>
  <c r="BJ237" i="41" s="1"/>
  <c r="BK237" i="41"/>
  <c r="BK212" i="41"/>
  <c r="BB212" i="41"/>
  <c r="BJ212" i="41" s="1"/>
  <c r="BR212" i="41" s="1"/>
  <c r="BV249" i="41"/>
  <c r="CE249" i="41" s="1"/>
  <c r="BT249" i="41"/>
  <c r="CC249" i="41" s="1"/>
  <c r="BW249" i="41"/>
  <c r="CF249" i="41" s="1"/>
  <c r="BU249" i="41"/>
  <c r="CD249" i="41" s="1"/>
  <c r="BK249" i="41"/>
  <c r="BL249" i="41"/>
  <c r="BO249" i="41"/>
  <c r="BN249" i="41"/>
  <c r="BM249" i="41"/>
  <c r="BB249" i="41"/>
  <c r="BJ249" i="41" s="1"/>
  <c r="BB253" i="41"/>
  <c r="BJ253" i="41" s="1"/>
  <c r="BO253" i="41"/>
  <c r="BN253" i="41"/>
  <c r="BL253" i="41"/>
  <c r="BU253" i="41"/>
  <c r="CD253" i="41" s="1"/>
  <c r="BV253" i="41"/>
  <c r="CE253" i="41" s="1"/>
  <c r="BW253" i="41"/>
  <c r="CF253" i="41" s="1"/>
  <c r="BT253" i="41"/>
  <c r="CC253" i="41" s="1"/>
  <c r="BM253" i="41"/>
  <c r="BK253" i="41"/>
  <c r="BB371" i="41"/>
  <c r="BL371" i="41"/>
  <c r="BK371" i="41"/>
  <c r="BT371" i="41"/>
  <c r="CC371" i="41" s="1"/>
  <c r="BW371" i="41"/>
  <c r="CF371" i="41" s="1"/>
  <c r="BV371" i="41"/>
  <c r="CE371" i="41" s="1"/>
  <c r="BU371" i="41"/>
  <c r="CD371" i="41" s="1"/>
  <c r="BO371" i="41"/>
  <c r="BM371" i="41"/>
  <c r="BN371" i="41"/>
  <c r="BK362" i="41"/>
  <c r="BB362" i="41"/>
  <c r="BJ362" i="41" s="1"/>
  <c r="BR362" i="41" s="1"/>
  <c r="BK347" i="41"/>
  <c r="BB347" i="41"/>
  <c r="BV319" i="41"/>
  <c r="CE319" i="41" s="1"/>
  <c r="BU319" i="41"/>
  <c r="CD319" i="41" s="1"/>
  <c r="BO319" i="41"/>
  <c r="BN319" i="41"/>
  <c r="BL319" i="41"/>
  <c r="BB319" i="41"/>
  <c r="BJ319" i="41" s="1"/>
  <c r="BW319" i="41"/>
  <c r="CF319" i="41" s="1"/>
  <c r="BT319" i="41"/>
  <c r="CC319" i="41" s="1"/>
  <c r="BM319" i="41"/>
  <c r="BK319" i="41"/>
  <c r="BK190" i="41"/>
  <c r="BB190" i="41"/>
  <c r="BJ190" i="41" s="1"/>
  <c r="BR190" i="41" s="1"/>
  <c r="BK287" i="41"/>
  <c r="BB287" i="41"/>
  <c r="BJ287" i="41" s="1"/>
  <c r="BR287" i="41" s="1"/>
  <c r="BN239" i="41"/>
  <c r="BV239" i="41"/>
  <c r="CE239" i="41" s="1"/>
  <c r="BU239" i="41"/>
  <c r="CD239" i="41" s="1"/>
  <c r="BT239" i="41"/>
  <c r="CC239" i="41" s="1"/>
  <c r="BO239" i="41"/>
  <c r="BW239" i="41"/>
  <c r="CF239" i="41" s="1"/>
  <c r="BM239" i="41"/>
  <c r="BL239" i="41"/>
  <c r="BK239" i="41"/>
  <c r="BB239" i="41"/>
  <c r="BJ239" i="41" s="1"/>
  <c r="BV181" i="41"/>
  <c r="CE181" i="41" s="1"/>
  <c r="BT181" i="41"/>
  <c r="CC181" i="41" s="1"/>
  <c r="BW181" i="41"/>
  <c r="CF181" i="41" s="1"/>
  <c r="BU181" i="41"/>
  <c r="CD181" i="41" s="1"/>
  <c r="BO181" i="41"/>
  <c r="BL181" i="41"/>
  <c r="BK181" i="41"/>
  <c r="BN181" i="41"/>
  <c r="BM181" i="41"/>
  <c r="BB181" i="41"/>
  <c r="BJ181" i="41" s="1"/>
  <c r="J161" i="37"/>
  <c r="R150" i="37"/>
  <c r="BU153" i="41"/>
  <c r="CD153" i="41" s="1"/>
  <c r="BM153" i="41"/>
  <c r="BL153" i="41"/>
  <c r="BO153" i="41"/>
  <c r="BB153" i="41"/>
  <c r="BN153" i="41"/>
  <c r="BK153" i="41"/>
  <c r="BW153" i="41"/>
  <c r="CF153" i="41" s="1"/>
  <c r="BV153" i="41"/>
  <c r="CE153" i="41" s="1"/>
  <c r="BT153" i="41"/>
  <c r="CC153" i="41" s="1"/>
  <c r="BB238" i="41"/>
  <c r="BJ238" i="41" s="1"/>
  <c r="BW238" i="41"/>
  <c r="CF238" i="41" s="1"/>
  <c r="BK238" i="41"/>
  <c r="BM238" i="41"/>
  <c r="BL238" i="41"/>
  <c r="BT238" i="41"/>
  <c r="CC238" i="41" s="1"/>
  <c r="BV238" i="41"/>
  <c r="CE238" i="41" s="1"/>
  <c r="BU238" i="41"/>
  <c r="CD238" i="41" s="1"/>
  <c r="BO238" i="41"/>
  <c r="BN238" i="41"/>
  <c r="BK220" i="41"/>
  <c r="BB220" i="41"/>
  <c r="BJ220" i="41" s="1"/>
  <c r="BW393" i="41"/>
  <c r="CF393" i="41" s="1"/>
  <c r="BB393" i="41"/>
  <c r="BJ393" i="41" s="1"/>
  <c r="BV393" i="41"/>
  <c r="CE393" i="41" s="1"/>
  <c r="BT393" i="41"/>
  <c r="CC393" i="41" s="1"/>
  <c r="BO393" i="41"/>
  <c r="BN393" i="41"/>
  <c r="BL393" i="41"/>
  <c r="BM393" i="41"/>
  <c r="BU393" i="41"/>
  <c r="CD393" i="41" s="1"/>
  <c r="BK393" i="41"/>
  <c r="BB365" i="41"/>
  <c r="BJ365" i="41" s="1"/>
  <c r="BK365" i="41"/>
  <c r="BV225" i="41"/>
  <c r="CE225" i="41" s="1"/>
  <c r="BT225" i="41"/>
  <c r="CC225" i="41" s="1"/>
  <c r="BB225" i="41"/>
  <c r="BJ225" i="41" s="1"/>
  <c r="BM225" i="41"/>
  <c r="BL225" i="41"/>
  <c r="BW225" i="41"/>
  <c r="CF225" i="41" s="1"/>
  <c r="BU225" i="41"/>
  <c r="CD225" i="41" s="1"/>
  <c r="BK225" i="41"/>
  <c r="BO225" i="41"/>
  <c r="BN225" i="41"/>
  <c r="BN241" i="41"/>
  <c r="BL241" i="41"/>
  <c r="BW241" i="41"/>
  <c r="CF241" i="41" s="1"/>
  <c r="BV241" i="41"/>
  <c r="CE241" i="41" s="1"/>
  <c r="BB241" i="41"/>
  <c r="BT241" i="41"/>
  <c r="CC241" i="41" s="1"/>
  <c r="BK241" i="41"/>
  <c r="BO241" i="41"/>
  <c r="BU241" i="41"/>
  <c r="CD241" i="41" s="1"/>
  <c r="BM241" i="41"/>
  <c r="BO232" i="41"/>
  <c r="BM232" i="41"/>
  <c r="BW232" i="41"/>
  <c r="CF232" i="41" s="1"/>
  <c r="BU232" i="41"/>
  <c r="CD232" i="41" s="1"/>
  <c r="BT232" i="41"/>
  <c r="CC232" i="41" s="1"/>
  <c r="BN232" i="41"/>
  <c r="BL232" i="41"/>
  <c r="BV232" i="41"/>
  <c r="CE232" i="41" s="1"/>
  <c r="BK232" i="41"/>
  <c r="BB232" i="41"/>
  <c r="BJ232" i="41" s="1"/>
  <c r="BT310" i="41"/>
  <c r="CC310" i="41" s="1"/>
  <c r="BW310" i="41"/>
  <c r="CF310" i="41" s="1"/>
  <c r="BU310" i="41"/>
  <c r="CD310" i="41" s="1"/>
  <c r="BO310" i="41"/>
  <c r="BN310" i="41"/>
  <c r="BL310" i="41"/>
  <c r="BK310" i="41"/>
  <c r="BV310" i="41"/>
  <c r="CE310" i="41" s="1"/>
  <c r="BB310" i="41"/>
  <c r="BJ310" i="41" s="1"/>
  <c r="BM310" i="41"/>
  <c r="BO156" i="41"/>
  <c r="BN156" i="41"/>
  <c r="BL156" i="41"/>
  <c r="BK156" i="41"/>
  <c r="BM156" i="41"/>
  <c r="BB156" i="41"/>
  <c r="BJ156" i="41" s="1"/>
  <c r="BT156" i="41"/>
  <c r="CC156" i="41" s="1"/>
  <c r="BW156" i="41"/>
  <c r="CF156" i="41" s="1"/>
  <c r="BS156" i="41"/>
  <c r="BV156" i="41"/>
  <c r="CE156" i="41" s="1"/>
  <c r="BU156" i="41"/>
  <c r="CD156" i="41" s="1"/>
  <c r="BB304" i="41"/>
  <c r="BJ304" i="41" s="1"/>
  <c r="BW304" i="41"/>
  <c r="CF304" i="41" s="1"/>
  <c r="BM304" i="41"/>
  <c r="BL304" i="41"/>
  <c r="BV304" i="41"/>
  <c r="CE304" i="41" s="1"/>
  <c r="BU304" i="41"/>
  <c r="CD304" i="41" s="1"/>
  <c r="BT304" i="41"/>
  <c r="CC304" i="41" s="1"/>
  <c r="BK304" i="41"/>
  <c r="BN304" i="41"/>
  <c r="BO304" i="41"/>
  <c r="BB325" i="41"/>
  <c r="BJ325" i="41" s="1"/>
  <c r="BW325" i="41"/>
  <c r="CF325" i="41" s="1"/>
  <c r="BU325" i="41"/>
  <c r="CD325" i="41" s="1"/>
  <c r="BV325" i="41"/>
  <c r="CE325" i="41" s="1"/>
  <c r="BT325" i="41"/>
  <c r="CC325" i="41" s="1"/>
  <c r="BL325" i="41"/>
  <c r="BK325" i="41"/>
  <c r="BN325" i="41"/>
  <c r="BS325" i="41"/>
  <c r="CB325" i="41" s="1"/>
  <c r="BO325" i="41"/>
  <c r="BM325" i="41"/>
  <c r="BO169" i="41"/>
  <c r="BM169" i="41"/>
  <c r="BK169" i="41"/>
  <c r="BU169" i="41"/>
  <c r="CD169" i="41" s="1"/>
  <c r="BW169" i="41"/>
  <c r="CF169" i="41" s="1"/>
  <c r="BV169" i="41"/>
  <c r="CE169" i="41" s="1"/>
  <c r="BT169" i="41"/>
  <c r="CC169" i="41" s="1"/>
  <c r="BN169" i="41"/>
  <c r="BL169" i="41"/>
  <c r="BB169" i="41"/>
  <c r="BJ169" i="41" s="1"/>
  <c r="BB191" i="41"/>
  <c r="BJ191" i="41" s="1"/>
  <c r="BK191" i="41"/>
  <c r="BK211" i="41"/>
  <c r="BB211" i="41"/>
  <c r="BO323" i="41"/>
  <c r="BN323" i="41"/>
  <c r="BL323" i="41"/>
  <c r="BM323" i="41"/>
  <c r="BK323" i="41"/>
  <c r="BW323" i="41"/>
  <c r="CF323" i="41" s="1"/>
  <c r="BV323" i="41"/>
  <c r="CE323" i="41" s="1"/>
  <c r="BT323" i="41"/>
  <c r="CC323" i="41" s="1"/>
  <c r="BU323" i="41"/>
  <c r="CD323" i="41" s="1"/>
  <c r="BB323" i="41"/>
  <c r="BJ323" i="41" s="1"/>
  <c r="BV159" i="41"/>
  <c r="CE159" i="41" s="1"/>
  <c r="BU159" i="41"/>
  <c r="CD159" i="41" s="1"/>
  <c r="BT159" i="41"/>
  <c r="CC159" i="41" s="1"/>
  <c r="BW159" i="41"/>
  <c r="CF159" i="41" s="1"/>
  <c r="BO159" i="41"/>
  <c r="BM159" i="41"/>
  <c r="BL159" i="41"/>
  <c r="BK159" i="41"/>
  <c r="BB159" i="41"/>
  <c r="BJ159" i="41" s="1"/>
  <c r="BN159" i="41"/>
  <c r="BK145" i="41"/>
  <c r="BB145" i="41"/>
  <c r="BJ145" i="41" s="1"/>
  <c r="BS145" i="41"/>
  <c r="CB145" i="41" s="1"/>
  <c r="BK217" i="41"/>
  <c r="BB217" i="41"/>
  <c r="BJ217" i="41" s="1"/>
  <c r="BK311" i="41"/>
  <c r="BN311" i="41"/>
  <c r="BM311" i="41"/>
  <c r="BB311" i="41"/>
  <c r="BU311" i="41"/>
  <c r="CD311" i="41" s="1"/>
  <c r="BT311" i="41"/>
  <c r="CC311" i="41" s="1"/>
  <c r="BV311" i="41"/>
  <c r="CE311" i="41" s="1"/>
  <c r="BO311" i="41"/>
  <c r="BL311" i="41"/>
  <c r="BW311" i="41"/>
  <c r="CF311" i="41" s="1"/>
  <c r="BB377" i="41"/>
  <c r="BJ377" i="41" s="1"/>
  <c r="BW377" i="41"/>
  <c r="CF377" i="41" s="1"/>
  <c r="BV377" i="41"/>
  <c r="CE377" i="41" s="1"/>
  <c r="BT377" i="41"/>
  <c r="CC377" i="41" s="1"/>
  <c r="BL377" i="41"/>
  <c r="BK377" i="41"/>
  <c r="BU377" i="41"/>
  <c r="CD377" i="41" s="1"/>
  <c r="BN377" i="41"/>
  <c r="BM377" i="41"/>
  <c r="BO377" i="41"/>
  <c r="BV247" i="41"/>
  <c r="CE247" i="41" s="1"/>
  <c r="BO247" i="41"/>
  <c r="BN247" i="41"/>
  <c r="BM247" i="41"/>
  <c r="BK247" i="41"/>
  <c r="BT247" i="41"/>
  <c r="CC247" i="41" s="1"/>
  <c r="BL247" i="41"/>
  <c r="BB247" i="41"/>
  <c r="BJ247" i="41" s="1"/>
  <c r="BW247" i="41"/>
  <c r="CF247" i="41" s="1"/>
  <c r="BU247" i="41"/>
  <c r="CD247" i="41" s="1"/>
  <c r="BB313" i="41"/>
  <c r="BJ313" i="41" s="1"/>
  <c r="BV313" i="41"/>
  <c r="CE313" i="41" s="1"/>
  <c r="BK313" i="41"/>
  <c r="BL313" i="41"/>
  <c r="BW313" i="41"/>
  <c r="CF313" i="41" s="1"/>
  <c r="BO313" i="41"/>
  <c r="BM313" i="41"/>
  <c r="BU313" i="41"/>
  <c r="CD313" i="41" s="1"/>
  <c r="BT313" i="41"/>
  <c r="CC313" i="41" s="1"/>
  <c r="BN313" i="41"/>
  <c r="BM228" i="41"/>
  <c r="BK228" i="41"/>
  <c r="BT228" i="41"/>
  <c r="CC228" i="41" s="1"/>
  <c r="BW228" i="41"/>
  <c r="CF228" i="41" s="1"/>
  <c r="BV228" i="41"/>
  <c r="CE228" i="41" s="1"/>
  <c r="BU228" i="41"/>
  <c r="CD228" i="41" s="1"/>
  <c r="BO228" i="41"/>
  <c r="BN228" i="41"/>
  <c r="BL228" i="41"/>
  <c r="BB228" i="41"/>
  <c r="BJ228" i="41" s="1"/>
  <c r="BK353" i="41"/>
  <c r="BB353" i="41"/>
  <c r="BJ353" i="41" s="1"/>
  <c r="BR353" i="41" s="1"/>
  <c r="BO385" i="41"/>
  <c r="BK385" i="41"/>
  <c r="BM385" i="41"/>
  <c r="BU385" i="41"/>
  <c r="CD385" i="41" s="1"/>
  <c r="BT385" i="41"/>
  <c r="CC385" i="41" s="1"/>
  <c r="BW385" i="41"/>
  <c r="CF385" i="41" s="1"/>
  <c r="BL385" i="41"/>
  <c r="BB385" i="41"/>
  <c r="BJ385" i="41" s="1"/>
  <c r="BV385" i="41"/>
  <c r="CE385" i="41" s="1"/>
  <c r="BN385" i="41"/>
  <c r="DI218" i="41"/>
  <c r="DK218" i="41" s="1"/>
  <c r="DH218" i="41"/>
  <c r="DJ218" i="41" s="1"/>
  <c r="BW372" i="41"/>
  <c r="CF372" i="41" s="1"/>
  <c r="BU372" i="41"/>
  <c r="CD372" i="41" s="1"/>
  <c r="BN372" i="41"/>
  <c r="BM372" i="41"/>
  <c r="BK372" i="41"/>
  <c r="BO372" i="41"/>
  <c r="BL372" i="41"/>
  <c r="BB372" i="41"/>
  <c r="BJ372" i="41" s="1"/>
  <c r="BS372" i="41"/>
  <c r="CB372" i="41" s="1"/>
  <c r="BV372" i="41"/>
  <c r="CE372" i="41" s="1"/>
  <c r="BT372" i="41"/>
  <c r="CC372" i="41" s="1"/>
  <c r="BN187" i="41"/>
  <c r="BL187" i="41"/>
  <c r="BK187" i="41"/>
  <c r="BB187" i="41"/>
  <c r="BU187" i="41"/>
  <c r="CD187" i="41" s="1"/>
  <c r="BT187" i="41"/>
  <c r="CC187" i="41" s="1"/>
  <c r="BW187" i="41"/>
  <c r="CF187" i="41" s="1"/>
  <c r="BV187" i="41"/>
  <c r="CE187" i="41" s="1"/>
  <c r="BO187" i="41"/>
  <c r="BM187" i="41"/>
  <c r="BM380" i="41"/>
  <c r="BO380" i="41"/>
  <c r="BU380" i="41"/>
  <c r="CD380" i="41" s="1"/>
  <c r="BT380" i="41"/>
  <c r="CC380" i="41" s="1"/>
  <c r="BL380" i="41"/>
  <c r="BK380" i="41"/>
  <c r="BN380" i="41"/>
  <c r="BB380" i="41"/>
  <c r="BW380" i="41"/>
  <c r="CF380" i="41" s="1"/>
  <c r="BV380" i="41"/>
  <c r="CE380" i="41" s="1"/>
  <c r="BK252" i="41"/>
  <c r="BB252" i="41"/>
  <c r="BJ252" i="41" s="1"/>
  <c r="BV252" i="41"/>
  <c r="CE252" i="41" s="1"/>
  <c r="BU252" i="41"/>
  <c r="CD252" i="41" s="1"/>
  <c r="BT252" i="41"/>
  <c r="CC252" i="41" s="1"/>
  <c r="BW252" i="41"/>
  <c r="CF252" i="41" s="1"/>
  <c r="BO252" i="41"/>
  <c r="BN252" i="41"/>
  <c r="BM252" i="41"/>
  <c r="BL252" i="41"/>
  <c r="DH225" i="41"/>
  <c r="DJ225" i="41" s="1"/>
  <c r="DI225" i="41"/>
  <c r="DK225" i="41" s="1"/>
  <c r="BO226" i="41"/>
  <c r="BW226" i="41"/>
  <c r="CF226" i="41" s="1"/>
  <c r="BV226" i="41"/>
  <c r="CE226" i="41" s="1"/>
  <c r="BT226" i="41"/>
  <c r="CC226" i="41" s="1"/>
  <c r="BK226" i="41"/>
  <c r="BB226" i="41"/>
  <c r="BJ226" i="41" s="1"/>
  <c r="BM226" i="41"/>
  <c r="BU226" i="41"/>
  <c r="CD226" i="41" s="1"/>
  <c r="BL226" i="41"/>
  <c r="BN226" i="41"/>
  <c r="BB282" i="41"/>
  <c r="BJ282" i="41" s="1"/>
  <c r="BK282" i="41"/>
  <c r="Q177" i="37"/>
  <c r="BL176" i="41"/>
  <c r="BK176" i="41"/>
  <c r="BB176" i="41"/>
  <c r="BJ176" i="41" s="1"/>
  <c r="BW176" i="41"/>
  <c r="CF176" i="41" s="1"/>
  <c r="BU176" i="41"/>
  <c r="CD176" i="41" s="1"/>
  <c r="BO176" i="41"/>
  <c r="BN176" i="41"/>
  <c r="BT176" i="41"/>
  <c r="CC176" i="41" s="1"/>
  <c r="BM176" i="41"/>
  <c r="BV176" i="41"/>
  <c r="CE176" i="41" s="1"/>
  <c r="BL223" i="41"/>
  <c r="BW223" i="41"/>
  <c r="CF223" i="41" s="1"/>
  <c r="BU223" i="41"/>
  <c r="CD223" i="41" s="1"/>
  <c r="BN223" i="41"/>
  <c r="BM223" i="41"/>
  <c r="BB223" i="41"/>
  <c r="BJ223" i="41" s="1"/>
  <c r="BO223" i="41"/>
  <c r="BK223" i="41"/>
  <c r="BV223" i="41"/>
  <c r="CE223" i="41" s="1"/>
  <c r="BT223" i="41"/>
  <c r="CC223" i="41" s="1"/>
  <c r="BW386" i="41"/>
  <c r="CF386" i="41" s="1"/>
  <c r="BV386" i="41"/>
  <c r="CE386" i="41" s="1"/>
  <c r="BM386" i="41"/>
  <c r="BL386" i="41"/>
  <c r="BB386" i="41"/>
  <c r="BJ386" i="41" s="1"/>
  <c r="BO386" i="41"/>
  <c r="BN386" i="41"/>
  <c r="BT386" i="41"/>
  <c r="CC386" i="41" s="1"/>
  <c r="BK386" i="41"/>
  <c r="BU386" i="41"/>
  <c r="CD386" i="41" s="1"/>
  <c r="BV231" i="41"/>
  <c r="CE231" i="41" s="1"/>
  <c r="BW231" i="41"/>
  <c r="CF231" i="41" s="1"/>
  <c r="BO231" i="41"/>
  <c r="BN231" i="41"/>
  <c r="BL231" i="41"/>
  <c r="BU231" i="41"/>
  <c r="CD231" i="41" s="1"/>
  <c r="BM231" i="41"/>
  <c r="BT231" i="41"/>
  <c r="CC231" i="41" s="1"/>
  <c r="BK231" i="41"/>
  <c r="BB231" i="41"/>
  <c r="BJ231" i="41" s="1"/>
  <c r="BB297" i="41"/>
  <c r="BV297" i="41"/>
  <c r="CE297" i="41" s="1"/>
  <c r="BL297" i="41"/>
  <c r="BK297" i="41"/>
  <c r="BO297" i="41"/>
  <c r="BM297" i="41"/>
  <c r="BW297" i="41"/>
  <c r="CF297" i="41" s="1"/>
  <c r="BN297" i="41"/>
  <c r="BU297" i="41"/>
  <c r="CD297" i="41" s="1"/>
  <c r="BT297" i="41"/>
  <c r="CC297" i="41" s="1"/>
  <c r="BU301" i="41"/>
  <c r="CD301" i="41" s="1"/>
  <c r="BT301" i="41"/>
  <c r="CC301" i="41" s="1"/>
  <c r="BW301" i="41"/>
  <c r="CF301" i="41" s="1"/>
  <c r="BM301" i="41"/>
  <c r="BL301" i="41"/>
  <c r="BB301" i="41"/>
  <c r="BO301" i="41"/>
  <c r="BN301" i="41"/>
  <c r="BV301" i="41"/>
  <c r="CE301" i="41" s="1"/>
  <c r="BK301" i="41"/>
  <c r="BW315" i="41"/>
  <c r="CF315" i="41" s="1"/>
  <c r="BV315" i="41"/>
  <c r="CE315" i="41" s="1"/>
  <c r="BT315" i="41"/>
  <c r="CC315" i="41" s="1"/>
  <c r="BU315" i="41"/>
  <c r="CD315" i="41" s="1"/>
  <c r="BO315" i="41"/>
  <c r="BM315" i="41"/>
  <c r="BL315" i="41"/>
  <c r="BK315" i="41"/>
  <c r="BB315" i="41"/>
  <c r="BJ315" i="41" s="1"/>
  <c r="BN315" i="41"/>
  <c r="BK168" i="41"/>
  <c r="BB168" i="41"/>
  <c r="BO168" i="41"/>
  <c r="BM168" i="41"/>
  <c r="BN168" i="41"/>
  <c r="BL168" i="41"/>
  <c r="BW168" i="41"/>
  <c r="CF168" i="41" s="1"/>
  <c r="BU168" i="41"/>
  <c r="CD168" i="41" s="1"/>
  <c r="BT168" i="41"/>
  <c r="CC168" i="41" s="1"/>
  <c r="BV168" i="41"/>
  <c r="CE168" i="41" s="1"/>
  <c r="BU174" i="41"/>
  <c r="CD174" i="41" s="1"/>
  <c r="BW174" i="41"/>
  <c r="CF174" i="41" s="1"/>
  <c r="BB174" i="41"/>
  <c r="BJ174" i="41" s="1"/>
  <c r="BN174" i="41"/>
  <c r="BM174" i="41"/>
  <c r="BL174" i="41"/>
  <c r="BK174" i="41"/>
  <c r="BV174" i="41"/>
  <c r="CE174" i="41" s="1"/>
  <c r="BT174" i="41"/>
  <c r="CC174" i="41" s="1"/>
  <c r="BO174" i="41"/>
  <c r="BB361" i="41"/>
  <c r="BJ361" i="41" s="1"/>
  <c r="BK361" i="41"/>
  <c r="BB384" i="41"/>
  <c r="BJ384" i="41" s="1"/>
  <c r="BL384" i="41"/>
  <c r="BK384" i="41"/>
  <c r="BW384" i="41"/>
  <c r="CF384" i="41" s="1"/>
  <c r="BV384" i="41"/>
  <c r="CE384" i="41" s="1"/>
  <c r="BT384" i="41"/>
  <c r="CC384" i="41" s="1"/>
  <c r="BN384" i="41"/>
  <c r="BM384" i="41"/>
  <c r="BO384" i="41"/>
  <c r="BU384" i="41"/>
  <c r="CD384" i="41" s="1"/>
  <c r="BK356" i="41"/>
  <c r="BB356" i="41"/>
  <c r="BJ356" i="41" s="1"/>
  <c r="BS356" i="41"/>
  <c r="CB356" i="41" s="1"/>
  <c r="BK285" i="41"/>
  <c r="BB285" i="41"/>
  <c r="BJ285" i="41" s="1"/>
  <c r="BM309" i="41"/>
  <c r="BL309" i="41"/>
  <c r="BO309" i="41"/>
  <c r="BK309" i="41"/>
  <c r="BU309" i="41"/>
  <c r="CD309" i="41" s="1"/>
  <c r="BT309" i="41"/>
  <c r="CC309" i="41" s="1"/>
  <c r="BW309" i="41"/>
  <c r="CF309" i="41" s="1"/>
  <c r="BV309" i="41"/>
  <c r="CE309" i="41" s="1"/>
  <c r="BN309" i="41"/>
  <c r="BB309" i="41"/>
  <c r="BJ309" i="41" s="1"/>
  <c r="BV165" i="41"/>
  <c r="CE165" i="41" s="1"/>
  <c r="BT165" i="41"/>
  <c r="CC165" i="41" s="1"/>
  <c r="BB165" i="41"/>
  <c r="BJ165" i="41" s="1"/>
  <c r="BN165" i="41"/>
  <c r="BM165" i="41"/>
  <c r="BK165" i="41"/>
  <c r="BU165" i="41"/>
  <c r="CD165" i="41" s="1"/>
  <c r="BW165" i="41"/>
  <c r="CF165" i="41" s="1"/>
  <c r="BO165" i="41"/>
  <c r="BL165" i="41"/>
  <c r="BS165" i="41"/>
  <c r="BK216" i="41"/>
  <c r="BB216" i="41"/>
  <c r="BJ216" i="41" s="1"/>
  <c r="BO164" i="41"/>
  <c r="BM164" i="41"/>
  <c r="BW164" i="41"/>
  <c r="CF164" i="41" s="1"/>
  <c r="BU164" i="41"/>
  <c r="CD164" i="41" s="1"/>
  <c r="BN164" i="41"/>
  <c r="BL164" i="41"/>
  <c r="BK164" i="41"/>
  <c r="BB164" i="41"/>
  <c r="BJ164" i="41" s="1"/>
  <c r="BV164" i="41"/>
  <c r="CE164" i="41" s="1"/>
  <c r="BT164" i="41"/>
  <c r="CC164" i="41" s="1"/>
  <c r="BR354" i="41"/>
  <c r="BU388" i="41"/>
  <c r="CD388" i="41" s="1"/>
  <c r="BT388" i="41"/>
  <c r="CC388" i="41" s="1"/>
  <c r="BO388" i="41"/>
  <c r="BN388" i="41"/>
  <c r="BL388" i="41"/>
  <c r="BV388" i="41"/>
  <c r="CE388" i="41" s="1"/>
  <c r="BW388" i="41"/>
  <c r="CF388" i="41" s="1"/>
  <c r="BM388" i="41"/>
  <c r="BK388" i="41"/>
  <c r="BB388" i="41"/>
  <c r="BJ388" i="41" s="1"/>
  <c r="BU317" i="41"/>
  <c r="CD317" i="41" s="1"/>
  <c r="BT317" i="41"/>
  <c r="CC317" i="41" s="1"/>
  <c r="BV317" i="41"/>
  <c r="CE317" i="41" s="1"/>
  <c r="BO317" i="41"/>
  <c r="BN317" i="41"/>
  <c r="BL317" i="41"/>
  <c r="BK317" i="41"/>
  <c r="BB317" i="41"/>
  <c r="BW317" i="41"/>
  <c r="CF317" i="41" s="1"/>
  <c r="BM317" i="41"/>
  <c r="BN305" i="41"/>
  <c r="BL305" i="41"/>
  <c r="BK305" i="41"/>
  <c r="BB305" i="41"/>
  <c r="BJ305" i="41" s="1"/>
  <c r="BU305" i="41"/>
  <c r="CD305" i="41" s="1"/>
  <c r="BT305" i="41"/>
  <c r="CC305" i="41" s="1"/>
  <c r="BO305" i="41"/>
  <c r="BM305" i="41"/>
  <c r="BW305" i="41"/>
  <c r="CF305" i="41" s="1"/>
  <c r="BV305" i="41"/>
  <c r="CE305" i="41" s="1"/>
  <c r="BW172" i="41"/>
  <c r="CF172" i="41" s="1"/>
  <c r="BU172" i="41"/>
  <c r="CD172" i="41" s="1"/>
  <c r="BT172" i="41"/>
  <c r="CC172" i="41" s="1"/>
  <c r="BV172" i="41"/>
  <c r="CE172" i="41" s="1"/>
  <c r="BO172" i="41"/>
  <c r="BN172" i="41"/>
  <c r="BM172" i="41"/>
  <c r="BB172" i="41"/>
  <c r="BJ172" i="41" s="1"/>
  <c r="BL172" i="41"/>
  <c r="BK172" i="41"/>
  <c r="BO314" i="41"/>
  <c r="BM314" i="41"/>
  <c r="BL314" i="41"/>
  <c r="BK314" i="41"/>
  <c r="BU314" i="41"/>
  <c r="CD314" i="41" s="1"/>
  <c r="BT314" i="41"/>
  <c r="CC314" i="41" s="1"/>
  <c r="BW314" i="41"/>
  <c r="CF314" i="41" s="1"/>
  <c r="BV314" i="41"/>
  <c r="CE314" i="41" s="1"/>
  <c r="BN314" i="41"/>
  <c r="BB314" i="41"/>
  <c r="BJ314" i="41" s="1"/>
  <c r="DI147" i="41"/>
  <c r="DK147" i="41" s="1"/>
  <c r="DH147" i="41"/>
  <c r="DJ147" i="41" s="1"/>
  <c r="BM376" i="41"/>
  <c r="BL376" i="41"/>
  <c r="BV376" i="41"/>
  <c r="CE376" i="41" s="1"/>
  <c r="BU376" i="41"/>
  <c r="CD376" i="41" s="1"/>
  <c r="BN376" i="41"/>
  <c r="BO376" i="41"/>
  <c r="BK376" i="41"/>
  <c r="BB376" i="41"/>
  <c r="BW376" i="41"/>
  <c r="CF376" i="41" s="1"/>
  <c r="BT376" i="41"/>
  <c r="CC376" i="41" s="1"/>
  <c r="Z160" i="37"/>
  <c r="BK345" i="41"/>
  <c r="BB345" i="41"/>
  <c r="BJ345" i="41" s="1"/>
  <c r="BR345" i="41" s="1"/>
  <c r="BS345" i="41"/>
  <c r="CB345" i="41" s="1"/>
  <c r="BB193" i="41"/>
  <c r="BJ193" i="41" s="1"/>
  <c r="BK193" i="41"/>
  <c r="BW306" i="41"/>
  <c r="CF306" i="41" s="1"/>
  <c r="BU306" i="41"/>
  <c r="CD306" i="41" s="1"/>
  <c r="BB306" i="41"/>
  <c r="BJ306" i="41" s="1"/>
  <c r="BN306" i="41"/>
  <c r="BM306" i="41"/>
  <c r="BV306" i="41"/>
  <c r="CE306" i="41" s="1"/>
  <c r="BT306" i="41"/>
  <c r="CC306" i="41" s="1"/>
  <c r="BK306" i="41"/>
  <c r="BO306" i="41"/>
  <c r="BL306" i="41"/>
  <c r="BV163" i="41"/>
  <c r="CE163" i="41" s="1"/>
  <c r="BW163" i="41"/>
  <c r="CF163" i="41" s="1"/>
  <c r="BU163" i="41"/>
  <c r="CD163" i="41" s="1"/>
  <c r="BN163" i="41"/>
  <c r="BM163" i="41"/>
  <c r="BK163" i="41"/>
  <c r="BT163" i="41"/>
  <c r="CC163" i="41" s="1"/>
  <c r="BO163" i="41"/>
  <c r="BL163" i="41"/>
  <c r="BB163" i="41"/>
  <c r="Z145" i="37"/>
  <c r="BB378" i="41"/>
  <c r="BJ378" i="41" s="1"/>
  <c r="BK378" i="41"/>
  <c r="BV378" i="41"/>
  <c r="CE378" i="41" s="1"/>
  <c r="BU378" i="41"/>
  <c r="CD378" i="41" s="1"/>
  <c r="BS378" i="41"/>
  <c r="CB378" i="41" s="1"/>
  <c r="BW378" i="41"/>
  <c r="CF378" i="41" s="1"/>
  <c r="BT378" i="41"/>
  <c r="CC378" i="41" s="1"/>
  <c r="BO378" i="41"/>
  <c r="BN378" i="41"/>
  <c r="BM378" i="41"/>
  <c r="BL378" i="41"/>
  <c r="BK150" i="41"/>
  <c r="BB150" i="41"/>
  <c r="BB213" i="41"/>
  <c r="BK213" i="41"/>
  <c r="BB146" i="41"/>
  <c r="BJ146" i="41" s="1"/>
  <c r="BK146" i="41"/>
  <c r="BV327" i="41"/>
  <c r="CE327" i="41" s="1"/>
  <c r="BU327" i="41"/>
  <c r="CD327" i="41" s="1"/>
  <c r="BO327" i="41"/>
  <c r="BN327" i="41"/>
  <c r="BM327" i="41"/>
  <c r="BK327" i="41"/>
  <c r="BW327" i="41"/>
  <c r="CF327" i="41" s="1"/>
  <c r="BT327" i="41"/>
  <c r="CC327" i="41" s="1"/>
  <c r="BL327" i="41"/>
  <c r="BB327" i="41"/>
  <c r="BB348" i="41"/>
  <c r="BJ348" i="41" s="1"/>
  <c r="BK348" i="41"/>
  <c r="BB391" i="41"/>
  <c r="BJ391" i="41" s="1"/>
  <c r="BW391" i="41"/>
  <c r="CF391" i="41" s="1"/>
  <c r="BV391" i="41"/>
  <c r="CE391" i="41" s="1"/>
  <c r="BU391" i="41"/>
  <c r="CD391" i="41" s="1"/>
  <c r="BO391" i="41"/>
  <c r="BN391" i="41"/>
  <c r="BL391" i="41"/>
  <c r="BT391" i="41"/>
  <c r="CC391" i="41" s="1"/>
  <c r="BM391" i="41"/>
  <c r="BK391" i="41"/>
  <c r="BT235" i="41"/>
  <c r="CC235" i="41" s="1"/>
  <c r="BM235" i="41"/>
  <c r="BL235" i="41"/>
  <c r="BB235" i="41"/>
  <c r="BJ235" i="41" s="1"/>
  <c r="BU235" i="41"/>
  <c r="CD235" i="41" s="1"/>
  <c r="BS235" i="41"/>
  <c r="BW235" i="41"/>
  <c r="CF235" i="41" s="1"/>
  <c r="BV235" i="41"/>
  <c r="CE235" i="41" s="1"/>
  <c r="BK235" i="41"/>
  <c r="BO235" i="41"/>
  <c r="BN235" i="41"/>
  <c r="BK151" i="41"/>
  <c r="BB151" i="41"/>
  <c r="BJ151" i="41" s="1"/>
  <c r="BR151" i="41" s="1"/>
  <c r="BT370" i="41"/>
  <c r="CC370" i="41" s="1"/>
  <c r="BK370" i="41"/>
  <c r="BU370" i="41"/>
  <c r="CD370" i="41" s="1"/>
  <c r="BL370" i="41"/>
  <c r="BB370" i="41"/>
  <c r="BJ370" i="41" s="1"/>
  <c r="BW370" i="41"/>
  <c r="CF370" i="41" s="1"/>
  <c r="BV370" i="41"/>
  <c r="CE370" i="41" s="1"/>
  <c r="BN370" i="41"/>
  <c r="BM370" i="41"/>
  <c r="BO370" i="41"/>
  <c r="BL243" i="41"/>
  <c r="BB243" i="41"/>
  <c r="BJ243" i="41" s="1"/>
  <c r="BS243" i="41"/>
  <c r="BN243" i="41"/>
  <c r="BO243" i="41"/>
  <c r="BM243" i="41"/>
  <c r="BK243" i="41"/>
  <c r="BT243" i="41"/>
  <c r="CC243" i="41" s="1"/>
  <c r="BW243" i="41"/>
  <c r="CF243" i="41" s="1"/>
  <c r="BV243" i="41"/>
  <c r="CE243" i="41" s="1"/>
  <c r="BU243" i="41"/>
  <c r="CD243" i="41" s="1"/>
  <c r="BK363" i="41"/>
  <c r="BB363" i="41"/>
  <c r="BJ363" i="41" s="1"/>
  <c r="BR363" i="41" s="1"/>
  <c r="BO259" i="41"/>
  <c r="BN259" i="41"/>
  <c r="BL259" i="41"/>
  <c r="BU259" i="41"/>
  <c r="CD259" i="41" s="1"/>
  <c r="BT259" i="41"/>
  <c r="CC259" i="41" s="1"/>
  <c r="BB259" i="41"/>
  <c r="BJ259" i="41" s="1"/>
  <c r="BS259" i="41"/>
  <c r="BM259" i="41"/>
  <c r="BK259" i="41"/>
  <c r="BW259" i="41"/>
  <c r="CF259" i="41" s="1"/>
  <c r="BV259" i="41"/>
  <c r="CE259" i="41" s="1"/>
  <c r="BN321" i="41"/>
  <c r="BO321" i="41"/>
  <c r="BV321" i="41"/>
  <c r="CE321" i="41" s="1"/>
  <c r="BM321" i="41"/>
  <c r="BL321" i="41"/>
  <c r="BW321" i="41"/>
  <c r="CF321" i="41" s="1"/>
  <c r="BU321" i="41"/>
  <c r="CD321" i="41" s="1"/>
  <c r="BT321" i="41"/>
  <c r="CC321" i="41" s="1"/>
  <c r="BK321" i="41"/>
  <c r="BB321" i="41"/>
  <c r="BJ321" i="41" s="1"/>
  <c r="AA150" i="37"/>
  <c r="AZ150" i="37" s="1"/>
  <c r="J167" i="37"/>
  <c r="BV233" i="41"/>
  <c r="CE233" i="41" s="1"/>
  <c r="BT233" i="41"/>
  <c r="CC233" i="41" s="1"/>
  <c r="BB233" i="41"/>
  <c r="BJ233" i="41" s="1"/>
  <c r="BU233" i="41"/>
  <c r="CD233" i="41" s="1"/>
  <c r="BS233" i="41"/>
  <c r="BW233" i="41"/>
  <c r="CF233" i="41" s="1"/>
  <c r="BN233" i="41"/>
  <c r="BO233" i="41"/>
  <c r="BM233" i="41"/>
  <c r="BL233" i="41"/>
  <c r="BK233" i="41"/>
  <c r="BK189" i="41"/>
  <c r="BB189" i="41"/>
  <c r="BJ189" i="41" s="1"/>
  <c r="BK278" i="41"/>
  <c r="BB278" i="41"/>
  <c r="BK147" i="41"/>
  <c r="BB147" i="41"/>
  <c r="BJ147" i="41" s="1"/>
  <c r="BK366" i="41"/>
  <c r="BB366" i="41"/>
  <c r="BJ366" i="41" s="1"/>
  <c r="BR366" i="41" s="1"/>
  <c r="BO312" i="41"/>
  <c r="BU312" i="41"/>
  <c r="CD312" i="41" s="1"/>
  <c r="BT312" i="41"/>
  <c r="CC312" i="41" s="1"/>
  <c r="BW312" i="41"/>
  <c r="CF312" i="41" s="1"/>
  <c r="BB312" i="41"/>
  <c r="BJ312" i="41" s="1"/>
  <c r="BL312" i="41"/>
  <c r="BK312" i="41"/>
  <c r="BV312" i="41"/>
  <c r="CE312" i="41" s="1"/>
  <c r="BN312" i="41"/>
  <c r="BM312" i="41"/>
  <c r="BK152" i="41"/>
  <c r="BS152" i="41"/>
  <c r="CB152" i="41" s="1"/>
  <c r="BB152" i="41"/>
  <c r="BJ152" i="41" s="1"/>
  <c r="BN171" i="41"/>
  <c r="BL171" i="41"/>
  <c r="BK171" i="41"/>
  <c r="BB171" i="41"/>
  <c r="BJ171" i="41" s="1"/>
  <c r="BV171" i="41"/>
  <c r="CE171" i="41" s="1"/>
  <c r="BU171" i="41"/>
  <c r="CD171" i="41" s="1"/>
  <c r="BT171" i="41"/>
  <c r="CC171" i="41" s="1"/>
  <c r="BM171" i="41"/>
  <c r="BO171" i="41"/>
  <c r="BW171" i="41"/>
  <c r="CF171" i="41" s="1"/>
  <c r="BB222" i="41"/>
  <c r="BJ222" i="41" s="1"/>
  <c r="BK222" i="41"/>
  <c r="DH220" i="41"/>
  <c r="DJ220" i="41" s="1"/>
  <c r="DI220" i="41"/>
  <c r="DK220" i="41" s="1"/>
  <c r="BV308" i="41"/>
  <c r="CE308" i="41" s="1"/>
  <c r="BU308" i="41"/>
  <c r="CD308" i="41" s="1"/>
  <c r="BW308" i="41"/>
  <c r="CF308" i="41" s="1"/>
  <c r="BK308" i="41"/>
  <c r="BN308" i="41"/>
  <c r="BM308" i="41"/>
  <c r="BL308" i="41"/>
  <c r="BB308" i="41"/>
  <c r="BJ308" i="41" s="1"/>
  <c r="BO308" i="41"/>
  <c r="BT308" i="41"/>
  <c r="CC308" i="41" s="1"/>
  <c r="BW299" i="41"/>
  <c r="CF299" i="41" s="1"/>
  <c r="BV299" i="41"/>
  <c r="CE299" i="41" s="1"/>
  <c r="BT299" i="41"/>
  <c r="CC299" i="41" s="1"/>
  <c r="BO299" i="41"/>
  <c r="BN299" i="41"/>
  <c r="BM299" i="41"/>
  <c r="BL299" i="41"/>
  <c r="BK299" i="41"/>
  <c r="BU299" i="41"/>
  <c r="CD299" i="41" s="1"/>
  <c r="BB299" i="41"/>
  <c r="BJ299" i="41" s="1"/>
  <c r="BB280" i="41"/>
  <c r="BJ280" i="41" s="1"/>
  <c r="BK280" i="41"/>
  <c r="DI155" i="41"/>
  <c r="DK155" i="41" s="1"/>
  <c r="DH155" i="41"/>
  <c r="DJ155" i="41" s="1"/>
  <c r="DH158" i="41"/>
  <c r="DJ158" i="41" s="1"/>
  <c r="DI158" i="41"/>
  <c r="DK158" i="41" s="1"/>
  <c r="BV324" i="41"/>
  <c r="CE324" i="41" s="1"/>
  <c r="BW324" i="41"/>
  <c r="CF324" i="41" s="1"/>
  <c r="BU324" i="41"/>
  <c r="CD324" i="41" s="1"/>
  <c r="BT324" i="41"/>
  <c r="CC324" i="41" s="1"/>
  <c r="BB324" i="41"/>
  <c r="BJ324" i="41" s="1"/>
  <c r="BO324" i="41"/>
  <c r="BN324" i="41"/>
  <c r="BL324" i="41"/>
  <c r="BM324" i="41"/>
  <c r="BK324" i="41"/>
  <c r="DI217" i="41"/>
  <c r="DK217" i="41" s="1"/>
  <c r="DH217" i="41"/>
  <c r="DJ217" i="41" s="1"/>
  <c r="BK188" i="41"/>
  <c r="BB188" i="41"/>
  <c r="BJ188" i="41" s="1"/>
  <c r="DI228" i="41"/>
  <c r="DK228" i="41" s="1"/>
  <c r="DH228" i="41"/>
  <c r="DJ228" i="41" s="1"/>
  <c r="BU295" i="41"/>
  <c r="CD295" i="41" s="1"/>
  <c r="BT295" i="41"/>
  <c r="CC295" i="41" s="1"/>
  <c r="BW295" i="41"/>
  <c r="CF295" i="41" s="1"/>
  <c r="BL295" i="41"/>
  <c r="BK295" i="41"/>
  <c r="BB295" i="41"/>
  <c r="BJ295" i="41" s="1"/>
  <c r="BM295" i="41"/>
  <c r="BV295" i="41"/>
  <c r="CE295" i="41" s="1"/>
  <c r="BO295" i="41"/>
  <c r="BN295" i="41"/>
  <c r="BB219" i="41"/>
  <c r="BJ219" i="41" s="1"/>
  <c r="BS219" i="41"/>
  <c r="CB219" i="41" s="1"/>
  <c r="BK219" i="41"/>
  <c r="BK349" i="41"/>
  <c r="BB349" i="41"/>
  <c r="BJ349" i="41" s="1"/>
  <c r="BR349" i="41" s="1"/>
  <c r="BB221" i="41"/>
  <c r="BJ221" i="41" s="1"/>
  <c r="BK221" i="41"/>
  <c r="DI212" i="41"/>
  <c r="DK212" i="41" s="1"/>
  <c r="DH212" i="41"/>
  <c r="DJ212" i="41" s="1"/>
  <c r="BN173" i="41"/>
  <c r="BL173" i="41"/>
  <c r="BW173" i="41"/>
  <c r="CF173" i="41" s="1"/>
  <c r="BV173" i="41"/>
  <c r="CE173" i="41" s="1"/>
  <c r="BT173" i="41"/>
  <c r="CC173" i="41" s="1"/>
  <c r="BM173" i="41"/>
  <c r="BK173" i="41"/>
  <c r="BO173" i="41"/>
  <c r="BU173" i="41"/>
  <c r="CD173" i="41" s="1"/>
  <c r="BB173" i="41"/>
  <c r="BJ173" i="41" s="1"/>
  <c r="BW390" i="41"/>
  <c r="CF390" i="41" s="1"/>
  <c r="BV390" i="41"/>
  <c r="CE390" i="41" s="1"/>
  <c r="BU390" i="41"/>
  <c r="CD390" i="41" s="1"/>
  <c r="BT390" i="41"/>
  <c r="CC390" i="41" s="1"/>
  <c r="BN390" i="41"/>
  <c r="BM390" i="41"/>
  <c r="BK390" i="41"/>
  <c r="BL390" i="41"/>
  <c r="BB390" i="41"/>
  <c r="BJ390" i="41" s="1"/>
  <c r="BO390" i="41"/>
  <c r="DK345" i="41"/>
  <c r="DK344" i="41" s="1"/>
  <c r="Q337" i="41" s="1"/>
  <c r="N90" i="41" s="1"/>
  <c r="N25" i="43" s="1"/>
  <c r="DI344" i="41"/>
  <c r="BK290" i="41"/>
  <c r="BB290" i="41"/>
  <c r="BJ290" i="41" s="1"/>
  <c r="BM162" i="41"/>
  <c r="BL162" i="41"/>
  <c r="BV162" i="41"/>
  <c r="CE162" i="41" s="1"/>
  <c r="BU162" i="41"/>
  <c r="CD162" i="41" s="1"/>
  <c r="BO162" i="41"/>
  <c r="BN162" i="41"/>
  <c r="BK162" i="41"/>
  <c r="BB162" i="41"/>
  <c r="BJ162" i="41" s="1"/>
  <c r="BW162" i="41"/>
  <c r="CF162" i="41" s="1"/>
  <c r="BT162" i="41"/>
  <c r="CC162" i="41" s="1"/>
  <c r="DK278" i="41"/>
  <c r="BB359" i="41"/>
  <c r="BJ359" i="41" s="1"/>
  <c r="BK359" i="41"/>
  <c r="BS359" i="41"/>
  <c r="CB359" i="41" s="1"/>
  <c r="BK358" i="41"/>
  <c r="BB358" i="41"/>
  <c r="BJ358" i="41" s="1"/>
  <c r="BW294" i="41"/>
  <c r="CF294" i="41" s="1"/>
  <c r="BU294" i="41"/>
  <c r="CD294" i="41" s="1"/>
  <c r="BT294" i="41"/>
  <c r="CC294" i="41" s="1"/>
  <c r="BN294" i="41"/>
  <c r="BM294" i="41"/>
  <c r="BO294" i="41"/>
  <c r="BL294" i="41"/>
  <c r="BV294" i="41"/>
  <c r="CE294" i="41" s="1"/>
  <c r="BB294" i="41"/>
  <c r="BJ294" i="41" s="1"/>
  <c r="BK294" i="41"/>
  <c r="BM229" i="41"/>
  <c r="BL229" i="41"/>
  <c r="BB229" i="41"/>
  <c r="BJ229" i="41" s="1"/>
  <c r="BO229" i="41"/>
  <c r="BN229" i="41"/>
  <c r="BK229" i="41"/>
  <c r="BW229" i="41"/>
  <c r="CF229" i="41" s="1"/>
  <c r="BV229" i="41"/>
  <c r="CE229" i="41" s="1"/>
  <c r="BU229" i="41"/>
  <c r="CD229" i="41" s="1"/>
  <c r="BT229" i="41"/>
  <c r="CC229" i="41" s="1"/>
  <c r="BK289" i="41"/>
  <c r="BB289" i="41"/>
  <c r="BS350" i="41"/>
  <c r="CB350" i="41" s="1"/>
  <c r="BK350" i="41"/>
  <c r="BB350" i="41"/>
  <c r="BJ350" i="41" s="1"/>
  <c r="BR350" i="41" s="1"/>
  <c r="BB256" i="41"/>
  <c r="BJ256" i="41" s="1"/>
  <c r="BW256" i="41"/>
  <c r="CF256" i="41" s="1"/>
  <c r="BO256" i="41"/>
  <c r="BN256" i="41"/>
  <c r="BM256" i="41"/>
  <c r="BK256" i="41"/>
  <c r="BT256" i="41"/>
  <c r="CC256" i="41" s="1"/>
  <c r="BU256" i="41"/>
  <c r="CD256" i="41" s="1"/>
  <c r="BV256" i="41"/>
  <c r="CE256" i="41" s="1"/>
  <c r="BS256" i="41"/>
  <c r="CB256" i="41" s="1"/>
  <c r="BL256" i="41"/>
  <c r="S168" i="37"/>
  <c r="BL157" i="41"/>
  <c r="BK157" i="41"/>
  <c r="BB157" i="41"/>
  <c r="BJ157" i="41" s="1"/>
  <c r="BM157" i="41"/>
  <c r="BN157" i="41"/>
  <c r="BO157" i="41"/>
  <c r="BW157" i="41"/>
  <c r="CF157" i="41" s="1"/>
  <c r="BT157" i="41"/>
  <c r="CC157" i="41" s="1"/>
  <c r="BV157" i="41"/>
  <c r="CE157" i="41" s="1"/>
  <c r="BU157" i="41"/>
  <c r="CD157" i="41" s="1"/>
  <c r="BS157" i="41"/>
  <c r="CB157" i="41" s="1"/>
  <c r="BV368" i="41"/>
  <c r="CE368" i="41" s="1"/>
  <c r="BU368" i="41"/>
  <c r="CD368" i="41" s="1"/>
  <c r="BL368" i="41"/>
  <c r="BK368" i="41"/>
  <c r="BB368" i="41"/>
  <c r="BN368" i="41"/>
  <c r="BM368" i="41"/>
  <c r="BW368" i="41"/>
  <c r="CF368" i="41" s="1"/>
  <c r="BT368" i="41"/>
  <c r="CC368" i="41" s="1"/>
  <c r="BO368" i="41"/>
  <c r="BW373" i="41"/>
  <c r="CF373" i="41" s="1"/>
  <c r="BB373" i="41"/>
  <c r="BJ373" i="41" s="1"/>
  <c r="BV373" i="41"/>
  <c r="CE373" i="41" s="1"/>
  <c r="BM373" i="41"/>
  <c r="BL373" i="41"/>
  <c r="BU373" i="41"/>
  <c r="CD373" i="41" s="1"/>
  <c r="BT373" i="41"/>
  <c r="CC373" i="41" s="1"/>
  <c r="BO373" i="41"/>
  <c r="BK373" i="41"/>
  <c r="BN373" i="41"/>
  <c r="BS373" i="41"/>
  <c r="CB373" i="41" s="1"/>
  <c r="BN316" i="41"/>
  <c r="BM316" i="41"/>
  <c r="BK316" i="41"/>
  <c r="BO316" i="41"/>
  <c r="BV316" i="41"/>
  <c r="CE316" i="41" s="1"/>
  <c r="BU316" i="41"/>
  <c r="CD316" i="41" s="1"/>
  <c r="BT316" i="41"/>
  <c r="CC316" i="41" s="1"/>
  <c r="BB316" i="41"/>
  <c r="BJ316" i="41" s="1"/>
  <c r="BL316" i="41"/>
  <c r="BW316" i="41"/>
  <c r="CF316" i="41" s="1"/>
  <c r="BO248" i="41"/>
  <c r="BM248" i="41"/>
  <c r="BW248" i="41"/>
  <c r="CF248" i="41" s="1"/>
  <c r="BV248" i="41"/>
  <c r="CE248" i="41" s="1"/>
  <c r="BT248" i="41"/>
  <c r="CC248" i="41" s="1"/>
  <c r="BS248" i="41"/>
  <c r="BB248" i="41"/>
  <c r="BJ248" i="41" s="1"/>
  <c r="BK248" i="41"/>
  <c r="BN248" i="41"/>
  <c r="BL248" i="41"/>
  <c r="BU248" i="41"/>
  <c r="CD248" i="41" s="1"/>
  <c r="BB170" i="41"/>
  <c r="BJ170" i="41" s="1"/>
  <c r="BW170" i="41"/>
  <c r="CF170" i="41" s="1"/>
  <c r="BO170" i="41"/>
  <c r="BK170" i="41"/>
  <c r="BU170" i="41"/>
  <c r="CD170" i="41" s="1"/>
  <c r="BS170" i="41"/>
  <c r="CB170" i="41" s="1"/>
  <c r="BT170" i="41"/>
  <c r="CC170" i="41" s="1"/>
  <c r="BN170" i="41"/>
  <c r="BM170" i="41"/>
  <c r="BL170" i="41"/>
  <c r="BV170" i="41"/>
  <c r="CE170" i="41" s="1"/>
  <c r="BT167" i="41"/>
  <c r="CC167" i="41" s="1"/>
  <c r="BM167" i="41"/>
  <c r="BL167" i="41"/>
  <c r="BN167" i="41"/>
  <c r="BK167" i="41"/>
  <c r="BU167" i="41"/>
  <c r="CD167" i="41" s="1"/>
  <c r="BB167" i="41"/>
  <c r="BJ167" i="41" s="1"/>
  <c r="BO167" i="41"/>
  <c r="BV167" i="41"/>
  <c r="CE167" i="41" s="1"/>
  <c r="BW167" i="41"/>
  <c r="CF167" i="41" s="1"/>
  <c r="BK218" i="41"/>
  <c r="BB218" i="41"/>
  <c r="BJ218" i="41" s="1"/>
  <c r="BS218" i="41"/>
  <c r="CB218" i="41" s="1"/>
  <c r="BK148" i="41"/>
  <c r="BB148" i="41"/>
  <c r="BJ148" i="41" s="1"/>
  <c r="BW303" i="41"/>
  <c r="CF303" i="41" s="1"/>
  <c r="BV303" i="41"/>
  <c r="CE303" i="41" s="1"/>
  <c r="BT303" i="41"/>
  <c r="CC303" i="41" s="1"/>
  <c r="BB303" i="41"/>
  <c r="BJ303" i="41" s="1"/>
  <c r="BU303" i="41"/>
  <c r="CD303" i="41" s="1"/>
  <c r="BM303" i="41"/>
  <c r="BO303" i="41"/>
  <c r="BL303" i="41"/>
  <c r="BN303" i="41"/>
  <c r="BK303" i="41"/>
  <c r="BN387" i="41"/>
  <c r="BM387" i="41"/>
  <c r="BO387" i="41"/>
  <c r="BL387" i="41"/>
  <c r="BW387" i="41"/>
  <c r="CF387" i="41" s="1"/>
  <c r="BV387" i="41"/>
  <c r="CE387" i="41" s="1"/>
  <c r="BT387" i="41"/>
  <c r="CC387" i="41" s="1"/>
  <c r="BB387" i="41"/>
  <c r="BJ387" i="41" s="1"/>
  <c r="BK387" i="41"/>
  <c r="BU387" i="41"/>
  <c r="CD387" i="41" s="1"/>
  <c r="BO178" i="41"/>
  <c r="BN178" i="41"/>
  <c r="BM178" i="41"/>
  <c r="BK178" i="41"/>
  <c r="BW178" i="41"/>
  <c r="CF178" i="41" s="1"/>
  <c r="BT178" i="41"/>
  <c r="CC178" i="41" s="1"/>
  <c r="BV178" i="41"/>
  <c r="CE178" i="41" s="1"/>
  <c r="BU178" i="41"/>
  <c r="CD178" i="41" s="1"/>
  <c r="BL178" i="41"/>
  <c r="BB178" i="41"/>
  <c r="BJ178" i="41" s="1"/>
  <c r="BB254" i="41"/>
  <c r="BJ254" i="41" s="1"/>
  <c r="BW254" i="41"/>
  <c r="CF254" i="41" s="1"/>
  <c r="BL254" i="41"/>
  <c r="BK254" i="41"/>
  <c r="BV254" i="41"/>
  <c r="CE254" i="41" s="1"/>
  <c r="BO254" i="41"/>
  <c r="BU254" i="41"/>
  <c r="CD254" i="41" s="1"/>
  <c r="BN254" i="41"/>
  <c r="BM254" i="41"/>
  <c r="BT254" i="41"/>
  <c r="CC254" i="41" s="1"/>
  <c r="BT381" i="41"/>
  <c r="CC381" i="41" s="1"/>
  <c r="BL381" i="41"/>
  <c r="BK381" i="41"/>
  <c r="BB381" i="41"/>
  <c r="BJ381" i="41" s="1"/>
  <c r="BO381" i="41"/>
  <c r="BN381" i="41"/>
  <c r="BM381" i="41"/>
  <c r="BW381" i="41"/>
  <c r="CF381" i="41" s="1"/>
  <c r="BV381" i="41"/>
  <c r="CE381" i="41" s="1"/>
  <c r="BU381" i="41"/>
  <c r="CD381" i="41" s="1"/>
  <c r="BU154" i="41"/>
  <c r="CD154" i="41" s="1"/>
  <c r="BW154" i="41"/>
  <c r="CF154" i="41" s="1"/>
  <c r="BV154" i="41"/>
  <c r="CE154" i="41" s="1"/>
  <c r="BT154" i="41"/>
  <c r="CC154" i="41" s="1"/>
  <c r="BB154" i="41"/>
  <c r="BN154" i="41"/>
  <c r="BM154" i="41"/>
  <c r="BL154" i="41"/>
  <c r="BO154" i="41"/>
  <c r="BK154" i="41"/>
  <c r="BO394" i="41"/>
  <c r="BN394" i="41"/>
  <c r="BB394" i="41"/>
  <c r="BJ394" i="41" s="1"/>
  <c r="BV394" i="41"/>
  <c r="CE394" i="41" s="1"/>
  <c r="BU394" i="41"/>
  <c r="CD394" i="41" s="1"/>
  <c r="BM394" i="41"/>
  <c r="BK394" i="41"/>
  <c r="BW394" i="41"/>
  <c r="CF394" i="41" s="1"/>
  <c r="BT394" i="41"/>
  <c r="CC394" i="41" s="1"/>
  <c r="BL394" i="41"/>
  <c r="DI221" i="41"/>
  <c r="DK221" i="41" s="1"/>
  <c r="DH221" i="41"/>
  <c r="DJ221" i="41" s="1"/>
  <c r="BM166" i="41"/>
  <c r="BK166" i="41"/>
  <c r="BB166" i="41"/>
  <c r="BJ166" i="41" s="1"/>
  <c r="BO166" i="41"/>
  <c r="BN166" i="41"/>
  <c r="BW166" i="41"/>
  <c r="CF166" i="41" s="1"/>
  <c r="BT166" i="41"/>
  <c r="CC166" i="41" s="1"/>
  <c r="BV166" i="41"/>
  <c r="CE166" i="41" s="1"/>
  <c r="BU166" i="41"/>
  <c r="CD166" i="41" s="1"/>
  <c r="BL166" i="41"/>
  <c r="BN257" i="41"/>
  <c r="BO257" i="41"/>
  <c r="BW257" i="41"/>
  <c r="CF257" i="41" s="1"/>
  <c r="BK257" i="41"/>
  <c r="BB257" i="41"/>
  <c r="BU257" i="41"/>
  <c r="CD257" i="41" s="1"/>
  <c r="BL257" i="41"/>
  <c r="BV257" i="41"/>
  <c r="CE257" i="41" s="1"/>
  <c r="BT257" i="41"/>
  <c r="CC257" i="41" s="1"/>
  <c r="BM257" i="41"/>
  <c r="BL389" i="41"/>
  <c r="BK389" i="41"/>
  <c r="BT389" i="41"/>
  <c r="CC389" i="41" s="1"/>
  <c r="BS389" i="41"/>
  <c r="BN389" i="41"/>
  <c r="BO389" i="41"/>
  <c r="BM389" i="41"/>
  <c r="BV389" i="41"/>
  <c r="CE389" i="41" s="1"/>
  <c r="BU389" i="41"/>
  <c r="CD389" i="41" s="1"/>
  <c r="BB389" i="41"/>
  <c r="BJ389" i="41" s="1"/>
  <c r="BW389" i="41"/>
  <c r="CF389" i="41" s="1"/>
  <c r="BN227" i="41"/>
  <c r="BB227" i="41"/>
  <c r="BJ227" i="41" s="1"/>
  <c r="BM227" i="41"/>
  <c r="BL227" i="41"/>
  <c r="BT227" i="41"/>
  <c r="CC227" i="41" s="1"/>
  <c r="BO227" i="41"/>
  <c r="BK227" i="41"/>
  <c r="BV227" i="41"/>
  <c r="CE227" i="41" s="1"/>
  <c r="BW227" i="41"/>
  <c r="CF227" i="41" s="1"/>
  <c r="BU227" i="41"/>
  <c r="CD227" i="41" s="1"/>
  <c r="BK144" i="41"/>
  <c r="BB144" i="41"/>
  <c r="BJ144" i="41" s="1"/>
  <c r="BK184" i="41"/>
  <c r="BB184" i="41"/>
  <c r="BJ184" i="41" s="1"/>
  <c r="BW184" i="41"/>
  <c r="CF184" i="41" s="1"/>
  <c r="BV184" i="41"/>
  <c r="CE184" i="41" s="1"/>
  <c r="BT184" i="41"/>
  <c r="CC184" i="41" s="1"/>
  <c r="BS184" i="41"/>
  <c r="CB184" i="41" s="1"/>
  <c r="BU184" i="41"/>
  <c r="CD184" i="41" s="1"/>
  <c r="BO184" i="41"/>
  <c r="BM184" i="41"/>
  <c r="BN184" i="41"/>
  <c r="BL184" i="41"/>
  <c r="BW326" i="41"/>
  <c r="CF326" i="41" s="1"/>
  <c r="BU326" i="41"/>
  <c r="CD326" i="41" s="1"/>
  <c r="BV326" i="41"/>
  <c r="CE326" i="41" s="1"/>
  <c r="BB326" i="41"/>
  <c r="BJ326" i="41" s="1"/>
  <c r="BT326" i="41"/>
  <c r="CC326" i="41" s="1"/>
  <c r="BO326" i="41"/>
  <c r="BN326" i="41"/>
  <c r="BM326" i="41"/>
  <c r="BL326" i="41"/>
  <c r="BK326" i="41"/>
  <c r="BB355" i="41"/>
  <c r="BJ355" i="41" s="1"/>
  <c r="BK355" i="41"/>
  <c r="S150" i="37"/>
  <c r="BN177" i="41"/>
  <c r="BM177" i="41"/>
  <c r="BK177" i="41"/>
  <c r="BW177" i="41"/>
  <c r="CF177" i="41" s="1"/>
  <c r="BO177" i="41"/>
  <c r="BL177" i="41"/>
  <c r="BB177" i="41"/>
  <c r="BJ177" i="41" s="1"/>
  <c r="BT177" i="41"/>
  <c r="CC177" i="41" s="1"/>
  <c r="BV177" i="41"/>
  <c r="CE177" i="41" s="1"/>
  <c r="BU177" i="41"/>
  <c r="CD177" i="41" s="1"/>
  <c r="BM182" i="41"/>
  <c r="BK182" i="41"/>
  <c r="BV182" i="41"/>
  <c r="CE182" i="41" s="1"/>
  <c r="BU182" i="41"/>
  <c r="CD182" i="41" s="1"/>
  <c r="BW182" i="41"/>
  <c r="CF182" i="41" s="1"/>
  <c r="BT182" i="41"/>
  <c r="CC182" i="41" s="1"/>
  <c r="BN182" i="41"/>
  <c r="BO182" i="41"/>
  <c r="BL182" i="41"/>
  <c r="BB182" i="41"/>
  <c r="BJ182" i="41" s="1"/>
  <c r="BN245" i="41"/>
  <c r="BM245" i="41"/>
  <c r="BW245" i="41"/>
  <c r="CF245" i="41" s="1"/>
  <c r="BO245" i="41"/>
  <c r="BL245" i="41"/>
  <c r="BK245" i="41"/>
  <c r="BB245" i="41"/>
  <c r="BJ245" i="41" s="1"/>
  <c r="BV245" i="41"/>
  <c r="CE245" i="41" s="1"/>
  <c r="BU245" i="41"/>
  <c r="CD245" i="41" s="1"/>
  <c r="BT245" i="41"/>
  <c r="CC245" i="41" s="1"/>
  <c r="BW322" i="41"/>
  <c r="CF322" i="41" s="1"/>
  <c r="BU322" i="41"/>
  <c r="CD322" i="41" s="1"/>
  <c r="BV322" i="41"/>
  <c r="CE322" i="41" s="1"/>
  <c r="BK322" i="41"/>
  <c r="BO322" i="41"/>
  <c r="BN322" i="41"/>
  <c r="BM322" i="41"/>
  <c r="BL322" i="41"/>
  <c r="BB322" i="41"/>
  <c r="BJ322" i="41" s="1"/>
  <c r="BT322" i="41"/>
  <c r="CC322" i="41" s="1"/>
  <c r="BB284" i="41"/>
  <c r="BJ284" i="41" s="1"/>
  <c r="BK284" i="41"/>
  <c r="DI161" i="41"/>
  <c r="DK161" i="41" s="1"/>
  <c r="DH161" i="41"/>
  <c r="DJ161" i="41" s="1"/>
  <c r="BL244" i="41"/>
  <c r="BK244" i="41"/>
  <c r="BN244" i="41"/>
  <c r="BM244" i="41"/>
  <c r="BB244" i="41"/>
  <c r="BJ244" i="41" s="1"/>
  <c r="BO244" i="41"/>
  <c r="BW244" i="41"/>
  <c r="CF244" i="41" s="1"/>
  <c r="BV244" i="41"/>
  <c r="CE244" i="41" s="1"/>
  <c r="BU244" i="41"/>
  <c r="CD244" i="41" s="1"/>
  <c r="BT244" i="41"/>
  <c r="CC244" i="41" s="1"/>
  <c r="BK360" i="41"/>
  <c r="BB360" i="41"/>
  <c r="BJ360" i="41" s="1"/>
  <c r="BR360" i="41" s="1"/>
  <c r="BV160" i="41"/>
  <c r="CE160" i="41" s="1"/>
  <c r="BO160" i="41"/>
  <c r="BW160" i="41"/>
  <c r="CF160" i="41" s="1"/>
  <c r="BU160" i="41"/>
  <c r="CD160" i="41" s="1"/>
  <c r="BT160" i="41"/>
  <c r="CC160" i="41" s="1"/>
  <c r="BN160" i="41"/>
  <c r="BM160" i="41"/>
  <c r="BB160" i="41"/>
  <c r="BJ160" i="41" s="1"/>
  <c r="BL160" i="41"/>
  <c r="BK160" i="41"/>
  <c r="BB192" i="41"/>
  <c r="BJ192" i="41" s="1"/>
  <c r="BK192" i="41"/>
  <c r="BN292" i="41"/>
  <c r="BM292" i="41"/>
  <c r="BK292" i="41"/>
  <c r="BW292" i="41"/>
  <c r="CF292" i="41" s="1"/>
  <c r="BV292" i="41"/>
  <c r="CE292" i="41" s="1"/>
  <c r="BU292" i="41"/>
  <c r="CD292" i="41" s="1"/>
  <c r="BT292" i="41"/>
  <c r="CC292" i="41" s="1"/>
  <c r="BL292" i="41"/>
  <c r="BO292" i="41"/>
  <c r="BB292" i="41"/>
  <c r="BJ292" i="41" s="1"/>
  <c r="BK236" i="41"/>
  <c r="BB236" i="41"/>
  <c r="BJ236" i="41" s="1"/>
  <c r="BO236" i="41"/>
  <c r="BW236" i="41"/>
  <c r="CF236" i="41" s="1"/>
  <c r="BU236" i="41"/>
  <c r="CD236" i="41" s="1"/>
  <c r="BN236" i="41"/>
  <c r="BT236" i="41"/>
  <c r="CC236" i="41" s="1"/>
  <c r="BV236" i="41"/>
  <c r="CE236" i="41" s="1"/>
  <c r="BM236" i="41"/>
  <c r="BL236" i="41"/>
  <c r="BO230" i="41"/>
  <c r="BM230" i="41"/>
  <c r="BL230" i="41"/>
  <c r="BN230" i="41"/>
  <c r="BK230" i="41"/>
  <c r="BT230" i="41"/>
  <c r="CC230" i="41" s="1"/>
  <c r="BU230" i="41"/>
  <c r="CD230" i="41" s="1"/>
  <c r="BW230" i="41"/>
  <c r="CF230" i="41" s="1"/>
  <c r="BV230" i="41"/>
  <c r="CE230" i="41" s="1"/>
  <c r="BB230" i="41"/>
  <c r="BJ230" i="41" s="1"/>
  <c r="BR230" i="41" s="1"/>
  <c r="BK291" i="41"/>
  <c r="BB291" i="41"/>
  <c r="BJ291" i="41" s="1"/>
  <c r="BR291" i="41" s="1"/>
  <c r="BO307" i="41"/>
  <c r="BN307" i="41"/>
  <c r="BL307" i="41"/>
  <c r="BK307" i="41"/>
  <c r="BU307" i="41"/>
  <c r="CD307" i="41" s="1"/>
  <c r="BT307" i="41"/>
  <c r="CC307" i="41" s="1"/>
  <c r="BB307" i="41"/>
  <c r="BJ307" i="41" s="1"/>
  <c r="BV307" i="41"/>
  <c r="CE307" i="41" s="1"/>
  <c r="BW307" i="41"/>
  <c r="CF307" i="41" s="1"/>
  <c r="BM307" i="41"/>
  <c r="BK293" i="41"/>
  <c r="BV293" i="41"/>
  <c r="CE293" i="41" s="1"/>
  <c r="BW293" i="41"/>
  <c r="CF293" i="41" s="1"/>
  <c r="BU293" i="41"/>
  <c r="CD293" i="41" s="1"/>
  <c r="BS293" i="41"/>
  <c r="CB293" i="41" s="1"/>
  <c r="BN293" i="41"/>
  <c r="BM293" i="41"/>
  <c r="BT293" i="41"/>
  <c r="CC293" i="41" s="1"/>
  <c r="BB293" i="41"/>
  <c r="BJ293" i="41" s="1"/>
  <c r="BL293" i="41"/>
  <c r="BO293" i="41"/>
  <c r="BO161" i="41"/>
  <c r="BM161" i="41"/>
  <c r="BW161" i="41"/>
  <c r="CF161" i="41" s="1"/>
  <c r="BV161" i="41"/>
  <c r="CE161" i="41" s="1"/>
  <c r="BT161" i="41"/>
  <c r="CC161" i="41" s="1"/>
  <c r="BB161" i="41"/>
  <c r="BJ161" i="41" s="1"/>
  <c r="BN161" i="41"/>
  <c r="BL161" i="41"/>
  <c r="BK161" i="41"/>
  <c r="BU161" i="41"/>
  <c r="CD161" i="41" s="1"/>
  <c r="BV179" i="41"/>
  <c r="CE179" i="41" s="1"/>
  <c r="BO179" i="41"/>
  <c r="BM179" i="41"/>
  <c r="BW179" i="41"/>
  <c r="CF179" i="41" s="1"/>
  <c r="BU179" i="41"/>
  <c r="CD179" i="41" s="1"/>
  <c r="BT179" i="41"/>
  <c r="CC179" i="41" s="1"/>
  <c r="BL179" i="41"/>
  <c r="BN179" i="41"/>
  <c r="BK179" i="41"/>
  <c r="BB179" i="41"/>
  <c r="BJ179" i="41" s="1"/>
  <c r="BT183" i="41"/>
  <c r="CC183" i="41" s="1"/>
  <c r="BV183" i="41"/>
  <c r="CE183" i="41" s="1"/>
  <c r="BW183" i="41"/>
  <c r="CF183" i="41" s="1"/>
  <c r="BN183" i="41"/>
  <c r="BL183" i="41"/>
  <c r="BB183" i="41"/>
  <c r="BM183" i="41"/>
  <c r="BK183" i="41"/>
  <c r="BU183" i="41"/>
  <c r="CD183" i="41" s="1"/>
  <c r="BO183" i="41"/>
  <c r="BB364" i="41"/>
  <c r="BJ364" i="41" s="1"/>
  <c r="BS364" i="41"/>
  <c r="CB364" i="41" s="1"/>
  <c r="BK364" i="41"/>
  <c r="BK215" i="41"/>
  <c r="BB215" i="41"/>
  <c r="BJ215" i="41" s="1"/>
  <c r="BK149" i="41"/>
  <c r="BB149" i="41"/>
  <c r="BK351" i="41"/>
  <c r="BB351" i="41"/>
  <c r="BL318" i="41"/>
  <c r="BK318" i="41"/>
  <c r="BB318" i="41"/>
  <c r="BJ318" i="41" s="1"/>
  <c r="BO318" i="41"/>
  <c r="BN318" i="41"/>
  <c r="BM318" i="41"/>
  <c r="BT318" i="41"/>
  <c r="CC318" i="41" s="1"/>
  <c r="BU318" i="41"/>
  <c r="CD318" i="41" s="1"/>
  <c r="BV318" i="41"/>
  <c r="CE318" i="41" s="1"/>
  <c r="BW318" i="41"/>
  <c r="CF318" i="41" s="1"/>
  <c r="BK382" i="41"/>
  <c r="BO382" i="41"/>
  <c r="BN382" i="41"/>
  <c r="BL382" i="41"/>
  <c r="BM382" i="41"/>
  <c r="BB382" i="41"/>
  <c r="BJ382" i="41" s="1"/>
  <c r="BV382" i="41"/>
  <c r="CE382" i="41" s="1"/>
  <c r="BU382" i="41"/>
  <c r="CD382" i="41" s="1"/>
  <c r="BT382" i="41"/>
  <c r="CC382" i="41" s="1"/>
  <c r="BW382" i="41"/>
  <c r="CF382" i="41" s="1"/>
  <c r="BU242" i="41"/>
  <c r="CD242" i="41" s="1"/>
  <c r="BV242" i="41"/>
  <c r="CE242" i="41" s="1"/>
  <c r="BK242" i="41"/>
  <c r="BO242" i="41"/>
  <c r="BM242" i="41"/>
  <c r="BN242" i="41"/>
  <c r="BL242" i="41"/>
  <c r="BB242" i="41"/>
  <c r="BW242" i="41"/>
  <c r="CF242" i="41" s="1"/>
  <c r="BT242" i="41"/>
  <c r="CC242" i="41" s="1"/>
  <c r="BV375" i="41"/>
  <c r="CE375" i="41" s="1"/>
  <c r="BU375" i="41"/>
  <c r="CD375" i="41" s="1"/>
  <c r="BO375" i="41"/>
  <c r="BN375" i="41"/>
  <c r="BL375" i="41"/>
  <c r="BT375" i="41"/>
  <c r="CC375" i="41" s="1"/>
  <c r="BM375" i="41"/>
  <c r="BB375" i="41"/>
  <c r="BJ375" i="41" s="1"/>
  <c r="BW375" i="41"/>
  <c r="CF375" i="41" s="1"/>
  <c r="BK375" i="41"/>
  <c r="BO180" i="41"/>
  <c r="BM180" i="41"/>
  <c r="BN180" i="41"/>
  <c r="BV180" i="41"/>
  <c r="CE180" i="41" s="1"/>
  <c r="BL180" i="41"/>
  <c r="BK180" i="41"/>
  <c r="BB180" i="41"/>
  <c r="BJ180" i="41" s="1"/>
  <c r="BU180" i="41"/>
  <c r="CD180" i="41" s="1"/>
  <c r="BW180" i="41"/>
  <c r="CF180" i="41" s="1"/>
  <c r="BT180" i="41"/>
  <c r="CC180" i="41" s="1"/>
  <c r="BB346" i="41"/>
  <c r="BJ346" i="41" s="1"/>
  <c r="BK346" i="41"/>
  <c r="BL175" i="41"/>
  <c r="BB175" i="41"/>
  <c r="BJ175" i="41" s="1"/>
  <c r="BW175" i="41"/>
  <c r="CF175" i="41" s="1"/>
  <c r="BU175" i="41"/>
  <c r="CD175" i="41" s="1"/>
  <c r="BV175" i="41"/>
  <c r="CE175" i="41" s="1"/>
  <c r="BT175" i="41"/>
  <c r="CC175" i="41" s="1"/>
  <c r="BO175" i="41"/>
  <c r="BN175" i="41"/>
  <c r="BM175" i="41"/>
  <c r="BK175" i="41"/>
  <c r="BO298" i="41"/>
  <c r="BM298" i="41"/>
  <c r="BN298" i="41"/>
  <c r="BT298" i="41"/>
  <c r="CC298" i="41" s="1"/>
  <c r="BU298" i="41"/>
  <c r="CD298" i="41" s="1"/>
  <c r="BW298" i="41"/>
  <c r="CF298" i="41" s="1"/>
  <c r="BV298" i="41"/>
  <c r="CE298" i="41" s="1"/>
  <c r="BL298" i="41"/>
  <c r="BK298" i="41"/>
  <c r="BB298" i="41"/>
  <c r="BJ298" i="41" s="1"/>
  <c r="BV260" i="41"/>
  <c r="CE260" i="41" s="1"/>
  <c r="BU260" i="41"/>
  <c r="CD260" i="41" s="1"/>
  <c r="BK260" i="41"/>
  <c r="BM260" i="41"/>
  <c r="BL260" i="41"/>
  <c r="BO260" i="41"/>
  <c r="BN260" i="41"/>
  <c r="BW260" i="41"/>
  <c r="CF260" i="41" s="1"/>
  <c r="BT260" i="41"/>
  <c r="CC260" i="41" s="1"/>
  <c r="BB260" i="41"/>
  <c r="BJ260" i="41" s="1"/>
  <c r="BB224" i="41"/>
  <c r="BJ224" i="41" s="1"/>
  <c r="BW224" i="41"/>
  <c r="CF224" i="41" s="1"/>
  <c r="BN224" i="41"/>
  <c r="BV224" i="41"/>
  <c r="CE224" i="41" s="1"/>
  <c r="BU224" i="41"/>
  <c r="CD224" i="41" s="1"/>
  <c r="BL224" i="41"/>
  <c r="BK224" i="41"/>
  <c r="BO224" i="41"/>
  <c r="BM224" i="41"/>
  <c r="BT224" i="41"/>
  <c r="CC224" i="41" s="1"/>
  <c r="DI152" i="41"/>
  <c r="DK152" i="41" s="1"/>
  <c r="DH152" i="41"/>
  <c r="DJ152" i="41" s="1"/>
  <c r="BB352" i="41"/>
  <c r="BJ352" i="41" s="1"/>
  <c r="BK352" i="41"/>
  <c r="BM369" i="41"/>
  <c r="BL369" i="41"/>
  <c r="BU369" i="41"/>
  <c r="CD369" i="41" s="1"/>
  <c r="BT369" i="41"/>
  <c r="CC369" i="41" s="1"/>
  <c r="BN369" i="41"/>
  <c r="BK369" i="41"/>
  <c r="BV369" i="41"/>
  <c r="CE369" i="41" s="1"/>
  <c r="BB369" i="41"/>
  <c r="BJ369" i="41" s="1"/>
  <c r="BW369" i="41"/>
  <c r="CF369" i="41" s="1"/>
  <c r="BO369" i="41"/>
  <c r="BS369" i="41"/>
  <c r="BK214" i="41"/>
  <c r="BB214" i="41"/>
  <c r="BJ214" i="41" s="1"/>
  <c r="BR214" i="41" s="1"/>
  <c r="BO367" i="41"/>
  <c r="BN367" i="41"/>
  <c r="BL367" i="41"/>
  <c r="BV367" i="41"/>
  <c r="CE367" i="41" s="1"/>
  <c r="BU367" i="41"/>
  <c r="CD367" i="41" s="1"/>
  <c r="BW367" i="41"/>
  <c r="CF367" i="41" s="1"/>
  <c r="BT367" i="41"/>
  <c r="CC367" i="41" s="1"/>
  <c r="BB367" i="41"/>
  <c r="BJ367" i="41" s="1"/>
  <c r="BK367" i="41"/>
  <c r="BM367" i="41"/>
  <c r="BO374" i="41"/>
  <c r="BN374" i="41"/>
  <c r="BL374" i="41"/>
  <c r="BB374" i="41"/>
  <c r="BJ374" i="41" s="1"/>
  <c r="BK374" i="41"/>
  <c r="BV374" i="41"/>
  <c r="CE374" i="41" s="1"/>
  <c r="BU374" i="41"/>
  <c r="CD374" i="41" s="1"/>
  <c r="BM374" i="41"/>
  <c r="BW374" i="41"/>
  <c r="CF374" i="41" s="1"/>
  <c r="BT374" i="41"/>
  <c r="CC374" i="41" s="1"/>
  <c r="BB288" i="41"/>
  <c r="BJ288" i="41" s="1"/>
  <c r="BR288" i="41" s="1"/>
  <c r="BK288" i="41"/>
  <c r="BM234" i="41"/>
  <c r="BK234" i="41"/>
  <c r="BB234" i="41"/>
  <c r="BJ234" i="41" s="1"/>
  <c r="BN234" i="41"/>
  <c r="BW234" i="41"/>
  <c r="CF234" i="41" s="1"/>
  <c r="BT234" i="41"/>
  <c r="CC234" i="41" s="1"/>
  <c r="BV234" i="41"/>
  <c r="CE234" i="41" s="1"/>
  <c r="BU234" i="41"/>
  <c r="CD234" i="41" s="1"/>
  <c r="BL234" i="41"/>
  <c r="BO234" i="41"/>
  <c r="BW240" i="41"/>
  <c r="CF240" i="41" s="1"/>
  <c r="BU240" i="41"/>
  <c r="CD240" i="41" s="1"/>
  <c r="BT240" i="41"/>
  <c r="CC240" i="41" s="1"/>
  <c r="BO240" i="41"/>
  <c r="BN240" i="41"/>
  <c r="BL240" i="41"/>
  <c r="BK240" i="41"/>
  <c r="BV240" i="41"/>
  <c r="CE240" i="41" s="1"/>
  <c r="BM240" i="41"/>
  <c r="BB240" i="41"/>
  <c r="BJ240" i="41" s="1"/>
  <c r="BB158" i="41"/>
  <c r="BJ158" i="41" s="1"/>
  <c r="BV158" i="41"/>
  <c r="CE158" i="41" s="1"/>
  <c r="BK158" i="41"/>
  <c r="BM158" i="41"/>
  <c r="BW158" i="41"/>
  <c r="CF158" i="41" s="1"/>
  <c r="BL158" i="41"/>
  <c r="BT158" i="41"/>
  <c r="CC158" i="41" s="1"/>
  <c r="BO158" i="41"/>
  <c r="BU158" i="41"/>
  <c r="CD158" i="41" s="1"/>
  <c r="BN158" i="41"/>
  <c r="BO155" i="41"/>
  <c r="BN155" i="41"/>
  <c r="BM155" i="41"/>
  <c r="BK155" i="41"/>
  <c r="BU155" i="41"/>
  <c r="CD155" i="41" s="1"/>
  <c r="BT155" i="41"/>
  <c r="CC155" i="41" s="1"/>
  <c r="BL155" i="41"/>
  <c r="BB155" i="41"/>
  <c r="BJ155" i="41" s="1"/>
  <c r="BR155" i="41" s="1"/>
  <c r="BW155" i="41"/>
  <c r="CF155" i="41" s="1"/>
  <c r="BV155" i="41"/>
  <c r="CE155" i="41" s="1"/>
  <c r="BS281" i="41"/>
  <c r="BB281" i="41"/>
  <c r="BJ281" i="41" s="1"/>
  <c r="BK281" i="41"/>
  <c r="BB320" i="41"/>
  <c r="BJ320" i="41" s="1"/>
  <c r="BW320" i="41"/>
  <c r="CF320" i="41" s="1"/>
  <c r="BL320" i="41"/>
  <c r="BK320" i="41"/>
  <c r="BU320" i="41"/>
  <c r="CD320" i="41" s="1"/>
  <c r="BT320" i="41"/>
  <c r="CC320" i="41" s="1"/>
  <c r="BN320" i="41"/>
  <c r="BV320" i="41"/>
  <c r="CE320" i="41" s="1"/>
  <c r="BO320" i="41"/>
  <c r="BM320" i="41"/>
  <c r="BB185" i="41"/>
  <c r="BV185" i="41"/>
  <c r="CE185" i="41" s="1"/>
  <c r="BU185" i="41"/>
  <c r="CD185" i="41" s="1"/>
  <c r="BT185" i="41"/>
  <c r="CC185" i="41" s="1"/>
  <c r="BL185" i="41"/>
  <c r="BM185" i="41"/>
  <c r="BK185" i="41"/>
  <c r="BO185" i="41"/>
  <c r="BN185" i="41"/>
  <c r="BW185" i="41"/>
  <c r="CF185" i="41" s="1"/>
  <c r="BB186" i="41"/>
  <c r="BJ186" i="41" s="1"/>
  <c r="BW186" i="41"/>
  <c r="CF186" i="41" s="1"/>
  <c r="BL186" i="41"/>
  <c r="BK186" i="41"/>
  <c r="BU186" i="41"/>
  <c r="CD186" i="41" s="1"/>
  <c r="BT186" i="41"/>
  <c r="CC186" i="41" s="1"/>
  <c r="BN186" i="41"/>
  <c r="BM186" i="41"/>
  <c r="BV186" i="41"/>
  <c r="CE186" i="41" s="1"/>
  <c r="BO186" i="41"/>
  <c r="BO296" i="41"/>
  <c r="BV296" i="41"/>
  <c r="CE296" i="41" s="1"/>
  <c r="BU296" i="41"/>
  <c r="CD296" i="41" s="1"/>
  <c r="BB296" i="41"/>
  <c r="BJ296" i="41" s="1"/>
  <c r="BL296" i="41"/>
  <c r="BK296" i="41"/>
  <c r="BN296" i="41"/>
  <c r="BM296" i="41"/>
  <c r="BW296" i="41"/>
  <c r="CF296" i="41" s="1"/>
  <c r="BT296" i="41"/>
  <c r="CC296" i="41" s="1"/>
  <c r="BO246" i="41"/>
  <c r="BN246" i="41"/>
  <c r="BM246" i="41"/>
  <c r="BU246" i="41"/>
  <c r="CD246" i="41" s="1"/>
  <c r="BT246" i="41"/>
  <c r="CC246" i="41" s="1"/>
  <c r="BL246" i="41"/>
  <c r="BK246" i="41"/>
  <c r="BB246" i="41"/>
  <c r="BJ246" i="41" s="1"/>
  <c r="BV246" i="41"/>
  <c r="CE246" i="41" s="1"/>
  <c r="BW246" i="41"/>
  <c r="CF246" i="41" s="1"/>
  <c r="BW258" i="41"/>
  <c r="CF258" i="41" s="1"/>
  <c r="BU258" i="41"/>
  <c r="CD258" i="41" s="1"/>
  <c r="BM258" i="41"/>
  <c r="BL258" i="41"/>
  <c r="BT258" i="41"/>
  <c r="CC258" i="41" s="1"/>
  <c r="BV258" i="41"/>
  <c r="CE258" i="41" s="1"/>
  <c r="BN258" i="41"/>
  <c r="BB258" i="41"/>
  <c r="BJ258" i="41" s="1"/>
  <c r="BO258" i="41"/>
  <c r="BK258" i="41"/>
  <c r="BB283" i="41"/>
  <c r="BJ283" i="41" s="1"/>
  <c r="BK283" i="41"/>
  <c r="BB357" i="41"/>
  <c r="BJ357" i="41" s="1"/>
  <c r="BK357" i="41"/>
  <c r="BV379" i="41"/>
  <c r="CE379" i="41" s="1"/>
  <c r="BM379" i="41"/>
  <c r="BL379" i="41"/>
  <c r="BU379" i="41"/>
  <c r="CD379" i="41" s="1"/>
  <c r="BW379" i="41"/>
  <c r="CF379" i="41" s="1"/>
  <c r="BT379" i="41"/>
  <c r="CC379" i="41" s="1"/>
  <c r="BK379" i="41"/>
  <c r="BB379" i="41"/>
  <c r="BJ379" i="41" s="1"/>
  <c r="BO379" i="41"/>
  <c r="BN379" i="41"/>
  <c r="BL302" i="41"/>
  <c r="BK302" i="41"/>
  <c r="BB302" i="41"/>
  <c r="BJ302" i="41" s="1"/>
  <c r="BO302" i="41"/>
  <c r="BM302" i="41"/>
  <c r="BT302" i="41"/>
  <c r="CC302" i="41" s="1"/>
  <c r="BN302" i="41"/>
  <c r="BW302" i="41"/>
  <c r="CF302" i="41" s="1"/>
  <c r="BV302" i="41"/>
  <c r="CE302" i="41" s="1"/>
  <c r="BU302" i="41"/>
  <c r="CD302" i="41" s="1"/>
  <c r="BB383" i="41"/>
  <c r="BJ383" i="41" s="1"/>
  <c r="BK383" i="41"/>
  <c r="BW383" i="41"/>
  <c r="CF383" i="41" s="1"/>
  <c r="BU383" i="41"/>
  <c r="CD383" i="41" s="1"/>
  <c r="BL383" i="41"/>
  <c r="BV383" i="41"/>
  <c r="CE383" i="41" s="1"/>
  <c r="BT383" i="41"/>
  <c r="CC383" i="41" s="1"/>
  <c r="BN383" i="41"/>
  <c r="BM383" i="41"/>
  <c r="BO383" i="41"/>
  <c r="BW392" i="41"/>
  <c r="CF392" i="41" s="1"/>
  <c r="BV392" i="41"/>
  <c r="CE392" i="41" s="1"/>
  <c r="BU392" i="41"/>
  <c r="CD392" i="41" s="1"/>
  <c r="BL392" i="41"/>
  <c r="BK392" i="41"/>
  <c r="BB392" i="41"/>
  <c r="BJ392" i="41" s="1"/>
  <c r="BT392" i="41"/>
  <c r="CC392" i="41" s="1"/>
  <c r="BN392" i="41"/>
  <c r="BO392" i="41"/>
  <c r="BM392" i="41"/>
  <c r="BM250" i="41"/>
  <c r="BK250" i="41"/>
  <c r="BV250" i="41"/>
  <c r="CE250" i="41" s="1"/>
  <c r="BU250" i="41"/>
  <c r="CD250" i="41" s="1"/>
  <c r="BO250" i="41"/>
  <c r="BL250" i="41"/>
  <c r="BW250" i="41"/>
  <c r="CF250" i="41" s="1"/>
  <c r="BT250" i="41"/>
  <c r="CC250" i="41" s="1"/>
  <c r="BN250" i="41"/>
  <c r="BB250" i="41"/>
  <c r="BJ250" i="41" s="1"/>
  <c r="BB286" i="41"/>
  <c r="BJ286" i="41" s="1"/>
  <c r="BK286" i="41"/>
  <c r="BN300" i="41"/>
  <c r="BM300" i="41"/>
  <c r="BK300" i="41"/>
  <c r="BL300" i="41"/>
  <c r="BO300" i="41"/>
  <c r="BV300" i="41"/>
  <c r="CE300" i="41" s="1"/>
  <c r="BW300" i="41"/>
  <c r="CF300" i="41" s="1"/>
  <c r="BU300" i="41"/>
  <c r="CD300" i="41" s="1"/>
  <c r="BT300" i="41"/>
  <c r="CC300" i="41" s="1"/>
  <c r="BB300" i="41"/>
  <c r="BJ300" i="41" s="1"/>
  <c r="DJ345" i="41"/>
  <c r="DJ344" i="41" s="1"/>
  <c r="Q336" i="41" s="1"/>
  <c r="DJ278" i="41"/>
  <c r="I144" i="37"/>
  <c r="AH144" i="37" s="1"/>
  <c r="K144" i="37"/>
  <c r="AJ144" i="37" s="1"/>
  <c r="J144" i="37"/>
  <c r="Z182" i="37"/>
  <c r="J223" i="37"/>
  <c r="AI223" i="37" s="1"/>
  <c r="K223" i="37"/>
  <c r="AJ223" i="37" s="1"/>
  <c r="I223" i="37"/>
  <c r="AH223" i="37" s="1"/>
  <c r="K237" i="37"/>
  <c r="AJ237" i="37" s="1"/>
  <c r="J237" i="37"/>
  <c r="AI237" i="37" s="1"/>
  <c r="I237" i="37"/>
  <c r="AH237" i="37" s="1"/>
  <c r="I247" i="37"/>
  <c r="AH247" i="37" s="1"/>
  <c r="K247" i="37"/>
  <c r="AJ247" i="37" s="1"/>
  <c r="J247" i="37"/>
  <c r="AI247" i="37" s="1"/>
  <c r="K300" i="37"/>
  <c r="AJ300" i="37" s="1"/>
  <c r="J300" i="37"/>
  <c r="AI300" i="37" s="1"/>
  <c r="I300" i="37"/>
  <c r="AH300" i="37" s="1"/>
  <c r="K308" i="37"/>
  <c r="AJ308" i="37" s="1"/>
  <c r="J308" i="37"/>
  <c r="AI308" i="37" s="1"/>
  <c r="I308" i="37"/>
  <c r="K282" i="37"/>
  <c r="J282" i="37"/>
  <c r="I282" i="37"/>
  <c r="AH282" i="37" s="1"/>
  <c r="J360" i="37"/>
  <c r="K360" i="37"/>
  <c r="AJ360" i="37" s="1"/>
  <c r="I360" i="37"/>
  <c r="AH360" i="37" s="1"/>
  <c r="J364" i="37"/>
  <c r="I364" i="37"/>
  <c r="AH364" i="37" s="1"/>
  <c r="K364" i="37"/>
  <c r="AJ364" i="37" s="1"/>
  <c r="I351" i="37"/>
  <c r="AH351" i="37" s="1"/>
  <c r="K351" i="37"/>
  <c r="AJ351" i="37" s="1"/>
  <c r="J351" i="37"/>
  <c r="K234" i="37"/>
  <c r="AJ234" i="37" s="1"/>
  <c r="J234" i="37"/>
  <c r="AI234" i="37" s="1"/>
  <c r="I234" i="37"/>
  <c r="AH234" i="37" s="1"/>
  <c r="I391" i="37"/>
  <c r="K391" i="37"/>
  <c r="AJ391" i="37" s="1"/>
  <c r="J391" i="37"/>
  <c r="AI391" i="37" s="1"/>
  <c r="K258" i="37"/>
  <c r="AJ258" i="37" s="1"/>
  <c r="J258" i="37"/>
  <c r="AI258" i="37" s="1"/>
  <c r="I258" i="37"/>
  <c r="AH258" i="37" s="1"/>
  <c r="I296" i="37"/>
  <c r="AH296" i="37" s="1"/>
  <c r="J296" i="37"/>
  <c r="AI296" i="37" s="1"/>
  <c r="K296" i="37"/>
  <c r="AJ296" i="37" s="1"/>
  <c r="M182" i="37"/>
  <c r="K238" i="37"/>
  <c r="AJ238" i="37" s="1"/>
  <c r="J238" i="37"/>
  <c r="AI238" i="37" s="1"/>
  <c r="I238" i="37"/>
  <c r="AH238" i="37" s="1"/>
  <c r="J222" i="37"/>
  <c r="K222" i="37"/>
  <c r="AJ222" i="37" s="1"/>
  <c r="I222" i="37"/>
  <c r="AH222" i="37" s="1"/>
  <c r="I217" i="37"/>
  <c r="J217" i="37"/>
  <c r="K217" i="37"/>
  <c r="AJ217" i="37" s="1"/>
  <c r="K279" i="37"/>
  <c r="AJ279" i="37" s="1"/>
  <c r="J279" i="37"/>
  <c r="I279" i="37"/>
  <c r="AH279" i="37" s="1"/>
  <c r="K297" i="37"/>
  <c r="AJ297" i="37" s="1"/>
  <c r="J297" i="37"/>
  <c r="AI297" i="37" s="1"/>
  <c r="I297" i="37"/>
  <c r="AH297" i="37" s="1"/>
  <c r="K291" i="37"/>
  <c r="AJ291" i="37" s="1"/>
  <c r="J291" i="37"/>
  <c r="I291" i="37"/>
  <c r="AH291" i="37" s="1"/>
  <c r="K354" i="37"/>
  <c r="AJ354" i="37" s="1"/>
  <c r="J354" i="37"/>
  <c r="I354" i="37"/>
  <c r="AH354" i="37" s="1"/>
  <c r="I346" i="37"/>
  <c r="AH346" i="37" s="1"/>
  <c r="J346" i="37"/>
  <c r="K346" i="37"/>
  <c r="I380" i="37"/>
  <c r="AH380" i="37" s="1"/>
  <c r="K380" i="37"/>
  <c r="AJ380" i="37" s="1"/>
  <c r="J380" i="37"/>
  <c r="AI380" i="37" s="1"/>
  <c r="K356" i="37"/>
  <c r="AJ356" i="37" s="1"/>
  <c r="J356" i="37"/>
  <c r="I356" i="37"/>
  <c r="AH356" i="37" s="1"/>
  <c r="I191" i="37"/>
  <c r="K252" i="37"/>
  <c r="AJ252" i="37" s="1"/>
  <c r="J252" i="37"/>
  <c r="AI252" i="37" s="1"/>
  <c r="I252" i="37"/>
  <c r="AH252" i="37" s="1"/>
  <c r="K211" i="37"/>
  <c r="AJ211" i="37" s="1"/>
  <c r="J211" i="37"/>
  <c r="I211" i="37"/>
  <c r="AH211" i="37" s="1"/>
  <c r="I259" i="37"/>
  <c r="AH259" i="37" s="1"/>
  <c r="K259" i="37"/>
  <c r="J259" i="37"/>
  <c r="I317" i="37"/>
  <c r="K317" i="37"/>
  <c r="J317" i="37"/>
  <c r="K324" i="37"/>
  <c r="AJ324" i="37" s="1"/>
  <c r="J324" i="37"/>
  <c r="AI324" i="37" s="1"/>
  <c r="I324" i="37"/>
  <c r="AH324" i="37" s="1"/>
  <c r="K305" i="37"/>
  <c r="AJ305" i="37" s="1"/>
  <c r="J305" i="37"/>
  <c r="I305" i="37"/>
  <c r="K368" i="37"/>
  <c r="AJ368" i="37" s="1"/>
  <c r="J368" i="37"/>
  <c r="AI368" i="37" s="1"/>
  <c r="I368" i="37"/>
  <c r="AH368" i="37" s="1"/>
  <c r="J384" i="37"/>
  <c r="AI384" i="37" s="1"/>
  <c r="K384" i="37"/>
  <c r="AJ384" i="37" s="1"/>
  <c r="I384" i="37"/>
  <c r="K385" i="37"/>
  <c r="J385" i="37"/>
  <c r="I385" i="37"/>
  <c r="K292" i="37"/>
  <c r="AJ292" i="37" s="1"/>
  <c r="J292" i="37"/>
  <c r="AI292" i="37" s="1"/>
  <c r="I292" i="37"/>
  <c r="AH292" i="37" s="1"/>
  <c r="J242" i="37"/>
  <c r="AI242" i="37" s="1"/>
  <c r="I242" i="37"/>
  <c r="AH242" i="37" s="1"/>
  <c r="K242" i="37"/>
  <c r="AJ242" i="37" s="1"/>
  <c r="K227" i="37"/>
  <c r="AJ227" i="37" s="1"/>
  <c r="J227" i="37"/>
  <c r="AI227" i="37" s="1"/>
  <c r="I227" i="37"/>
  <c r="AH227" i="37" s="1"/>
  <c r="J319" i="37"/>
  <c r="AI319" i="37" s="1"/>
  <c r="I319" i="37"/>
  <c r="AH319" i="37" s="1"/>
  <c r="K319" i="37"/>
  <c r="AJ319" i="37" s="1"/>
  <c r="K377" i="37"/>
  <c r="J377" i="37"/>
  <c r="I377" i="37"/>
  <c r="K214" i="37"/>
  <c r="AJ214" i="37" s="1"/>
  <c r="I214" i="37"/>
  <c r="AH214" i="37" s="1"/>
  <c r="J214" i="37"/>
  <c r="J246" i="37"/>
  <c r="AI246" i="37" s="1"/>
  <c r="I246" i="37"/>
  <c r="AH246" i="37" s="1"/>
  <c r="K246" i="37"/>
  <c r="AJ246" i="37" s="1"/>
  <c r="K239" i="37"/>
  <c r="AJ239" i="37" s="1"/>
  <c r="J239" i="37"/>
  <c r="AI239" i="37" s="1"/>
  <c r="I239" i="37"/>
  <c r="AH239" i="37" s="1"/>
  <c r="K235" i="37"/>
  <c r="AJ235" i="37" s="1"/>
  <c r="J235" i="37"/>
  <c r="AI235" i="37" s="1"/>
  <c r="I235" i="37"/>
  <c r="AH235" i="37" s="1"/>
  <c r="I288" i="37"/>
  <c r="AH288" i="37" s="1"/>
  <c r="J288" i="37"/>
  <c r="K288" i="37"/>
  <c r="K301" i="37"/>
  <c r="AJ301" i="37" s="1"/>
  <c r="J301" i="37"/>
  <c r="AI301" i="37" s="1"/>
  <c r="I301" i="37"/>
  <c r="AH301" i="37" s="1"/>
  <c r="J280" i="37"/>
  <c r="I280" i="37"/>
  <c r="AH280" i="37" s="1"/>
  <c r="K280" i="37"/>
  <c r="AJ280" i="37" s="1"/>
  <c r="K321" i="37"/>
  <c r="AJ321" i="37" s="1"/>
  <c r="J321" i="37"/>
  <c r="AI321" i="37" s="1"/>
  <c r="I321" i="37"/>
  <c r="AH321" i="37" s="1"/>
  <c r="K390" i="37"/>
  <c r="AJ390" i="37" s="1"/>
  <c r="J390" i="37"/>
  <c r="AI390" i="37" s="1"/>
  <c r="I390" i="37"/>
  <c r="AH390" i="37" s="1"/>
  <c r="K381" i="37"/>
  <c r="AJ381" i="37" s="1"/>
  <c r="J381" i="37"/>
  <c r="AI381" i="37" s="1"/>
  <c r="I381" i="37"/>
  <c r="I345" i="37"/>
  <c r="AH345" i="37" s="1"/>
  <c r="J345" i="37"/>
  <c r="K345" i="37"/>
  <c r="AJ345" i="37" s="1"/>
  <c r="K254" i="37"/>
  <c r="AJ254" i="37" s="1"/>
  <c r="J254" i="37"/>
  <c r="AI254" i="37" s="1"/>
  <c r="I254" i="37"/>
  <c r="AH254" i="37" s="1"/>
  <c r="K306" i="37"/>
  <c r="AJ306" i="37" s="1"/>
  <c r="J306" i="37"/>
  <c r="AI306" i="37" s="1"/>
  <c r="I306" i="37"/>
  <c r="AH306" i="37" s="1"/>
  <c r="K369" i="37"/>
  <c r="AJ369" i="37" s="1"/>
  <c r="J369" i="37"/>
  <c r="AI369" i="37" s="1"/>
  <c r="I369" i="37"/>
  <c r="AH369" i="37" s="1"/>
  <c r="K244" i="37"/>
  <c r="AJ244" i="37" s="1"/>
  <c r="J244" i="37"/>
  <c r="AI244" i="37" s="1"/>
  <c r="I244" i="37"/>
  <c r="AH244" i="37" s="1"/>
  <c r="K232" i="37"/>
  <c r="I232" i="37"/>
  <c r="AH232" i="37" s="1"/>
  <c r="J232" i="37"/>
  <c r="K245" i="37"/>
  <c r="AJ245" i="37" s="1"/>
  <c r="J245" i="37"/>
  <c r="I245" i="37"/>
  <c r="AH245" i="37" s="1"/>
  <c r="K309" i="37"/>
  <c r="AJ309" i="37" s="1"/>
  <c r="I309" i="37"/>
  <c r="AH309" i="37" s="1"/>
  <c r="J309" i="37"/>
  <c r="AI309" i="37" s="1"/>
  <c r="J283" i="37"/>
  <c r="K283" i="37"/>
  <c r="AJ283" i="37" s="1"/>
  <c r="I283" i="37"/>
  <c r="AH283" i="37" s="1"/>
  <c r="K325" i="37"/>
  <c r="J325" i="37"/>
  <c r="AI325" i="37" s="1"/>
  <c r="I325" i="37"/>
  <c r="AH325" i="37" s="1"/>
  <c r="K312" i="37"/>
  <c r="AJ312" i="37" s="1"/>
  <c r="J312" i="37"/>
  <c r="I312" i="37"/>
  <c r="K387" i="37"/>
  <c r="J387" i="37"/>
  <c r="AI387" i="37" s="1"/>
  <c r="I387" i="37"/>
  <c r="AH387" i="37" s="1"/>
  <c r="K373" i="37"/>
  <c r="AJ373" i="37" s="1"/>
  <c r="I373" i="37"/>
  <c r="AH373" i="37" s="1"/>
  <c r="J373" i="37"/>
  <c r="AI373" i="37" s="1"/>
  <c r="K361" i="37"/>
  <c r="AJ361" i="37" s="1"/>
  <c r="J361" i="37"/>
  <c r="I361" i="37"/>
  <c r="AH361" i="37" s="1"/>
  <c r="K228" i="37"/>
  <c r="AJ228" i="37" s="1"/>
  <c r="J228" i="37"/>
  <c r="AI228" i="37" s="1"/>
  <c r="I228" i="37"/>
  <c r="AH228" i="37" s="1"/>
  <c r="K257" i="37"/>
  <c r="AJ257" i="37" s="1"/>
  <c r="J257" i="37"/>
  <c r="AI257" i="37" s="1"/>
  <c r="I257" i="37"/>
  <c r="J213" i="37"/>
  <c r="K213" i="37"/>
  <c r="I213" i="37"/>
  <c r="K323" i="37"/>
  <c r="AJ323" i="37" s="1"/>
  <c r="J323" i="37"/>
  <c r="AI323" i="37" s="1"/>
  <c r="I323" i="37"/>
  <c r="AH323" i="37" s="1"/>
  <c r="J388" i="37"/>
  <c r="AI388" i="37" s="1"/>
  <c r="I388" i="37"/>
  <c r="AH388" i="37" s="1"/>
  <c r="K388" i="37"/>
  <c r="AJ388" i="37" s="1"/>
  <c r="I151" i="37"/>
  <c r="AH151" i="37" s="1"/>
  <c r="J212" i="37"/>
  <c r="K212" i="37"/>
  <c r="AJ212" i="37" s="1"/>
  <c r="I212" i="37"/>
  <c r="AH212" i="37" s="1"/>
  <c r="I253" i="37"/>
  <c r="AH253" i="37" s="1"/>
  <c r="J253" i="37"/>
  <c r="AI253" i="37" s="1"/>
  <c r="K253" i="37"/>
  <c r="K243" i="37"/>
  <c r="AJ243" i="37" s="1"/>
  <c r="I243" i="37"/>
  <c r="J243" i="37"/>
  <c r="J289" i="37"/>
  <c r="I289" i="37"/>
  <c r="AH289" i="37" s="1"/>
  <c r="K289" i="37"/>
  <c r="AJ289" i="37" s="1"/>
  <c r="K294" i="37"/>
  <c r="AJ294" i="37" s="1"/>
  <c r="J294" i="37"/>
  <c r="AI294" i="37" s="1"/>
  <c r="I294" i="37"/>
  <c r="AH294" i="37" s="1"/>
  <c r="K314" i="37"/>
  <c r="AJ314" i="37" s="1"/>
  <c r="J314" i="37"/>
  <c r="AI314" i="37" s="1"/>
  <c r="I314" i="37"/>
  <c r="AH314" i="37" s="1"/>
  <c r="I375" i="37"/>
  <c r="AH375" i="37" s="1"/>
  <c r="K375" i="37"/>
  <c r="AJ375" i="37" s="1"/>
  <c r="J375" i="37"/>
  <c r="AI375" i="37" s="1"/>
  <c r="K376" i="37"/>
  <c r="J376" i="37"/>
  <c r="I376" i="37"/>
  <c r="K372" i="37"/>
  <c r="AJ372" i="37" s="1"/>
  <c r="J372" i="37"/>
  <c r="AI372" i="37" s="1"/>
  <c r="I372" i="37"/>
  <c r="AH372" i="37" s="1"/>
  <c r="I347" i="37"/>
  <c r="AH347" i="37" s="1"/>
  <c r="J347" i="37"/>
  <c r="K347" i="37"/>
  <c r="AJ347" i="37" s="1"/>
  <c r="I310" i="37"/>
  <c r="AH310" i="37" s="1"/>
  <c r="J310" i="37"/>
  <c r="K310" i="37"/>
  <c r="AJ310" i="37" s="1"/>
  <c r="I326" i="37"/>
  <c r="AH326" i="37" s="1"/>
  <c r="J326" i="37"/>
  <c r="AI326" i="37" s="1"/>
  <c r="K326" i="37"/>
  <c r="AJ326" i="37" s="1"/>
  <c r="J378" i="37"/>
  <c r="AI378" i="37" s="1"/>
  <c r="I378" i="37"/>
  <c r="K378" i="37"/>
  <c r="K236" i="37"/>
  <c r="AJ236" i="37" s="1"/>
  <c r="J236" i="37"/>
  <c r="AI236" i="37" s="1"/>
  <c r="I236" i="37"/>
  <c r="AH236" i="37" s="1"/>
  <c r="K256" i="37"/>
  <c r="AJ256" i="37" s="1"/>
  <c r="J256" i="37"/>
  <c r="AI256" i="37" s="1"/>
  <c r="I256" i="37"/>
  <c r="AH256" i="37" s="1"/>
  <c r="K219" i="37"/>
  <c r="AJ219" i="37" s="1"/>
  <c r="J219" i="37"/>
  <c r="I219" i="37"/>
  <c r="AH219" i="37" s="1"/>
  <c r="I299" i="37"/>
  <c r="AH299" i="37" s="1"/>
  <c r="K299" i="37"/>
  <c r="AJ299" i="37" s="1"/>
  <c r="J299" i="37"/>
  <c r="AI299" i="37" s="1"/>
  <c r="K315" i="37"/>
  <c r="AJ315" i="37" s="1"/>
  <c r="J315" i="37"/>
  <c r="I315" i="37"/>
  <c r="K290" i="37"/>
  <c r="J290" i="37"/>
  <c r="I290" i="37"/>
  <c r="AH290" i="37" s="1"/>
  <c r="I371" i="37"/>
  <c r="AH371" i="37" s="1"/>
  <c r="J371" i="37"/>
  <c r="AI371" i="37" s="1"/>
  <c r="K371" i="37"/>
  <c r="AJ371" i="37" s="1"/>
  <c r="K365" i="37"/>
  <c r="AJ365" i="37" s="1"/>
  <c r="J365" i="37"/>
  <c r="I365" i="37"/>
  <c r="AH365" i="37" s="1"/>
  <c r="I386" i="37"/>
  <c r="AH386" i="37" s="1"/>
  <c r="K386" i="37"/>
  <c r="AJ386" i="37" s="1"/>
  <c r="J386" i="37"/>
  <c r="AI386" i="37" s="1"/>
  <c r="K255" i="37"/>
  <c r="AJ255" i="37" s="1"/>
  <c r="J255" i="37"/>
  <c r="AI255" i="37" s="1"/>
  <c r="I255" i="37"/>
  <c r="AH255" i="37" s="1"/>
  <c r="K304" i="37"/>
  <c r="J304" i="37"/>
  <c r="I304" i="37"/>
  <c r="K366" i="37"/>
  <c r="AJ366" i="37" s="1"/>
  <c r="J366" i="37"/>
  <c r="I366" i="37"/>
  <c r="AH366" i="37" s="1"/>
  <c r="K389" i="37"/>
  <c r="AJ389" i="37" s="1"/>
  <c r="J389" i="37"/>
  <c r="AI389" i="37" s="1"/>
  <c r="I389" i="37"/>
  <c r="AH389" i="37" s="1"/>
  <c r="K221" i="37"/>
  <c r="AJ221" i="37" s="1"/>
  <c r="J221" i="37"/>
  <c r="I221" i="37"/>
  <c r="AH221" i="37" s="1"/>
  <c r="J307" i="37"/>
  <c r="AI307" i="37" s="1"/>
  <c r="K307" i="37"/>
  <c r="AJ307" i="37" s="1"/>
  <c r="I307" i="37"/>
  <c r="AH307" i="37" s="1"/>
  <c r="K358" i="37"/>
  <c r="AJ358" i="37" s="1"/>
  <c r="J358" i="37"/>
  <c r="I358" i="37"/>
  <c r="AH358" i="37" s="1"/>
  <c r="K349" i="37"/>
  <c r="AJ349" i="37" s="1"/>
  <c r="J349" i="37"/>
  <c r="I349" i="37"/>
  <c r="AH349" i="37" s="1"/>
  <c r="K220" i="37"/>
  <c r="AJ220" i="37" s="1"/>
  <c r="J220" i="37"/>
  <c r="I220" i="37"/>
  <c r="AH220" i="37" s="1"/>
  <c r="I233" i="37"/>
  <c r="AH233" i="37" s="1"/>
  <c r="J233" i="37"/>
  <c r="K233" i="37"/>
  <c r="K285" i="37"/>
  <c r="AJ285" i="37" s="1"/>
  <c r="J285" i="37"/>
  <c r="I285" i="37"/>
  <c r="AH285" i="37" s="1"/>
  <c r="I240" i="37"/>
  <c r="AH240" i="37" s="1"/>
  <c r="K240" i="37"/>
  <c r="AJ240" i="37" s="1"/>
  <c r="J240" i="37"/>
  <c r="K250" i="37"/>
  <c r="AJ250" i="37" s="1"/>
  <c r="J250" i="37"/>
  <c r="AI250" i="37" s="1"/>
  <c r="I250" i="37"/>
  <c r="AH250" i="37" s="1"/>
  <c r="J218" i="37"/>
  <c r="I218" i="37"/>
  <c r="AH218" i="37" s="1"/>
  <c r="K218" i="37"/>
  <c r="AJ218" i="37" s="1"/>
  <c r="K293" i="37"/>
  <c r="AJ293" i="37" s="1"/>
  <c r="J293" i="37"/>
  <c r="AI293" i="37" s="1"/>
  <c r="I293" i="37"/>
  <c r="AH293" i="37" s="1"/>
  <c r="K318" i="37"/>
  <c r="AJ318" i="37" s="1"/>
  <c r="J318" i="37"/>
  <c r="AI318" i="37" s="1"/>
  <c r="I318" i="37"/>
  <c r="AH318" i="37" s="1"/>
  <c r="K278" i="37"/>
  <c r="AJ278" i="37" s="1"/>
  <c r="J278" i="37"/>
  <c r="I278" i="37"/>
  <c r="AH278" i="37" s="1"/>
  <c r="K353" i="37"/>
  <c r="J353" i="37"/>
  <c r="I353" i="37"/>
  <c r="AH353" i="37" s="1"/>
  <c r="K357" i="37"/>
  <c r="AJ357" i="37" s="1"/>
  <c r="J357" i="37"/>
  <c r="I357" i="37"/>
  <c r="AH357" i="37" s="1"/>
  <c r="J348" i="37"/>
  <c r="I348" i="37"/>
  <c r="AH348" i="37" s="1"/>
  <c r="K348" i="37"/>
  <c r="AJ348" i="37" s="1"/>
  <c r="K251" i="37"/>
  <c r="AJ251" i="37" s="1"/>
  <c r="J251" i="37"/>
  <c r="AI251" i="37" s="1"/>
  <c r="I251" i="37"/>
  <c r="AH251" i="37" s="1"/>
  <c r="K295" i="37"/>
  <c r="AJ295" i="37" s="1"/>
  <c r="J295" i="37"/>
  <c r="AI295" i="37" s="1"/>
  <c r="I295" i="37"/>
  <c r="AH295" i="37" s="1"/>
  <c r="J241" i="37"/>
  <c r="AI241" i="37" s="1"/>
  <c r="I241" i="37"/>
  <c r="K241" i="37"/>
  <c r="K231" i="37"/>
  <c r="I231" i="37"/>
  <c r="AH231" i="37" s="1"/>
  <c r="J231" i="37"/>
  <c r="J303" i="37"/>
  <c r="AI303" i="37" s="1"/>
  <c r="I303" i="37"/>
  <c r="AH303" i="37" s="1"/>
  <c r="K303" i="37"/>
  <c r="AJ303" i="37" s="1"/>
  <c r="I359" i="37"/>
  <c r="AH359" i="37" s="1"/>
  <c r="K359" i="37"/>
  <c r="AJ359" i="37" s="1"/>
  <c r="J359" i="37"/>
  <c r="I216" i="37"/>
  <c r="AH216" i="37" s="1"/>
  <c r="K216" i="37"/>
  <c r="AJ216" i="37" s="1"/>
  <c r="J216" i="37"/>
  <c r="I229" i="37"/>
  <c r="AH229" i="37" s="1"/>
  <c r="J229" i="37"/>
  <c r="AI229" i="37" s="1"/>
  <c r="K229" i="37"/>
  <c r="K248" i="37"/>
  <c r="AJ248" i="37" s="1"/>
  <c r="J248" i="37"/>
  <c r="AI248" i="37" s="1"/>
  <c r="I248" i="37"/>
  <c r="AH248" i="37" s="1"/>
  <c r="I287" i="37"/>
  <c r="K287" i="37"/>
  <c r="AJ287" i="37" s="1"/>
  <c r="J287" i="37"/>
  <c r="I286" i="37"/>
  <c r="AH286" i="37" s="1"/>
  <c r="J286" i="37"/>
  <c r="K286" i="37"/>
  <c r="AJ286" i="37" s="1"/>
  <c r="K298" i="37"/>
  <c r="AJ298" i="37" s="1"/>
  <c r="J298" i="37"/>
  <c r="AI298" i="37" s="1"/>
  <c r="I298" i="37"/>
  <c r="AH298" i="37" s="1"/>
  <c r="K367" i="37"/>
  <c r="AJ367" i="37" s="1"/>
  <c r="J367" i="37"/>
  <c r="AI367" i="37" s="1"/>
  <c r="I367" i="37"/>
  <c r="AH367" i="37" s="1"/>
  <c r="I363" i="37"/>
  <c r="J363" i="37"/>
  <c r="K363" i="37"/>
  <c r="AJ363" i="37" s="1"/>
  <c r="K383" i="37"/>
  <c r="AJ383" i="37" s="1"/>
  <c r="J383" i="37"/>
  <c r="AI383" i="37" s="1"/>
  <c r="I383" i="37"/>
  <c r="AH383" i="37" s="1"/>
  <c r="K355" i="37"/>
  <c r="AJ355" i="37" s="1"/>
  <c r="J355" i="37"/>
  <c r="I355" i="37"/>
  <c r="AH355" i="37" s="1"/>
  <c r="I362" i="37"/>
  <c r="AH362" i="37" s="1"/>
  <c r="K362" i="37"/>
  <c r="AJ362" i="37" s="1"/>
  <c r="J362" i="37"/>
  <c r="J260" i="37"/>
  <c r="AI260" i="37" s="1"/>
  <c r="I260" i="37"/>
  <c r="AH260" i="37" s="1"/>
  <c r="K260" i="37"/>
  <c r="AJ260" i="37" s="1"/>
  <c r="K215" i="37"/>
  <c r="AJ215" i="37" s="1"/>
  <c r="J215" i="37"/>
  <c r="I215" i="37"/>
  <c r="AH215" i="37" s="1"/>
  <c r="I225" i="37"/>
  <c r="K225" i="37"/>
  <c r="AJ225" i="37" s="1"/>
  <c r="J225" i="37"/>
  <c r="AI225" i="37" s="1"/>
  <c r="K322" i="37"/>
  <c r="AJ322" i="37" s="1"/>
  <c r="J322" i="37"/>
  <c r="AI322" i="37" s="1"/>
  <c r="I322" i="37"/>
  <c r="AH322" i="37" s="1"/>
  <c r="K302" i="37"/>
  <c r="AJ302" i="37" s="1"/>
  <c r="J302" i="37"/>
  <c r="AI302" i="37" s="1"/>
  <c r="I302" i="37"/>
  <c r="AH302" i="37" s="1"/>
  <c r="I313" i="37"/>
  <c r="AH313" i="37" s="1"/>
  <c r="K313" i="37"/>
  <c r="AJ313" i="37" s="1"/>
  <c r="J313" i="37"/>
  <c r="AI313" i="37" s="1"/>
  <c r="I374" i="37"/>
  <c r="AH374" i="37" s="1"/>
  <c r="K374" i="37"/>
  <c r="AJ374" i="37" s="1"/>
  <c r="J374" i="37"/>
  <c r="K394" i="37"/>
  <c r="J394" i="37"/>
  <c r="I394" i="37"/>
  <c r="K379" i="37"/>
  <c r="J379" i="37"/>
  <c r="AI379" i="37" s="1"/>
  <c r="I379" i="37"/>
  <c r="AH379" i="37" s="1"/>
  <c r="K281" i="37"/>
  <c r="AJ281" i="37" s="1"/>
  <c r="J281" i="37"/>
  <c r="I281" i="37"/>
  <c r="AH281" i="37" s="1"/>
  <c r="K370" i="37"/>
  <c r="AJ370" i="37" s="1"/>
  <c r="J370" i="37"/>
  <c r="AI370" i="37" s="1"/>
  <c r="I370" i="37"/>
  <c r="AH370" i="37" s="1"/>
  <c r="K311" i="37"/>
  <c r="AJ311" i="37" s="1"/>
  <c r="J311" i="37"/>
  <c r="AI311" i="37" s="1"/>
  <c r="I311" i="37"/>
  <c r="AH311" i="37" s="1"/>
  <c r="K230" i="37"/>
  <c r="J230" i="37"/>
  <c r="AI230" i="37" s="1"/>
  <c r="I230" i="37"/>
  <c r="AH230" i="37" s="1"/>
  <c r="K284" i="37"/>
  <c r="AJ284" i="37" s="1"/>
  <c r="J284" i="37"/>
  <c r="I284" i="37"/>
  <c r="AH284" i="37" s="1"/>
  <c r="K393" i="37"/>
  <c r="AJ393" i="37" s="1"/>
  <c r="J393" i="37"/>
  <c r="AI393" i="37" s="1"/>
  <c r="I393" i="37"/>
  <c r="AH393" i="37" s="1"/>
  <c r="K224" i="37"/>
  <c r="AJ224" i="37" s="1"/>
  <c r="J224" i="37"/>
  <c r="AI224" i="37" s="1"/>
  <c r="I224" i="37"/>
  <c r="AH224" i="37" s="1"/>
  <c r="I249" i="37"/>
  <c r="AH249" i="37" s="1"/>
  <c r="J249" i="37"/>
  <c r="AI249" i="37" s="1"/>
  <c r="K249" i="37"/>
  <c r="AJ249" i="37" s="1"/>
  <c r="J226" i="37"/>
  <c r="AI226" i="37" s="1"/>
  <c r="I226" i="37"/>
  <c r="K226" i="37"/>
  <c r="AJ226" i="37" s="1"/>
  <c r="K316" i="37"/>
  <c r="J316" i="37"/>
  <c r="I316" i="37"/>
  <c r="AH316" i="37" s="1"/>
  <c r="K327" i="37"/>
  <c r="AJ327" i="37" s="1"/>
  <c r="J327" i="37"/>
  <c r="AI327" i="37" s="1"/>
  <c r="I327" i="37"/>
  <c r="AH327" i="37" s="1"/>
  <c r="K320" i="37"/>
  <c r="AJ320" i="37" s="1"/>
  <c r="J320" i="37"/>
  <c r="AI320" i="37" s="1"/>
  <c r="I320" i="37"/>
  <c r="AH320" i="37" s="1"/>
  <c r="K350" i="37"/>
  <c r="AJ350" i="37" s="1"/>
  <c r="J350" i="37"/>
  <c r="I350" i="37"/>
  <c r="AH350" i="37" s="1"/>
  <c r="K352" i="37"/>
  <c r="AJ352" i="37" s="1"/>
  <c r="J352" i="37"/>
  <c r="I352" i="37"/>
  <c r="J382" i="37"/>
  <c r="AI382" i="37" s="1"/>
  <c r="K382" i="37"/>
  <c r="I382" i="37"/>
  <c r="AH382" i="37" s="1"/>
  <c r="K392" i="37"/>
  <c r="AJ392" i="37" s="1"/>
  <c r="J392" i="37"/>
  <c r="AI392" i="37" s="1"/>
  <c r="I392" i="37"/>
  <c r="AH392" i="37" s="1"/>
  <c r="Z162" i="37"/>
  <c r="W152" i="37"/>
  <c r="AV152" i="37" s="1"/>
  <c r="U164" i="37"/>
  <c r="AA144" i="37"/>
  <c r="AZ144" i="37" s="1"/>
  <c r="V144" i="37"/>
  <c r="Z213" i="37"/>
  <c r="Y213" i="37"/>
  <c r="AX213" i="37" s="1"/>
  <c r="W213" i="37"/>
  <c r="AV213" i="37" s="1"/>
  <c r="U213" i="37"/>
  <c r="AT213" i="37" s="1"/>
  <c r="V213" i="37"/>
  <c r="AA213" i="37"/>
  <c r="AZ213" i="37" s="1"/>
  <c r="V311" i="37"/>
  <c r="AU311" i="37" s="1"/>
  <c r="AA311" i="37"/>
  <c r="AZ311" i="37" s="1"/>
  <c r="U311" i="37"/>
  <c r="AT311" i="37" s="1"/>
  <c r="Z311" i="37"/>
  <c r="AY311" i="37" s="1"/>
  <c r="W311" i="37"/>
  <c r="AV311" i="37" s="1"/>
  <c r="Y311" i="37"/>
  <c r="AX311" i="37" s="1"/>
  <c r="W377" i="37"/>
  <c r="AV377" i="37" s="1"/>
  <c r="Y377" i="37"/>
  <c r="AX377" i="37" s="1"/>
  <c r="Z377" i="37"/>
  <c r="AA377" i="37"/>
  <c r="AZ377" i="37" s="1"/>
  <c r="U377" i="37"/>
  <c r="AT377" i="37" s="1"/>
  <c r="V377" i="37"/>
  <c r="W388" i="37"/>
  <c r="AV388" i="37" s="1"/>
  <c r="Y388" i="37"/>
  <c r="AX388" i="37" s="1"/>
  <c r="AA388" i="37"/>
  <c r="U388" i="37"/>
  <c r="AT388" i="37" s="1"/>
  <c r="V388" i="37"/>
  <c r="AU388" i="37" s="1"/>
  <c r="Z388" i="37"/>
  <c r="AY388" i="37" s="1"/>
  <c r="V247" i="37"/>
  <c r="AU247" i="37" s="1"/>
  <c r="Z247" i="37"/>
  <c r="AY247" i="37" s="1"/>
  <c r="W247" i="37"/>
  <c r="AV247" i="37" s="1"/>
  <c r="Y247" i="37"/>
  <c r="AX247" i="37" s="1"/>
  <c r="U247" i="37"/>
  <c r="AT247" i="37" s="1"/>
  <c r="AA247" i="37"/>
  <c r="AZ247" i="37" s="1"/>
  <c r="U300" i="37"/>
  <c r="AT300" i="37" s="1"/>
  <c r="Y300" i="37"/>
  <c r="AX300" i="37" s="1"/>
  <c r="W300" i="37"/>
  <c r="AV300" i="37" s="1"/>
  <c r="Z300" i="37"/>
  <c r="AY300" i="37" s="1"/>
  <c r="V300" i="37"/>
  <c r="AU300" i="37" s="1"/>
  <c r="AA300" i="37"/>
  <c r="AZ300" i="37" s="1"/>
  <c r="V308" i="37"/>
  <c r="W308" i="37"/>
  <c r="AV308" i="37" s="1"/>
  <c r="Y308" i="37"/>
  <c r="AX308" i="37" s="1"/>
  <c r="AA308" i="37"/>
  <c r="AZ308" i="37" s="1"/>
  <c r="Z308" i="37"/>
  <c r="AY308" i="37" s="1"/>
  <c r="U308" i="37"/>
  <c r="AT308" i="37" s="1"/>
  <c r="AA282" i="37"/>
  <c r="AZ282" i="37" s="1"/>
  <c r="V282" i="37"/>
  <c r="U282" i="37"/>
  <c r="AT282" i="37" s="1"/>
  <c r="W282" i="37"/>
  <c r="AV282" i="37" s="1"/>
  <c r="Y282" i="37"/>
  <c r="AX282" i="37" s="1"/>
  <c r="Z282" i="37"/>
  <c r="Y360" i="37"/>
  <c r="AX360" i="37" s="1"/>
  <c r="U360" i="37"/>
  <c r="AT360" i="37" s="1"/>
  <c r="Z360" i="37"/>
  <c r="W360" i="37"/>
  <c r="AV360" i="37" s="1"/>
  <c r="AA360" i="37"/>
  <c r="AZ360" i="37" s="1"/>
  <c r="V360" i="37"/>
  <c r="U364" i="37"/>
  <c r="AT364" i="37" s="1"/>
  <c r="W364" i="37"/>
  <c r="AV364" i="37" s="1"/>
  <c r="Z364" i="37"/>
  <c r="Y364" i="37"/>
  <c r="AX364" i="37" s="1"/>
  <c r="AA364" i="37"/>
  <c r="AZ364" i="37" s="1"/>
  <c r="V364" i="37"/>
  <c r="AA351" i="37"/>
  <c r="AZ351" i="37" s="1"/>
  <c r="V351" i="37"/>
  <c r="W351" i="37"/>
  <c r="AV351" i="37" s="1"/>
  <c r="U351" i="37"/>
  <c r="AT351" i="37" s="1"/>
  <c r="Z351" i="37"/>
  <c r="Y351" i="37"/>
  <c r="AX351" i="37" s="1"/>
  <c r="V238" i="37"/>
  <c r="AU238" i="37" s="1"/>
  <c r="AA238" i="37"/>
  <c r="AZ238" i="37" s="1"/>
  <c r="W238" i="37"/>
  <c r="AV238" i="37" s="1"/>
  <c r="U238" i="37"/>
  <c r="AT238" i="37" s="1"/>
  <c r="Y238" i="37"/>
  <c r="AX238" i="37" s="1"/>
  <c r="Z238" i="37"/>
  <c r="AY238" i="37" s="1"/>
  <c r="AA222" i="37"/>
  <c r="AZ222" i="37" s="1"/>
  <c r="U222" i="37"/>
  <c r="AT222" i="37" s="1"/>
  <c r="W222" i="37"/>
  <c r="AV222" i="37" s="1"/>
  <c r="Z222" i="37"/>
  <c r="V222" i="37"/>
  <c r="Y222" i="37"/>
  <c r="AX222" i="37" s="1"/>
  <c r="V217" i="37"/>
  <c r="Z217" i="37"/>
  <c r="AA217" i="37"/>
  <c r="AZ217" i="37" s="1"/>
  <c r="Y217" i="37"/>
  <c r="AX217" i="37" s="1"/>
  <c r="W217" i="37"/>
  <c r="AV217" i="37" s="1"/>
  <c r="U217" i="37"/>
  <c r="AT217" i="37" s="1"/>
  <c r="AA279" i="37"/>
  <c r="AZ279" i="37" s="1"/>
  <c r="U279" i="37"/>
  <c r="AT279" i="37" s="1"/>
  <c r="V279" i="37"/>
  <c r="Z279" i="37"/>
  <c r="W279" i="37"/>
  <c r="AV279" i="37" s="1"/>
  <c r="Y279" i="37"/>
  <c r="AX279" i="37" s="1"/>
  <c r="Y297" i="37"/>
  <c r="AX297" i="37" s="1"/>
  <c r="V297" i="37"/>
  <c r="AA297" i="37"/>
  <c r="AZ297" i="37" s="1"/>
  <c r="W297" i="37"/>
  <c r="AV297" i="37" s="1"/>
  <c r="U297" i="37"/>
  <c r="AT297" i="37" s="1"/>
  <c r="Z297" i="37"/>
  <c r="W291" i="37"/>
  <c r="AV291" i="37" s="1"/>
  <c r="Z291" i="37"/>
  <c r="U291" i="37"/>
  <c r="AT291" i="37" s="1"/>
  <c r="AA291" i="37"/>
  <c r="AZ291" i="37" s="1"/>
  <c r="Y291" i="37"/>
  <c r="AX291" i="37" s="1"/>
  <c r="V291" i="37"/>
  <c r="Y354" i="37"/>
  <c r="AX354" i="37" s="1"/>
  <c r="U354" i="37"/>
  <c r="AT354" i="37" s="1"/>
  <c r="Z354" i="37"/>
  <c r="V354" i="37"/>
  <c r="W354" i="37"/>
  <c r="AV354" i="37" s="1"/>
  <c r="AA354" i="37"/>
  <c r="AZ354" i="37" s="1"/>
  <c r="Y346" i="37"/>
  <c r="AX346" i="37" s="1"/>
  <c r="AA346" i="37"/>
  <c r="AZ346" i="37" s="1"/>
  <c r="U346" i="37"/>
  <c r="AT346" i="37" s="1"/>
  <c r="W346" i="37"/>
  <c r="AV346" i="37" s="1"/>
  <c r="V346" i="37"/>
  <c r="Z346" i="37"/>
  <c r="Y380" i="37"/>
  <c r="AX380" i="37" s="1"/>
  <c r="AA380" i="37"/>
  <c r="AZ380" i="37" s="1"/>
  <c r="V380" i="37"/>
  <c r="AU380" i="37" s="1"/>
  <c r="Z380" i="37"/>
  <c r="AY380" i="37" s="1"/>
  <c r="U380" i="37"/>
  <c r="AT380" i="37" s="1"/>
  <c r="W380" i="37"/>
  <c r="AV380" i="37" s="1"/>
  <c r="V180" i="37"/>
  <c r="AA252" i="37"/>
  <c r="AZ252" i="37" s="1"/>
  <c r="W252" i="37"/>
  <c r="AV252" i="37" s="1"/>
  <c r="U252" i="37"/>
  <c r="AT252" i="37" s="1"/>
  <c r="Y252" i="37"/>
  <c r="AX252" i="37" s="1"/>
  <c r="Z252" i="37"/>
  <c r="AY252" i="37" s="1"/>
  <c r="V252" i="37"/>
  <c r="AU252" i="37" s="1"/>
  <c r="W211" i="37"/>
  <c r="AV211" i="37" s="1"/>
  <c r="U211" i="37"/>
  <c r="AT211" i="37" s="1"/>
  <c r="Z211" i="37"/>
  <c r="AA211" i="37"/>
  <c r="AZ211" i="37" s="1"/>
  <c r="Y211" i="37"/>
  <c r="AX211" i="37" s="1"/>
  <c r="V211" i="37"/>
  <c r="Y259" i="37"/>
  <c r="AX259" i="37" s="1"/>
  <c r="V259" i="37"/>
  <c r="AU259" i="37" s="1"/>
  <c r="AA259" i="37"/>
  <c r="AZ259" i="37" s="1"/>
  <c r="U259" i="37"/>
  <c r="AT259" i="37" s="1"/>
  <c r="Z259" i="37"/>
  <c r="AY259" i="37" s="1"/>
  <c r="W259" i="37"/>
  <c r="AV259" i="37" s="1"/>
  <c r="V317" i="37"/>
  <c r="AU317" i="37" s="1"/>
  <c r="AA317" i="37"/>
  <c r="AZ317" i="37" s="1"/>
  <c r="Y317" i="37"/>
  <c r="AX317" i="37" s="1"/>
  <c r="U317" i="37"/>
  <c r="AT317" i="37" s="1"/>
  <c r="W317" i="37"/>
  <c r="AV317" i="37" s="1"/>
  <c r="Z317" i="37"/>
  <c r="AY317" i="37" s="1"/>
  <c r="V324" i="37"/>
  <c r="AU324" i="37" s="1"/>
  <c r="U324" i="37"/>
  <c r="AT324" i="37" s="1"/>
  <c r="AA324" i="37"/>
  <c r="AZ324" i="37" s="1"/>
  <c r="Z324" i="37"/>
  <c r="AY324" i="37" s="1"/>
  <c r="W324" i="37"/>
  <c r="AV324" i="37" s="1"/>
  <c r="Y324" i="37"/>
  <c r="AX324" i="37" s="1"/>
  <c r="Z305" i="37"/>
  <c r="AY305" i="37" s="1"/>
  <c r="W305" i="37"/>
  <c r="AV305" i="37" s="1"/>
  <c r="U305" i="37"/>
  <c r="AT305" i="37" s="1"/>
  <c r="AA305" i="37"/>
  <c r="AZ305" i="37" s="1"/>
  <c r="Y305" i="37"/>
  <c r="AX305" i="37" s="1"/>
  <c r="V305" i="37"/>
  <c r="AU305" i="37" s="1"/>
  <c r="Y368" i="37"/>
  <c r="AX368" i="37" s="1"/>
  <c r="AA368" i="37"/>
  <c r="AZ368" i="37" s="1"/>
  <c r="V368" i="37"/>
  <c r="W368" i="37"/>
  <c r="AV368" i="37" s="1"/>
  <c r="U368" i="37"/>
  <c r="AT368" i="37" s="1"/>
  <c r="Z368" i="37"/>
  <c r="AA384" i="37"/>
  <c r="AZ384" i="37" s="1"/>
  <c r="V384" i="37"/>
  <c r="W384" i="37"/>
  <c r="AV384" i="37" s="1"/>
  <c r="Z384" i="37"/>
  <c r="AY384" i="37" s="1"/>
  <c r="U384" i="37"/>
  <c r="AT384" i="37" s="1"/>
  <c r="Y384" i="37"/>
  <c r="AX384" i="37" s="1"/>
  <c r="Y385" i="37"/>
  <c r="AX385" i="37" s="1"/>
  <c r="AA385" i="37"/>
  <c r="AZ385" i="37" s="1"/>
  <c r="W385" i="37"/>
  <c r="AV385" i="37" s="1"/>
  <c r="U385" i="37"/>
  <c r="AT385" i="37" s="1"/>
  <c r="Z385" i="37"/>
  <c r="AY385" i="37" s="1"/>
  <c r="V385" i="37"/>
  <c r="AU385" i="37" s="1"/>
  <c r="AA292" i="37"/>
  <c r="AZ292" i="37" s="1"/>
  <c r="W292" i="37"/>
  <c r="AV292" i="37" s="1"/>
  <c r="U292" i="37"/>
  <c r="AT292" i="37" s="1"/>
  <c r="Y292" i="37"/>
  <c r="AX292" i="37" s="1"/>
  <c r="V292" i="37"/>
  <c r="Z292" i="37"/>
  <c r="U307" i="37"/>
  <c r="AT307" i="37" s="1"/>
  <c r="Z307" i="37"/>
  <c r="AY307" i="37" s="1"/>
  <c r="Y307" i="37"/>
  <c r="AX307" i="37" s="1"/>
  <c r="W307" i="37"/>
  <c r="AV307" i="37" s="1"/>
  <c r="AA307" i="37"/>
  <c r="AZ307" i="37" s="1"/>
  <c r="V307" i="37"/>
  <c r="AU307" i="37" s="1"/>
  <c r="V241" i="37"/>
  <c r="AU241" i="37" s="1"/>
  <c r="W241" i="37"/>
  <c r="AV241" i="37" s="1"/>
  <c r="U241" i="37"/>
  <c r="AT241" i="37" s="1"/>
  <c r="Y241" i="37"/>
  <c r="AX241" i="37" s="1"/>
  <c r="AA241" i="37"/>
  <c r="AZ241" i="37" s="1"/>
  <c r="Z241" i="37"/>
  <c r="AY241" i="37" s="1"/>
  <c r="U254" i="37"/>
  <c r="AT254" i="37" s="1"/>
  <c r="W254" i="37"/>
  <c r="AV254" i="37" s="1"/>
  <c r="AA254" i="37"/>
  <c r="AZ254" i="37" s="1"/>
  <c r="Z254" i="37"/>
  <c r="AY254" i="37" s="1"/>
  <c r="V254" i="37"/>
  <c r="Y254" i="37"/>
  <c r="AX254" i="37" s="1"/>
  <c r="AA323" i="37"/>
  <c r="AZ323" i="37" s="1"/>
  <c r="Y323" i="37"/>
  <c r="AX323" i="37" s="1"/>
  <c r="V323" i="37"/>
  <c r="AU323" i="37" s="1"/>
  <c r="W323" i="37"/>
  <c r="AV323" i="37" s="1"/>
  <c r="U323" i="37"/>
  <c r="AT323" i="37" s="1"/>
  <c r="Z323" i="37"/>
  <c r="AY323" i="37" s="1"/>
  <c r="AA237" i="37"/>
  <c r="AZ237" i="37" s="1"/>
  <c r="V237" i="37"/>
  <c r="AU237" i="37" s="1"/>
  <c r="Y237" i="37"/>
  <c r="AX237" i="37" s="1"/>
  <c r="W237" i="37"/>
  <c r="AV237" i="37" s="1"/>
  <c r="Z237" i="37"/>
  <c r="AY237" i="37" s="1"/>
  <c r="U237" i="37"/>
  <c r="AT237" i="37" s="1"/>
  <c r="U288" i="37"/>
  <c r="AT288" i="37" s="1"/>
  <c r="Z288" i="37"/>
  <c r="AA288" i="37"/>
  <c r="AZ288" i="37" s="1"/>
  <c r="Y288" i="37"/>
  <c r="AX288" i="37" s="1"/>
  <c r="V288" i="37"/>
  <c r="W288" i="37"/>
  <c r="AV288" i="37" s="1"/>
  <c r="V381" i="37"/>
  <c r="AU381" i="37" s="1"/>
  <c r="Z381" i="37"/>
  <c r="AY381" i="37" s="1"/>
  <c r="Y381" i="37"/>
  <c r="AX381" i="37" s="1"/>
  <c r="W381" i="37"/>
  <c r="AV381" i="37" s="1"/>
  <c r="U381" i="37"/>
  <c r="AT381" i="37" s="1"/>
  <c r="AA381" i="37"/>
  <c r="AZ381" i="37" s="1"/>
  <c r="Y144" i="37"/>
  <c r="AX144" i="37" s="1"/>
  <c r="V244" i="37"/>
  <c r="AU244" i="37" s="1"/>
  <c r="Y244" i="37"/>
  <c r="AX244" i="37" s="1"/>
  <c r="U244" i="37"/>
  <c r="AT244" i="37" s="1"/>
  <c r="Z244" i="37"/>
  <c r="AY244" i="37" s="1"/>
  <c r="AA244" i="37"/>
  <c r="W244" i="37"/>
  <c r="AV244" i="37" s="1"/>
  <c r="U232" i="37"/>
  <c r="AT232" i="37" s="1"/>
  <c r="W232" i="37"/>
  <c r="AV232" i="37" s="1"/>
  <c r="Y232" i="37"/>
  <c r="AX232" i="37" s="1"/>
  <c r="V232" i="37"/>
  <c r="AU232" i="37" s="1"/>
  <c r="Z232" i="37"/>
  <c r="AY232" i="37" s="1"/>
  <c r="AA232" i="37"/>
  <c r="AZ232" i="37" s="1"/>
  <c r="U245" i="37"/>
  <c r="AT245" i="37" s="1"/>
  <c r="Z245" i="37"/>
  <c r="AY245" i="37" s="1"/>
  <c r="V245" i="37"/>
  <c r="AU245" i="37" s="1"/>
  <c r="W245" i="37"/>
  <c r="AV245" i="37" s="1"/>
  <c r="Y245" i="37"/>
  <c r="AX245" i="37" s="1"/>
  <c r="AA245" i="37"/>
  <c r="AZ245" i="37" s="1"/>
  <c r="U309" i="37"/>
  <c r="AT309" i="37" s="1"/>
  <c r="AA309" i="37"/>
  <c r="AZ309" i="37" s="1"/>
  <c r="V309" i="37"/>
  <c r="AU309" i="37" s="1"/>
  <c r="W309" i="37"/>
  <c r="AV309" i="37" s="1"/>
  <c r="Z309" i="37"/>
  <c r="AY309" i="37" s="1"/>
  <c r="Y309" i="37"/>
  <c r="AX309" i="37" s="1"/>
  <c r="Z283" i="37"/>
  <c r="Y283" i="37"/>
  <c r="AX283" i="37" s="1"/>
  <c r="V283" i="37"/>
  <c r="U283" i="37"/>
  <c r="AT283" i="37" s="1"/>
  <c r="W283" i="37"/>
  <c r="AV283" i="37" s="1"/>
  <c r="AA283" i="37"/>
  <c r="AZ283" i="37" s="1"/>
  <c r="Y325" i="37"/>
  <c r="AX325" i="37" s="1"/>
  <c r="Z325" i="37"/>
  <c r="AY325" i="37" s="1"/>
  <c r="U325" i="37"/>
  <c r="AT325" i="37" s="1"/>
  <c r="V325" i="37"/>
  <c r="AU325" i="37" s="1"/>
  <c r="AA325" i="37"/>
  <c r="AZ325" i="37" s="1"/>
  <c r="W325" i="37"/>
  <c r="AV325" i="37" s="1"/>
  <c r="U312" i="37"/>
  <c r="AT312" i="37" s="1"/>
  <c r="AA312" i="37"/>
  <c r="AZ312" i="37" s="1"/>
  <c r="Y312" i="37"/>
  <c r="AX312" i="37" s="1"/>
  <c r="V312" i="37"/>
  <c r="AU312" i="37" s="1"/>
  <c r="W312" i="37"/>
  <c r="AV312" i="37" s="1"/>
  <c r="Z312" i="37"/>
  <c r="AY312" i="37" s="1"/>
  <c r="Y387" i="37"/>
  <c r="AX387" i="37" s="1"/>
  <c r="AA387" i="37"/>
  <c r="AZ387" i="37" s="1"/>
  <c r="V387" i="37"/>
  <c r="AU387" i="37" s="1"/>
  <c r="U387" i="37"/>
  <c r="AT387" i="37" s="1"/>
  <c r="Z387" i="37"/>
  <c r="AY387" i="37" s="1"/>
  <c r="W387" i="37"/>
  <c r="AV387" i="37" s="1"/>
  <c r="Y373" i="37"/>
  <c r="AX373" i="37" s="1"/>
  <c r="W373" i="37"/>
  <c r="AV373" i="37" s="1"/>
  <c r="AA373" i="37"/>
  <c r="AZ373" i="37" s="1"/>
  <c r="V373" i="37"/>
  <c r="U373" i="37"/>
  <c r="Z373" i="37"/>
  <c r="V361" i="37"/>
  <c r="Y361" i="37"/>
  <c r="AX361" i="37" s="1"/>
  <c r="Z361" i="37"/>
  <c r="AA361" i="37"/>
  <c r="AZ361" i="37" s="1"/>
  <c r="U361" i="37"/>
  <c r="AT361" i="37" s="1"/>
  <c r="W361" i="37"/>
  <c r="AV361" i="37" s="1"/>
  <c r="Z186" i="37"/>
  <c r="W370" i="37"/>
  <c r="AV370" i="37" s="1"/>
  <c r="Y370" i="37"/>
  <c r="AX370" i="37" s="1"/>
  <c r="AA370" i="37"/>
  <c r="AZ370" i="37" s="1"/>
  <c r="U370" i="37"/>
  <c r="AT370" i="37" s="1"/>
  <c r="Z370" i="37"/>
  <c r="V370" i="37"/>
  <c r="U319" i="37"/>
  <c r="AT319" i="37" s="1"/>
  <c r="W319" i="37"/>
  <c r="Y319" i="37"/>
  <c r="AX319" i="37" s="1"/>
  <c r="AA319" i="37"/>
  <c r="AZ319" i="37" s="1"/>
  <c r="V319" i="37"/>
  <c r="AU319" i="37" s="1"/>
  <c r="Z319" i="37"/>
  <c r="AY319" i="37" s="1"/>
  <c r="V306" i="37"/>
  <c r="AU306" i="37" s="1"/>
  <c r="Z306" i="37"/>
  <c r="AY306" i="37" s="1"/>
  <c r="AA306" i="37"/>
  <c r="AZ306" i="37" s="1"/>
  <c r="W306" i="37"/>
  <c r="AV306" i="37" s="1"/>
  <c r="Y306" i="37"/>
  <c r="AX306" i="37" s="1"/>
  <c r="U306" i="37"/>
  <c r="AT306" i="37" s="1"/>
  <c r="W280" i="37"/>
  <c r="AV280" i="37" s="1"/>
  <c r="U280" i="37"/>
  <c r="AT280" i="37" s="1"/>
  <c r="AA280" i="37"/>
  <c r="AZ280" i="37" s="1"/>
  <c r="Z280" i="37"/>
  <c r="Y280" i="37"/>
  <c r="AX280" i="37" s="1"/>
  <c r="V280" i="37"/>
  <c r="AA236" i="37"/>
  <c r="AZ236" i="37" s="1"/>
  <c r="Z236" i="37"/>
  <c r="AY236" i="37" s="1"/>
  <c r="V236" i="37"/>
  <c r="AU236" i="37" s="1"/>
  <c r="W236" i="37"/>
  <c r="AV236" i="37" s="1"/>
  <c r="U236" i="37"/>
  <c r="AT236" i="37" s="1"/>
  <c r="Y236" i="37"/>
  <c r="AX236" i="37" s="1"/>
  <c r="U256" i="37"/>
  <c r="AT256" i="37" s="1"/>
  <c r="AA256" i="37"/>
  <c r="AZ256" i="37" s="1"/>
  <c r="V256" i="37"/>
  <c r="AU256" i="37" s="1"/>
  <c r="W256" i="37"/>
  <c r="AV256" i="37" s="1"/>
  <c r="Y256" i="37"/>
  <c r="AX256" i="37" s="1"/>
  <c r="Z256" i="37"/>
  <c r="AY256" i="37" s="1"/>
  <c r="Z219" i="37"/>
  <c r="W219" i="37"/>
  <c r="AV219" i="37" s="1"/>
  <c r="AA219" i="37"/>
  <c r="AZ219" i="37" s="1"/>
  <c r="Y219" i="37"/>
  <c r="AX219" i="37" s="1"/>
  <c r="U219" i="37"/>
  <c r="AT219" i="37" s="1"/>
  <c r="V219" i="37"/>
  <c r="W299" i="37"/>
  <c r="AV299" i="37" s="1"/>
  <c r="V299" i="37"/>
  <c r="AU299" i="37" s="1"/>
  <c r="AA299" i="37"/>
  <c r="AZ299" i="37" s="1"/>
  <c r="Y299" i="37"/>
  <c r="AX299" i="37" s="1"/>
  <c r="Z299" i="37"/>
  <c r="AY299" i="37" s="1"/>
  <c r="U299" i="37"/>
  <c r="AT299" i="37" s="1"/>
  <c r="V315" i="37"/>
  <c r="AU315" i="37" s="1"/>
  <c r="U315" i="37"/>
  <c r="AT315" i="37" s="1"/>
  <c r="Y315" i="37"/>
  <c r="AX315" i="37" s="1"/>
  <c r="W315" i="37"/>
  <c r="AV315" i="37" s="1"/>
  <c r="AA315" i="37"/>
  <c r="AZ315" i="37" s="1"/>
  <c r="Z315" i="37"/>
  <c r="AY315" i="37" s="1"/>
  <c r="AA290" i="37"/>
  <c r="AZ290" i="37" s="1"/>
  <c r="Z290" i="37"/>
  <c r="Y290" i="37"/>
  <c r="AX290" i="37" s="1"/>
  <c r="W290" i="37"/>
  <c r="AV290" i="37" s="1"/>
  <c r="V290" i="37"/>
  <c r="U290" i="37"/>
  <c r="AT290" i="37" s="1"/>
  <c r="U371" i="37"/>
  <c r="AT371" i="37" s="1"/>
  <c r="AA371" i="37"/>
  <c r="AZ371" i="37" s="1"/>
  <c r="Y371" i="37"/>
  <c r="AX371" i="37" s="1"/>
  <c r="Z371" i="37"/>
  <c r="W371" i="37"/>
  <c r="AV371" i="37" s="1"/>
  <c r="V371" i="37"/>
  <c r="Z365" i="37"/>
  <c r="AA365" i="37"/>
  <c r="AZ365" i="37" s="1"/>
  <c r="Y365" i="37"/>
  <c r="AX365" i="37" s="1"/>
  <c r="W365" i="37"/>
  <c r="AV365" i="37" s="1"/>
  <c r="V365" i="37"/>
  <c r="U365" i="37"/>
  <c r="AT365" i="37" s="1"/>
  <c r="AA386" i="37"/>
  <c r="AZ386" i="37" s="1"/>
  <c r="V386" i="37"/>
  <c r="AU386" i="37" s="1"/>
  <c r="Z386" i="37"/>
  <c r="AY386" i="37" s="1"/>
  <c r="W386" i="37"/>
  <c r="AV386" i="37" s="1"/>
  <c r="U386" i="37"/>
  <c r="AT386" i="37" s="1"/>
  <c r="Y386" i="37"/>
  <c r="AX386" i="37" s="1"/>
  <c r="AA228" i="37"/>
  <c r="AZ228" i="37" s="1"/>
  <c r="Y228" i="37"/>
  <c r="AX228" i="37" s="1"/>
  <c r="W228" i="37"/>
  <c r="AV228" i="37" s="1"/>
  <c r="Z228" i="37"/>
  <c r="AY228" i="37" s="1"/>
  <c r="V228" i="37"/>
  <c r="AU228" i="37" s="1"/>
  <c r="U228" i="37"/>
  <c r="AT228" i="37" s="1"/>
  <c r="AA242" i="37"/>
  <c r="AZ242" i="37" s="1"/>
  <c r="V242" i="37"/>
  <c r="AU242" i="37" s="1"/>
  <c r="Z242" i="37"/>
  <c r="AY242" i="37" s="1"/>
  <c r="W242" i="37"/>
  <c r="AV242" i="37" s="1"/>
  <c r="U242" i="37"/>
  <c r="AT242" i="37" s="1"/>
  <c r="Y242" i="37"/>
  <c r="AX242" i="37" s="1"/>
  <c r="AA295" i="37"/>
  <c r="AZ295" i="37" s="1"/>
  <c r="Z295" i="37"/>
  <c r="V295" i="37"/>
  <c r="W295" i="37"/>
  <c r="AV295" i="37" s="1"/>
  <c r="U295" i="37"/>
  <c r="AT295" i="37" s="1"/>
  <c r="Y295" i="37"/>
  <c r="AX295" i="37" s="1"/>
  <c r="W358" i="37"/>
  <c r="AV358" i="37" s="1"/>
  <c r="AA358" i="37"/>
  <c r="AZ358" i="37" s="1"/>
  <c r="V358" i="37"/>
  <c r="Z358" i="37"/>
  <c r="U358" i="37"/>
  <c r="AT358" i="37" s="1"/>
  <c r="Y358" i="37"/>
  <c r="AX358" i="37" s="1"/>
  <c r="Z391" i="37"/>
  <c r="AY391" i="37" s="1"/>
  <c r="V391" i="37"/>
  <c r="AA391" i="37"/>
  <c r="AZ391" i="37" s="1"/>
  <c r="W391" i="37"/>
  <c r="AV391" i="37" s="1"/>
  <c r="Y391" i="37"/>
  <c r="AX391" i="37" s="1"/>
  <c r="U391" i="37"/>
  <c r="AT391" i="37" s="1"/>
  <c r="U369" i="37"/>
  <c r="AT369" i="37" s="1"/>
  <c r="Y369" i="37"/>
  <c r="AX369" i="37" s="1"/>
  <c r="W369" i="37"/>
  <c r="AV369" i="37" s="1"/>
  <c r="Z369" i="37"/>
  <c r="AA369" i="37"/>
  <c r="AZ369" i="37" s="1"/>
  <c r="V369" i="37"/>
  <c r="W235" i="37"/>
  <c r="AV235" i="37" s="1"/>
  <c r="Z235" i="37"/>
  <c r="AY235" i="37" s="1"/>
  <c r="AA235" i="37"/>
  <c r="AZ235" i="37" s="1"/>
  <c r="Y235" i="37"/>
  <c r="AX235" i="37" s="1"/>
  <c r="V235" i="37"/>
  <c r="AU235" i="37" s="1"/>
  <c r="U235" i="37"/>
  <c r="W212" i="37"/>
  <c r="AV212" i="37" s="1"/>
  <c r="AA212" i="37"/>
  <c r="AZ212" i="37" s="1"/>
  <c r="V212" i="37"/>
  <c r="Z212" i="37"/>
  <c r="Y212" i="37"/>
  <c r="AX212" i="37" s="1"/>
  <c r="U212" i="37"/>
  <c r="AT212" i="37" s="1"/>
  <c r="U294" i="37"/>
  <c r="AT294" i="37" s="1"/>
  <c r="V294" i="37"/>
  <c r="Z294" i="37"/>
  <c r="AA294" i="37"/>
  <c r="AZ294" i="37" s="1"/>
  <c r="Y294" i="37"/>
  <c r="AX294" i="37" s="1"/>
  <c r="W294" i="37"/>
  <c r="AV294" i="37" s="1"/>
  <c r="AA372" i="37"/>
  <c r="AZ372" i="37" s="1"/>
  <c r="V372" i="37"/>
  <c r="U372" i="37"/>
  <c r="AT372" i="37" s="1"/>
  <c r="W372" i="37"/>
  <c r="Y372" i="37"/>
  <c r="AX372" i="37" s="1"/>
  <c r="Z372" i="37"/>
  <c r="Z144" i="37"/>
  <c r="Y230" i="37"/>
  <c r="AX230" i="37" s="1"/>
  <c r="U230" i="37"/>
  <c r="AT230" i="37" s="1"/>
  <c r="AA230" i="37"/>
  <c r="AZ230" i="37" s="1"/>
  <c r="V230" i="37"/>
  <c r="AU230" i="37" s="1"/>
  <c r="Z230" i="37"/>
  <c r="AY230" i="37" s="1"/>
  <c r="W230" i="37"/>
  <c r="AV230" i="37" s="1"/>
  <c r="Z233" i="37"/>
  <c r="AY233" i="37" s="1"/>
  <c r="Y233" i="37"/>
  <c r="AX233" i="37" s="1"/>
  <c r="W233" i="37"/>
  <c r="AV233" i="37" s="1"/>
  <c r="U233" i="37"/>
  <c r="AT233" i="37" s="1"/>
  <c r="V233" i="37"/>
  <c r="AU233" i="37" s="1"/>
  <c r="AA233" i="37"/>
  <c r="AZ233" i="37" s="1"/>
  <c r="W231" i="37"/>
  <c r="AV231" i="37" s="1"/>
  <c r="Z231" i="37"/>
  <c r="AY231" i="37" s="1"/>
  <c r="AA231" i="37"/>
  <c r="AZ231" i="37" s="1"/>
  <c r="U231" i="37"/>
  <c r="AT231" i="37" s="1"/>
  <c r="Y231" i="37"/>
  <c r="AX231" i="37" s="1"/>
  <c r="V231" i="37"/>
  <c r="AU231" i="37" s="1"/>
  <c r="Z285" i="37"/>
  <c r="Y285" i="37"/>
  <c r="AX285" i="37" s="1"/>
  <c r="W285" i="37"/>
  <c r="AV285" i="37" s="1"/>
  <c r="U285" i="37"/>
  <c r="AT285" i="37" s="1"/>
  <c r="AA285" i="37"/>
  <c r="AZ285" i="37" s="1"/>
  <c r="V285" i="37"/>
  <c r="AA284" i="37"/>
  <c r="AZ284" i="37" s="1"/>
  <c r="Y284" i="37"/>
  <c r="AX284" i="37" s="1"/>
  <c r="W284" i="37"/>
  <c r="AV284" i="37" s="1"/>
  <c r="Z284" i="37"/>
  <c r="V284" i="37"/>
  <c r="U284" i="37"/>
  <c r="AT284" i="37" s="1"/>
  <c r="Y303" i="37"/>
  <c r="AX303" i="37" s="1"/>
  <c r="U303" i="37"/>
  <c r="AT303" i="37" s="1"/>
  <c r="AA303" i="37"/>
  <c r="AZ303" i="37" s="1"/>
  <c r="Z303" i="37"/>
  <c r="AY303" i="37" s="1"/>
  <c r="V303" i="37"/>
  <c r="AU303" i="37" s="1"/>
  <c r="W303" i="37"/>
  <c r="AV303" i="37" s="1"/>
  <c r="AA359" i="37"/>
  <c r="AZ359" i="37" s="1"/>
  <c r="Y359" i="37"/>
  <c r="AX359" i="37" s="1"/>
  <c r="U359" i="37"/>
  <c r="AT359" i="37" s="1"/>
  <c r="W359" i="37"/>
  <c r="AV359" i="37" s="1"/>
  <c r="Z359" i="37"/>
  <c r="V359" i="37"/>
  <c r="AA393" i="37"/>
  <c r="AZ393" i="37" s="1"/>
  <c r="W393" i="37"/>
  <c r="AV393" i="37" s="1"/>
  <c r="Z393" i="37"/>
  <c r="U393" i="37"/>
  <c r="AT393" i="37" s="1"/>
  <c r="Y393" i="37"/>
  <c r="AX393" i="37" s="1"/>
  <c r="V393" i="37"/>
  <c r="AU393" i="37" s="1"/>
  <c r="AA362" i="37"/>
  <c r="AZ362" i="37" s="1"/>
  <c r="V362" i="37"/>
  <c r="Y362" i="37"/>
  <c r="AX362" i="37" s="1"/>
  <c r="W362" i="37"/>
  <c r="AV362" i="37" s="1"/>
  <c r="Z362" i="37"/>
  <c r="U362" i="37"/>
  <c r="AT362" i="37" s="1"/>
  <c r="U347" i="37"/>
  <c r="AT347" i="37" s="1"/>
  <c r="W347" i="37"/>
  <c r="AV347" i="37" s="1"/>
  <c r="V347" i="37"/>
  <c r="Z347" i="37"/>
  <c r="AA347" i="37"/>
  <c r="AZ347" i="37" s="1"/>
  <c r="Y347" i="37"/>
  <c r="AX347" i="37" s="1"/>
  <c r="W257" i="37"/>
  <c r="AV257" i="37" s="1"/>
  <c r="AA257" i="37"/>
  <c r="AZ257" i="37" s="1"/>
  <c r="U257" i="37"/>
  <c r="AT257" i="37" s="1"/>
  <c r="Z257" i="37"/>
  <c r="AY257" i="37" s="1"/>
  <c r="V257" i="37"/>
  <c r="AU257" i="37" s="1"/>
  <c r="Y257" i="37"/>
  <c r="AX257" i="37" s="1"/>
  <c r="Y349" i="37"/>
  <c r="AX349" i="37" s="1"/>
  <c r="V349" i="37"/>
  <c r="AA349" i="37"/>
  <c r="AZ349" i="37" s="1"/>
  <c r="Z349" i="37"/>
  <c r="U349" i="37"/>
  <c r="AT349" i="37" s="1"/>
  <c r="W349" i="37"/>
  <c r="AV349" i="37" s="1"/>
  <c r="U214" i="37"/>
  <c r="AT214" i="37" s="1"/>
  <c r="V214" i="37"/>
  <c r="W214" i="37"/>
  <c r="AV214" i="37" s="1"/>
  <c r="Z214" i="37"/>
  <c r="Y214" i="37"/>
  <c r="AA214" i="37"/>
  <c r="AZ214" i="37" s="1"/>
  <c r="AA296" i="37"/>
  <c r="AZ296" i="37" s="1"/>
  <c r="U296" i="37"/>
  <c r="AT296" i="37" s="1"/>
  <c r="W296" i="37"/>
  <c r="AV296" i="37" s="1"/>
  <c r="Z296" i="37"/>
  <c r="Y296" i="37"/>
  <c r="AX296" i="37" s="1"/>
  <c r="V296" i="37"/>
  <c r="U378" i="37"/>
  <c r="AT378" i="37" s="1"/>
  <c r="Y378" i="37"/>
  <c r="AX378" i="37" s="1"/>
  <c r="AA378" i="37"/>
  <c r="AZ378" i="37" s="1"/>
  <c r="Z378" i="37"/>
  <c r="AY378" i="37" s="1"/>
  <c r="V378" i="37"/>
  <c r="AU378" i="37" s="1"/>
  <c r="W378" i="37"/>
  <c r="AV378" i="37" s="1"/>
  <c r="V321" i="37"/>
  <c r="AU321" i="37" s="1"/>
  <c r="Z321" i="37"/>
  <c r="AY321" i="37" s="1"/>
  <c r="Y321" i="37"/>
  <c r="U321" i="37"/>
  <c r="AT321" i="37" s="1"/>
  <c r="AA321" i="37"/>
  <c r="AZ321" i="37" s="1"/>
  <c r="W321" i="37"/>
  <c r="AV321" i="37" s="1"/>
  <c r="AA345" i="37"/>
  <c r="AZ345" i="37" s="1"/>
  <c r="V345" i="37"/>
  <c r="W345" i="37"/>
  <c r="AV345" i="37" s="1"/>
  <c r="U345" i="37"/>
  <c r="AT345" i="37" s="1"/>
  <c r="Z345" i="37"/>
  <c r="Y345" i="37"/>
  <c r="AX345" i="37" s="1"/>
  <c r="Z289" i="37"/>
  <c r="V289" i="37"/>
  <c r="AA289" i="37"/>
  <c r="AZ289" i="37" s="1"/>
  <c r="U289" i="37"/>
  <c r="AT289" i="37" s="1"/>
  <c r="W289" i="37"/>
  <c r="AV289" i="37" s="1"/>
  <c r="Y289" i="37"/>
  <c r="V376" i="37"/>
  <c r="U376" i="37"/>
  <c r="AT376" i="37" s="1"/>
  <c r="W376" i="37"/>
  <c r="AV376" i="37" s="1"/>
  <c r="Y376" i="37"/>
  <c r="AX376" i="37" s="1"/>
  <c r="AA376" i="37"/>
  <c r="AZ376" i="37" s="1"/>
  <c r="Z376" i="37"/>
  <c r="W240" i="37"/>
  <c r="AV240" i="37" s="1"/>
  <c r="Z240" i="37"/>
  <c r="AY240" i="37" s="1"/>
  <c r="V240" i="37"/>
  <c r="AU240" i="37" s="1"/>
  <c r="AA240" i="37"/>
  <c r="AZ240" i="37" s="1"/>
  <c r="U240" i="37"/>
  <c r="AT240" i="37" s="1"/>
  <c r="Y240" i="37"/>
  <c r="AX240" i="37" s="1"/>
  <c r="Y250" i="37"/>
  <c r="AX250" i="37" s="1"/>
  <c r="AA250" i="37"/>
  <c r="AZ250" i="37" s="1"/>
  <c r="V250" i="37"/>
  <c r="AU250" i="37" s="1"/>
  <c r="U250" i="37"/>
  <c r="AT250" i="37" s="1"/>
  <c r="W250" i="37"/>
  <c r="Z250" i="37"/>
  <c r="AY250" i="37" s="1"/>
  <c r="W218" i="37"/>
  <c r="AV218" i="37" s="1"/>
  <c r="V218" i="37"/>
  <c r="Y218" i="37"/>
  <c r="AX218" i="37" s="1"/>
  <c r="AA218" i="37"/>
  <c r="AZ218" i="37" s="1"/>
  <c r="U218" i="37"/>
  <c r="AT218" i="37" s="1"/>
  <c r="Z218" i="37"/>
  <c r="V293" i="37"/>
  <c r="W293" i="37"/>
  <c r="AV293" i="37" s="1"/>
  <c r="AA293" i="37"/>
  <c r="AZ293" i="37" s="1"/>
  <c r="U293" i="37"/>
  <c r="AT293" i="37" s="1"/>
  <c r="Z293" i="37"/>
  <c r="Y293" i="37"/>
  <c r="AX293" i="37" s="1"/>
  <c r="U318" i="37"/>
  <c r="AT318" i="37" s="1"/>
  <c r="Y318" i="37"/>
  <c r="AX318" i="37" s="1"/>
  <c r="W318" i="37"/>
  <c r="AV318" i="37" s="1"/>
  <c r="V318" i="37"/>
  <c r="AU318" i="37" s="1"/>
  <c r="Z318" i="37"/>
  <c r="AY318" i="37" s="1"/>
  <c r="AA318" i="37"/>
  <c r="AZ318" i="37" s="1"/>
  <c r="Z278" i="37"/>
  <c r="Y278" i="37"/>
  <c r="AX278" i="37" s="1"/>
  <c r="W278" i="37"/>
  <c r="AV278" i="37" s="1"/>
  <c r="V278" i="37"/>
  <c r="AA278" i="37"/>
  <c r="AZ278" i="37" s="1"/>
  <c r="U278" i="37"/>
  <c r="AT278" i="37" s="1"/>
  <c r="U353" i="37"/>
  <c r="AT353" i="37" s="1"/>
  <c r="V353" i="37"/>
  <c r="W353" i="37"/>
  <c r="AV353" i="37" s="1"/>
  <c r="Z353" i="37"/>
  <c r="AA353" i="37"/>
  <c r="AZ353" i="37" s="1"/>
  <c r="Y353" i="37"/>
  <c r="AX353" i="37" s="1"/>
  <c r="Z357" i="37"/>
  <c r="V357" i="37"/>
  <c r="Y357" i="37"/>
  <c r="AX357" i="37" s="1"/>
  <c r="W357" i="37"/>
  <c r="AV357" i="37" s="1"/>
  <c r="AA357" i="37"/>
  <c r="AZ357" i="37" s="1"/>
  <c r="U357" i="37"/>
  <c r="AT357" i="37" s="1"/>
  <c r="AA348" i="37"/>
  <c r="AZ348" i="37" s="1"/>
  <c r="W348" i="37"/>
  <c r="AV348" i="37" s="1"/>
  <c r="Z348" i="37"/>
  <c r="U348" i="37"/>
  <c r="AT348" i="37" s="1"/>
  <c r="V348" i="37"/>
  <c r="Y348" i="37"/>
  <c r="AX348" i="37" s="1"/>
  <c r="V255" i="37"/>
  <c r="AU255" i="37" s="1"/>
  <c r="Z255" i="37"/>
  <c r="AY255" i="37" s="1"/>
  <c r="W255" i="37"/>
  <c r="AV255" i="37" s="1"/>
  <c r="AA255" i="37"/>
  <c r="AZ255" i="37" s="1"/>
  <c r="U255" i="37"/>
  <c r="Y255" i="37"/>
  <c r="AX255" i="37" s="1"/>
  <c r="U281" i="37"/>
  <c r="AT281" i="37" s="1"/>
  <c r="Z281" i="37"/>
  <c r="V281" i="37"/>
  <c r="AA281" i="37"/>
  <c r="AZ281" i="37" s="1"/>
  <c r="Y281" i="37"/>
  <c r="AX281" i="37" s="1"/>
  <c r="W281" i="37"/>
  <c r="AV281" i="37" s="1"/>
  <c r="Z356" i="37"/>
  <c r="V356" i="37"/>
  <c r="W356" i="37"/>
  <c r="AV356" i="37" s="1"/>
  <c r="AA356" i="37"/>
  <c r="AZ356" i="37" s="1"/>
  <c r="Y356" i="37"/>
  <c r="AX356" i="37" s="1"/>
  <c r="U356" i="37"/>
  <c r="AT356" i="37" s="1"/>
  <c r="V220" i="37"/>
  <c r="AA220" i="37"/>
  <c r="AZ220" i="37" s="1"/>
  <c r="Y220" i="37"/>
  <c r="AX220" i="37" s="1"/>
  <c r="Z220" i="37"/>
  <c r="W220" i="37"/>
  <c r="AV220" i="37" s="1"/>
  <c r="U220" i="37"/>
  <c r="AT220" i="37" s="1"/>
  <c r="Y355" i="37"/>
  <c r="AX355" i="37" s="1"/>
  <c r="Z355" i="37"/>
  <c r="U355" i="37"/>
  <c r="AT355" i="37" s="1"/>
  <c r="AA355" i="37"/>
  <c r="AZ355" i="37" s="1"/>
  <c r="V355" i="37"/>
  <c r="W355" i="37"/>
  <c r="AV355" i="37" s="1"/>
  <c r="U159" i="37"/>
  <c r="U216" i="37"/>
  <c r="AT216" i="37" s="1"/>
  <c r="W216" i="37"/>
  <c r="AV216" i="37" s="1"/>
  <c r="AA216" i="37"/>
  <c r="AZ216" i="37" s="1"/>
  <c r="Y216" i="37"/>
  <c r="AX216" i="37" s="1"/>
  <c r="V216" i="37"/>
  <c r="Z216" i="37"/>
  <c r="AA229" i="37"/>
  <c r="AZ229" i="37" s="1"/>
  <c r="Z229" i="37"/>
  <c r="AY229" i="37" s="1"/>
  <c r="W229" i="37"/>
  <c r="AV229" i="37" s="1"/>
  <c r="U229" i="37"/>
  <c r="AT229" i="37" s="1"/>
  <c r="Y229" i="37"/>
  <c r="AX229" i="37" s="1"/>
  <c r="V229" i="37"/>
  <c r="AU229" i="37" s="1"/>
  <c r="Y248" i="37"/>
  <c r="AX248" i="37" s="1"/>
  <c r="U248" i="37"/>
  <c r="AT248" i="37" s="1"/>
  <c r="AA248" i="37"/>
  <c r="AZ248" i="37" s="1"/>
  <c r="W248" i="37"/>
  <c r="AV248" i="37" s="1"/>
  <c r="Z248" i="37"/>
  <c r="AY248" i="37" s="1"/>
  <c r="V248" i="37"/>
  <c r="AU248" i="37" s="1"/>
  <c r="AA287" i="37"/>
  <c r="AZ287" i="37" s="1"/>
  <c r="V287" i="37"/>
  <c r="Z287" i="37"/>
  <c r="W287" i="37"/>
  <c r="AV287" i="37" s="1"/>
  <c r="U287" i="37"/>
  <c r="AT287" i="37" s="1"/>
  <c r="Y287" i="37"/>
  <c r="AX287" i="37" s="1"/>
  <c r="AA286" i="37"/>
  <c r="AZ286" i="37" s="1"/>
  <c r="Y286" i="37"/>
  <c r="AX286" i="37" s="1"/>
  <c r="W286" i="37"/>
  <c r="AV286" i="37" s="1"/>
  <c r="U286" i="37"/>
  <c r="AT286" i="37" s="1"/>
  <c r="V286" i="37"/>
  <c r="Z286" i="37"/>
  <c r="U298" i="37"/>
  <c r="AT298" i="37" s="1"/>
  <c r="Y298" i="37"/>
  <c r="AX298" i="37" s="1"/>
  <c r="AA298" i="37"/>
  <c r="AZ298" i="37" s="1"/>
  <c r="W298" i="37"/>
  <c r="AV298" i="37" s="1"/>
  <c r="Z298" i="37"/>
  <c r="V298" i="37"/>
  <c r="Z367" i="37"/>
  <c r="V367" i="37"/>
  <c r="U367" i="37"/>
  <c r="AT367" i="37" s="1"/>
  <c r="AA367" i="37"/>
  <c r="AZ367" i="37" s="1"/>
  <c r="W367" i="37"/>
  <c r="AV367" i="37" s="1"/>
  <c r="Y367" i="37"/>
  <c r="AX367" i="37" s="1"/>
  <c r="Z363" i="37"/>
  <c r="AA363" i="37"/>
  <c r="AZ363" i="37" s="1"/>
  <c r="W363" i="37"/>
  <c r="AV363" i="37" s="1"/>
  <c r="U363" i="37"/>
  <c r="AT363" i="37" s="1"/>
  <c r="V363" i="37"/>
  <c r="Y363" i="37"/>
  <c r="AX363" i="37" s="1"/>
  <c r="Z383" i="37"/>
  <c r="AY383" i="37" s="1"/>
  <c r="U383" i="37"/>
  <c r="AT383" i="37" s="1"/>
  <c r="W383" i="37"/>
  <c r="AV383" i="37" s="1"/>
  <c r="AA383" i="37"/>
  <c r="AZ383" i="37" s="1"/>
  <c r="V383" i="37"/>
  <c r="AU383" i="37" s="1"/>
  <c r="Y383" i="37"/>
  <c r="AX383" i="37" s="1"/>
  <c r="Y251" i="37"/>
  <c r="W251" i="37"/>
  <c r="U251" i="37"/>
  <c r="AT251" i="37" s="1"/>
  <c r="Z251" i="37"/>
  <c r="AY251" i="37" s="1"/>
  <c r="V251" i="37"/>
  <c r="AU251" i="37" s="1"/>
  <c r="AA251" i="37"/>
  <c r="AZ251" i="37" s="1"/>
  <c r="Y304" i="37"/>
  <c r="AX304" i="37" s="1"/>
  <c r="Z304" i="37"/>
  <c r="AY304" i="37" s="1"/>
  <c r="W304" i="37"/>
  <c r="AV304" i="37" s="1"/>
  <c r="V304" i="37"/>
  <c r="AU304" i="37" s="1"/>
  <c r="U304" i="37"/>
  <c r="AT304" i="37" s="1"/>
  <c r="AA304" i="37"/>
  <c r="AZ304" i="37" s="1"/>
  <c r="Z389" i="37"/>
  <c r="AY389" i="37" s="1"/>
  <c r="V389" i="37"/>
  <c r="AU389" i="37" s="1"/>
  <c r="W389" i="37"/>
  <c r="AV389" i="37" s="1"/>
  <c r="Y389" i="37"/>
  <c r="AX389" i="37" s="1"/>
  <c r="AA389" i="37"/>
  <c r="AZ389" i="37" s="1"/>
  <c r="U389" i="37"/>
  <c r="AT389" i="37" s="1"/>
  <c r="W221" i="37"/>
  <c r="AV221" i="37" s="1"/>
  <c r="Z221" i="37"/>
  <c r="AA221" i="37"/>
  <c r="AZ221" i="37" s="1"/>
  <c r="Y221" i="37"/>
  <c r="AX221" i="37" s="1"/>
  <c r="V221" i="37"/>
  <c r="U221" i="37"/>
  <c r="AT221" i="37" s="1"/>
  <c r="Z223" i="37"/>
  <c r="W223" i="37"/>
  <c r="AV223" i="37" s="1"/>
  <c r="Y223" i="37"/>
  <c r="AX223" i="37" s="1"/>
  <c r="U223" i="37"/>
  <c r="AT223" i="37" s="1"/>
  <c r="V223" i="37"/>
  <c r="AA223" i="37"/>
  <c r="AZ223" i="37" s="1"/>
  <c r="U239" i="37"/>
  <c r="AT239" i="37" s="1"/>
  <c r="Z239" i="37"/>
  <c r="AA239" i="37"/>
  <c r="AZ239" i="37" s="1"/>
  <c r="W239" i="37"/>
  <c r="AV239" i="37" s="1"/>
  <c r="V239" i="37"/>
  <c r="AU239" i="37" s="1"/>
  <c r="Y239" i="37"/>
  <c r="AX239" i="37" s="1"/>
  <c r="Y301" i="37"/>
  <c r="AX301" i="37" s="1"/>
  <c r="Z301" i="37"/>
  <c r="AY301" i="37" s="1"/>
  <c r="V301" i="37"/>
  <c r="AU301" i="37" s="1"/>
  <c r="U301" i="37"/>
  <c r="AT301" i="37" s="1"/>
  <c r="W301" i="37"/>
  <c r="AV301" i="37" s="1"/>
  <c r="AA301" i="37"/>
  <c r="AZ301" i="37" s="1"/>
  <c r="Z390" i="37"/>
  <c r="AY390" i="37" s="1"/>
  <c r="W390" i="37"/>
  <c r="AV390" i="37" s="1"/>
  <c r="V390" i="37"/>
  <c r="AU390" i="37" s="1"/>
  <c r="U390" i="37"/>
  <c r="AT390" i="37" s="1"/>
  <c r="AA390" i="37"/>
  <c r="AZ390" i="37" s="1"/>
  <c r="Y390" i="37"/>
  <c r="AX390" i="37" s="1"/>
  <c r="Y253" i="37"/>
  <c r="AX253" i="37" s="1"/>
  <c r="AA253" i="37"/>
  <c r="AZ253" i="37" s="1"/>
  <c r="W253" i="37"/>
  <c r="AV253" i="37" s="1"/>
  <c r="Z253" i="37"/>
  <c r="AY253" i="37" s="1"/>
  <c r="U253" i="37"/>
  <c r="AT253" i="37" s="1"/>
  <c r="V253" i="37"/>
  <c r="AU253" i="37" s="1"/>
  <c r="Y314" i="37"/>
  <c r="AX314" i="37" s="1"/>
  <c r="Z314" i="37"/>
  <c r="AY314" i="37" s="1"/>
  <c r="U314" i="37"/>
  <c r="AT314" i="37" s="1"/>
  <c r="AA314" i="37"/>
  <c r="AZ314" i="37" s="1"/>
  <c r="V314" i="37"/>
  <c r="AU314" i="37" s="1"/>
  <c r="W314" i="37"/>
  <c r="AV314" i="37" s="1"/>
  <c r="Y375" i="37"/>
  <c r="AX375" i="37" s="1"/>
  <c r="V375" i="37"/>
  <c r="U375" i="37"/>
  <c r="AT375" i="37" s="1"/>
  <c r="W375" i="37"/>
  <c r="AV375" i="37" s="1"/>
  <c r="AA375" i="37"/>
  <c r="Z375" i="37"/>
  <c r="W260" i="37"/>
  <c r="AV260" i="37" s="1"/>
  <c r="U260" i="37"/>
  <c r="AT260" i="37" s="1"/>
  <c r="Y260" i="37"/>
  <c r="AX260" i="37" s="1"/>
  <c r="Z260" i="37"/>
  <c r="AY260" i="37" s="1"/>
  <c r="AA260" i="37"/>
  <c r="AZ260" i="37" s="1"/>
  <c r="V260" i="37"/>
  <c r="AU260" i="37" s="1"/>
  <c r="Y215" i="37"/>
  <c r="AX215" i="37" s="1"/>
  <c r="U215" i="37"/>
  <c r="AT215" i="37" s="1"/>
  <c r="V215" i="37"/>
  <c r="W215" i="37"/>
  <c r="AV215" i="37" s="1"/>
  <c r="AA215" i="37"/>
  <c r="AZ215" i="37" s="1"/>
  <c r="Z215" i="37"/>
  <c r="U225" i="37"/>
  <c r="AT225" i="37" s="1"/>
  <c r="AA225" i="37"/>
  <c r="AZ225" i="37" s="1"/>
  <c r="W225" i="37"/>
  <c r="AV225" i="37" s="1"/>
  <c r="V225" i="37"/>
  <c r="Y225" i="37"/>
  <c r="AX225" i="37" s="1"/>
  <c r="Z225" i="37"/>
  <c r="V322" i="37"/>
  <c r="AU322" i="37" s="1"/>
  <c r="W322" i="37"/>
  <c r="AV322" i="37" s="1"/>
  <c r="Y322" i="37"/>
  <c r="AX322" i="37" s="1"/>
  <c r="Z322" i="37"/>
  <c r="AY322" i="37" s="1"/>
  <c r="AA322" i="37"/>
  <c r="AZ322" i="37" s="1"/>
  <c r="U322" i="37"/>
  <c r="AT322" i="37" s="1"/>
  <c r="AA302" i="37"/>
  <c r="AZ302" i="37" s="1"/>
  <c r="Z302" i="37"/>
  <c r="AY302" i="37" s="1"/>
  <c r="V302" i="37"/>
  <c r="AU302" i="37" s="1"/>
  <c r="U302" i="37"/>
  <c r="AT302" i="37" s="1"/>
  <c r="Y302" i="37"/>
  <c r="AX302" i="37" s="1"/>
  <c r="W302" i="37"/>
  <c r="AV302" i="37" s="1"/>
  <c r="V313" i="37"/>
  <c r="AU313" i="37" s="1"/>
  <c r="U313" i="37"/>
  <c r="AT313" i="37" s="1"/>
  <c r="W313" i="37"/>
  <c r="AV313" i="37" s="1"/>
  <c r="Y313" i="37"/>
  <c r="AX313" i="37" s="1"/>
  <c r="Z313" i="37"/>
  <c r="AY313" i="37" s="1"/>
  <c r="AA313" i="37"/>
  <c r="AZ313" i="37" s="1"/>
  <c r="Z374" i="37"/>
  <c r="W374" i="37"/>
  <c r="AV374" i="37" s="1"/>
  <c r="V374" i="37"/>
  <c r="U374" i="37"/>
  <c r="AT374" i="37" s="1"/>
  <c r="AA374" i="37"/>
  <c r="AZ374" i="37" s="1"/>
  <c r="Y374" i="37"/>
  <c r="AX374" i="37" s="1"/>
  <c r="Y394" i="37"/>
  <c r="AX394" i="37" s="1"/>
  <c r="U394" i="37"/>
  <c r="AT394" i="37" s="1"/>
  <c r="V394" i="37"/>
  <c r="AU394" i="37" s="1"/>
  <c r="Z394" i="37"/>
  <c r="AA394" i="37"/>
  <c r="AZ394" i="37" s="1"/>
  <c r="W394" i="37"/>
  <c r="AV394" i="37" s="1"/>
  <c r="V379" i="37"/>
  <c r="AU379" i="37" s="1"/>
  <c r="Z379" i="37"/>
  <c r="AY379" i="37" s="1"/>
  <c r="U379" i="37"/>
  <c r="AT379" i="37" s="1"/>
  <c r="W379" i="37"/>
  <c r="AV379" i="37" s="1"/>
  <c r="Y379" i="37"/>
  <c r="AX379" i="37" s="1"/>
  <c r="AA379" i="37"/>
  <c r="AZ379" i="37" s="1"/>
  <c r="U366" i="37"/>
  <c r="AT366" i="37" s="1"/>
  <c r="V366" i="37"/>
  <c r="W366" i="37"/>
  <c r="AV366" i="37" s="1"/>
  <c r="Y366" i="37"/>
  <c r="AX366" i="37" s="1"/>
  <c r="Z366" i="37"/>
  <c r="AA366" i="37"/>
  <c r="AZ366" i="37" s="1"/>
  <c r="W234" i="37"/>
  <c r="AV234" i="37" s="1"/>
  <c r="AA234" i="37"/>
  <c r="Y234" i="37"/>
  <c r="AX234" i="37" s="1"/>
  <c r="V234" i="37"/>
  <c r="AU234" i="37" s="1"/>
  <c r="Z234" i="37"/>
  <c r="AY234" i="37" s="1"/>
  <c r="U234" i="37"/>
  <c r="AT234" i="37" s="1"/>
  <c r="W310" i="37"/>
  <c r="AV310" i="37" s="1"/>
  <c r="Y310" i="37"/>
  <c r="AX310" i="37" s="1"/>
  <c r="U310" i="37"/>
  <c r="AT310" i="37" s="1"/>
  <c r="V310" i="37"/>
  <c r="AU310" i="37" s="1"/>
  <c r="AA310" i="37"/>
  <c r="AZ310" i="37" s="1"/>
  <c r="Z310" i="37"/>
  <c r="AY310" i="37" s="1"/>
  <c r="Y227" i="37"/>
  <c r="AX227" i="37" s="1"/>
  <c r="V227" i="37"/>
  <c r="AA227" i="37"/>
  <c r="AZ227" i="37" s="1"/>
  <c r="U227" i="37"/>
  <c r="AT227" i="37" s="1"/>
  <c r="W227" i="37"/>
  <c r="AV227" i="37" s="1"/>
  <c r="Z227" i="37"/>
  <c r="AA326" i="37"/>
  <c r="AZ326" i="37" s="1"/>
  <c r="Y326" i="37"/>
  <c r="AX326" i="37" s="1"/>
  <c r="V326" i="37"/>
  <c r="AU326" i="37" s="1"/>
  <c r="Z326" i="37"/>
  <c r="AY326" i="37" s="1"/>
  <c r="W326" i="37"/>
  <c r="AV326" i="37" s="1"/>
  <c r="U326" i="37"/>
  <c r="AT326" i="37" s="1"/>
  <c r="V258" i="37"/>
  <c r="AU258" i="37" s="1"/>
  <c r="Y258" i="37"/>
  <c r="AX258" i="37" s="1"/>
  <c r="AA258" i="37"/>
  <c r="AZ258" i="37" s="1"/>
  <c r="Z258" i="37"/>
  <c r="AY258" i="37" s="1"/>
  <c r="U258" i="37"/>
  <c r="AT258" i="37" s="1"/>
  <c r="W258" i="37"/>
  <c r="AV258" i="37" s="1"/>
  <c r="Y246" i="37"/>
  <c r="AX246" i="37" s="1"/>
  <c r="Z246" i="37"/>
  <c r="AY246" i="37" s="1"/>
  <c r="W246" i="37"/>
  <c r="AV246" i="37" s="1"/>
  <c r="AA246" i="37"/>
  <c r="V246" i="37"/>
  <c r="AU246" i="37" s="1"/>
  <c r="U246" i="37"/>
  <c r="AT246" i="37" s="1"/>
  <c r="AA243" i="37"/>
  <c r="AZ243" i="37" s="1"/>
  <c r="U243" i="37"/>
  <c r="AT243" i="37" s="1"/>
  <c r="Z243" i="37"/>
  <c r="AY243" i="37" s="1"/>
  <c r="W243" i="37"/>
  <c r="AV243" i="37" s="1"/>
  <c r="V243" i="37"/>
  <c r="AU243" i="37" s="1"/>
  <c r="Y243" i="37"/>
  <c r="AX243" i="37" s="1"/>
  <c r="U144" i="37"/>
  <c r="AT144" i="37" s="1"/>
  <c r="U224" i="37"/>
  <c r="AT224" i="37" s="1"/>
  <c r="W224" i="37"/>
  <c r="AV224" i="37" s="1"/>
  <c r="AA224" i="37"/>
  <c r="AZ224" i="37" s="1"/>
  <c r="V224" i="37"/>
  <c r="Z224" i="37"/>
  <c r="Y224" i="37"/>
  <c r="AX224" i="37" s="1"/>
  <c r="Y249" i="37"/>
  <c r="V249" i="37"/>
  <c r="AU249" i="37" s="1"/>
  <c r="Z249" i="37"/>
  <c r="AY249" i="37" s="1"/>
  <c r="W249" i="37"/>
  <c r="AV249" i="37" s="1"/>
  <c r="U249" i="37"/>
  <c r="AT249" i="37" s="1"/>
  <c r="AA249" i="37"/>
  <c r="AZ249" i="37" s="1"/>
  <c r="V226" i="37"/>
  <c r="Z226" i="37"/>
  <c r="U226" i="37"/>
  <c r="AT226" i="37" s="1"/>
  <c r="Y226" i="37"/>
  <c r="AX226" i="37" s="1"/>
  <c r="W226" i="37"/>
  <c r="AV226" i="37" s="1"/>
  <c r="AA226" i="37"/>
  <c r="AZ226" i="37" s="1"/>
  <c r="W316" i="37"/>
  <c r="AV316" i="37" s="1"/>
  <c r="V316" i="37"/>
  <c r="AU316" i="37" s="1"/>
  <c r="AA316" i="37"/>
  <c r="AZ316" i="37" s="1"/>
  <c r="Y316" i="37"/>
  <c r="AX316" i="37" s="1"/>
  <c r="U316" i="37"/>
  <c r="AT316" i="37" s="1"/>
  <c r="Z316" i="37"/>
  <c r="AY316" i="37" s="1"/>
  <c r="W327" i="37"/>
  <c r="AV327" i="37" s="1"/>
  <c r="V327" i="37"/>
  <c r="AU327" i="37" s="1"/>
  <c r="AA327" i="37"/>
  <c r="AZ327" i="37" s="1"/>
  <c r="U327" i="37"/>
  <c r="AT327" i="37" s="1"/>
  <c r="Z327" i="37"/>
  <c r="AY327" i="37" s="1"/>
  <c r="Y327" i="37"/>
  <c r="AX327" i="37" s="1"/>
  <c r="W320" i="37"/>
  <c r="AV320" i="37" s="1"/>
  <c r="U320" i="37"/>
  <c r="AT320" i="37" s="1"/>
  <c r="AA320" i="37"/>
  <c r="AZ320" i="37" s="1"/>
  <c r="Y320" i="37"/>
  <c r="AX320" i="37" s="1"/>
  <c r="V320" i="37"/>
  <c r="AU320" i="37" s="1"/>
  <c r="Z320" i="37"/>
  <c r="AY320" i="37" s="1"/>
  <c r="W350" i="37"/>
  <c r="V350" i="37"/>
  <c r="U350" i="37"/>
  <c r="AT350" i="37" s="1"/>
  <c r="Y350" i="37"/>
  <c r="AX350" i="37" s="1"/>
  <c r="AA350" i="37"/>
  <c r="AZ350" i="37" s="1"/>
  <c r="Z350" i="37"/>
  <c r="U352" i="37"/>
  <c r="AT352" i="37" s="1"/>
  <c r="AA352" i="37"/>
  <c r="AZ352" i="37" s="1"/>
  <c r="Z352" i="37"/>
  <c r="Y352" i="37"/>
  <c r="AX352" i="37" s="1"/>
  <c r="V352" i="37"/>
  <c r="W352" i="37"/>
  <c r="AV352" i="37" s="1"/>
  <c r="Z382" i="37"/>
  <c r="AY382" i="37" s="1"/>
  <c r="Y382" i="37"/>
  <c r="AX382" i="37" s="1"/>
  <c r="W382" i="37"/>
  <c r="AV382" i="37" s="1"/>
  <c r="AA382" i="37"/>
  <c r="AZ382" i="37" s="1"/>
  <c r="V382" i="37"/>
  <c r="AU382" i="37" s="1"/>
  <c r="U382" i="37"/>
  <c r="AT382" i="37" s="1"/>
  <c r="V392" i="37"/>
  <c r="AU392" i="37" s="1"/>
  <c r="Y392" i="37"/>
  <c r="AX392" i="37" s="1"/>
  <c r="AA392" i="37"/>
  <c r="AZ392" i="37" s="1"/>
  <c r="W392" i="37"/>
  <c r="AV392" i="37" s="1"/>
  <c r="Z392" i="37"/>
  <c r="AY392" i="37" s="1"/>
  <c r="U392" i="37"/>
  <c r="AT392" i="37" s="1"/>
  <c r="S144" i="37"/>
  <c r="AR144" i="37" s="1"/>
  <c r="M149" i="37"/>
  <c r="AL149" i="37" s="1"/>
  <c r="N144" i="37"/>
  <c r="S176" i="37"/>
  <c r="M147" i="37"/>
  <c r="AL147" i="37" s="1"/>
  <c r="S304" i="37"/>
  <c r="AR304" i="37" s="1"/>
  <c r="N304" i="37"/>
  <c r="R304" i="37"/>
  <c r="AQ304" i="37" s="1"/>
  <c r="O304" i="37"/>
  <c r="AN304" i="37" s="1"/>
  <c r="M304" i="37"/>
  <c r="AL304" i="37" s="1"/>
  <c r="Q304" i="37"/>
  <c r="N310" i="37"/>
  <c r="AM310" i="37" s="1"/>
  <c r="O310" i="37"/>
  <c r="AN310" i="37" s="1"/>
  <c r="M310" i="37"/>
  <c r="AL310" i="37" s="1"/>
  <c r="Q310" i="37"/>
  <c r="AP310" i="37" s="1"/>
  <c r="S310" i="37"/>
  <c r="AR310" i="37" s="1"/>
  <c r="R310" i="37"/>
  <c r="AQ310" i="37" s="1"/>
  <c r="N349" i="37"/>
  <c r="Q349" i="37"/>
  <c r="AP349" i="37" s="1"/>
  <c r="S349" i="37"/>
  <c r="AR349" i="37" s="1"/>
  <c r="R349" i="37"/>
  <c r="M349" i="37"/>
  <c r="AL349" i="37" s="1"/>
  <c r="O349" i="37"/>
  <c r="AN349" i="37" s="1"/>
  <c r="M227" i="37"/>
  <c r="AL227" i="37" s="1"/>
  <c r="N227" i="37"/>
  <c r="Q227" i="37"/>
  <c r="AP227" i="37" s="1"/>
  <c r="S227" i="37"/>
  <c r="AR227" i="37" s="1"/>
  <c r="O227" i="37"/>
  <c r="AN227" i="37" s="1"/>
  <c r="R227" i="37"/>
  <c r="M220" i="37"/>
  <c r="AL220" i="37" s="1"/>
  <c r="Q220" i="37"/>
  <c r="AP220" i="37" s="1"/>
  <c r="O220" i="37"/>
  <c r="AN220" i="37" s="1"/>
  <c r="S220" i="37"/>
  <c r="AR220" i="37" s="1"/>
  <c r="N220" i="37"/>
  <c r="R220" i="37"/>
  <c r="Q213" i="37"/>
  <c r="AP213" i="37" s="1"/>
  <c r="M213" i="37"/>
  <c r="AL213" i="37" s="1"/>
  <c r="R213" i="37"/>
  <c r="N213" i="37"/>
  <c r="S213" i="37"/>
  <c r="AR213" i="37" s="1"/>
  <c r="O213" i="37"/>
  <c r="AN213" i="37" s="1"/>
  <c r="O241" i="37"/>
  <c r="AN241" i="37" s="1"/>
  <c r="N241" i="37"/>
  <c r="AM241" i="37" s="1"/>
  <c r="S241" i="37"/>
  <c r="AR241" i="37" s="1"/>
  <c r="R241" i="37"/>
  <c r="AQ241" i="37" s="1"/>
  <c r="M241" i="37"/>
  <c r="AL241" i="37" s="1"/>
  <c r="Q241" i="37"/>
  <c r="AP241" i="37" s="1"/>
  <c r="O319" i="37"/>
  <c r="AN319" i="37" s="1"/>
  <c r="S319" i="37"/>
  <c r="AR319" i="37" s="1"/>
  <c r="Q319" i="37"/>
  <c r="AP319" i="37" s="1"/>
  <c r="N319" i="37"/>
  <c r="AM319" i="37" s="1"/>
  <c r="R319" i="37"/>
  <c r="AQ319" i="37" s="1"/>
  <c r="M319" i="37"/>
  <c r="AL319" i="37" s="1"/>
  <c r="Q326" i="37"/>
  <c r="AP326" i="37" s="1"/>
  <c r="S326" i="37"/>
  <c r="AR326" i="37" s="1"/>
  <c r="N326" i="37"/>
  <c r="AM326" i="37" s="1"/>
  <c r="R326" i="37"/>
  <c r="AQ326" i="37" s="1"/>
  <c r="M326" i="37"/>
  <c r="AL326" i="37" s="1"/>
  <c r="O326" i="37"/>
  <c r="AN326" i="37" s="1"/>
  <c r="M391" i="37"/>
  <c r="AL391" i="37" s="1"/>
  <c r="O391" i="37"/>
  <c r="AN391" i="37" s="1"/>
  <c r="S391" i="37"/>
  <c r="AR391" i="37" s="1"/>
  <c r="R391" i="37"/>
  <c r="AQ391" i="37" s="1"/>
  <c r="Q391" i="37"/>
  <c r="AP391" i="37" s="1"/>
  <c r="N391" i="37"/>
  <c r="AM391" i="37" s="1"/>
  <c r="R258" i="37"/>
  <c r="AQ258" i="37" s="1"/>
  <c r="M258" i="37"/>
  <c r="AL258" i="37" s="1"/>
  <c r="N258" i="37"/>
  <c r="AM258" i="37" s="1"/>
  <c r="Q258" i="37"/>
  <c r="AP258" i="37" s="1"/>
  <c r="O258" i="37"/>
  <c r="AN258" i="37" s="1"/>
  <c r="S258" i="37"/>
  <c r="AR258" i="37" s="1"/>
  <c r="Q214" i="37"/>
  <c r="AP214" i="37" s="1"/>
  <c r="R214" i="37"/>
  <c r="S214" i="37"/>
  <c r="AR214" i="37" s="1"/>
  <c r="O214" i="37"/>
  <c r="AN214" i="37" s="1"/>
  <c r="N214" i="37"/>
  <c r="M214" i="37"/>
  <c r="AL214" i="37" s="1"/>
  <c r="Q254" i="37"/>
  <c r="AP254" i="37" s="1"/>
  <c r="M254" i="37"/>
  <c r="AL254" i="37" s="1"/>
  <c r="R254" i="37"/>
  <c r="AQ254" i="37" s="1"/>
  <c r="O254" i="37"/>
  <c r="AN254" i="37" s="1"/>
  <c r="N254" i="37"/>
  <c r="AM254" i="37" s="1"/>
  <c r="S254" i="37"/>
  <c r="AR254" i="37" s="1"/>
  <c r="M296" i="37"/>
  <c r="AL296" i="37" s="1"/>
  <c r="S296" i="37"/>
  <c r="AR296" i="37" s="1"/>
  <c r="Q296" i="37"/>
  <c r="AP296" i="37" s="1"/>
  <c r="R296" i="37"/>
  <c r="N296" i="37"/>
  <c r="O296" i="37"/>
  <c r="AN296" i="37" s="1"/>
  <c r="N306" i="37"/>
  <c r="AM306" i="37" s="1"/>
  <c r="R306" i="37"/>
  <c r="AQ306" i="37" s="1"/>
  <c r="M306" i="37"/>
  <c r="AL306" i="37" s="1"/>
  <c r="S306" i="37"/>
  <c r="AR306" i="37" s="1"/>
  <c r="Q306" i="37"/>
  <c r="AP306" i="37" s="1"/>
  <c r="O306" i="37"/>
  <c r="AN306" i="37" s="1"/>
  <c r="M323" i="37"/>
  <c r="AL323" i="37" s="1"/>
  <c r="S323" i="37"/>
  <c r="AR323" i="37" s="1"/>
  <c r="N323" i="37"/>
  <c r="AM323" i="37" s="1"/>
  <c r="R323" i="37"/>
  <c r="AQ323" i="37" s="1"/>
  <c r="Q323" i="37"/>
  <c r="AP323" i="37" s="1"/>
  <c r="O323" i="37"/>
  <c r="AN323" i="37" s="1"/>
  <c r="S369" i="37"/>
  <c r="AR369" i="37" s="1"/>
  <c r="R369" i="37"/>
  <c r="Q369" i="37"/>
  <c r="AP369" i="37" s="1"/>
  <c r="O369" i="37"/>
  <c r="AN369" i="37" s="1"/>
  <c r="M369" i="37"/>
  <c r="AL369" i="37" s="1"/>
  <c r="N369" i="37"/>
  <c r="N378" i="37"/>
  <c r="AM378" i="37" s="1"/>
  <c r="Q378" i="37"/>
  <c r="AP378" i="37" s="1"/>
  <c r="R378" i="37"/>
  <c r="AQ378" i="37" s="1"/>
  <c r="O378" i="37"/>
  <c r="AN378" i="37" s="1"/>
  <c r="S378" i="37"/>
  <c r="AR378" i="37" s="1"/>
  <c r="M378" i="37"/>
  <c r="AL378" i="37" s="1"/>
  <c r="Q388" i="37"/>
  <c r="AP388" i="37" s="1"/>
  <c r="S388" i="37"/>
  <c r="AR388" i="37" s="1"/>
  <c r="R388" i="37"/>
  <c r="AQ388" i="37" s="1"/>
  <c r="N388" i="37"/>
  <c r="AM388" i="37" s="1"/>
  <c r="O388" i="37"/>
  <c r="AN388" i="37" s="1"/>
  <c r="M388" i="37"/>
  <c r="AL388" i="37" s="1"/>
  <c r="R257" i="37"/>
  <c r="AQ257" i="37" s="1"/>
  <c r="O257" i="37"/>
  <c r="AN257" i="37" s="1"/>
  <c r="M257" i="37"/>
  <c r="AL257" i="37" s="1"/>
  <c r="Q257" i="37"/>
  <c r="AP257" i="37" s="1"/>
  <c r="N257" i="37"/>
  <c r="AM257" i="37" s="1"/>
  <c r="S257" i="37"/>
  <c r="AR257" i="37" s="1"/>
  <c r="R311" i="37"/>
  <c r="AQ311" i="37" s="1"/>
  <c r="S311" i="37"/>
  <c r="AR311" i="37" s="1"/>
  <c r="N311" i="37"/>
  <c r="AM311" i="37" s="1"/>
  <c r="O311" i="37"/>
  <c r="AN311" i="37" s="1"/>
  <c r="M311" i="37"/>
  <c r="AL311" i="37" s="1"/>
  <c r="Q311" i="37"/>
  <c r="AP311" i="37" s="1"/>
  <c r="R355" i="37"/>
  <c r="M355" i="37"/>
  <c r="AL355" i="37" s="1"/>
  <c r="Q355" i="37"/>
  <c r="AP355" i="37" s="1"/>
  <c r="O355" i="37"/>
  <c r="AN355" i="37" s="1"/>
  <c r="S355" i="37"/>
  <c r="AR355" i="37" s="1"/>
  <c r="N355" i="37"/>
  <c r="O377" i="37"/>
  <c r="AN377" i="37" s="1"/>
  <c r="Q377" i="37"/>
  <c r="AP377" i="37" s="1"/>
  <c r="N377" i="37"/>
  <c r="M377" i="37"/>
  <c r="AL377" i="37" s="1"/>
  <c r="R377" i="37"/>
  <c r="S377" i="37"/>
  <c r="AR377" i="37" s="1"/>
  <c r="Q144" i="37"/>
  <c r="AP144" i="37" s="1"/>
  <c r="N223" i="37"/>
  <c r="S223" i="37"/>
  <c r="AR223" i="37" s="1"/>
  <c r="R223" i="37"/>
  <c r="O223" i="37"/>
  <c r="Q223" i="37"/>
  <c r="AP223" i="37" s="1"/>
  <c r="M223" i="37"/>
  <c r="AL223" i="37" s="1"/>
  <c r="S237" i="37"/>
  <c r="AR237" i="37" s="1"/>
  <c r="Q237" i="37"/>
  <c r="AP237" i="37" s="1"/>
  <c r="N237" i="37"/>
  <c r="AM237" i="37" s="1"/>
  <c r="O237" i="37"/>
  <c r="AN237" i="37" s="1"/>
  <c r="M237" i="37"/>
  <c r="AL237" i="37" s="1"/>
  <c r="R237" i="37"/>
  <c r="AQ237" i="37" s="1"/>
  <c r="Q247" i="37"/>
  <c r="AP247" i="37" s="1"/>
  <c r="O247" i="37"/>
  <c r="AN247" i="37" s="1"/>
  <c r="R247" i="37"/>
  <c r="AQ247" i="37" s="1"/>
  <c r="M247" i="37"/>
  <c r="AL247" i="37" s="1"/>
  <c r="N247" i="37"/>
  <c r="AM247" i="37" s="1"/>
  <c r="S247" i="37"/>
  <c r="AR247" i="37" s="1"/>
  <c r="M300" i="37"/>
  <c r="AL300" i="37" s="1"/>
  <c r="O300" i="37"/>
  <c r="AN300" i="37" s="1"/>
  <c r="S300" i="37"/>
  <c r="AR300" i="37" s="1"/>
  <c r="R300" i="37"/>
  <c r="AQ300" i="37" s="1"/>
  <c r="N300" i="37"/>
  <c r="AM300" i="37" s="1"/>
  <c r="Q300" i="37"/>
  <c r="AP300" i="37" s="1"/>
  <c r="S308" i="37"/>
  <c r="AR308" i="37" s="1"/>
  <c r="Q308" i="37"/>
  <c r="AP308" i="37" s="1"/>
  <c r="M308" i="37"/>
  <c r="AL308" i="37" s="1"/>
  <c r="N308" i="37"/>
  <c r="AM308" i="37" s="1"/>
  <c r="R308" i="37"/>
  <c r="AQ308" i="37" s="1"/>
  <c r="O308" i="37"/>
  <c r="AN308" i="37" s="1"/>
  <c r="Q282" i="37"/>
  <c r="AP282" i="37" s="1"/>
  <c r="O282" i="37"/>
  <c r="AN282" i="37" s="1"/>
  <c r="M282" i="37"/>
  <c r="AL282" i="37" s="1"/>
  <c r="S282" i="37"/>
  <c r="AR282" i="37" s="1"/>
  <c r="R282" i="37"/>
  <c r="N282" i="37"/>
  <c r="S360" i="37"/>
  <c r="AR360" i="37" s="1"/>
  <c r="R360" i="37"/>
  <c r="M360" i="37"/>
  <c r="AL360" i="37" s="1"/>
  <c r="N360" i="37"/>
  <c r="O360" i="37"/>
  <c r="AN360" i="37" s="1"/>
  <c r="Q360" i="37"/>
  <c r="AP360" i="37" s="1"/>
  <c r="M364" i="37"/>
  <c r="AL364" i="37" s="1"/>
  <c r="Q364" i="37"/>
  <c r="AP364" i="37" s="1"/>
  <c r="N364" i="37"/>
  <c r="S364" i="37"/>
  <c r="AR364" i="37" s="1"/>
  <c r="R364" i="37"/>
  <c r="O364" i="37"/>
  <c r="AN364" i="37" s="1"/>
  <c r="M351" i="37"/>
  <c r="AL351" i="37" s="1"/>
  <c r="R351" i="37"/>
  <c r="N351" i="37"/>
  <c r="Q351" i="37"/>
  <c r="AP351" i="37" s="1"/>
  <c r="O351" i="37"/>
  <c r="AN351" i="37" s="1"/>
  <c r="S351" i="37"/>
  <c r="AR351" i="37" s="1"/>
  <c r="N292" i="37"/>
  <c r="S292" i="37"/>
  <c r="AR292" i="37" s="1"/>
  <c r="Q292" i="37"/>
  <c r="AP292" i="37" s="1"/>
  <c r="R292" i="37"/>
  <c r="O292" i="37"/>
  <c r="AN292" i="37" s="1"/>
  <c r="M292" i="37"/>
  <c r="AL292" i="37" s="1"/>
  <c r="Q366" i="37"/>
  <c r="AP366" i="37" s="1"/>
  <c r="R366" i="37"/>
  <c r="M366" i="37"/>
  <c r="AL366" i="37" s="1"/>
  <c r="N366" i="37"/>
  <c r="O366" i="37"/>
  <c r="AN366" i="37" s="1"/>
  <c r="S366" i="37"/>
  <c r="AR366" i="37" s="1"/>
  <c r="Q358" i="37"/>
  <c r="AP358" i="37" s="1"/>
  <c r="O358" i="37"/>
  <c r="AN358" i="37" s="1"/>
  <c r="N358" i="37"/>
  <c r="R358" i="37"/>
  <c r="S358" i="37"/>
  <c r="AR358" i="37" s="1"/>
  <c r="M358" i="37"/>
  <c r="AL358" i="37" s="1"/>
  <c r="N238" i="37"/>
  <c r="AM238" i="37" s="1"/>
  <c r="R238" i="37"/>
  <c r="AQ238" i="37" s="1"/>
  <c r="S238" i="37"/>
  <c r="AR238" i="37" s="1"/>
  <c r="Q238" i="37"/>
  <c r="AP238" i="37" s="1"/>
  <c r="O238" i="37"/>
  <c r="AN238" i="37" s="1"/>
  <c r="M238" i="37"/>
  <c r="AL238" i="37" s="1"/>
  <c r="Q217" i="37"/>
  <c r="AP217" i="37" s="1"/>
  <c r="O217" i="37"/>
  <c r="AN217" i="37" s="1"/>
  <c r="M217" i="37"/>
  <c r="AL217" i="37" s="1"/>
  <c r="S217" i="37"/>
  <c r="N217" i="37"/>
  <c r="R217" i="37"/>
  <c r="N279" i="37"/>
  <c r="Q279" i="37"/>
  <c r="AP279" i="37" s="1"/>
  <c r="S279" i="37"/>
  <c r="AR279" i="37" s="1"/>
  <c r="R279" i="37"/>
  <c r="M279" i="37"/>
  <c r="AL279" i="37" s="1"/>
  <c r="O279" i="37"/>
  <c r="AN279" i="37" s="1"/>
  <c r="O297" i="37"/>
  <c r="AN297" i="37" s="1"/>
  <c r="Q297" i="37"/>
  <c r="AP297" i="37" s="1"/>
  <c r="S297" i="37"/>
  <c r="AR297" i="37" s="1"/>
  <c r="N297" i="37"/>
  <c r="R297" i="37"/>
  <c r="M297" i="37"/>
  <c r="AL297" i="37" s="1"/>
  <c r="N291" i="37"/>
  <c r="O291" i="37"/>
  <c r="AN291" i="37" s="1"/>
  <c r="R291" i="37"/>
  <c r="M291" i="37"/>
  <c r="AL291" i="37" s="1"/>
  <c r="S291" i="37"/>
  <c r="AR291" i="37" s="1"/>
  <c r="Q291" i="37"/>
  <c r="AP291" i="37" s="1"/>
  <c r="S354" i="37"/>
  <c r="AR354" i="37" s="1"/>
  <c r="R354" i="37"/>
  <c r="M354" i="37"/>
  <c r="AL354" i="37" s="1"/>
  <c r="O354" i="37"/>
  <c r="AN354" i="37" s="1"/>
  <c r="Q354" i="37"/>
  <c r="AP354" i="37" s="1"/>
  <c r="N354" i="37"/>
  <c r="M346" i="37"/>
  <c r="AL346" i="37" s="1"/>
  <c r="R346" i="37"/>
  <c r="N346" i="37"/>
  <c r="S346" i="37"/>
  <c r="AR346" i="37" s="1"/>
  <c r="O346" i="37"/>
  <c r="AN346" i="37" s="1"/>
  <c r="Q346" i="37"/>
  <c r="AP346" i="37" s="1"/>
  <c r="N380" i="37"/>
  <c r="AM380" i="37" s="1"/>
  <c r="S380" i="37"/>
  <c r="AR380" i="37" s="1"/>
  <c r="R380" i="37"/>
  <c r="O380" i="37"/>
  <c r="AN380" i="37" s="1"/>
  <c r="Q380" i="37"/>
  <c r="AP380" i="37" s="1"/>
  <c r="M380" i="37"/>
  <c r="AL380" i="37" s="1"/>
  <c r="R252" i="37"/>
  <c r="AQ252" i="37" s="1"/>
  <c r="Q252" i="37"/>
  <c r="AP252" i="37" s="1"/>
  <c r="O252" i="37"/>
  <c r="AN252" i="37" s="1"/>
  <c r="M252" i="37"/>
  <c r="AL252" i="37" s="1"/>
  <c r="S252" i="37"/>
  <c r="AR252" i="37" s="1"/>
  <c r="N252" i="37"/>
  <c r="AM252" i="37" s="1"/>
  <c r="R211" i="37"/>
  <c r="N211" i="37"/>
  <c r="O211" i="37"/>
  <c r="AN211" i="37" s="1"/>
  <c r="M211" i="37"/>
  <c r="AL211" i="37" s="1"/>
  <c r="S211" i="37"/>
  <c r="AR211" i="37" s="1"/>
  <c r="Q211" i="37"/>
  <c r="AP211" i="37" s="1"/>
  <c r="O259" i="37"/>
  <c r="AN259" i="37" s="1"/>
  <c r="R259" i="37"/>
  <c r="AQ259" i="37" s="1"/>
  <c r="M259" i="37"/>
  <c r="AL259" i="37" s="1"/>
  <c r="N259" i="37"/>
  <c r="AM259" i="37" s="1"/>
  <c r="Q259" i="37"/>
  <c r="AP259" i="37" s="1"/>
  <c r="S259" i="37"/>
  <c r="AR259" i="37" s="1"/>
  <c r="M317" i="37"/>
  <c r="AL317" i="37" s="1"/>
  <c r="Q317" i="37"/>
  <c r="AP317" i="37" s="1"/>
  <c r="O317" i="37"/>
  <c r="AN317" i="37" s="1"/>
  <c r="S317" i="37"/>
  <c r="AR317" i="37" s="1"/>
  <c r="N317" i="37"/>
  <c r="AM317" i="37" s="1"/>
  <c r="R317" i="37"/>
  <c r="AQ317" i="37" s="1"/>
  <c r="O324" i="37"/>
  <c r="AN324" i="37" s="1"/>
  <c r="Q324" i="37"/>
  <c r="AP324" i="37" s="1"/>
  <c r="M324" i="37"/>
  <c r="AL324" i="37" s="1"/>
  <c r="R324" i="37"/>
  <c r="AQ324" i="37" s="1"/>
  <c r="N324" i="37"/>
  <c r="AM324" i="37" s="1"/>
  <c r="S324" i="37"/>
  <c r="AR324" i="37" s="1"/>
  <c r="O305" i="37"/>
  <c r="AN305" i="37" s="1"/>
  <c r="S305" i="37"/>
  <c r="AR305" i="37" s="1"/>
  <c r="N305" i="37"/>
  <c r="AM305" i="37" s="1"/>
  <c r="R305" i="37"/>
  <c r="AQ305" i="37" s="1"/>
  <c r="Q305" i="37"/>
  <c r="AP305" i="37" s="1"/>
  <c r="M305" i="37"/>
  <c r="AL305" i="37" s="1"/>
  <c r="O368" i="37"/>
  <c r="AN368" i="37" s="1"/>
  <c r="R368" i="37"/>
  <c r="N368" i="37"/>
  <c r="S368" i="37"/>
  <c r="AR368" i="37" s="1"/>
  <c r="Q368" i="37"/>
  <c r="AP368" i="37" s="1"/>
  <c r="M368" i="37"/>
  <c r="AL368" i="37" s="1"/>
  <c r="N384" i="37"/>
  <c r="AM384" i="37" s="1"/>
  <c r="M384" i="37"/>
  <c r="AL384" i="37" s="1"/>
  <c r="O384" i="37"/>
  <c r="AN384" i="37" s="1"/>
  <c r="R384" i="37"/>
  <c r="AQ384" i="37" s="1"/>
  <c r="Q384" i="37"/>
  <c r="AP384" i="37" s="1"/>
  <c r="S384" i="37"/>
  <c r="AR384" i="37" s="1"/>
  <c r="M385" i="37"/>
  <c r="AL385" i="37" s="1"/>
  <c r="N385" i="37"/>
  <c r="AM385" i="37" s="1"/>
  <c r="O385" i="37"/>
  <c r="AN385" i="37" s="1"/>
  <c r="R385" i="37"/>
  <c r="AQ385" i="37" s="1"/>
  <c r="Q385" i="37"/>
  <c r="AP385" i="37" s="1"/>
  <c r="S385" i="37"/>
  <c r="AR385" i="37" s="1"/>
  <c r="M251" i="37"/>
  <c r="AL251" i="37" s="1"/>
  <c r="R251" i="37"/>
  <c r="AQ251" i="37" s="1"/>
  <c r="S251" i="37"/>
  <c r="AR251" i="37" s="1"/>
  <c r="N251" i="37"/>
  <c r="AM251" i="37" s="1"/>
  <c r="Q251" i="37"/>
  <c r="AP251" i="37" s="1"/>
  <c r="O251" i="37"/>
  <c r="AN251" i="37" s="1"/>
  <c r="Q307" i="37"/>
  <c r="AP307" i="37" s="1"/>
  <c r="N307" i="37"/>
  <c r="AM307" i="37" s="1"/>
  <c r="R307" i="37"/>
  <c r="AQ307" i="37" s="1"/>
  <c r="M307" i="37"/>
  <c r="AL307" i="37" s="1"/>
  <c r="O307" i="37"/>
  <c r="AN307" i="37" s="1"/>
  <c r="S307" i="37"/>
  <c r="AR307" i="37" s="1"/>
  <c r="N244" i="37"/>
  <c r="AM244" i="37" s="1"/>
  <c r="O244" i="37"/>
  <c r="AN244" i="37" s="1"/>
  <c r="S244" i="37"/>
  <c r="AR244" i="37" s="1"/>
  <c r="M244" i="37"/>
  <c r="AL244" i="37" s="1"/>
  <c r="R244" i="37"/>
  <c r="AQ244" i="37" s="1"/>
  <c r="Q244" i="37"/>
  <c r="AP244" i="37" s="1"/>
  <c r="O232" i="37"/>
  <c r="AN232" i="37" s="1"/>
  <c r="N232" i="37"/>
  <c r="AM232" i="37" s="1"/>
  <c r="M232" i="37"/>
  <c r="AL232" i="37" s="1"/>
  <c r="R232" i="37"/>
  <c r="AQ232" i="37" s="1"/>
  <c r="Q232" i="37"/>
  <c r="AP232" i="37" s="1"/>
  <c r="S232" i="37"/>
  <c r="AR232" i="37" s="1"/>
  <c r="N245" i="37"/>
  <c r="AM245" i="37" s="1"/>
  <c r="Q245" i="37"/>
  <c r="AP245" i="37" s="1"/>
  <c r="M245" i="37"/>
  <c r="AL245" i="37" s="1"/>
  <c r="S245" i="37"/>
  <c r="AR245" i="37" s="1"/>
  <c r="R245" i="37"/>
  <c r="AQ245" i="37" s="1"/>
  <c r="O245" i="37"/>
  <c r="AN245" i="37" s="1"/>
  <c r="O309" i="37"/>
  <c r="AN309" i="37" s="1"/>
  <c r="R309" i="37"/>
  <c r="AQ309" i="37" s="1"/>
  <c r="S309" i="37"/>
  <c r="AR309" i="37" s="1"/>
  <c r="M309" i="37"/>
  <c r="AL309" i="37" s="1"/>
  <c r="Q309" i="37"/>
  <c r="AP309" i="37" s="1"/>
  <c r="N309" i="37"/>
  <c r="AM309" i="37" s="1"/>
  <c r="M283" i="37"/>
  <c r="AL283" i="37" s="1"/>
  <c r="Q283" i="37"/>
  <c r="AP283" i="37" s="1"/>
  <c r="N283" i="37"/>
  <c r="S283" i="37"/>
  <c r="AR283" i="37" s="1"/>
  <c r="O283" i="37"/>
  <c r="AN283" i="37" s="1"/>
  <c r="R283" i="37"/>
  <c r="Q325" i="37"/>
  <c r="AP325" i="37" s="1"/>
  <c r="O325" i="37"/>
  <c r="AN325" i="37" s="1"/>
  <c r="N325" i="37"/>
  <c r="AM325" i="37" s="1"/>
  <c r="S325" i="37"/>
  <c r="AR325" i="37" s="1"/>
  <c r="R325" i="37"/>
  <c r="AQ325" i="37" s="1"/>
  <c r="M325" i="37"/>
  <c r="AL325" i="37" s="1"/>
  <c r="O312" i="37"/>
  <c r="AN312" i="37" s="1"/>
  <c r="M312" i="37"/>
  <c r="AL312" i="37" s="1"/>
  <c r="S312" i="37"/>
  <c r="AR312" i="37" s="1"/>
  <c r="Q312" i="37"/>
  <c r="AP312" i="37" s="1"/>
  <c r="R312" i="37"/>
  <c r="AQ312" i="37" s="1"/>
  <c r="N312" i="37"/>
  <c r="AM312" i="37" s="1"/>
  <c r="O387" i="37"/>
  <c r="AN387" i="37" s="1"/>
  <c r="N387" i="37"/>
  <c r="AM387" i="37" s="1"/>
  <c r="Q387" i="37"/>
  <c r="AP387" i="37" s="1"/>
  <c r="S387" i="37"/>
  <c r="AR387" i="37" s="1"/>
  <c r="M387" i="37"/>
  <c r="AL387" i="37" s="1"/>
  <c r="R387" i="37"/>
  <c r="AQ387" i="37" s="1"/>
  <c r="Q373" i="37"/>
  <c r="AP373" i="37" s="1"/>
  <c r="N373" i="37"/>
  <c r="M373" i="37"/>
  <c r="AL373" i="37" s="1"/>
  <c r="S373" i="37"/>
  <c r="AR373" i="37" s="1"/>
  <c r="R373" i="37"/>
  <c r="O373" i="37"/>
  <c r="AN373" i="37" s="1"/>
  <c r="M361" i="37"/>
  <c r="AL361" i="37" s="1"/>
  <c r="R361" i="37"/>
  <c r="S361" i="37"/>
  <c r="AR361" i="37" s="1"/>
  <c r="N361" i="37"/>
  <c r="Q361" i="37"/>
  <c r="AP361" i="37" s="1"/>
  <c r="O361" i="37"/>
  <c r="AN361" i="37" s="1"/>
  <c r="Q288" i="37"/>
  <c r="AP288" i="37" s="1"/>
  <c r="R288" i="37"/>
  <c r="M288" i="37"/>
  <c r="AL288" i="37" s="1"/>
  <c r="O288" i="37"/>
  <c r="AN288" i="37" s="1"/>
  <c r="S288" i="37"/>
  <c r="AR288" i="37" s="1"/>
  <c r="N288" i="37"/>
  <c r="R144" i="37"/>
  <c r="S212" i="37"/>
  <c r="AR212" i="37" s="1"/>
  <c r="M212" i="37"/>
  <c r="AL212" i="37" s="1"/>
  <c r="Q212" i="37"/>
  <c r="AP212" i="37" s="1"/>
  <c r="O212" i="37"/>
  <c r="AN212" i="37" s="1"/>
  <c r="R212" i="37"/>
  <c r="N212" i="37"/>
  <c r="N253" i="37"/>
  <c r="AM253" i="37" s="1"/>
  <c r="S253" i="37"/>
  <c r="AR253" i="37" s="1"/>
  <c r="M253" i="37"/>
  <c r="AL253" i="37" s="1"/>
  <c r="O253" i="37"/>
  <c r="AN253" i="37" s="1"/>
  <c r="Q253" i="37"/>
  <c r="AP253" i="37" s="1"/>
  <c r="R253" i="37"/>
  <c r="AQ253" i="37" s="1"/>
  <c r="M243" i="37"/>
  <c r="AL243" i="37" s="1"/>
  <c r="O243" i="37"/>
  <c r="R243" i="37"/>
  <c r="AQ243" i="37" s="1"/>
  <c r="S243" i="37"/>
  <c r="AR243" i="37" s="1"/>
  <c r="N243" i="37"/>
  <c r="AM243" i="37" s="1"/>
  <c r="Q243" i="37"/>
  <c r="AP243" i="37" s="1"/>
  <c r="Q289" i="37"/>
  <c r="AP289" i="37" s="1"/>
  <c r="S289" i="37"/>
  <c r="AR289" i="37" s="1"/>
  <c r="O289" i="37"/>
  <c r="AN289" i="37" s="1"/>
  <c r="R289" i="37"/>
  <c r="M289" i="37"/>
  <c r="AL289" i="37" s="1"/>
  <c r="N289" i="37"/>
  <c r="M294" i="37"/>
  <c r="AL294" i="37" s="1"/>
  <c r="S294" i="37"/>
  <c r="AR294" i="37" s="1"/>
  <c r="O294" i="37"/>
  <c r="AN294" i="37" s="1"/>
  <c r="R294" i="37"/>
  <c r="N294" i="37"/>
  <c r="Q294" i="37"/>
  <c r="AP294" i="37" s="1"/>
  <c r="R314" i="37"/>
  <c r="AQ314" i="37" s="1"/>
  <c r="S314" i="37"/>
  <c r="AR314" i="37" s="1"/>
  <c r="M314" i="37"/>
  <c r="AL314" i="37" s="1"/>
  <c r="O314" i="37"/>
  <c r="AN314" i="37" s="1"/>
  <c r="N314" i="37"/>
  <c r="AM314" i="37" s="1"/>
  <c r="Q314" i="37"/>
  <c r="AP314" i="37" s="1"/>
  <c r="O375" i="37"/>
  <c r="AN375" i="37" s="1"/>
  <c r="R375" i="37"/>
  <c r="N375" i="37"/>
  <c r="M375" i="37"/>
  <c r="AL375" i="37" s="1"/>
  <c r="Q375" i="37"/>
  <c r="AP375" i="37" s="1"/>
  <c r="S375" i="37"/>
  <c r="AR375" i="37" s="1"/>
  <c r="S376" i="37"/>
  <c r="AR376" i="37" s="1"/>
  <c r="Q376" i="37"/>
  <c r="AP376" i="37" s="1"/>
  <c r="N376" i="37"/>
  <c r="M376" i="37"/>
  <c r="AL376" i="37" s="1"/>
  <c r="R376" i="37"/>
  <c r="O376" i="37"/>
  <c r="AN376" i="37" s="1"/>
  <c r="O372" i="37"/>
  <c r="AN372" i="37" s="1"/>
  <c r="N372" i="37"/>
  <c r="M372" i="37"/>
  <c r="AL372" i="37" s="1"/>
  <c r="Q372" i="37"/>
  <c r="AP372" i="37" s="1"/>
  <c r="S372" i="37"/>
  <c r="AR372" i="37" s="1"/>
  <c r="R372" i="37"/>
  <c r="R281" i="37"/>
  <c r="S281" i="37"/>
  <c r="AR281" i="37" s="1"/>
  <c r="O281" i="37"/>
  <c r="AN281" i="37" s="1"/>
  <c r="N281" i="37"/>
  <c r="Q281" i="37"/>
  <c r="AP281" i="37" s="1"/>
  <c r="M281" i="37"/>
  <c r="AL281" i="37" s="1"/>
  <c r="N221" i="37"/>
  <c r="S221" i="37"/>
  <c r="AR221" i="37" s="1"/>
  <c r="M221" i="37"/>
  <c r="AL221" i="37" s="1"/>
  <c r="O221" i="37"/>
  <c r="AN221" i="37" s="1"/>
  <c r="R221" i="37"/>
  <c r="Q221" i="37"/>
  <c r="AP221" i="37" s="1"/>
  <c r="S239" i="37"/>
  <c r="AR239" i="37" s="1"/>
  <c r="Q239" i="37"/>
  <c r="AP239" i="37" s="1"/>
  <c r="R239" i="37"/>
  <c r="AQ239" i="37" s="1"/>
  <c r="N239" i="37"/>
  <c r="AM239" i="37" s="1"/>
  <c r="O239" i="37"/>
  <c r="AN239" i="37" s="1"/>
  <c r="M239" i="37"/>
  <c r="AL239" i="37" s="1"/>
  <c r="R236" i="37"/>
  <c r="AQ236" i="37" s="1"/>
  <c r="Q236" i="37"/>
  <c r="AP236" i="37" s="1"/>
  <c r="S236" i="37"/>
  <c r="AR236" i="37" s="1"/>
  <c r="O236" i="37"/>
  <c r="AN236" i="37" s="1"/>
  <c r="M236" i="37"/>
  <c r="AL236" i="37" s="1"/>
  <c r="N236" i="37"/>
  <c r="AM236" i="37" s="1"/>
  <c r="R256" i="37"/>
  <c r="AQ256" i="37" s="1"/>
  <c r="M256" i="37"/>
  <c r="AL256" i="37" s="1"/>
  <c r="Q256" i="37"/>
  <c r="AP256" i="37" s="1"/>
  <c r="O256" i="37"/>
  <c r="AN256" i="37" s="1"/>
  <c r="N256" i="37"/>
  <c r="AM256" i="37" s="1"/>
  <c r="S256" i="37"/>
  <c r="AR256" i="37" s="1"/>
  <c r="Q219" i="37"/>
  <c r="AP219" i="37" s="1"/>
  <c r="R219" i="37"/>
  <c r="M219" i="37"/>
  <c r="AL219" i="37" s="1"/>
  <c r="O219" i="37"/>
  <c r="AN219" i="37" s="1"/>
  <c r="N219" i="37"/>
  <c r="S219" i="37"/>
  <c r="AR219" i="37" s="1"/>
  <c r="R299" i="37"/>
  <c r="AQ299" i="37" s="1"/>
  <c r="O299" i="37"/>
  <c r="AN299" i="37" s="1"/>
  <c r="S299" i="37"/>
  <c r="AR299" i="37" s="1"/>
  <c r="N299" i="37"/>
  <c r="Q299" i="37"/>
  <c r="AP299" i="37" s="1"/>
  <c r="M299" i="37"/>
  <c r="AL299" i="37" s="1"/>
  <c r="N315" i="37"/>
  <c r="AM315" i="37" s="1"/>
  <c r="S315" i="37"/>
  <c r="AR315" i="37" s="1"/>
  <c r="Q315" i="37"/>
  <c r="AP315" i="37" s="1"/>
  <c r="R315" i="37"/>
  <c r="AQ315" i="37" s="1"/>
  <c r="O315" i="37"/>
  <c r="AN315" i="37" s="1"/>
  <c r="M315" i="37"/>
  <c r="AL315" i="37" s="1"/>
  <c r="R290" i="37"/>
  <c r="O290" i="37"/>
  <c r="AN290" i="37" s="1"/>
  <c r="N290" i="37"/>
  <c r="Q290" i="37"/>
  <c r="AP290" i="37" s="1"/>
  <c r="S290" i="37"/>
  <c r="AR290" i="37" s="1"/>
  <c r="M290" i="37"/>
  <c r="AL290" i="37" s="1"/>
  <c r="R371" i="37"/>
  <c r="Q371" i="37"/>
  <c r="AP371" i="37" s="1"/>
  <c r="M371" i="37"/>
  <c r="AL371" i="37" s="1"/>
  <c r="O371" i="37"/>
  <c r="AN371" i="37" s="1"/>
  <c r="S371" i="37"/>
  <c r="AR371" i="37" s="1"/>
  <c r="N371" i="37"/>
  <c r="N365" i="37"/>
  <c r="R365" i="37"/>
  <c r="O365" i="37"/>
  <c r="AN365" i="37" s="1"/>
  <c r="M365" i="37"/>
  <c r="AL365" i="37" s="1"/>
  <c r="S365" i="37"/>
  <c r="AR365" i="37" s="1"/>
  <c r="Q365" i="37"/>
  <c r="AP365" i="37" s="1"/>
  <c r="O386" i="37"/>
  <c r="AN386" i="37" s="1"/>
  <c r="S386" i="37"/>
  <c r="AR386" i="37" s="1"/>
  <c r="R386" i="37"/>
  <c r="AQ386" i="37" s="1"/>
  <c r="Q386" i="37"/>
  <c r="AP386" i="37" s="1"/>
  <c r="M386" i="37"/>
  <c r="AL386" i="37" s="1"/>
  <c r="N386" i="37"/>
  <c r="N228" i="37"/>
  <c r="O228" i="37"/>
  <c r="AN228" i="37" s="1"/>
  <c r="Q228" i="37"/>
  <c r="AP228" i="37" s="1"/>
  <c r="R228" i="37"/>
  <c r="AQ228" i="37" s="1"/>
  <c r="S228" i="37"/>
  <c r="AR228" i="37" s="1"/>
  <c r="M228" i="37"/>
  <c r="AL228" i="37" s="1"/>
  <c r="O347" i="37"/>
  <c r="AN347" i="37" s="1"/>
  <c r="M347" i="37"/>
  <c r="AL347" i="37" s="1"/>
  <c r="N347" i="37"/>
  <c r="S347" i="37"/>
  <c r="AR347" i="37" s="1"/>
  <c r="Q347" i="37"/>
  <c r="AP347" i="37" s="1"/>
  <c r="R347" i="37"/>
  <c r="N295" i="37"/>
  <c r="M295" i="37"/>
  <c r="AL295" i="37" s="1"/>
  <c r="R295" i="37"/>
  <c r="Q295" i="37"/>
  <c r="AP295" i="37" s="1"/>
  <c r="O295" i="37"/>
  <c r="AN295" i="37" s="1"/>
  <c r="S295" i="37"/>
  <c r="AR295" i="37" s="1"/>
  <c r="O235" i="37"/>
  <c r="AN235" i="37" s="1"/>
  <c r="Q235" i="37"/>
  <c r="AP235" i="37" s="1"/>
  <c r="M235" i="37"/>
  <c r="AL235" i="37" s="1"/>
  <c r="S235" i="37"/>
  <c r="AR235" i="37" s="1"/>
  <c r="R235" i="37"/>
  <c r="AQ235" i="37" s="1"/>
  <c r="N235" i="37"/>
  <c r="AM235" i="37" s="1"/>
  <c r="M280" i="37"/>
  <c r="AL280" i="37" s="1"/>
  <c r="N280" i="37"/>
  <c r="O280" i="37"/>
  <c r="AN280" i="37" s="1"/>
  <c r="R280" i="37"/>
  <c r="S280" i="37"/>
  <c r="AR280" i="37" s="1"/>
  <c r="Q280" i="37"/>
  <c r="AP280" i="37" s="1"/>
  <c r="R381" i="37"/>
  <c r="AQ381" i="37" s="1"/>
  <c r="N381" i="37"/>
  <c r="AM381" i="37" s="1"/>
  <c r="S381" i="37"/>
  <c r="AR381" i="37" s="1"/>
  <c r="O381" i="37"/>
  <c r="AN381" i="37" s="1"/>
  <c r="M381" i="37"/>
  <c r="AL381" i="37" s="1"/>
  <c r="Q381" i="37"/>
  <c r="AP381" i="37" s="1"/>
  <c r="O144" i="37"/>
  <c r="AN144" i="37" s="1"/>
  <c r="N230" i="37"/>
  <c r="AM230" i="37" s="1"/>
  <c r="Q230" i="37"/>
  <c r="AP230" i="37" s="1"/>
  <c r="O230" i="37"/>
  <c r="AN230" i="37" s="1"/>
  <c r="R230" i="37"/>
  <c r="AQ230" i="37" s="1"/>
  <c r="S230" i="37"/>
  <c r="AR230" i="37" s="1"/>
  <c r="M230" i="37"/>
  <c r="AL230" i="37" s="1"/>
  <c r="O233" i="37"/>
  <c r="AN233" i="37" s="1"/>
  <c r="M233" i="37"/>
  <c r="AL233" i="37" s="1"/>
  <c r="Q233" i="37"/>
  <c r="AP233" i="37" s="1"/>
  <c r="S233" i="37"/>
  <c r="AR233" i="37" s="1"/>
  <c r="N233" i="37"/>
  <c r="AM233" i="37" s="1"/>
  <c r="R233" i="37"/>
  <c r="AQ233" i="37" s="1"/>
  <c r="M231" i="37"/>
  <c r="AL231" i="37" s="1"/>
  <c r="O231" i="37"/>
  <c r="AN231" i="37" s="1"/>
  <c r="S231" i="37"/>
  <c r="AR231" i="37" s="1"/>
  <c r="Q231" i="37"/>
  <c r="AP231" i="37" s="1"/>
  <c r="N231" i="37"/>
  <c r="AM231" i="37" s="1"/>
  <c r="R231" i="37"/>
  <c r="AQ231" i="37" s="1"/>
  <c r="N285" i="37"/>
  <c r="Q285" i="37"/>
  <c r="AP285" i="37" s="1"/>
  <c r="O285" i="37"/>
  <c r="AN285" i="37" s="1"/>
  <c r="M285" i="37"/>
  <c r="AL285" i="37" s="1"/>
  <c r="R285" i="37"/>
  <c r="S285" i="37"/>
  <c r="AR285" i="37" s="1"/>
  <c r="S284" i="37"/>
  <c r="AR284" i="37" s="1"/>
  <c r="O284" i="37"/>
  <c r="AN284" i="37" s="1"/>
  <c r="N284" i="37"/>
  <c r="R284" i="37"/>
  <c r="M284" i="37"/>
  <c r="AL284" i="37" s="1"/>
  <c r="Q284" i="37"/>
  <c r="AP284" i="37" s="1"/>
  <c r="O303" i="37"/>
  <c r="AN303" i="37" s="1"/>
  <c r="N303" i="37"/>
  <c r="AM303" i="37" s="1"/>
  <c r="R303" i="37"/>
  <c r="AQ303" i="37" s="1"/>
  <c r="S303" i="37"/>
  <c r="AR303" i="37" s="1"/>
  <c r="M303" i="37"/>
  <c r="AL303" i="37" s="1"/>
  <c r="Q303" i="37"/>
  <c r="AP303" i="37" s="1"/>
  <c r="M359" i="37"/>
  <c r="AL359" i="37" s="1"/>
  <c r="O359" i="37"/>
  <c r="AN359" i="37" s="1"/>
  <c r="N359" i="37"/>
  <c r="S359" i="37"/>
  <c r="AR359" i="37" s="1"/>
  <c r="R359" i="37"/>
  <c r="Q359" i="37"/>
  <c r="AP359" i="37" s="1"/>
  <c r="M393" i="37"/>
  <c r="AL393" i="37" s="1"/>
  <c r="O393" i="37"/>
  <c r="AN393" i="37" s="1"/>
  <c r="S393" i="37"/>
  <c r="AR393" i="37" s="1"/>
  <c r="R393" i="37"/>
  <c r="AQ393" i="37" s="1"/>
  <c r="Q393" i="37"/>
  <c r="AP393" i="37" s="1"/>
  <c r="N393" i="37"/>
  <c r="AM393" i="37" s="1"/>
  <c r="N362" i="37"/>
  <c r="M362" i="37"/>
  <c r="AL362" i="37" s="1"/>
  <c r="R362" i="37"/>
  <c r="O362" i="37"/>
  <c r="AN362" i="37" s="1"/>
  <c r="Q362" i="37"/>
  <c r="S362" i="37"/>
  <c r="AR362" i="37" s="1"/>
  <c r="S234" i="37"/>
  <c r="AR234" i="37" s="1"/>
  <c r="R234" i="37"/>
  <c r="AQ234" i="37" s="1"/>
  <c r="N234" i="37"/>
  <c r="AM234" i="37" s="1"/>
  <c r="Q234" i="37"/>
  <c r="AP234" i="37" s="1"/>
  <c r="M234" i="37"/>
  <c r="AL234" i="37" s="1"/>
  <c r="O234" i="37"/>
  <c r="AN234" i="37" s="1"/>
  <c r="N370" i="37"/>
  <c r="R370" i="37"/>
  <c r="Q370" i="37"/>
  <c r="AP370" i="37" s="1"/>
  <c r="M370" i="37"/>
  <c r="AL370" i="37" s="1"/>
  <c r="O370" i="37"/>
  <c r="AN370" i="37" s="1"/>
  <c r="S370" i="37"/>
  <c r="AR370" i="37" s="1"/>
  <c r="M222" i="37"/>
  <c r="AL222" i="37" s="1"/>
  <c r="N222" i="37"/>
  <c r="Q222" i="37"/>
  <c r="AP222" i="37" s="1"/>
  <c r="R222" i="37"/>
  <c r="S222" i="37"/>
  <c r="AR222" i="37" s="1"/>
  <c r="O222" i="37"/>
  <c r="AN222" i="37" s="1"/>
  <c r="S246" i="37"/>
  <c r="AR246" i="37" s="1"/>
  <c r="O246" i="37"/>
  <c r="AN246" i="37" s="1"/>
  <c r="Q246" i="37"/>
  <c r="AP246" i="37" s="1"/>
  <c r="M246" i="37"/>
  <c r="AL246" i="37" s="1"/>
  <c r="R246" i="37"/>
  <c r="AQ246" i="37" s="1"/>
  <c r="N246" i="37"/>
  <c r="AM246" i="37" s="1"/>
  <c r="M301" i="37"/>
  <c r="AL301" i="37" s="1"/>
  <c r="O301" i="37"/>
  <c r="AN301" i="37" s="1"/>
  <c r="N301" i="37"/>
  <c r="AM301" i="37" s="1"/>
  <c r="Q301" i="37"/>
  <c r="AP301" i="37" s="1"/>
  <c r="R301" i="37"/>
  <c r="AQ301" i="37" s="1"/>
  <c r="S301" i="37"/>
  <c r="AR301" i="37" s="1"/>
  <c r="Q390" i="37"/>
  <c r="AP390" i="37" s="1"/>
  <c r="N390" i="37"/>
  <c r="AM390" i="37" s="1"/>
  <c r="O390" i="37"/>
  <c r="AN390" i="37" s="1"/>
  <c r="R390" i="37"/>
  <c r="AQ390" i="37" s="1"/>
  <c r="M390" i="37"/>
  <c r="AL390" i="37" s="1"/>
  <c r="S390" i="37"/>
  <c r="AR390" i="37" s="1"/>
  <c r="Q178" i="37"/>
  <c r="R185" i="37"/>
  <c r="Q240" i="37"/>
  <c r="AP240" i="37" s="1"/>
  <c r="N240" i="37"/>
  <c r="AM240" i="37" s="1"/>
  <c r="O240" i="37"/>
  <c r="AN240" i="37" s="1"/>
  <c r="M240" i="37"/>
  <c r="AL240" i="37" s="1"/>
  <c r="R240" i="37"/>
  <c r="AQ240" i="37" s="1"/>
  <c r="S240" i="37"/>
  <c r="AR240" i="37" s="1"/>
  <c r="Q250" i="37"/>
  <c r="AP250" i="37" s="1"/>
  <c r="R250" i="37"/>
  <c r="AQ250" i="37" s="1"/>
  <c r="O250" i="37"/>
  <c r="AN250" i="37" s="1"/>
  <c r="S250" i="37"/>
  <c r="AR250" i="37" s="1"/>
  <c r="M250" i="37"/>
  <c r="AL250" i="37" s="1"/>
  <c r="N250" i="37"/>
  <c r="AM250" i="37" s="1"/>
  <c r="M218" i="37"/>
  <c r="AL218" i="37" s="1"/>
  <c r="R218" i="37"/>
  <c r="N218" i="37"/>
  <c r="Q218" i="37"/>
  <c r="AP218" i="37" s="1"/>
  <c r="O218" i="37"/>
  <c r="AN218" i="37" s="1"/>
  <c r="S218" i="37"/>
  <c r="AR218" i="37" s="1"/>
  <c r="M293" i="37"/>
  <c r="AL293" i="37" s="1"/>
  <c r="Q293" i="37"/>
  <c r="AP293" i="37" s="1"/>
  <c r="N293" i="37"/>
  <c r="R293" i="37"/>
  <c r="O293" i="37"/>
  <c r="AN293" i="37" s="1"/>
  <c r="S293" i="37"/>
  <c r="AR293" i="37" s="1"/>
  <c r="R318" i="37"/>
  <c r="AQ318" i="37" s="1"/>
  <c r="Q318" i="37"/>
  <c r="AP318" i="37" s="1"/>
  <c r="S318" i="37"/>
  <c r="AR318" i="37" s="1"/>
  <c r="M318" i="37"/>
  <c r="AL318" i="37" s="1"/>
  <c r="O318" i="37"/>
  <c r="AN318" i="37" s="1"/>
  <c r="N318" i="37"/>
  <c r="AM318" i="37" s="1"/>
  <c r="M278" i="37"/>
  <c r="Q278" i="37"/>
  <c r="AP278" i="37" s="1"/>
  <c r="S278" i="37"/>
  <c r="AR278" i="37" s="1"/>
  <c r="N278" i="37"/>
  <c r="O278" i="37"/>
  <c r="AN278" i="37" s="1"/>
  <c r="R278" i="37"/>
  <c r="Q353" i="37"/>
  <c r="AP353" i="37" s="1"/>
  <c r="M353" i="37"/>
  <c r="AL353" i="37" s="1"/>
  <c r="R353" i="37"/>
  <c r="O353" i="37"/>
  <c r="AN353" i="37" s="1"/>
  <c r="S353" i="37"/>
  <c r="AR353" i="37" s="1"/>
  <c r="N353" i="37"/>
  <c r="S357" i="37"/>
  <c r="AR357" i="37" s="1"/>
  <c r="Q357" i="37"/>
  <c r="AP357" i="37" s="1"/>
  <c r="N357" i="37"/>
  <c r="R357" i="37"/>
  <c r="M357" i="37"/>
  <c r="O357" i="37"/>
  <c r="AN357" i="37" s="1"/>
  <c r="Q348" i="37"/>
  <c r="AP348" i="37" s="1"/>
  <c r="R348" i="37"/>
  <c r="S348" i="37"/>
  <c r="AR348" i="37" s="1"/>
  <c r="M348" i="37"/>
  <c r="AL348" i="37" s="1"/>
  <c r="O348" i="37"/>
  <c r="AN348" i="37" s="1"/>
  <c r="N348" i="37"/>
  <c r="M255" i="37"/>
  <c r="AL255" i="37" s="1"/>
  <c r="R255" i="37"/>
  <c r="AQ255" i="37" s="1"/>
  <c r="O255" i="37"/>
  <c r="AN255" i="37" s="1"/>
  <c r="S255" i="37"/>
  <c r="AR255" i="37" s="1"/>
  <c r="N255" i="37"/>
  <c r="AM255" i="37" s="1"/>
  <c r="Q255" i="37"/>
  <c r="AP255" i="37" s="1"/>
  <c r="S356" i="37"/>
  <c r="AR356" i="37" s="1"/>
  <c r="Q356" i="37"/>
  <c r="AP356" i="37" s="1"/>
  <c r="O356" i="37"/>
  <c r="AN356" i="37" s="1"/>
  <c r="R356" i="37"/>
  <c r="M356" i="37"/>
  <c r="AL356" i="37" s="1"/>
  <c r="N356" i="37"/>
  <c r="R216" i="37"/>
  <c r="O216" i="37"/>
  <c r="AN216" i="37" s="1"/>
  <c r="M216" i="37"/>
  <c r="AL216" i="37" s="1"/>
  <c r="Q216" i="37"/>
  <c r="AP216" i="37" s="1"/>
  <c r="N216" i="37"/>
  <c r="S216" i="37"/>
  <c r="AR216" i="37" s="1"/>
  <c r="M229" i="37"/>
  <c r="AL229" i="37" s="1"/>
  <c r="Q229" i="37"/>
  <c r="AP229" i="37" s="1"/>
  <c r="O229" i="37"/>
  <c r="AN229" i="37" s="1"/>
  <c r="R229" i="37"/>
  <c r="AQ229" i="37" s="1"/>
  <c r="N229" i="37"/>
  <c r="AM229" i="37" s="1"/>
  <c r="S229" i="37"/>
  <c r="AR229" i="37" s="1"/>
  <c r="Q248" i="37"/>
  <c r="AP248" i="37" s="1"/>
  <c r="N248" i="37"/>
  <c r="AM248" i="37" s="1"/>
  <c r="M248" i="37"/>
  <c r="AL248" i="37" s="1"/>
  <c r="O248" i="37"/>
  <c r="AN248" i="37" s="1"/>
  <c r="S248" i="37"/>
  <c r="AR248" i="37" s="1"/>
  <c r="R248" i="37"/>
  <c r="AQ248" i="37" s="1"/>
  <c r="Q287" i="37"/>
  <c r="AP287" i="37" s="1"/>
  <c r="R287" i="37"/>
  <c r="S287" i="37"/>
  <c r="AR287" i="37" s="1"/>
  <c r="N287" i="37"/>
  <c r="M287" i="37"/>
  <c r="AL287" i="37" s="1"/>
  <c r="O287" i="37"/>
  <c r="AN287" i="37" s="1"/>
  <c r="N286" i="37"/>
  <c r="R286" i="37"/>
  <c r="Q286" i="37"/>
  <c r="AP286" i="37" s="1"/>
  <c r="M286" i="37"/>
  <c r="AL286" i="37" s="1"/>
  <c r="S286" i="37"/>
  <c r="AR286" i="37" s="1"/>
  <c r="O286" i="37"/>
  <c r="AN286" i="37" s="1"/>
  <c r="R298" i="37"/>
  <c r="N298" i="37"/>
  <c r="O298" i="37"/>
  <c r="AN298" i="37" s="1"/>
  <c r="M298" i="37"/>
  <c r="AL298" i="37" s="1"/>
  <c r="Q298" i="37"/>
  <c r="AP298" i="37" s="1"/>
  <c r="S298" i="37"/>
  <c r="AR298" i="37" s="1"/>
  <c r="M367" i="37"/>
  <c r="AL367" i="37" s="1"/>
  <c r="O367" i="37"/>
  <c r="AN367" i="37" s="1"/>
  <c r="S367" i="37"/>
  <c r="AR367" i="37" s="1"/>
  <c r="N367" i="37"/>
  <c r="Q367" i="37"/>
  <c r="AP367" i="37" s="1"/>
  <c r="R367" i="37"/>
  <c r="O363" i="37"/>
  <c r="AN363" i="37" s="1"/>
  <c r="S363" i="37"/>
  <c r="AR363" i="37" s="1"/>
  <c r="M363" i="37"/>
  <c r="Q363" i="37"/>
  <c r="AP363" i="37" s="1"/>
  <c r="N363" i="37"/>
  <c r="R363" i="37"/>
  <c r="Q383" i="37"/>
  <c r="AP383" i="37" s="1"/>
  <c r="R383" i="37"/>
  <c r="AQ383" i="37" s="1"/>
  <c r="N383" i="37"/>
  <c r="AM383" i="37" s="1"/>
  <c r="S383" i="37"/>
  <c r="AR383" i="37" s="1"/>
  <c r="M383" i="37"/>
  <c r="AL383" i="37" s="1"/>
  <c r="O383" i="37"/>
  <c r="AN383" i="37" s="1"/>
  <c r="Q389" i="37"/>
  <c r="AP389" i="37" s="1"/>
  <c r="M389" i="37"/>
  <c r="AL389" i="37" s="1"/>
  <c r="S389" i="37"/>
  <c r="AR389" i="37" s="1"/>
  <c r="O389" i="37"/>
  <c r="AN389" i="37" s="1"/>
  <c r="N389" i="37"/>
  <c r="AM389" i="37" s="1"/>
  <c r="R389" i="37"/>
  <c r="AQ389" i="37" s="1"/>
  <c r="Q242" i="37"/>
  <c r="M242" i="37"/>
  <c r="AL242" i="37" s="1"/>
  <c r="O242" i="37"/>
  <c r="AN242" i="37" s="1"/>
  <c r="S242" i="37"/>
  <c r="AR242" i="37" s="1"/>
  <c r="N242" i="37"/>
  <c r="AM242" i="37" s="1"/>
  <c r="R242" i="37"/>
  <c r="AQ242" i="37" s="1"/>
  <c r="N321" i="37"/>
  <c r="AM321" i="37" s="1"/>
  <c r="R321" i="37"/>
  <c r="AQ321" i="37" s="1"/>
  <c r="Q321" i="37"/>
  <c r="AP321" i="37" s="1"/>
  <c r="M321" i="37"/>
  <c r="AL321" i="37" s="1"/>
  <c r="S321" i="37"/>
  <c r="AR321" i="37" s="1"/>
  <c r="O321" i="37"/>
  <c r="AN321" i="37" s="1"/>
  <c r="O345" i="37"/>
  <c r="AN345" i="37" s="1"/>
  <c r="S345" i="37"/>
  <c r="AR345" i="37" s="1"/>
  <c r="R345" i="37"/>
  <c r="Q345" i="37"/>
  <c r="AP345" i="37" s="1"/>
  <c r="N345" i="37"/>
  <c r="M345" i="37"/>
  <c r="AL345" i="37" s="1"/>
  <c r="O260" i="37"/>
  <c r="AN260" i="37" s="1"/>
  <c r="S260" i="37"/>
  <c r="AR260" i="37" s="1"/>
  <c r="R260" i="37"/>
  <c r="AQ260" i="37" s="1"/>
  <c r="N260" i="37"/>
  <c r="AM260" i="37" s="1"/>
  <c r="Q260" i="37"/>
  <c r="AP260" i="37" s="1"/>
  <c r="M260" i="37"/>
  <c r="AL260" i="37" s="1"/>
  <c r="R215" i="37"/>
  <c r="Q215" i="37"/>
  <c r="AP215" i="37" s="1"/>
  <c r="N215" i="37"/>
  <c r="S215" i="37"/>
  <c r="AR215" i="37" s="1"/>
  <c r="M215" i="37"/>
  <c r="AL215" i="37" s="1"/>
  <c r="O215" i="37"/>
  <c r="AN215" i="37" s="1"/>
  <c r="R225" i="37"/>
  <c r="O225" i="37"/>
  <c r="AN225" i="37" s="1"/>
  <c r="M225" i="37"/>
  <c r="AL225" i="37" s="1"/>
  <c r="N225" i="37"/>
  <c r="Q225" i="37"/>
  <c r="AP225" i="37" s="1"/>
  <c r="S225" i="37"/>
  <c r="AR225" i="37" s="1"/>
  <c r="M322" i="37"/>
  <c r="AL322" i="37" s="1"/>
  <c r="R322" i="37"/>
  <c r="AQ322" i="37" s="1"/>
  <c r="O322" i="37"/>
  <c r="AN322" i="37" s="1"/>
  <c r="N322" i="37"/>
  <c r="AM322" i="37" s="1"/>
  <c r="S322" i="37"/>
  <c r="AR322" i="37" s="1"/>
  <c r="Q322" i="37"/>
  <c r="AP322" i="37" s="1"/>
  <c r="S302" i="37"/>
  <c r="AR302" i="37" s="1"/>
  <c r="M302" i="37"/>
  <c r="AL302" i="37" s="1"/>
  <c r="Q302" i="37"/>
  <c r="AP302" i="37" s="1"/>
  <c r="O302" i="37"/>
  <c r="AN302" i="37" s="1"/>
  <c r="R302" i="37"/>
  <c r="AQ302" i="37" s="1"/>
  <c r="N302" i="37"/>
  <c r="AM302" i="37" s="1"/>
  <c r="R313" i="37"/>
  <c r="S313" i="37"/>
  <c r="AR313" i="37" s="1"/>
  <c r="N313" i="37"/>
  <c r="AM313" i="37" s="1"/>
  <c r="O313" i="37"/>
  <c r="AN313" i="37" s="1"/>
  <c r="Q313" i="37"/>
  <c r="AP313" i="37" s="1"/>
  <c r="M313" i="37"/>
  <c r="AL313" i="37" s="1"/>
  <c r="S374" i="37"/>
  <c r="AR374" i="37" s="1"/>
  <c r="Q374" i="37"/>
  <c r="AP374" i="37" s="1"/>
  <c r="O374" i="37"/>
  <c r="AN374" i="37" s="1"/>
  <c r="M374" i="37"/>
  <c r="AL374" i="37" s="1"/>
  <c r="R374" i="37"/>
  <c r="N374" i="37"/>
  <c r="R394" i="37"/>
  <c r="AQ394" i="37" s="1"/>
  <c r="N394" i="37"/>
  <c r="AM394" i="37" s="1"/>
  <c r="S394" i="37"/>
  <c r="AR394" i="37" s="1"/>
  <c r="O394" i="37"/>
  <c r="AN394" i="37" s="1"/>
  <c r="M394" i="37"/>
  <c r="AL394" i="37" s="1"/>
  <c r="Q394" i="37"/>
  <c r="AP394" i="37" s="1"/>
  <c r="M379" i="37"/>
  <c r="AL379" i="37" s="1"/>
  <c r="R379" i="37"/>
  <c r="AQ379" i="37" s="1"/>
  <c r="Q379" i="37"/>
  <c r="AP379" i="37" s="1"/>
  <c r="S379" i="37"/>
  <c r="AR379" i="37" s="1"/>
  <c r="O379" i="37"/>
  <c r="AN379" i="37" s="1"/>
  <c r="N379" i="37"/>
  <c r="AM379" i="37" s="1"/>
  <c r="O224" i="37"/>
  <c r="AN224" i="37" s="1"/>
  <c r="R224" i="37"/>
  <c r="Q224" i="37"/>
  <c r="AP224" i="37" s="1"/>
  <c r="N224" i="37"/>
  <c r="S224" i="37"/>
  <c r="AR224" i="37" s="1"/>
  <c r="M224" i="37"/>
  <c r="AL224" i="37" s="1"/>
  <c r="M249" i="37"/>
  <c r="AL249" i="37" s="1"/>
  <c r="O249" i="37"/>
  <c r="AN249" i="37" s="1"/>
  <c r="S249" i="37"/>
  <c r="AR249" i="37" s="1"/>
  <c r="Q249" i="37"/>
  <c r="AP249" i="37" s="1"/>
  <c r="R249" i="37"/>
  <c r="AQ249" i="37" s="1"/>
  <c r="N249" i="37"/>
  <c r="AM249" i="37" s="1"/>
  <c r="R226" i="37"/>
  <c r="S226" i="37"/>
  <c r="AR226" i="37" s="1"/>
  <c r="Q226" i="37"/>
  <c r="AP226" i="37" s="1"/>
  <c r="O226" i="37"/>
  <c r="AN226" i="37" s="1"/>
  <c r="M226" i="37"/>
  <c r="AL226" i="37" s="1"/>
  <c r="N226" i="37"/>
  <c r="N316" i="37"/>
  <c r="AM316" i="37" s="1"/>
  <c r="Q316" i="37"/>
  <c r="AP316" i="37" s="1"/>
  <c r="R316" i="37"/>
  <c r="AQ316" i="37" s="1"/>
  <c r="O316" i="37"/>
  <c r="AN316" i="37" s="1"/>
  <c r="S316" i="37"/>
  <c r="AR316" i="37" s="1"/>
  <c r="M316" i="37"/>
  <c r="AL316" i="37" s="1"/>
  <c r="S327" i="37"/>
  <c r="AR327" i="37" s="1"/>
  <c r="Q327" i="37"/>
  <c r="AP327" i="37" s="1"/>
  <c r="N327" i="37"/>
  <c r="AM327" i="37" s="1"/>
  <c r="O327" i="37"/>
  <c r="AN327" i="37" s="1"/>
  <c r="R327" i="37"/>
  <c r="AQ327" i="37" s="1"/>
  <c r="M327" i="37"/>
  <c r="AL327" i="37" s="1"/>
  <c r="Q320" i="37"/>
  <c r="AP320" i="37" s="1"/>
  <c r="N320" i="37"/>
  <c r="AM320" i="37" s="1"/>
  <c r="R320" i="37"/>
  <c r="AQ320" i="37" s="1"/>
  <c r="M320" i="37"/>
  <c r="AL320" i="37" s="1"/>
  <c r="O320" i="37"/>
  <c r="AN320" i="37" s="1"/>
  <c r="S320" i="37"/>
  <c r="AR320" i="37" s="1"/>
  <c r="N350" i="37"/>
  <c r="S350" i="37"/>
  <c r="AR350" i="37" s="1"/>
  <c r="M350" i="37"/>
  <c r="AL350" i="37" s="1"/>
  <c r="R350" i="37"/>
  <c r="O350" i="37"/>
  <c r="Q350" i="37"/>
  <c r="AP350" i="37" s="1"/>
  <c r="R352" i="37"/>
  <c r="N352" i="37"/>
  <c r="O352" i="37"/>
  <c r="AN352" i="37" s="1"/>
  <c r="S352" i="37"/>
  <c r="AR352" i="37" s="1"/>
  <c r="M352" i="37"/>
  <c r="AL352" i="37" s="1"/>
  <c r="Q352" i="37"/>
  <c r="AP352" i="37" s="1"/>
  <c r="N382" i="37"/>
  <c r="AM382" i="37" s="1"/>
  <c r="S382" i="37"/>
  <c r="AR382" i="37" s="1"/>
  <c r="R382" i="37"/>
  <c r="AQ382" i="37" s="1"/>
  <c r="Q382" i="37"/>
  <c r="AP382" i="37" s="1"/>
  <c r="O382" i="37"/>
  <c r="AN382" i="37" s="1"/>
  <c r="M382" i="37"/>
  <c r="AL382" i="37" s="1"/>
  <c r="S392" i="37"/>
  <c r="AR392" i="37" s="1"/>
  <c r="Q392" i="37"/>
  <c r="AP392" i="37" s="1"/>
  <c r="N392" i="37"/>
  <c r="AM392" i="37" s="1"/>
  <c r="M392" i="37"/>
  <c r="AL392" i="37" s="1"/>
  <c r="O392" i="37"/>
  <c r="AN392" i="37" s="1"/>
  <c r="R392" i="37"/>
  <c r="AQ392" i="37" s="1"/>
  <c r="D217" i="37"/>
  <c r="AC217" i="37" s="1"/>
  <c r="F217" i="37"/>
  <c r="AE217" i="37" s="1"/>
  <c r="F297" i="37"/>
  <c r="AE297" i="37" s="1"/>
  <c r="D297" i="37"/>
  <c r="AC297" i="37" s="1"/>
  <c r="D388" i="37"/>
  <c r="AC388" i="37" s="1"/>
  <c r="F388" i="37"/>
  <c r="AE388" i="37" s="1"/>
  <c r="D246" i="37"/>
  <c r="AC246" i="37" s="1"/>
  <c r="F246" i="37"/>
  <c r="AE246" i="37" s="1"/>
  <c r="F230" i="37"/>
  <c r="AE230" i="37" s="1"/>
  <c r="D230" i="37"/>
  <c r="AC230" i="37" s="1"/>
  <c r="D233" i="37"/>
  <c r="AC233" i="37" s="1"/>
  <c r="F233" i="37"/>
  <c r="AE233" i="37" s="1"/>
  <c r="F290" i="37"/>
  <c r="AE290" i="37" s="1"/>
  <c r="D290" i="37"/>
  <c r="AC290" i="37" s="1"/>
  <c r="F387" i="37"/>
  <c r="AE387" i="37" s="1"/>
  <c r="D387" i="37"/>
  <c r="AC387" i="37" s="1"/>
  <c r="F373" i="37"/>
  <c r="AE373" i="37" s="1"/>
  <c r="D373" i="37"/>
  <c r="AC373" i="37" s="1"/>
  <c r="D361" i="37"/>
  <c r="AC361" i="37" s="1"/>
  <c r="F361" i="37"/>
  <c r="AE361" i="37" s="1"/>
  <c r="D240" i="37"/>
  <c r="AC240" i="37" s="1"/>
  <c r="F240" i="37"/>
  <c r="AE240" i="37" s="1"/>
  <c r="F250" i="37"/>
  <c r="AE250" i="37" s="1"/>
  <c r="D250" i="37"/>
  <c r="AC250" i="37" s="1"/>
  <c r="D218" i="37"/>
  <c r="AC218" i="37" s="1"/>
  <c r="F218" i="37"/>
  <c r="AE218" i="37" s="1"/>
  <c r="D285" i="37"/>
  <c r="AC285" i="37" s="1"/>
  <c r="F285" i="37"/>
  <c r="AE285" i="37" s="1"/>
  <c r="F284" i="37"/>
  <c r="AE284" i="37" s="1"/>
  <c r="D284" i="37"/>
  <c r="AC284" i="37" s="1"/>
  <c r="F303" i="37"/>
  <c r="AE303" i="37" s="1"/>
  <c r="D303" i="37"/>
  <c r="AC303" i="37" s="1"/>
  <c r="F375" i="37"/>
  <c r="AE375" i="37" s="1"/>
  <c r="D375" i="37"/>
  <c r="AC375" i="37" s="1"/>
  <c r="D376" i="37"/>
  <c r="AC376" i="37" s="1"/>
  <c r="F376" i="37"/>
  <c r="AE376" i="37" s="1"/>
  <c r="D372" i="37"/>
  <c r="AC372" i="37" s="1"/>
  <c r="F372" i="37"/>
  <c r="AE372" i="37" s="1"/>
  <c r="D216" i="37"/>
  <c r="AC216" i="37" s="1"/>
  <c r="F216" i="37"/>
  <c r="AE216" i="37" s="1"/>
  <c r="D229" i="37"/>
  <c r="AC229" i="37" s="1"/>
  <c r="F229" i="37"/>
  <c r="AE229" i="37" s="1"/>
  <c r="D248" i="37"/>
  <c r="AC248" i="37" s="1"/>
  <c r="F248" i="37"/>
  <c r="AE248" i="37" s="1"/>
  <c r="F293" i="37"/>
  <c r="AE293" i="37" s="1"/>
  <c r="D293" i="37"/>
  <c r="AC293" i="37" s="1"/>
  <c r="D318" i="37"/>
  <c r="AC318" i="37" s="1"/>
  <c r="F318" i="37"/>
  <c r="AE318" i="37" s="1"/>
  <c r="D278" i="37"/>
  <c r="AC278" i="37" s="1"/>
  <c r="F278" i="37"/>
  <c r="AE278" i="37" s="1"/>
  <c r="D371" i="37"/>
  <c r="AC371" i="37" s="1"/>
  <c r="F371" i="37"/>
  <c r="AE371" i="37" s="1"/>
  <c r="F365" i="37"/>
  <c r="AE365" i="37" s="1"/>
  <c r="D365" i="37"/>
  <c r="AC365" i="37" s="1"/>
  <c r="F386" i="37"/>
  <c r="AE386" i="37" s="1"/>
  <c r="D386" i="37"/>
  <c r="AC386" i="37" s="1"/>
  <c r="F279" i="37"/>
  <c r="AE279" i="37" s="1"/>
  <c r="D279" i="37"/>
  <c r="AC279" i="37" s="1"/>
  <c r="D291" i="37"/>
  <c r="AC291" i="37" s="1"/>
  <c r="F291" i="37"/>
  <c r="AE291" i="37" s="1"/>
  <c r="F378" i="37"/>
  <c r="AE378" i="37" s="1"/>
  <c r="D378" i="37"/>
  <c r="AC378" i="37" s="1"/>
  <c r="F239" i="37"/>
  <c r="AE239" i="37" s="1"/>
  <c r="D239" i="37"/>
  <c r="AC239" i="37" s="1"/>
  <c r="F245" i="37"/>
  <c r="AE245" i="37" s="1"/>
  <c r="D245" i="37"/>
  <c r="AC245" i="37" s="1"/>
  <c r="D288" i="37"/>
  <c r="AC288" i="37" s="1"/>
  <c r="F288" i="37"/>
  <c r="AE288" i="37" s="1"/>
  <c r="F321" i="37"/>
  <c r="AE321" i="37" s="1"/>
  <c r="D321" i="37"/>
  <c r="AC321" i="37" s="1"/>
  <c r="D380" i="37"/>
  <c r="AC380" i="37" s="1"/>
  <c r="F380" i="37"/>
  <c r="AE380" i="37" s="1"/>
  <c r="F212" i="37"/>
  <c r="AE212" i="37" s="1"/>
  <c r="D212" i="37"/>
  <c r="AC212" i="37" s="1"/>
  <c r="F256" i="37"/>
  <c r="AE256" i="37" s="1"/>
  <c r="D256" i="37"/>
  <c r="AC256" i="37" s="1"/>
  <c r="D231" i="37"/>
  <c r="AC231" i="37" s="1"/>
  <c r="F231" i="37"/>
  <c r="AE231" i="37" s="1"/>
  <c r="D287" i="37"/>
  <c r="AC287" i="37" s="1"/>
  <c r="F287" i="37"/>
  <c r="AE287" i="37" s="1"/>
  <c r="D362" i="37"/>
  <c r="AC362" i="37" s="1"/>
  <c r="F362" i="37"/>
  <c r="AE362" i="37" s="1"/>
  <c r="F249" i="37"/>
  <c r="AE249" i="37" s="1"/>
  <c r="D249" i="37"/>
  <c r="AC249" i="37" s="1"/>
  <c r="D302" i="37"/>
  <c r="AC302" i="37" s="1"/>
  <c r="F302" i="37"/>
  <c r="AE302" i="37" s="1"/>
  <c r="D251" i="37"/>
  <c r="AC251" i="37" s="1"/>
  <c r="F251" i="37"/>
  <c r="AE251" i="37" s="1"/>
  <c r="D255" i="37"/>
  <c r="AC255" i="37" s="1"/>
  <c r="F255" i="37"/>
  <c r="AE255" i="37" s="1"/>
  <c r="F228" i="37"/>
  <c r="AE228" i="37" s="1"/>
  <c r="D228" i="37"/>
  <c r="AC228" i="37" s="1"/>
  <c r="F316" i="37"/>
  <c r="AE316" i="37" s="1"/>
  <c r="D316" i="37"/>
  <c r="AC316" i="37" s="1"/>
  <c r="F327" i="37"/>
  <c r="AE327" i="37" s="1"/>
  <c r="D327" i="37"/>
  <c r="AC327" i="37" s="1"/>
  <c r="F320" i="37"/>
  <c r="AE320" i="37" s="1"/>
  <c r="D320" i="37"/>
  <c r="AC320" i="37" s="1"/>
  <c r="F367" i="37"/>
  <c r="AE367" i="37" s="1"/>
  <c r="D367" i="37"/>
  <c r="AC367" i="37" s="1"/>
  <c r="F363" i="37"/>
  <c r="AE363" i="37" s="1"/>
  <c r="D363" i="37"/>
  <c r="AC363" i="37" s="1"/>
  <c r="F383" i="37"/>
  <c r="AE383" i="37" s="1"/>
  <c r="D383" i="37"/>
  <c r="AC383" i="37" s="1"/>
  <c r="F308" i="37"/>
  <c r="AE308" i="37" s="1"/>
  <c r="D308" i="37"/>
  <c r="AC308" i="37" s="1"/>
  <c r="F377" i="37"/>
  <c r="AE377" i="37" s="1"/>
  <c r="D377" i="37"/>
  <c r="AC377" i="37" s="1"/>
  <c r="D211" i="37"/>
  <c r="AC211" i="37" s="1"/>
  <c r="F211" i="37"/>
  <c r="AE211" i="37" s="1"/>
  <c r="D305" i="37"/>
  <c r="AC305" i="37" s="1"/>
  <c r="F305" i="37"/>
  <c r="AE305" i="37" s="1"/>
  <c r="D351" i="37"/>
  <c r="AC351" i="37" s="1"/>
  <c r="F351" i="37"/>
  <c r="AE351" i="37" s="1"/>
  <c r="D232" i="37"/>
  <c r="AC232" i="37" s="1"/>
  <c r="F232" i="37"/>
  <c r="AE232" i="37" s="1"/>
  <c r="D243" i="37"/>
  <c r="AC243" i="37" s="1"/>
  <c r="F243" i="37"/>
  <c r="AE243" i="37" s="1"/>
  <c r="F309" i="37"/>
  <c r="AE309" i="37" s="1"/>
  <c r="D309" i="37"/>
  <c r="AC309" i="37" s="1"/>
  <c r="F325" i="37"/>
  <c r="AE325" i="37" s="1"/>
  <c r="D325" i="37"/>
  <c r="AC325" i="37" s="1"/>
  <c r="D368" i="37"/>
  <c r="AC368" i="37" s="1"/>
  <c r="F368" i="37"/>
  <c r="AE368" i="37" s="1"/>
  <c r="F289" i="37"/>
  <c r="AE289" i="37" s="1"/>
  <c r="D289" i="37"/>
  <c r="AC289" i="37" s="1"/>
  <c r="F345" i="37"/>
  <c r="AE345" i="37" s="1"/>
  <c r="D345" i="37"/>
  <c r="AC345" i="37" s="1"/>
  <c r="D315" i="37"/>
  <c r="AC315" i="37" s="1"/>
  <c r="F315" i="37"/>
  <c r="AE315" i="37" s="1"/>
  <c r="F224" i="37"/>
  <c r="AE224" i="37" s="1"/>
  <c r="D224" i="37"/>
  <c r="AC224" i="37" s="1"/>
  <c r="F226" i="37"/>
  <c r="AE226" i="37" s="1"/>
  <c r="D226" i="37"/>
  <c r="AC226" i="37" s="1"/>
  <c r="D322" i="37"/>
  <c r="AC322" i="37" s="1"/>
  <c r="F322" i="37"/>
  <c r="AE322" i="37" s="1"/>
  <c r="F348" i="37"/>
  <c r="AE348" i="37" s="1"/>
  <c r="D348" i="37"/>
  <c r="AC348" i="37" s="1"/>
  <c r="D221" i="37"/>
  <c r="AC221" i="37" s="1"/>
  <c r="F221" i="37"/>
  <c r="AE221" i="37" s="1"/>
  <c r="F257" i="37"/>
  <c r="AE257" i="37" s="1"/>
  <c r="D257" i="37"/>
  <c r="AC257" i="37" s="1"/>
  <c r="F234" i="37"/>
  <c r="AE234" i="37" s="1"/>
  <c r="D234" i="37"/>
  <c r="AC234" i="37" s="1"/>
  <c r="D242" i="37"/>
  <c r="AC242" i="37" s="1"/>
  <c r="F242" i="37"/>
  <c r="AE242" i="37" s="1"/>
  <c r="F304" i="37"/>
  <c r="AE304" i="37" s="1"/>
  <c r="D304" i="37"/>
  <c r="AC304" i="37" s="1"/>
  <c r="D292" i="37"/>
  <c r="AC292" i="37" s="1"/>
  <c r="F292" i="37"/>
  <c r="AE292" i="37" s="1"/>
  <c r="D281" i="37"/>
  <c r="AC281" i="37" s="1"/>
  <c r="F281" i="37"/>
  <c r="AE281" i="37" s="1"/>
  <c r="F374" i="37"/>
  <c r="AE374" i="37" s="1"/>
  <c r="D374" i="37"/>
  <c r="AC374" i="37" s="1"/>
  <c r="F394" i="37"/>
  <c r="AE394" i="37" s="1"/>
  <c r="D394" i="37"/>
  <c r="AC394" i="37" s="1"/>
  <c r="D379" i="37"/>
  <c r="AC379" i="37" s="1"/>
  <c r="F379" i="37"/>
  <c r="AE379" i="37" s="1"/>
  <c r="F222" i="37"/>
  <c r="AE222" i="37" s="1"/>
  <c r="D222" i="37"/>
  <c r="AC222" i="37" s="1"/>
  <c r="F355" i="37"/>
  <c r="AE355" i="37" s="1"/>
  <c r="D355" i="37"/>
  <c r="AC355" i="37" s="1"/>
  <c r="D244" i="37"/>
  <c r="AC244" i="37" s="1"/>
  <c r="F244" i="37"/>
  <c r="AE244" i="37" s="1"/>
  <c r="D301" i="37"/>
  <c r="AC301" i="37" s="1"/>
  <c r="F301" i="37"/>
  <c r="AE301" i="37" s="1"/>
  <c r="F354" i="37"/>
  <c r="AE354" i="37" s="1"/>
  <c r="D354" i="37"/>
  <c r="AC354" i="37" s="1"/>
  <c r="D384" i="37"/>
  <c r="AC384" i="37" s="1"/>
  <c r="F384" i="37"/>
  <c r="AE384" i="37" s="1"/>
  <c r="D236" i="37"/>
  <c r="AC236" i="37" s="1"/>
  <c r="F236" i="37"/>
  <c r="AE236" i="37" s="1"/>
  <c r="D294" i="37"/>
  <c r="F294" i="37"/>
  <c r="AE294" i="37" s="1"/>
  <c r="D390" i="37"/>
  <c r="AC390" i="37" s="1"/>
  <c r="F390" i="37"/>
  <c r="AE390" i="37" s="1"/>
  <c r="D299" i="37"/>
  <c r="AC299" i="37" s="1"/>
  <c r="F299" i="37"/>
  <c r="AE299" i="37" s="1"/>
  <c r="D260" i="37"/>
  <c r="AC260" i="37" s="1"/>
  <c r="F260" i="37"/>
  <c r="AE260" i="37" s="1"/>
  <c r="D359" i="37"/>
  <c r="AC359" i="37" s="1"/>
  <c r="F359" i="37"/>
  <c r="AE359" i="37" s="1"/>
  <c r="D227" i="37"/>
  <c r="F227" i="37"/>
  <c r="AE227" i="37" s="1"/>
  <c r="F220" i="37"/>
  <c r="AE220" i="37" s="1"/>
  <c r="D220" i="37"/>
  <c r="AC220" i="37" s="1"/>
  <c r="F213" i="37"/>
  <c r="AE213" i="37" s="1"/>
  <c r="D213" i="37"/>
  <c r="AC213" i="37" s="1"/>
  <c r="D241" i="37"/>
  <c r="AC241" i="37" s="1"/>
  <c r="F241" i="37"/>
  <c r="AE241" i="37" s="1"/>
  <c r="F307" i="37"/>
  <c r="AE307" i="37" s="1"/>
  <c r="D307" i="37"/>
  <c r="AC307" i="37" s="1"/>
  <c r="F295" i="37"/>
  <c r="AE295" i="37" s="1"/>
  <c r="D295" i="37"/>
  <c r="AC295" i="37" s="1"/>
  <c r="F310" i="37"/>
  <c r="AE310" i="37" s="1"/>
  <c r="D310" i="37"/>
  <c r="AC310" i="37" s="1"/>
  <c r="D350" i="37"/>
  <c r="AC350" i="37" s="1"/>
  <c r="F350" i="37"/>
  <c r="AE350" i="37" s="1"/>
  <c r="D352" i="37"/>
  <c r="AC352" i="37" s="1"/>
  <c r="F352" i="37"/>
  <c r="AE352" i="37" s="1"/>
  <c r="F382" i="37"/>
  <c r="AE382" i="37" s="1"/>
  <c r="D382" i="37"/>
  <c r="AC382" i="37" s="1"/>
  <c r="F392" i="37"/>
  <c r="AE392" i="37" s="1"/>
  <c r="D392" i="37"/>
  <c r="AC392" i="37" s="1"/>
  <c r="F235" i="37"/>
  <c r="AE235" i="37" s="1"/>
  <c r="D235" i="37"/>
  <c r="AC235" i="37" s="1"/>
  <c r="D317" i="37"/>
  <c r="AC317" i="37" s="1"/>
  <c r="F317" i="37"/>
  <c r="AE317" i="37" s="1"/>
  <c r="F360" i="37"/>
  <c r="AE360" i="37" s="1"/>
  <c r="D360" i="37"/>
  <c r="AC360" i="37" s="1"/>
  <c r="D253" i="37"/>
  <c r="AC253" i="37" s="1"/>
  <c r="F253" i="37"/>
  <c r="AE253" i="37" s="1"/>
  <c r="F283" i="37"/>
  <c r="AE283" i="37" s="1"/>
  <c r="D283" i="37"/>
  <c r="AC283" i="37" s="1"/>
  <c r="D385" i="37"/>
  <c r="AC385" i="37" s="1"/>
  <c r="F385" i="37"/>
  <c r="AE385" i="37" s="1"/>
  <c r="D314" i="37"/>
  <c r="AC314" i="37" s="1"/>
  <c r="F314" i="37"/>
  <c r="AE314" i="37" s="1"/>
  <c r="D381" i="37"/>
  <c r="AC381" i="37" s="1"/>
  <c r="F381" i="37"/>
  <c r="AE381" i="37" s="1"/>
  <c r="D225" i="37"/>
  <c r="AC225" i="37" s="1"/>
  <c r="F225" i="37"/>
  <c r="AE225" i="37" s="1"/>
  <c r="F298" i="37"/>
  <c r="AE298" i="37" s="1"/>
  <c r="D298" i="37"/>
  <c r="AC298" i="37" s="1"/>
  <c r="F393" i="37"/>
  <c r="AE393" i="37" s="1"/>
  <c r="D393" i="37"/>
  <c r="AC393" i="37" s="1"/>
  <c r="D357" i="37"/>
  <c r="AC357" i="37" s="1"/>
  <c r="F357" i="37"/>
  <c r="AE357" i="37" s="1"/>
  <c r="F258" i="37"/>
  <c r="AE258" i="37" s="1"/>
  <c r="D258" i="37"/>
  <c r="AC258" i="37" s="1"/>
  <c r="F214" i="37"/>
  <c r="AE214" i="37" s="1"/>
  <c r="D214" i="37"/>
  <c r="AC214" i="37" s="1"/>
  <c r="D254" i="37"/>
  <c r="AC254" i="37" s="1"/>
  <c r="F254" i="37"/>
  <c r="AE254" i="37" s="1"/>
  <c r="F319" i="37"/>
  <c r="AE319" i="37" s="1"/>
  <c r="D319" i="37"/>
  <c r="AC319" i="37" s="1"/>
  <c r="F311" i="37"/>
  <c r="AE311" i="37" s="1"/>
  <c r="D311" i="37"/>
  <c r="AC311" i="37" s="1"/>
  <c r="F326" i="37"/>
  <c r="AE326" i="37" s="1"/>
  <c r="D326" i="37"/>
  <c r="AC326" i="37" s="1"/>
  <c r="F347" i="37"/>
  <c r="AE347" i="37" s="1"/>
  <c r="D347" i="37"/>
  <c r="AC347" i="37" s="1"/>
  <c r="D366" i="37"/>
  <c r="AC366" i="37" s="1"/>
  <c r="F366" i="37"/>
  <c r="AE366" i="37" s="1"/>
  <c r="D389" i="37"/>
  <c r="AC389" i="37" s="1"/>
  <c r="F389" i="37"/>
  <c r="AE389" i="37" s="1"/>
  <c r="D356" i="37"/>
  <c r="AC356" i="37" s="1"/>
  <c r="F356" i="37"/>
  <c r="AE356" i="37" s="1"/>
  <c r="D238" i="37"/>
  <c r="AC238" i="37" s="1"/>
  <c r="F238" i="37"/>
  <c r="AE238" i="37" s="1"/>
  <c r="D300" i="37"/>
  <c r="AC300" i="37" s="1"/>
  <c r="F300" i="37"/>
  <c r="AE300" i="37" s="1"/>
  <c r="D282" i="37"/>
  <c r="AC282" i="37" s="1"/>
  <c r="F282" i="37"/>
  <c r="AE282" i="37" s="1"/>
  <c r="F391" i="37"/>
  <c r="AE391" i="37" s="1"/>
  <c r="D391" i="37"/>
  <c r="AC391" i="37" s="1"/>
  <c r="F252" i="37"/>
  <c r="AE252" i="37" s="1"/>
  <c r="D252" i="37"/>
  <c r="AC252" i="37" s="1"/>
  <c r="D259" i="37"/>
  <c r="AC259" i="37" s="1"/>
  <c r="F259" i="37"/>
  <c r="AE259" i="37" s="1"/>
  <c r="F369" i="37"/>
  <c r="AE369" i="37" s="1"/>
  <c r="D369" i="37"/>
  <c r="AC369" i="37" s="1"/>
  <c r="D324" i="37"/>
  <c r="AC324" i="37" s="1"/>
  <c r="F324" i="37"/>
  <c r="AE324" i="37" s="1"/>
  <c r="F364" i="37"/>
  <c r="AE364" i="37" s="1"/>
  <c r="D364" i="37"/>
  <c r="AC364" i="37" s="1"/>
  <c r="F280" i="37"/>
  <c r="AE280" i="37" s="1"/>
  <c r="D280" i="37"/>
  <c r="AC280" i="37" s="1"/>
  <c r="D346" i="37"/>
  <c r="AC346" i="37" s="1"/>
  <c r="F346" i="37"/>
  <c r="AE346" i="37" s="1"/>
  <c r="F312" i="37"/>
  <c r="AE312" i="37" s="1"/>
  <c r="D312" i="37"/>
  <c r="AC312" i="37" s="1"/>
  <c r="D219" i="37"/>
  <c r="AC219" i="37" s="1"/>
  <c r="F219" i="37"/>
  <c r="AE219" i="37" s="1"/>
  <c r="F182" i="37"/>
  <c r="AE182" i="37" s="1"/>
  <c r="F215" i="37"/>
  <c r="AE215" i="37" s="1"/>
  <c r="D215" i="37"/>
  <c r="AC215" i="37" s="1"/>
  <c r="D286" i="37"/>
  <c r="AC286" i="37" s="1"/>
  <c r="F286" i="37"/>
  <c r="AE286" i="37" s="1"/>
  <c r="D313" i="37"/>
  <c r="AC313" i="37" s="1"/>
  <c r="F313" i="37"/>
  <c r="AE313" i="37" s="1"/>
  <c r="F353" i="37"/>
  <c r="AE353" i="37" s="1"/>
  <c r="D353" i="37"/>
  <c r="AC353" i="37" s="1"/>
  <c r="F183" i="37"/>
  <c r="AE183" i="37" s="1"/>
  <c r="D223" i="37"/>
  <c r="AC223" i="37" s="1"/>
  <c r="F223" i="37"/>
  <c r="AE223" i="37" s="1"/>
  <c r="F237" i="37"/>
  <c r="AE237" i="37" s="1"/>
  <c r="D237" i="37"/>
  <c r="AC237" i="37" s="1"/>
  <c r="F247" i="37"/>
  <c r="AE247" i="37" s="1"/>
  <c r="D247" i="37"/>
  <c r="AC247" i="37" s="1"/>
  <c r="F296" i="37"/>
  <c r="AE296" i="37" s="1"/>
  <c r="D296" i="37"/>
  <c r="AC296" i="37" s="1"/>
  <c r="F306" i="37"/>
  <c r="AE306" i="37" s="1"/>
  <c r="D306" i="37"/>
  <c r="AC306" i="37" s="1"/>
  <c r="D323" i="37"/>
  <c r="AC323" i="37" s="1"/>
  <c r="F323" i="37"/>
  <c r="AE323" i="37" s="1"/>
  <c r="F370" i="37"/>
  <c r="AE370" i="37" s="1"/>
  <c r="D370" i="37"/>
  <c r="AC370" i="37" s="1"/>
  <c r="D358" i="37"/>
  <c r="AC358" i="37" s="1"/>
  <c r="F358" i="37"/>
  <c r="AE358" i="37" s="1"/>
  <c r="D349" i="37"/>
  <c r="AC349" i="37" s="1"/>
  <c r="F349" i="37"/>
  <c r="AE349" i="37" s="1"/>
  <c r="DD227" i="37"/>
  <c r="DE227" i="37" s="1"/>
  <c r="DH227" i="37" s="1"/>
  <c r="DJ227" i="37" s="1"/>
  <c r="DD219" i="37"/>
  <c r="DE219" i="37" s="1"/>
  <c r="DI219" i="37" s="1"/>
  <c r="DK219" i="37" s="1"/>
  <c r="DD225" i="37"/>
  <c r="DE225" i="37" s="1"/>
  <c r="DH225" i="37" s="1"/>
  <c r="DJ225" i="37" s="1"/>
  <c r="DD223" i="37"/>
  <c r="DE223" i="37" s="1"/>
  <c r="DI223" i="37" s="1"/>
  <c r="DK223" i="37" s="1"/>
  <c r="DD218" i="37"/>
  <c r="DE218" i="37" s="1"/>
  <c r="DI218" i="37" s="1"/>
  <c r="DK218" i="37" s="1"/>
  <c r="CN368" i="37"/>
  <c r="CJ368" i="37"/>
  <c r="AK368" i="37"/>
  <c r="E368" i="37"/>
  <c r="AD368" i="37" s="1"/>
  <c r="AQ368" i="37"/>
  <c r="AY368" i="37"/>
  <c r="AO368" i="37"/>
  <c r="AU368" i="37"/>
  <c r="AW368" i="37"/>
  <c r="AM368" i="37"/>
  <c r="AS368" i="37"/>
  <c r="G368" i="37"/>
  <c r="AF368" i="37" s="1"/>
  <c r="H368" i="37"/>
  <c r="AG368" i="37" s="1"/>
  <c r="AJ378" i="37"/>
  <c r="AH378" i="37"/>
  <c r="CN378" i="37"/>
  <c r="CJ378" i="37"/>
  <c r="E378" i="37"/>
  <c r="AD378" i="37" s="1"/>
  <c r="AO378" i="37"/>
  <c r="G378" i="37"/>
  <c r="AF378" i="37" s="1"/>
  <c r="AS378" i="37"/>
  <c r="AK378" i="37"/>
  <c r="H378" i="37"/>
  <c r="AG378" i="37" s="1"/>
  <c r="AW378" i="37"/>
  <c r="CJ376" i="37"/>
  <c r="AJ376" i="37"/>
  <c r="AI376" i="37"/>
  <c r="AH376" i="37"/>
  <c r="CN376" i="37"/>
  <c r="H376" i="37"/>
  <c r="AG376" i="37" s="1"/>
  <c r="G376" i="37"/>
  <c r="AF376" i="37" s="1"/>
  <c r="AU376" i="37"/>
  <c r="AW376" i="37"/>
  <c r="AS376" i="37"/>
  <c r="AQ376" i="37"/>
  <c r="E376" i="37"/>
  <c r="AD376" i="37" s="1"/>
  <c r="AO376" i="37"/>
  <c r="AK376" i="37"/>
  <c r="AM376" i="37"/>
  <c r="AY376" i="37"/>
  <c r="AI347" i="37"/>
  <c r="CJ347" i="37"/>
  <c r="CN347" i="37"/>
  <c r="AU347" i="37"/>
  <c r="AW347" i="37"/>
  <c r="AM347" i="37"/>
  <c r="H347" i="37"/>
  <c r="AG347" i="37" s="1"/>
  <c r="AK347" i="37"/>
  <c r="AO347" i="37"/>
  <c r="E347" i="37"/>
  <c r="AD347" i="37" s="1"/>
  <c r="AQ347" i="37"/>
  <c r="G347" i="37"/>
  <c r="AF347" i="37" s="1"/>
  <c r="AS347" i="37"/>
  <c r="AY347" i="37"/>
  <c r="CJ375" i="37"/>
  <c r="CN375" i="37"/>
  <c r="AZ375" i="37"/>
  <c r="AM375" i="37"/>
  <c r="AW375" i="37"/>
  <c r="AK375" i="37"/>
  <c r="AS375" i="37"/>
  <c r="H375" i="37"/>
  <c r="AG375" i="37" s="1"/>
  <c r="G375" i="37"/>
  <c r="AF375" i="37" s="1"/>
  <c r="AQ375" i="37"/>
  <c r="AY375" i="37"/>
  <c r="AU375" i="37"/>
  <c r="E375" i="37"/>
  <c r="AD375" i="37" s="1"/>
  <c r="AO375" i="37"/>
  <c r="CJ387" i="37"/>
  <c r="AJ387" i="37"/>
  <c r="CN387" i="37"/>
  <c r="G387" i="37"/>
  <c r="AF387" i="37" s="1"/>
  <c r="E387" i="37"/>
  <c r="AD387" i="37" s="1"/>
  <c r="H387" i="37"/>
  <c r="AG387" i="37" s="1"/>
  <c r="AW387" i="37"/>
  <c r="AS387" i="37"/>
  <c r="AK387" i="37"/>
  <c r="AO387" i="37"/>
  <c r="DC356" i="37"/>
  <c r="DD356" i="37" s="1"/>
  <c r="DE356" i="37" s="1"/>
  <c r="CN391" i="37"/>
  <c r="CJ391" i="37"/>
  <c r="AH391" i="37"/>
  <c r="AU391" i="37"/>
  <c r="E391" i="37"/>
  <c r="AD391" i="37" s="1"/>
  <c r="AO391" i="37"/>
  <c r="AS391" i="37"/>
  <c r="G391" i="37"/>
  <c r="AF391" i="37" s="1"/>
  <c r="AW391" i="37"/>
  <c r="H391" i="37"/>
  <c r="AG391" i="37" s="1"/>
  <c r="AK391" i="37"/>
  <c r="AI351" i="37"/>
  <c r="CJ351" i="37"/>
  <c r="CN351" i="37"/>
  <c r="AM351" i="37"/>
  <c r="AK351" i="37"/>
  <c r="AS351" i="37"/>
  <c r="E351" i="37"/>
  <c r="AD351" i="37" s="1"/>
  <c r="AY351" i="37"/>
  <c r="H351" i="37"/>
  <c r="AG351" i="37" s="1"/>
  <c r="AQ351" i="37"/>
  <c r="AW351" i="37"/>
  <c r="G351" i="37"/>
  <c r="AF351" i="37" s="1"/>
  <c r="AO351" i="37"/>
  <c r="AU351" i="37"/>
  <c r="CN349" i="37"/>
  <c r="CJ349" i="37"/>
  <c r="AI349" i="37"/>
  <c r="AO349" i="37"/>
  <c r="G349" i="37"/>
  <c r="AF349" i="37" s="1"/>
  <c r="H349" i="37"/>
  <c r="AG349" i="37" s="1"/>
  <c r="AQ349" i="37"/>
  <c r="E349" i="37"/>
  <c r="AD349" i="37" s="1"/>
  <c r="AS349" i="37"/>
  <c r="AW349" i="37"/>
  <c r="AK349" i="37"/>
  <c r="AU349" i="37"/>
  <c r="AM349" i="37"/>
  <c r="AY349" i="37"/>
  <c r="CN359" i="37"/>
  <c r="AI359" i="37"/>
  <c r="CJ359" i="37"/>
  <c r="AK359" i="37"/>
  <c r="AQ359" i="37"/>
  <c r="AU359" i="37"/>
  <c r="E359" i="37"/>
  <c r="AD359" i="37" s="1"/>
  <c r="H359" i="37"/>
  <c r="AG359" i="37" s="1"/>
  <c r="G359" i="37"/>
  <c r="AF359" i="37" s="1"/>
  <c r="AM359" i="37"/>
  <c r="AW359" i="37"/>
  <c r="AO359" i="37"/>
  <c r="AS359" i="37"/>
  <c r="AY359" i="37"/>
  <c r="DC347" i="37"/>
  <c r="DD347" i="37" s="1"/>
  <c r="DE347" i="37" s="1"/>
  <c r="DD214" i="37"/>
  <c r="DE214" i="37" s="1"/>
  <c r="DI214" i="37" s="1"/>
  <c r="DK214" i="37" s="1"/>
  <c r="CN380" i="37"/>
  <c r="CJ380" i="37"/>
  <c r="G380" i="37"/>
  <c r="AF380" i="37" s="1"/>
  <c r="E380" i="37"/>
  <c r="AD380" i="37" s="1"/>
  <c r="AS380" i="37"/>
  <c r="H380" i="37"/>
  <c r="AG380" i="37" s="1"/>
  <c r="AQ380" i="37"/>
  <c r="AW380" i="37"/>
  <c r="AO380" i="37"/>
  <c r="AK380" i="37"/>
  <c r="DC361" i="37"/>
  <c r="DD361" i="37" s="1"/>
  <c r="DE361" i="37" s="1"/>
  <c r="AI356" i="37"/>
  <c r="CN356" i="37"/>
  <c r="CJ356" i="37"/>
  <c r="AW356" i="37"/>
  <c r="AQ356" i="37"/>
  <c r="AU356" i="37"/>
  <c r="AY356" i="37"/>
  <c r="AM356" i="37"/>
  <c r="AS356" i="37"/>
  <c r="AK356" i="37"/>
  <c r="E356" i="37"/>
  <c r="AD356" i="37" s="1"/>
  <c r="H356" i="37"/>
  <c r="AG356" i="37" s="1"/>
  <c r="G356" i="37"/>
  <c r="AF356" i="37" s="1"/>
  <c r="AO356" i="37"/>
  <c r="AI366" i="37"/>
  <c r="CJ366" i="37"/>
  <c r="CN366" i="37"/>
  <c r="AS366" i="37"/>
  <c r="AU366" i="37"/>
  <c r="AQ366" i="37"/>
  <c r="AM366" i="37"/>
  <c r="AW366" i="37"/>
  <c r="AY366" i="37"/>
  <c r="AK366" i="37"/>
  <c r="AO366" i="37"/>
  <c r="E366" i="37"/>
  <c r="AD366" i="37" s="1"/>
  <c r="G366" i="37"/>
  <c r="AF366" i="37" s="1"/>
  <c r="H366" i="37"/>
  <c r="AG366" i="37" s="1"/>
  <c r="CN371" i="37"/>
  <c r="CJ371" i="37"/>
  <c r="AS371" i="37"/>
  <c r="AO371" i="37"/>
  <c r="G371" i="37"/>
  <c r="AF371" i="37" s="1"/>
  <c r="H371" i="37"/>
  <c r="AG371" i="37" s="1"/>
  <c r="AW371" i="37"/>
  <c r="AK371" i="37"/>
  <c r="AQ371" i="37"/>
  <c r="AM371" i="37"/>
  <c r="E371" i="37"/>
  <c r="AD371" i="37" s="1"/>
  <c r="AU371" i="37"/>
  <c r="AY371" i="37"/>
  <c r="DC348" i="37"/>
  <c r="DD348" i="37" s="1"/>
  <c r="DE348" i="37" s="1"/>
  <c r="AH352" i="37"/>
  <c r="CJ352" i="37"/>
  <c r="AI352" i="37"/>
  <c r="CN352" i="37"/>
  <c r="H352" i="37"/>
  <c r="AG352" i="37" s="1"/>
  <c r="G352" i="37"/>
  <c r="AF352" i="37" s="1"/>
  <c r="AS352" i="37"/>
  <c r="AO352" i="37"/>
  <c r="AM352" i="37"/>
  <c r="AW352" i="37"/>
  <c r="AU352" i="37"/>
  <c r="AQ352" i="37"/>
  <c r="AK352" i="37"/>
  <c r="AY352" i="37"/>
  <c r="E352" i="37"/>
  <c r="AD352" i="37" s="1"/>
  <c r="CN382" i="37"/>
  <c r="AJ382" i="37"/>
  <c r="CJ382" i="37"/>
  <c r="AW382" i="37"/>
  <c r="AO382" i="37"/>
  <c r="E382" i="37"/>
  <c r="AD382" i="37" s="1"/>
  <c r="H382" i="37"/>
  <c r="AG382" i="37" s="1"/>
  <c r="AS382" i="37"/>
  <c r="G382" i="37"/>
  <c r="AF382" i="37" s="1"/>
  <c r="AK382" i="37"/>
  <c r="AJ385" i="37"/>
  <c r="AI385" i="37"/>
  <c r="AH385" i="37"/>
  <c r="CN385" i="37"/>
  <c r="CJ385" i="37"/>
  <c r="AO385" i="37"/>
  <c r="AS385" i="37"/>
  <c r="G385" i="37"/>
  <c r="AF385" i="37" s="1"/>
  <c r="AW385" i="37"/>
  <c r="E385" i="37"/>
  <c r="AD385" i="37" s="1"/>
  <c r="H385" i="37"/>
  <c r="AG385" i="37" s="1"/>
  <c r="AK385" i="37"/>
  <c r="DD212" i="37"/>
  <c r="DE212" i="37" s="1"/>
  <c r="DH212" i="37" s="1"/>
  <c r="DJ212" i="37" s="1"/>
  <c r="DD213" i="37"/>
  <c r="DE213" i="37" s="1"/>
  <c r="DI213" i="37" s="1"/>
  <c r="DK213" i="37" s="1"/>
  <c r="AI374" i="37"/>
  <c r="CN374" i="37"/>
  <c r="CJ374" i="37"/>
  <c r="AQ374" i="37"/>
  <c r="H374" i="37"/>
  <c r="AG374" i="37" s="1"/>
  <c r="AM374" i="37"/>
  <c r="AY374" i="37"/>
  <c r="AU374" i="37"/>
  <c r="AS374" i="37"/>
  <c r="G374" i="37"/>
  <c r="AF374" i="37" s="1"/>
  <c r="AW374" i="37"/>
  <c r="AK374" i="37"/>
  <c r="AO374" i="37"/>
  <c r="E374" i="37"/>
  <c r="AD374" i="37" s="1"/>
  <c r="CN348" i="37"/>
  <c r="CJ348" i="37"/>
  <c r="AI348" i="37"/>
  <c r="E348" i="37"/>
  <c r="AD348" i="37" s="1"/>
  <c r="AW348" i="37"/>
  <c r="G348" i="37"/>
  <c r="AF348" i="37" s="1"/>
  <c r="AY348" i="37"/>
  <c r="AK348" i="37"/>
  <c r="AS348" i="37"/>
  <c r="AU348" i="37"/>
  <c r="AM348" i="37"/>
  <c r="H348" i="37"/>
  <c r="AG348" i="37" s="1"/>
  <c r="AO348" i="37"/>
  <c r="AQ348" i="37"/>
  <c r="CJ370" i="37"/>
  <c r="CN370" i="37"/>
  <c r="E370" i="37"/>
  <c r="AD370" i="37" s="1"/>
  <c r="AQ370" i="37"/>
  <c r="H370" i="37"/>
  <c r="AG370" i="37" s="1"/>
  <c r="AK370" i="37"/>
  <c r="AM370" i="37"/>
  <c r="AW370" i="37"/>
  <c r="AU370" i="37"/>
  <c r="AO370" i="37"/>
  <c r="G370" i="37"/>
  <c r="AF370" i="37" s="1"/>
  <c r="AS370" i="37"/>
  <c r="AY370" i="37"/>
  <c r="DC362" i="37"/>
  <c r="DD362" i="37" s="1"/>
  <c r="DE362" i="37" s="1"/>
  <c r="DD216" i="37"/>
  <c r="DE216" i="37" s="1"/>
  <c r="DH216" i="37" s="1"/>
  <c r="DJ216" i="37" s="1"/>
  <c r="CN377" i="37"/>
  <c r="AJ377" i="37"/>
  <c r="AI377" i="37"/>
  <c r="CJ377" i="37"/>
  <c r="AH377" i="37"/>
  <c r="AY377" i="37"/>
  <c r="G377" i="37"/>
  <c r="AF377" i="37" s="1"/>
  <c r="AK377" i="37"/>
  <c r="H377" i="37"/>
  <c r="AG377" i="37" s="1"/>
  <c r="AQ377" i="37"/>
  <c r="E377" i="37"/>
  <c r="AD377" i="37" s="1"/>
  <c r="AO377" i="37"/>
  <c r="AW377" i="37"/>
  <c r="AM377" i="37"/>
  <c r="AU377" i="37"/>
  <c r="AS377" i="37"/>
  <c r="DC355" i="37"/>
  <c r="DD355" i="37" s="1"/>
  <c r="DE355" i="37" s="1"/>
  <c r="CN384" i="37"/>
  <c r="CJ384" i="37"/>
  <c r="AH384" i="37"/>
  <c r="G384" i="37"/>
  <c r="AF384" i="37" s="1"/>
  <c r="E384" i="37"/>
  <c r="AD384" i="37" s="1"/>
  <c r="AO384" i="37"/>
  <c r="AS384" i="37"/>
  <c r="AK384" i="37"/>
  <c r="H384" i="37"/>
  <c r="AG384" i="37" s="1"/>
  <c r="AU384" i="37"/>
  <c r="AW384" i="37"/>
  <c r="CN358" i="37"/>
  <c r="CJ358" i="37"/>
  <c r="AI358" i="37"/>
  <c r="H358" i="37"/>
  <c r="AG358" i="37" s="1"/>
  <c r="AW358" i="37"/>
  <c r="AS358" i="37"/>
  <c r="AY358" i="37"/>
  <c r="AO358" i="37"/>
  <c r="AQ358" i="37"/>
  <c r="AM358" i="37"/>
  <c r="G358" i="37"/>
  <c r="AF358" i="37" s="1"/>
  <c r="AU358" i="37"/>
  <c r="E358" i="37"/>
  <c r="AD358" i="37" s="1"/>
  <c r="AK358" i="37"/>
  <c r="CJ372" i="37"/>
  <c r="CN372" i="37"/>
  <c r="AU372" i="37"/>
  <c r="AQ372" i="37"/>
  <c r="AW372" i="37"/>
  <c r="AS372" i="37"/>
  <c r="G372" i="37"/>
  <c r="AF372" i="37" s="1"/>
  <c r="E372" i="37"/>
  <c r="AD372" i="37" s="1"/>
  <c r="H372" i="37"/>
  <c r="AG372" i="37" s="1"/>
  <c r="AY372" i="37"/>
  <c r="AK372" i="37"/>
  <c r="AV372" i="37"/>
  <c r="AO372" i="37"/>
  <c r="AM372" i="37"/>
  <c r="CN361" i="37"/>
  <c r="AI361" i="37"/>
  <c r="CJ361" i="37"/>
  <c r="AM361" i="37"/>
  <c r="AY361" i="37"/>
  <c r="E361" i="37"/>
  <c r="AD361" i="37" s="1"/>
  <c r="G361" i="37"/>
  <c r="AF361" i="37" s="1"/>
  <c r="AO361" i="37"/>
  <c r="AS361" i="37"/>
  <c r="AW361" i="37"/>
  <c r="AU361" i="37"/>
  <c r="AK361" i="37"/>
  <c r="H361" i="37"/>
  <c r="AG361" i="37" s="1"/>
  <c r="AQ361" i="37"/>
  <c r="DC345" i="37"/>
  <c r="DD345" i="37" s="1"/>
  <c r="DE345" i="37" s="1"/>
  <c r="AI362" i="37"/>
  <c r="CJ362" i="37"/>
  <c r="CN362" i="37"/>
  <c r="H362" i="37"/>
  <c r="AG362" i="37" s="1"/>
  <c r="AM362" i="37"/>
  <c r="AU362" i="37"/>
  <c r="AP362" i="37"/>
  <c r="AY362" i="37"/>
  <c r="AK362" i="37"/>
  <c r="G362" i="37"/>
  <c r="AF362" i="37" s="1"/>
  <c r="AQ362" i="37"/>
  <c r="AW362" i="37"/>
  <c r="AO362" i="37"/>
  <c r="AS362" i="37"/>
  <c r="E362" i="37"/>
  <c r="AD362" i="37" s="1"/>
  <c r="CN363" i="37"/>
  <c r="AI363" i="37"/>
  <c r="CJ363" i="37"/>
  <c r="AH363" i="37"/>
  <c r="AL363" i="37"/>
  <c r="AM363" i="37"/>
  <c r="AS363" i="37"/>
  <c r="G363" i="37"/>
  <c r="AF363" i="37" s="1"/>
  <c r="H363" i="37"/>
  <c r="AG363" i="37" s="1"/>
  <c r="AY363" i="37"/>
  <c r="E363" i="37"/>
  <c r="AD363" i="37" s="1"/>
  <c r="AQ363" i="37"/>
  <c r="AK363" i="37"/>
  <c r="AU363" i="37"/>
  <c r="AO363" i="37"/>
  <c r="AW363" i="37"/>
  <c r="CJ383" i="37"/>
  <c r="CN383" i="37"/>
  <c r="AO383" i="37"/>
  <c r="AK383" i="37"/>
  <c r="AS383" i="37"/>
  <c r="AW383" i="37"/>
  <c r="G383" i="37"/>
  <c r="AF383" i="37" s="1"/>
  <c r="E383" i="37"/>
  <c r="AD383" i="37" s="1"/>
  <c r="H383" i="37"/>
  <c r="AG383" i="37" s="1"/>
  <c r="DD217" i="37"/>
  <c r="DE217" i="37" s="1"/>
  <c r="DI217" i="37" s="1"/>
  <c r="DK217" i="37" s="1"/>
  <c r="AI355" i="37"/>
  <c r="CJ355" i="37"/>
  <c r="CN355" i="37"/>
  <c r="H355" i="37"/>
  <c r="AG355" i="37" s="1"/>
  <c r="AS355" i="37"/>
  <c r="E355" i="37"/>
  <c r="AD355" i="37" s="1"/>
  <c r="AO355" i="37"/>
  <c r="AY355" i="37"/>
  <c r="AM355" i="37"/>
  <c r="G355" i="37"/>
  <c r="AF355" i="37" s="1"/>
  <c r="AU355" i="37"/>
  <c r="AK355" i="37"/>
  <c r="AW355" i="37"/>
  <c r="AQ355" i="37"/>
  <c r="CJ350" i="37"/>
  <c r="CN350" i="37"/>
  <c r="AI350" i="37"/>
  <c r="AW350" i="37"/>
  <c r="AN350" i="37"/>
  <c r="AU350" i="37"/>
  <c r="AS350" i="37"/>
  <c r="G350" i="37"/>
  <c r="AF350" i="37" s="1"/>
  <c r="AQ350" i="37"/>
  <c r="H350" i="37"/>
  <c r="AG350" i="37" s="1"/>
  <c r="AK350" i="37"/>
  <c r="E350" i="37"/>
  <c r="AD350" i="37" s="1"/>
  <c r="AY350" i="37"/>
  <c r="AM350" i="37"/>
  <c r="AV350" i="37"/>
  <c r="AO350" i="37"/>
  <c r="CN393" i="37"/>
  <c r="CJ393" i="37"/>
  <c r="AO393" i="37"/>
  <c r="H393" i="37"/>
  <c r="AG393" i="37" s="1"/>
  <c r="G393" i="37"/>
  <c r="AF393" i="37" s="1"/>
  <c r="AK393" i="37"/>
  <c r="AS393" i="37"/>
  <c r="AY393" i="37"/>
  <c r="E393" i="37"/>
  <c r="AD393" i="37" s="1"/>
  <c r="AW393" i="37"/>
  <c r="CJ360" i="37"/>
  <c r="CN360" i="37"/>
  <c r="AI360" i="37"/>
  <c r="E360" i="37"/>
  <c r="AD360" i="37" s="1"/>
  <c r="AW360" i="37"/>
  <c r="AK360" i="37"/>
  <c r="H360" i="37"/>
  <c r="AG360" i="37" s="1"/>
  <c r="AS360" i="37"/>
  <c r="G360" i="37"/>
  <c r="AF360" i="37" s="1"/>
  <c r="AM360" i="37"/>
  <c r="AQ360" i="37"/>
  <c r="AY360" i="37"/>
  <c r="AU360" i="37"/>
  <c r="AO360" i="37"/>
  <c r="CJ388" i="37"/>
  <c r="CN388" i="37"/>
  <c r="E388" i="37"/>
  <c r="AD388" i="37" s="1"/>
  <c r="H388" i="37"/>
  <c r="AG388" i="37" s="1"/>
  <c r="AS388" i="37"/>
  <c r="AZ388" i="37"/>
  <c r="AO388" i="37"/>
  <c r="AK388" i="37"/>
  <c r="AW388" i="37"/>
  <c r="G388" i="37"/>
  <c r="AF388" i="37" s="1"/>
  <c r="CJ364" i="37"/>
  <c r="AI364" i="37"/>
  <c r="CN364" i="37"/>
  <c r="AW364" i="37"/>
  <c r="AK364" i="37"/>
  <c r="AQ364" i="37"/>
  <c r="E364" i="37"/>
  <c r="AD364" i="37" s="1"/>
  <c r="G364" i="37"/>
  <c r="AF364" i="37" s="1"/>
  <c r="H364" i="37"/>
  <c r="AG364" i="37" s="1"/>
  <c r="AU364" i="37"/>
  <c r="AS364" i="37"/>
  <c r="AO364" i="37"/>
  <c r="AM364" i="37"/>
  <c r="AY364" i="37"/>
  <c r="CJ390" i="37"/>
  <c r="CN390" i="37"/>
  <c r="G390" i="37"/>
  <c r="AF390" i="37" s="1"/>
  <c r="AO390" i="37"/>
  <c r="E390" i="37"/>
  <c r="AD390" i="37" s="1"/>
  <c r="AS390" i="37"/>
  <c r="AK390" i="37"/>
  <c r="H390" i="37"/>
  <c r="AG390" i="37" s="1"/>
  <c r="AW390" i="37"/>
  <c r="CN354" i="37"/>
  <c r="AI354" i="37"/>
  <c r="CJ354" i="37"/>
  <c r="G354" i="37"/>
  <c r="AF354" i="37" s="1"/>
  <c r="AQ354" i="37"/>
  <c r="AY354" i="37"/>
  <c r="E354" i="37"/>
  <c r="AD354" i="37" s="1"/>
  <c r="AK354" i="37"/>
  <c r="AS354" i="37"/>
  <c r="H354" i="37"/>
  <c r="AG354" i="37" s="1"/>
  <c r="AW354" i="37"/>
  <c r="AU354" i="37"/>
  <c r="AO354" i="37"/>
  <c r="AM354" i="37"/>
  <c r="CJ379" i="37"/>
  <c r="CN379" i="37"/>
  <c r="AJ379" i="37"/>
  <c r="G379" i="37"/>
  <c r="AF379" i="37" s="1"/>
  <c r="AO379" i="37"/>
  <c r="AW379" i="37"/>
  <c r="AK379" i="37"/>
  <c r="E379" i="37"/>
  <c r="AD379" i="37" s="1"/>
  <c r="H379" i="37"/>
  <c r="AG379" i="37" s="1"/>
  <c r="AS379" i="37"/>
  <c r="CN365" i="37"/>
  <c r="AI365" i="37"/>
  <c r="CJ365" i="37"/>
  <c r="AU365" i="37"/>
  <c r="H365" i="37"/>
  <c r="AG365" i="37" s="1"/>
  <c r="AO365" i="37"/>
  <c r="AW365" i="37"/>
  <c r="AY365" i="37"/>
  <c r="G365" i="37"/>
  <c r="AF365" i="37" s="1"/>
  <c r="AK365" i="37"/>
  <c r="E365" i="37"/>
  <c r="AD365" i="37" s="1"/>
  <c r="AS365" i="37"/>
  <c r="AQ365" i="37"/>
  <c r="AM365" i="37"/>
  <c r="DC346" i="37"/>
  <c r="DD346" i="37" s="1"/>
  <c r="DE346" i="37" s="1"/>
  <c r="DC354" i="37"/>
  <c r="DD354" i="37" s="1"/>
  <c r="DE354" i="37" s="1"/>
  <c r="CN346" i="37"/>
  <c r="AJ346" i="37"/>
  <c r="AI346" i="37"/>
  <c r="CJ346" i="37"/>
  <c r="AO346" i="37"/>
  <c r="AQ346" i="37"/>
  <c r="AU346" i="37"/>
  <c r="AS346" i="37"/>
  <c r="AW346" i="37"/>
  <c r="AM346" i="37"/>
  <c r="E346" i="37"/>
  <c r="AD346" i="37" s="1"/>
  <c r="G346" i="37"/>
  <c r="AF346" i="37" s="1"/>
  <c r="AK346" i="37"/>
  <c r="AY346" i="37"/>
  <c r="H346" i="37"/>
  <c r="AG346" i="37" s="1"/>
  <c r="CN369" i="37"/>
  <c r="CJ369" i="37"/>
  <c r="AK369" i="37"/>
  <c r="H369" i="37"/>
  <c r="AG369" i="37" s="1"/>
  <c r="AS369" i="37"/>
  <c r="G369" i="37"/>
  <c r="AF369" i="37" s="1"/>
  <c r="AM369" i="37"/>
  <c r="AW369" i="37"/>
  <c r="AQ369" i="37"/>
  <c r="AU369" i="37"/>
  <c r="AO369" i="37"/>
  <c r="AY369" i="37"/>
  <c r="E369" i="37"/>
  <c r="AD369" i="37" s="1"/>
  <c r="CN373" i="37"/>
  <c r="CJ373" i="37"/>
  <c r="AK373" i="37"/>
  <c r="AM373" i="37"/>
  <c r="E373" i="37"/>
  <c r="AD373" i="37" s="1"/>
  <c r="AW373" i="37"/>
  <c r="AO373" i="37"/>
  <c r="H373" i="37"/>
  <c r="AG373" i="37" s="1"/>
  <c r="AT373" i="37"/>
  <c r="AY373" i="37"/>
  <c r="AU373" i="37"/>
  <c r="G373" i="37"/>
  <c r="AF373" i="37" s="1"/>
  <c r="AS373" i="37"/>
  <c r="AQ373" i="37"/>
  <c r="DC358" i="37"/>
  <c r="DD358" i="37" s="1"/>
  <c r="DE358" i="37" s="1"/>
  <c r="DC349" i="37"/>
  <c r="DD349" i="37" s="1"/>
  <c r="DE349" i="37" s="1"/>
  <c r="CN357" i="37"/>
  <c r="AI357" i="37"/>
  <c r="CJ357" i="37"/>
  <c r="AW357" i="37"/>
  <c r="AY357" i="37"/>
  <c r="AU357" i="37"/>
  <c r="H357" i="37"/>
  <c r="AG357" i="37" s="1"/>
  <c r="AM357" i="37"/>
  <c r="AL357" i="37"/>
  <c r="AO357" i="37"/>
  <c r="E357" i="37"/>
  <c r="AD357" i="37" s="1"/>
  <c r="AS357" i="37"/>
  <c r="G357" i="37"/>
  <c r="AF357" i="37" s="1"/>
  <c r="AK357" i="37"/>
  <c r="AQ357" i="37"/>
  <c r="DC350" i="37"/>
  <c r="DD350" i="37" s="1"/>
  <c r="DE350" i="37" s="1"/>
  <c r="DD351" i="37"/>
  <c r="DE351" i="37" s="1"/>
  <c r="DC351" i="37"/>
  <c r="CJ392" i="37"/>
  <c r="CN392" i="37"/>
  <c r="AK392" i="37"/>
  <c r="G392" i="37"/>
  <c r="AF392" i="37" s="1"/>
  <c r="AO392" i="37"/>
  <c r="AS392" i="37"/>
  <c r="H392" i="37"/>
  <c r="AG392" i="37" s="1"/>
  <c r="E392" i="37"/>
  <c r="AD392" i="37" s="1"/>
  <c r="AW392" i="37"/>
  <c r="DC359" i="37"/>
  <c r="DD359" i="37" s="1"/>
  <c r="DE359" i="37" s="1"/>
  <c r="CN367" i="37"/>
  <c r="CJ367" i="37"/>
  <c r="H367" i="37"/>
  <c r="AG367" i="37" s="1"/>
  <c r="AM367" i="37"/>
  <c r="AY367" i="37"/>
  <c r="G367" i="37"/>
  <c r="AF367" i="37" s="1"/>
  <c r="AK367" i="37"/>
  <c r="AS367" i="37"/>
  <c r="AW367" i="37"/>
  <c r="AO367" i="37"/>
  <c r="AU367" i="37"/>
  <c r="AQ367" i="37"/>
  <c r="E367" i="37"/>
  <c r="AD367" i="37" s="1"/>
  <c r="CN389" i="37"/>
  <c r="CJ389" i="37"/>
  <c r="AW389" i="37"/>
  <c r="E389" i="37"/>
  <c r="AD389" i="37" s="1"/>
  <c r="AS389" i="37"/>
  <c r="H389" i="37"/>
  <c r="AG389" i="37" s="1"/>
  <c r="G389" i="37"/>
  <c r="AF389" i="37" s="1"/>
  <c r="AO389" i="37"/>
  <c r="AK389" i="37"/>
  <c r="AI345" i="37"/>
  <c r="CJ345" i="37"/>
  <c r="CN345" i="37"/>
  <c r="AO345" i="37"/>
  <c r="AQ345" i="37"/>
  <c r="E345" i="37"/>
  <c r="AD345" i="37" s="1"/>
  <c r="AS345" i="37"/>
  <c r="H345" i="37"/>
  <c r="AG345" i="37" s="1"/>
  <c r="AK345" i="37"/>
  <c r="AW345" i="37"/>
  <c r="AM345" i="37"/>
  <c r="AU345" i="37"/>
  <c r="G345" i="37"/>
  <c r="AF345" i="37" s="1"/>
  <c r="AY345" i="37"/>
  <c r="CN381" i="37"/>
  <c r="CJ381" i="37"/>
  <c r="AH381" i="37"/>
  <c r="AO381" i="37"/>
  <c r="AW381" i="37"/>
  <c r="E381" i="37"/>
  <c r="AD381" i="37" s="1"/>
  <c r="AK381" i="37"/>
  <c r="G381" i="37"/>
  <c r="AF381" i="37" s="1"/>
  <c r="AS381" i="37"/>
  <c r="H381" i="37"/>
  <c r="AG381" i="37" s="1"/>
  <c r="DD352" i="37"/>
  <c r="DE352" i="37" s="1"/>
  <c r="DC352" i="37"/>
  <c r="DC353" i="37"/>
  <c r="DD353" i="37"/>
  <c r="DE353" i="37" s="1"/>
  <c r="CJ386" i="37"/>
  <c r="CN386" i="37"/>
  <c r="AW386" i="37"/>
  <c r="AK386" i="37"/>
  <c r="G386" i="37"/>
  <c r="AF386" i="37" s="1"/>
  <c r="AO386" i="37"/>
  <c r="AS386" i="37"/>
  <c r="H386" i="37"/>
  <c r="AG386" i="37" s="1"/>
  <c r="AM386" i="37"/>
  <c r="E386" i="37"/>
  <c r="AD386" i="37" s="1"/>
  <c r="CN394" i="37"/>
  <c r="CJ394" i="37"/>
  <c r="AJ394" i="37"/>
  <c r="AI394" i="37"/>
  <c r="AH394" i="37"/>
  <c r="AO394" i="37"/>
  <c r="H394" i="37"/>
  <c r="AG394" i="37" s="1"/>
  <c r="G394" i="37"/>
  <c r="AF394" i="37" s="1"/>
  <c r="AK394" i="37"/>
  <c r="AW394" i="37"/>
  <c r="AS394" i="37"/>
  <c r="E394" i="37"/>
  <c r="AD394" i="37" s="1"/>
  <c r="AY394" i="37"/>
  <c r="AJ353" i="37"/>
  <c r="AI353" i="37"/>
  <c r="CJ353" i="37"/>
  <c r="CN353" i="37"/>
  <c r="AO353" i="37"/>
  <c r="AW353" i="37"/>
  <c r="AQ353" i="37"/>
  <c r="AY353" i="37"/>
  <c r="G353" i="37"/>
  <c r="AF353" i="37" s="1"/>
  <c r="H353" i="37"/>
  <c r="AG353" i="37" s="1"/>
  <c r="AK353" i="37"/>
  <c r="AM353" i="37"/>
  <c r="E353" i="37"/>
  <c r="AD353" i="37" s="1"/>
  <c r="AU353" i="37"/>
  <c r="AS353" i="37"/>
  <c r="DC360" i="37"/>
  <c r="DD360" i="37" s="1"/>
  <c r="DE360" i="37" s="1"/>
  <c r="DC357" i="37"/>
  <c r="DD357" i="37" s="1"/>
  <c r="DE357" i="37" s="1"/>
  <c r="CN299" i="37"/>
  <c r="CJ299" i="37"/>
  <c r="AK299" i="37"/>
  <c r="AW299" i="37"/>
  <c r="AO299" i="37"/>
  <c r="H299" i="37"/>
  <c r="AG299" i="37" s="1"/>
  <c r="AS299" i="37"/>
  <c r="E299" i="37"/>
  <c r="AD299" i="37" s="1"/>
  <c r="AM299" i="37"/>
  <c r="G299" i="37"/>
  <c r="AF299" i="37" s="1"/>
  <c r="AI281" i="37"/>
  <c r="CN281" i="37"/>
  <c r="CJ281" i="37"/>
  <c r="AU281" i="37"/>
  <c r="AW281" i="37"/>
  <c r="AQ281" i="37"/>
  <c r="AM281" i="37"/>
  <c r="AS281" i="37"/>
  <c r="AK281" i="37"/>
  <c r="E281" i="37"/>
  <c r="AD281" i="37" s="1"/>
  <c r="H281" i="37"/>
  <c r="AG281" i="37" s="1"/>
  <c r="G281" i="37"/>
  <c r="AF281" i="37" s="1"/>
  <c r="AY281" i="37"/>
  <c r="AO281" i="37"/>
  <c r="CN310" i="37"/>
  <c r="AI310" i="37"/>
  <c r="CJ310" i="37"/>
  <c r="AS310" i="37"/>
  <c r="AO310" i="37"/>
  <c r="E310" i="37"/>
  <c r="AD310" i="37" s="1"/>
  <c r="G310" i="37"/>
  <c r="AF310" i="37" s="1"/>
  <c r="H310" i="37"/>
  <c r="AG310" i="37" s="1"/>
  <c r="AK310" i="37"/>
  <c r="AW310" i="37"/>
  <c r="AH304" i="37"/>
  <c r="AJ304" i="37"/>
  <c r="AI304" i="37"/>
  <c r="CJ304" i="37"/>
  <c r="CN304" i="37"/>
  <c r="AM304" i="37"/>
  <c r="AK304" i="37"/>
  <c r="E304" i="37"/>
  <c r="AD304" i="37" s="1"/>
  <c r="G304" i="37"/>
  <c r="AF304" i="37" s="1"/>
  <c r="AS304" i="37"/>
  <c r="H304" i="37"/>
  <c r="AG304" i="37" s="1"/>
  <c r="AO304" i="37"/>
  <c r="AP304" i="37"/>
  <c r="AW304" i="37"/>
  <c r="CN284" i="37"/>
  <c r="CJ284" i="37"/>
  <c r="AI284" i="37"/>
  <c r="AK284" i="37"/>
  <c r="AS284" i="37"/>
  <c r="AW284" i="37"/>
  <c r="AQ284" i="37"/>
  <c r="AO284" i="37"/>
  <c r="AY284" i="37"/>
  <c r="G284" i="37"/>
  <c r="AF284" i="37" s="1"/>
  <c r="AU284" i="37"/>
  <c r="E284" i="37"/>
  <c r="AD284" i="37" s="1"/>
  <c r="AM284" i="37"/>
  <c r="H284" i="37"/>
  <c r="AG284" i="37" s="1"/>
  <c r="DC279" i="37"/>
  <c r="DD279" i="37"/>
  <c r="DE279" i="37" s="1"/>
  <c r="DD228" i="37"/>
  <c r="DE228" i="37" s="1"/>
  <c r="DI228" i="37" s="1"/>
  <c r="DK228" i="37" s="1"/>
  <c r="CN327" i="37"/>
  <c r="CJ327" i="37"/>
  <c r="E327" i="37"/>
  <c r="AD327" i="37" s="1"/>
  <c r="H327" i="37"/>
  <c r="AG327" i="37" s="1"/>
  <c r="AW327" i="37"/>
  <c r="AK327" i="37"/>
  <c r="AO327" i="37"/>
  <c r="AS327" i="37"/>
  <c r="G327" i="37"/>
  <c r="AF327" i="37" s="1"/>
  <c r="AI278" i="37"/>
  <c r="CJ278" i="37"/>
  <c r="CN278" i="37"/>
  <c r="AQ278" i="37"/>
  <c r="H278" i="37"/>
  <c r="AG278" i="37" s="1"/>
  <c r="AW278" i="37"/>
  <c r="AK278" i="37"/>
  <c r="AY278" i="37"/>
  <c r="AS278" i="37"/>
  <c r="AU278" i="37"/>
  <c r="AL278" i="37"/>
  <c r="AO278" i="37"/>
  <c r="AM278" i="37"/>
  <c r="G278" i="37"/>
  <c r="AF278" i="37" s="1"/>
  <c r="E278" i="37"/>
  <c r="AD278" i="37" s="1"/>
  <c r="CJ279" i="37"/>
  <c r="AI279" i="37"/>
  <c r="CN279" i="37"/>
  <c r="G279" i="37"/>
  <c r="AF279" i="37" s="1"/>
  <c r="AY279" i="37"/>
  <c r="E279" i="37"/>
  <c r="AD279" i="37" s="1"/>
  <c r="AU279" i="37"/>
  <c r="H279" i="37"/>
  <c r="AG279" i="37" s="1"/>
  <c r="AS279" i="37"/>
  <c r="AK279" i="37"/>
  <c r="AO279" i="37"/>
  <c r="AW279" i="37"/>
  <c r="AM279" i="37"/>
  <c r="AQ279" i="37"/>
  <c r="CJ305" i="37"/>
  <c r="AI305" i="37"/>
  <c r="AH305" i="37"/>
  <c r="CN305" i="37"/>
  <c r="G305" i="37"/>
  <c r="AF305" i="37" s="1"/>
  <c r="H305" i="37"/>
  <c r="AG305" i="37" s="1"/>
  <c r="AS305" i="37"/>
  <c r="AK305" i="37"/>
  <c r="E305" i="37"/>
  <c r="AD305" i="37" s="1"/>
  <c r="AO305" i="37"/>
  <c r="AW305" i="37"/>
  <c r="AI290" i="37"/>
  <c r="CN290" i="37"/>
  <c r="AJ290" i="37"/>
  <c r="CJ290" i="37"/>
  <c r="AK290" i="37"/>
  <c r="AS290" i="37"/>
  <c r="AQ290" i="37"/>
  <c r="G290" i="37"/>
  <c r="AF290" i="37" s="1"/>
  <c r="AO290" i="37"/>
  <c r="AM290" i="37"/>
  <c r="AW290" i="37"/>
  <c r="AU290" i="37"/>
  <c r="E290" i="37"/>
  <c r="AD290" i="37" s="1"/>
  <c r="H290" i="37"/>
  <c r="AG290" i="37" s="1"/>
  <c r="AY290" i="37"/>
  <c r="DC295" i="37"/>
  <c r="DD295" i="37" s="1"/>
  <c r="DE295" i="37" s="1"/>
  <c r="CJ320" i="37"/>
  <c r="CN320" i="37"/>
  <c r="AO320" i="37"/>
  <c r="G320" i="37"/>
  <c r="AF320" i="37" s="1"/>
  <c r="H320" i="37"/>
  <c r="AG320" i="37" s="1"/>
  <c r="AW320" i="37"/>
  <c r="AS320" i="37"/>
  <c r="E320" i="37"/>
  <c r="AD320" i="37" s="1"/>
  <c r="AK320" i="37"/>
  <c r="DC284" i="37"/>
  <c r="DD284" i="37" s="1"/>
  <c r="DE284" i="37" s="1"/>
  <c r="AI312" i="37"/>
  <c r="CJ312" i="37"/>
  <c r="AH312" i="37"/>
  <c r="CN312" i="37"/>
  <c r="AS312" i="37"/>
  <c r="H312" i="37"/>
  <c r="AG312" i="37" s="1"/>
  <c r="E312" i="37"/>
  <c r="AD312" i="37" s="1"/>
  <c r="AK312" i="37"/>
  <c r="G312" i="37"/>
  <c r="AF312" i="37" s="1"/>
  <c r="AO312" i="37"/>
  <c r="AW312" i="37"/>
  <c r="CN294" i="37"/>
  <c r="CJ294" i="37"/>
  <c r="AQ294" i="37"/>
  <c r="AO294" i="37"/>
  <c r="AY294" i="37"/>
  <c r="AU294" i="37"/>
  <c r="AM294" i="37"/>
  <c r="AS294" i="37"/>
  <c r="G294" i="37"/>
  <c r="AF294" i="37" s="1"/>
  <c r="H294" i="37"/>
  <c r="AG294" i="37" s="1"/>
  <c r="AK294" i="37"/>
  <c r="AW294" i="37"/>
  <c r="E294" i="37"/>
  <c r="CN323" i="37"/>
  <c r="CJ323" i="37"/>
  <c r="E323" i="37"/>
  <c r="AD323" i="37" s="1"/>
  <c r="AK323" i="37"/>
  <c r="AS323" i="37"/>
  <c r="G323" i="37"/>
  <c r="AF323" i="37" s="1"/>
  <c r="AO323" i="37"/>
  <c r="H323" i="37"/>
  <c r="AG323" i="37" s="1"/>
  <c r="AW323" i="37"/>
  <c r="CN291" i="37"/>
  <c r="CJ291" i="37"/>
  <c r="AI291" i="37"/>
  <c r="AM291" i="37"/>
  <c r="AY291" i="37"/>
  <c r="AS291" i="37"/>
  <c r="AQ291" i="37"/>
  <c r="H291" i="37"/>
  <c r="AG291" i="37" s="1"/>
  <c r="AO291" i="37"/>
  <c r="AK291" i="37"/>
  <c r="AW291" i="37"/>
  <c r="AU291" i="37"/>
  <c r="E291" i="37"/>
  <c r="AD291" i="37" s="1"/>
  <c r="G291" i="37"/>
  <c r="AF291" i="37" s="1"/>
  <c r="CJ314" i="37"/>
  <c r="CN314" i="37"/>
  <c r="AO314" i="37"/>
  <c r="AS314" i="37"/>
  <c r="E314" i="37"/>
  <c r="AD314" i="37" s="1"/>
  <c r="H314" i="37"/>
  <c r="AG314" i="37" s="1"/>
  <c r="AK314" i="37"/>
  <c r="G314" i="37"/>
  <c r="AF314" i="37" s="1"/>
  <c r="AW314" i="37"/>
  <c r="AH308" i="37"/>
  <c r="CN308" i="37"/>
  <c r="CJ308" i="37"/>
  <c r="AS308" i="37"/>
  <c r="AW308" i="37"/>
  <c r="AO308" i="37"/>
  <c r="H308" i="37"/>
  <c r="AG308" i="37" s="1"/>
  <c r="AK308" i="37"/>
  <c r="E308" i="37"/>
  <c r="AD308" i="37" s="1"/>
  <c r="AU308" i="37"/>
  <c r="G308" i="37"/>
  <c r="AF308" i="37" s="1"/>
  <c r="CN313" i="37"/>
  <c r="CJ313" i="37"/>
  <c r="AK313" i="37"/>
  <c r="E313" i="37"/>
  <c r="AD313" i="37" s="1"/>
  <c r="AQ313" i="37"/>
  <c r="AW313" i="37"/>
  <c r="G313" i="37"/>
  <c r="AF313" i="37" s="1"/>
  <c r="AS313" i="37"/>
  <c r="AO313" i="37"/>
  <c r="H313" i="37"/>
  <c r="AG313" i="37" s="1"/>
  <c r="DC286" i="37"/>
  <c r="DD286" i="37" s="1"/>
  <c r="DE286" i="37" s="1"/>
  <c r="CJ302" i="37"/>
  <c r="CN302" i="37"/>
  <c r="G302" i="37"/>
  <c r="AF302" i="37" s="1"/>
  <c r="E302" i="37"/>
  <c r="AD302" i="37" s="1"/>
  <c r="AK302" i="37"/>
  <c r="AO302" i="37"/>
  <c r="AS302" i="37"/>
  <c r="AW302" i="37"/>
  <c r="H302" i="37"/>
  <c r="AG302" i="37" s="1"/>
  <c r="CN288" i="37"/>
  <c r="CJ288" i="37"/>
  <c r="AI288" i="37"/>
  <c r="AJ288" i="37"/>
  <c r="AY288" i="37"/>
  <c r="AU288" i="37"/>
  <c r="AO288" i="37"/>
  <c r="E288" i="37"/>
  <c r="AD288" i="37" s="1"/>
  <c r="AS288" i="37"/>
  <c r="G288" i="37"/>
  <c r="AF288" i="37" s="1"/>
  <c r="AQ288" i="37"/>
  <c r="AW288" i="37"/>
  <c r="AK288" i="37"/>
  <c r="AM288" i="37"/>
  <c r="H288" i="37"/>
  <c r="AG288" i="37" s="1"/>
  <c r="CN285" i="37"/>
  <c r="AI285" i="37"/>
  <c r="CJ285" i="37"/>
  <c r="E285" i="37"/>
  <c r="AD285" i="37" s="1"/>
  <c r="AS285" i="37"/>
  <c r="AY285" i="37"/>
  <c r="AW285" i="37"/>
  <c r="H285" i="37"/>
  <c r="AG285" i="37" s="1"/>
  <c r="AK285" i="37"/>
  <c r="AM285" i="37"/>
  <c r="AQ285" i="37"/>
  <c r="AU285" i="37"/>
  <c r="G285" i="37"/>
  <c r="AF285" i="37" s="1"/>
  <c r="AO285" i="37"/>
  <c r="CN280" i="37"/>
  <c r="CJ280" i="37"/>
  <c r="AI280" i="37"/>
  <c r="AS280" i="37"/>
  <c r="AU280" i="37"/>
  <c r="AY280" i="37"/>
  <c r="AK280" i="37"/>
  <c r="AM280" i="37"/>
  <c r="AO280" i="37"/>
  <c r="AQ280" i="37"/>
  <c r="H280" i="37"/>
  <c r="AG280" i="37" s="1"/>
  <c r="G280" i="37"/>
  <c r="AF280" i="37" s="1"/>
  <c r="AW280" i="37"/>
  <c r="E280" i="37"/>
  <c r="AD280" i="37" s="1"/>
  <c r="CN301" i="37"/>
  <c r="CJ301" i="37"/>
  <c r="AO301" i="37"/>
  <c r="H301" i="37"/>
  <c r="AG301" i="37" s="1"/>
  <c r="AK301" i="37"/>
  <c r="G301" i="37"/>
  <c r="AF301" i="37" s="1"/>
  <c r="AW301" i="37"/>
  <c r="E301" i="37"/>
  <c r="AD301" i="37" s="1"/>
  <c r="AS301" i="37"/>
  <c r="DC288" i="37"/>
  <c r="DD288" i="37" s="1"/>
  <c r="DE288" i="37" s="1"/>
  <c r="DC287" i="37"/>
  <c r="DD287" i="37" s="1"/>
  <c r="DE287" i="37" s="1"/>
  <c r="DD220" i="37"/>
  <c r="DE220" i="37" s="1"/>
  <c r="DI220" i="37" s="1"/>
  <c r="DK220" i="37" s="1"/>
  <c r="CN300" i="37"/>
  <c r="CJ300" i="37"/>
  <c r="E300" i="37"/>
  <c r="AD300" i="37" s="1"/>
  <c r="H300" i="37"/>
  <c r="AG300" i="37" s="1"/>
  <c r="AW300" i="37"/>
  <c r="G300" i="37"/>
  <c r="AF300" i="37" s="1"/>
  <c r="AS300" i="37"/>
  <c r="AK300" i="37"/>
  <c r="AO300" i="37"/>
  <c r="CJ306" i="37"/>
  <c r="CN306" i="37"/>
  <c r="G306" i="37"/>
  <c r="AF306" i="37" s="1"/>
  <c r="AO306" i="37"/>
  <c r="AW306" i="37"/>
  <c r="H306" i="37"/>
  <c r="AG306" i="37" s="1"/>
  <c r="AK306" i="37"/>
  <c r="AS306" i="37"/>
  <c r="E306" i="37"/>
  <c r="AD306" i="37" s="1"/>
  <c r="CJ311" i="37"/>
  <c r="CN311" i="37"/>
  <c r="E311" i="37"/>
  <c r="AD311" i="37" s="1"/>
  <c r="AO311" i="37"/>
  <c r="AK311" i="37"/>
  <c r="H311" i="37"/>
  <c r="AG311" i="37" s="1"/>
  <c r="AW311" i="37"/>
  <c r="AS311" i="37"/>
  <c r="G311" i="37"/>
  <c r="AF311" i="37" s="1"/>
  <c r="DC282" i="37"/>
  <c r="DD282" i="37" s="1"/>
  <c r="DE282" i="37" s="1"/>
  <c r="DC283" i="37"/>
  <c r="DD283" i="37" s="1"/>
  <c r="DE283" i="37" s="1"/>
  <c r="CJ321" i="37"/>
  <c r="CN321" i="37"/>
  <c r="AX321" i="37"/>
  <c r="G321" i="37"/>
  <c r="AF321" i="37" s="1"/>
  <c r="H321" i="37"/>
  <c r="AG321" i="37" s="1"/>
  <c r="E321" i="37"/>
  <c r="AD321" i="37" s="1"/>
  <c r="AK321" i="37"/>
  <c r="AS321" i="37"/>
  <c r="AO321" i="37"/>
  <c r="AW321" i="37"/>
  <c r="CJ309" i="37"/>
  <c r="CN309" i="37"/>
  <c r="AO309" i="37"/>
  <c r="AS309" i="37"/>
  <c r="AW309" i="37"/>
  <c r="AK309" i="37"/>
  <c r="E309" i="37"/>
  <c r="AD309" i="37" s="1"/>
  <c r="G309" i="37"/>
  <c r="AF309" i="37" s="1"/>
  <c r="H309" i="37"/>
  <c r="AG309" i="37" s="1"/>
  <c r="DC280" i="37"/>
  <c r="DD280" i="37" s="1"/>
  <c r="DE280" i="37" s="1"/>
  <c r="CJ289" i="37"/>
  <c r="AI289" i="37"/>
  <c r="CN289" i="37"/>
  <c r="AM289" i="37"/>
  <c r="AU289" i="37"/>
  <c r="AQ289" i="37"/>
  <c r="AY289" i="37"/>
  <c r="G289" i="37"/>
  <c r="AF289" i="37" s="1"/>
  <c r="AX289" i="37"/>
  <c r="E289" i="37"/>
  <c r="AD289" i="37" s="1"/>
  <c r="AW289" i="37"/>
  <c r="H289" i="37"/>
  <c r="AG289" i="37" s="1"/>
  <c r="AK289" i="37"/>
  <c r="AO289" i="37"/>
  <c r="AS289" i="37"/>
  <c r="CN286" i="37"/>
  <c r="AI286" i="37"/>
  <c r="CJ286" i="37"/>
  <c r="AY286" i="37"/>
  <c r="H286" i="37"/>
  <c r="AG286" i="37" s="1"/>
  <c r="AK286" i="37"/>
  <c r="AU286" i="37"/>
  <c r="AS286" i="37"/>
  <c r="AO286" i="37"/>
  <c r="G286" i="37"/>
  <c r="AF286" i="37" s="1"/>
  <c r="AW286" i="37"/>
  <c r="AQ286" i="37"/>
  <c r="E286" i="37"/>
  <c r="AD286" i="37" s="1"/>
  <c r="AM286" i="37"/>
  <c r="CJ295" i="37"/>
  <c r="CN295" i="37"/>
  <c r="AW295" i="37"/>
  <c r="AM295" i="37"/>
  <c r="E295" i="37"/>
  <c r="AD295" i="37" s="1"/>
  <c r="AO295" i="37"/>
  <c r="H295" i="37"/>
  <c r="AG295" i="37" s="1"/>
  <c r="AS295" i="37"/>
  <c r="AU295" i="37"/>
  <c r="G295" i="37"/>
  <c r="AF295" i="37" s="1"/>
  <c r="AK295" i="37"/>
  <c r="AY295" i="37"/>
  <c r="AQ295" i="37"/>
  <c r="AJ325" i="37"/>
  <c r="CN325" i="37"/>
  <c r="CJ325" i="37"/>
  <c r="E325" i="37"/>
  <c r="AD325" i="37" s="1"/>
  <c r="AO325" i="37"/>
  <c r="H325" i="37"/>
  <c r="AG325" i="37" s="1"/>
  <c r="AW325" i="37"/>
  <c r="G325" i="37"/>
  <c r="AF325" i="37" s="1"/>
  <c r="AS325" i="37"/>
  <c r="AK325" i="37"/>
  <c r="DC292" i="37"/>
  <c r="DD292" i="37" s="1"/>
  <c r="DE292" i="37" s="1"/>
  <c r="DC294" i="37"/>
  <c r="DD294" i="37" s="1"/>
  <c r="DE294" i="37" s="1"/>
  <c r="CJ297" i="37"/>
  <c r="CN297" i="37"/>
  <c r="AQ297" i="37"/>
  <c r="AU297" i="37"/>
  <c r="AS297" i="37"/>
  <c r="AO297" i="37"/>
  <c r="E297" i="37"/>
  <c r="AD297" i="37" s="1"/>
  <c r="H297" i="37"/>
  <c r="AG297" i="37" s="1"/>
  <c r="AK297" i="37"/>
  <c r="AW297" i="37"/>
  <c r="AM297" i="37"/>
  <c r="G297" i="37"/>
  <c r="AF297" i="37" s="1"/>
  <c r="AY297" i="37"/>
  <c r="DC278" i="37"/>
  <c r="DD278" i="37" s="1"/>
  <c r="DE278" i="37" s="1"/>
  <c r="DD222" i="37"/>
  <c r="DE222" i="37" s="1"/>
  <c r="DH222" i="37" s="1"/>
  <c r="DJ222" i="37" s="1"/>
  <c r="CJ316" i="37"/>
  <c r="CN316" i="37"/>
  <c r="AJ316" i="37"/>
  <c r="AI316" i="37"/>
  <c r="AK316" i="37"/>
  <c r="H316" i="37"/>
  <c r="AG316" i="37" s="1"/>
  <c r="AO316" i="37"/>
  <c r="AS316" i="37"/>
  <c r="E316" i="37"/>
  <c r="AD316" i="37" s="1"/>
  <c r="AW316" i="37"/>
  <c r="G316" i="37"/>
  <c r="AF316" i="37" s="1"/>
  <c r="AI315" i="37"/>
  <c r="CN315" i="37"/>
  <c r="CJ315" i="37"/>
  <c r="AH315" i="37"/>
  <c r="H315" i="37"/>
  <c r="AG315" i="37" s="1"/>
  <c r="AW315" i="37"/>
  <c r="G315" i="37"/>
  <c r="AF315" i="37" s="1"/>
  <c r="AO315" i="37"/>
  <c r="E315" i="37"/>
  <c r="AD315" i="37" s="1"/>
  <c r="AK315" i="37"/>
  <c r="AS315" i="37"/>
  <c r="CN296" i="37"/>
  <c r="CJ296" i="37"/>
  <c r="AS296" i="37"/>
  <c r="H296" i="37"/>
  <c r="AG296" i="37" s="1"/>
  <c r="G296" i="37"/>
  <c r="AF296" i="37" s="1"/>
  <c r="AQ296" i="37"/>
  <c r="AM296" i="37"/>
  <c r="E296" i="37"/>
  <c r="AD296" i="37" s="1"/>
  <c r="AU296" i="37"/>
  <c r="AO296" i="37"/>
  <c r="AY296" i="37"/>
  <c r="AW296" i="37"/>
  <c r="AK296" i="37"/>
  <c r="DC281" i="37"/>
  <c r="DD281" i="37" s="1"/>
  <c r="DE281" i="37" s="1"/>
  <c r="DC289" i="37"/>
  <c r="DD289" i="37" s="1"/>
  <c r="DE289" i="37" s="1"/>
  <c r="DD215" i="37"/>
  <c r="DE215" i="37" s="1"/>
  <c r="DH215" i="37" s="1"/>
  <c r="DJ215" i="37" s="1"/>
  <c r="CN283" i="37"/>
  <c r="CJ283" i="37"/>
  <c r="AI283" i="37"/>
  <c r="AW283" i="37"/>
  <c r="AY283" i="37"/>
  <c r="G283" i="37"/>
  <c r="AF283" i="37" s="1"/>
  <c r="AK283" i="37"/>
  <c r="H283" i="37"/>
  <c r="AG283" i="37" s="1"/>
  <c r="AQ283" i="37"/>
  <c r="E283" i="37"/>
  <c r="AD283" i="37" s="1"/>
  <c r="AM283" i="37"/>
  <c r="AS283" i="37"/>
  <c r="AO283" i="37"/>
  <c r="AU283" i="37"/>
  <c r="CN326" i="37"/>
  <c r="CJ326" i="37"/>
  <c r="G326" i="37"/>
  <c r="AF326" i="37" s="1"/>
  <c r="H326" i="37"/>
  <c r="AG326" i="37" s="1"/>
  <c r="E326" i="37"/>
  <c r="AD326" i="37" s="1"/>
  <c r="AK326" i="37"/>
  <c r="AS326" i="37"/>
  <c r="AO326" i="37"/>
  <c r="AW326" i="37"/>
  <c r="DC290" i="37"/>
  <c r="DD290" i="37" s="1"/>
  <c r="DE290" i="37" s="1"/>
  <c r="DC285" i="37"/>
  <c r="DD285" i="37" s="1"/>
  <c r="DE285" i="37" s="1"/>
  <c r="CJ307" i="37"/>
  <c r="CN307" i="37"/>
  <c r="AO307" i="37"/>
  <c r="AK307" i="37"/>
  <c r="G307" i="37"/>
  <c r="AF307" i="37" s="1"/>
  <c r="AS307" i="37"/>
  <c r="AW307" i="37"/>
  <c r="E307" i="37"/>
  <c r="AD307" i="37" s="1"/>
  <c r="H307" i="37"/>
  <c r="AG307" i="37" s="1"/>
  <c r="CN317" i="37"/>
  <c r="AJ317" i="37"/>
  <c r="AH317" i="37"/>
  <c r="CJ317" i="37"/>
  <c r="AI317" i="37"/>
  <c r="E317" i="37"/>
  <c r="AD317" i="37" s="1"/>
  <c r="AW317" i="37"/>
  <c r="G317" i="37"/>
  <c r="AF317" i="37" s="1"/>
  <c r="AO317" i="37"/>
  <c r="AS317" i="37"/>
  <c r="H317" i="37"/>
  <c r="AG317" i="37" s="1"/>
  <c r="AK317" i="37"/>
  <c r="CN298" i="37"/>
  <c r="CJ298" i="37"/>
  <c r="H298" i="37"/>
  <c r="AG298" i="37" s="1"/>
  <c r="AS298" i="37"/>
  <c r="G298" i="37"/>
  <c r="AF298" i="37" s="1"/>
  <c r="E298" i="37"/>
  <c r="AD298" i="37" s="1"/>
  <c r="AK298" i="37"/>
  <c r="AQ298" i="37"/>
  <c r="AW298" i="37"/>
  <c r="AU298" i="37"/>
  <c r="AM298" i="37"/>
  <c r="AO298" i="37"/>
  <c r="AY298" i="37"/>
  <c r="CJ282" i="37"/>
  <c r="CN282" i="37"/>
  <c r="AJ282" i="37"/>
  <c r="AI282" i="37"/>
  <c r="AU282" i="37"/>
  <c r="G282" i="37"/>
  <c r="AF282" i="37" s="1"/>
  <c r="AW282" i="37"/>
  <c r="AK282" i="37"/>
  <c r="AO282" i="37"/>
  <c r="AY282" i="37"/>
  <c r="E282" i="37"/>
  <c r="AD282" i="37" s="1"/>
  <c r="AM282" i="37"/>
  <c r="H282" i="37"/>
  <c r="AG282" i="37" s="1"/>
  <c r="AQ282" i="37"/>
  <c r="AS282" i="37"/>
  <c r="DD226" i="37"/>
  <c r="DE226" i="37" s="1"/>
  <c r="DH226" i="37" s="1"/>
  <c r="DJ226" i="37" s="1"/>
  <c r="CN293" i="37"/>
  <c r="CJ293" i="37"/>
  <c r="AQ293" i="37"/>
  <c r="H293" i="37"/>
  <c r="AG293" i="37" s="1"/>
  <c r="AY293" i="37"/>
  <c r="AU293" i="37"/>
  <c r="AW293" i="37"/>
  <c r="AM293" i="37"/>
  <c r="AO293" i="37"/>
  <c r="G293" i="37"/>
  <c r="AF293" i="37" s="1"/>
  <c r="E293" i="37"/>
  <c r="AD293" i="37" s="1"/>
  <c r="AK293" i="37"/>
  <c r="AS293" i="37"/>
  <c r="CN318" i="37"/>
  <c r="CJ318" i="37"/>
  <c r="AW318" i="37"/>
  <c r="G318" i="37"/>
  <c r="AF318" i="37" s="1"/>
  <c r="E318" i="37"/>
  <c r="AD318" i="37" s="1"/>
  <c r="AS318" i="37"/>
  <c r="H318" i="37"/>
  <c r="AG318" i="37" s="1"/>
  <c r="AO318" i="37"/>
  <c r="AK318" i="37"/>
  <c r="CJ303" i="37"/>
  <c r="CN303" i="37"/>
  <c r="E303" i="37"/>
  <c r="AD303" i="37" s="1"/>
  <c r="AK303" i="37"/>
  <c r="AW303" i="37"/>
  <c r="G303" i="37"/>
  <c r="AF303" i="37" s="1"/>
  <c r="H303" i="37"/>
  <c r="AG303" i="37" s="1"/>
  <c r="AO303" i="37"/>
  <c r="AS303" i="37"/>
  <c r="CN324" i="37"/>
  <c r="CJ324" i="37"/>
  <c r="AK324" i="37"/>
  <c r="H324" i="37"/>
  <c r="AG324" i="37" s="1"/>
  <c r="AS324" i="37"/>
  <c r="AW324" i="37"/>
  <c r="E324" i="37"/>
  <c r="AD324" i="37" s="1"/>
  <c r="AO324" i="37"/>
  <c r="G324" i="37"/>
  <c r="AF324" i="37" s="1"/>
  <c r="CJ292" i="37"/>
  <c r="CN292" i="37"/>
  <c r="AU292" i="37"/>
  <c r="G292" i="37"/>
  <c r="AF292" i="37" s="1"/>
  <c r="AQ292" i="37"/>
  <c r="AO292" i="37"/>
  <c r="AY292" i="37"/>
  <c r="H292" i="37"/>
  <c r="AG292" i="37" s="1"/>
  <c r="AM292" i="37"/>
  <c r="AK292" i="37"/>
  <c r="E292" i="37"/>
  <c r="AD292" i="37" s="1"/>
  <c r="AW292" i="37"/>
  <c r="AS292" i="37"/>
  <c r="CN322" i="37"/>
  <c r="CJ322" i="37"/>
  <c r="AK322" i="37"/>
  <c r="E322" i="37"/>
  <c r="AD322" i="37" s="1"/>
  <c r="AW322" i="37"/>
  <c r="AO322" i="37"/>
  <c r="H322" i="37"/>
  <c r="AG322" i="37" s="1"/>
  <c r="G322" i="37"/>
  <c r="AF322" i="37" s="1"/>
  <c r="AS322" i="37"/>
  <c r="DC293" i="37"/>
  <c r="DD293" i="37" s="1"/>
  <c r="DE293" i="37" s="1"/>
  <c r="DD224" i="37"/>
  <c r="DE224" i="37" s="1"/>
  <c r="DI224" i="37" s="1"/>
  <c r="DK224" i="37" s="1"/>
  <c r="CJ287" i="37"/>
  <c r="AH287" i="37"/>
  <c r="CN287" i="37"/>
  <c r="AI287" i="37"/>
  <c r="AY287" i="37"/>
  <c r="H287" i="37"/>
  <c r="AG287" i="37" s="1"/>
  <c r="AO287" i="37"/>
  <c r="AU287" i="37"/>
  <c r="AK287" i="37"/>
  <c r="AQ287" i="37"/>
  <c r="AW287" i="37"/>
  <c r="E287" i="37"/>
  <c r="AD287" i="37" s="1"/>
  <c r="AM287" i="37"/>
  <c r="G287" i="37"/>
  <c r="AF287" i="37" s="1"/>
  <c r="AS287" i="37"/>
  <c r="CJ319" i="37"/>
  <c r="CN319" i="37"/>
  <c r="AS319" i="37"/>
  <c r="AO319" i="37"/>
  <c r="AW319" i="37"/>
  <c r="G319" i="37"/>
  <c r="AF319" i="37" s="1"/>
  <c r="AV319" i="37"/>
  <c r="H319" i="37"/>
  <c r="AG319" i="37" s="1"/>
  <c r="AK319" i="37"/>
  <c r="E319" i="37"/>
  <c r="AD319" i="37" s="1"/>
  <c r="DC291" i="37"/>
  <c r="DD291" i="37" s="1"/>
  <c r="DE291" i="37" s="1"/>
  <c r="DI221" i="37"/>
  <c r="DK221" i="37" s="1"/>
  <c r="DH221" i="37"/>
  <c r="DJ221" i="37" s="1"/>
  <c r="DI211" i="37"/>
  <c r="DH211" i="37"/>
  <c r="CN239" i="37"/>
  <c r="CJ239" i="37"/>
  <c r="AS239" i="37"/>
  <c r="E239" i="37"/>
  <c r="AD239" i="37" s="1"/>
  <c r="G239" i="37"/>
  <c r="AF239" i="37" s="1"/>
  <c r="AY239" i="37"/>
  <c r="AW239" i="37"/>
  <c r="AK239" i="37"/>
  <c r="H239" i="37"/>
  <c r="AG239" i="37" s="1"/>
  <c r="AO239" i="37"/>
  <c r="CN251" i="37"/>
  <c r="CJ251" i="37"/>
  <c r="AX251" i="37"/>
  <c r="G251" i="37"/>
  <c r="AF251" i="37" s="1"/>
  <c r="AK251" i="37"/>
  <c r="H251" i="37"/>
  <c r="AG251" i="37" s="1"/>
  <c r="AW251" i="37"/>
  <c r="AV251" i="37"/>
  <c r="AO251" i="37"/>
  <c r="AS251" i="37"/>
  <c r="E251" i="37"/>
  <c r="AD251" i="37" s="1"/>
  <c r="CN249" i="37"/>
  <c r="CJ249" i="37"/>
  <c r="AK249" i="37"/>
  <c r="AX249" i="37"/>
  <c r="E249" i="37"/>
  <c r="AD249" i="37" s="1"/>
  <c r="AW249" i="37"/>
  <c r="AS249" i="37"/>
  <c r="H249" i="37"/>
  <c r="AG249" i="37" s="1"/>
  <c r="G249" i="37"/>
  <c r="AF249" i="37" s="1"/>
  <c r="AO249" i="37"/>
  <c r="CJ231" i="37"/>
  <c r="AJ231" i="37"/>
  <c r="AI231" i="37"/>
  <c r="CN231" i="37"/>
  <c r="AO231" i="37"/>
  <c r="AK231" i="37"/>
  <c r="AW231" i="37"/>
  <c r="H231" i="37"/>
  <c r="AG231" i="37" s="1"/>
  <c r="AS231" i="37"/>
  <c r="E231" i="37"/>
  <c r="AD231" i="37" s="1"/>
  <c r="G231" i="37"/>
  <c r="AF231" i="37" s="1"/>
  <c r="AI219" i="37"/>
  <c r="CN219" i="37"/>
  <c r="CJ219" i="37"/>
  <c r="AQ219" i="37"/>
  <c r="E219" i="37"/>
  <c r="AD219" i="37" s="1"/>
  <c r="AU219" i="37"/>
  <c r="AS219" i="37"/>
  <c r="AO219" i="37"/>
  <c r="AW219" i="37"/>
  <c r="H219" i="37"/>
  <c r="AG219" i="37" s="1"/>
  <c r="G219" i="37"/>
  <c r="AF219" i="37" s="1"/>
  <c r="AK219" i="37"/>
  <c r="AM219" i="37"/>
  <c r="AY219" i="37"/>
  <c r="CN212" i="37"/>
  <c r="CJ212" i="37"/>
  <c r="AI212" i="37"/>
  <c r="AU212" i="37"/>
  <c r="H212" i="37"/>
  <c r="AG212" i="37" s="1"/>
  <c r="G212" i="37"/>
  <c r="AF212" i="37" s="1"/>
  <c r="AW212" i="37"/>
  <c r="AY212" i="37"/>
  <c r="AQ212" i="37"/>
  <c r="AO212" i="37"/>
  <c r="E212" i="37"/>
  <c r="AD212" i="37" s="1"/>
  <c r="AK212" i="37"/>
  <c r="AS212" i="37"/>
  <c r="AM212" i="37"/>
  <c r="CJ254" i="37"/>
  <c r="CN254" i="37"/>
  <c r="H254" i="37"/>
  <c r="AG254" i="37" s="1"/>
  <c r="E254" i="37"/>
  <c r="AD254" i="37" s="1"/>
  <c r="AO254" i="37"/>
  <c r="AW254" i="37"/>
  <c r="AS254" i="37"/>
  <c r="AK254" i="37"/>
  <c r="AU254" i="37"/>
  <c r="G254" i="37"/>
  <c r="AF254" i="37" s="1"/>
  <c r="CJ230" i="37"/>
  <c r="AJ230" i="37"/>
  <c r="CN230" i="37"/>
  <c r="AW230" i="37"/>
  <c r="H230" i="37"/>
  <c r="AG230" i="37" s="1"/>
  <c r="AK230" i="37"/>
  <c r="E230" i="37"/>
  <c r="AD230" i="37" s="1"/>
  <c r="AS230" i="37"/>
  <c r="AO230" i="37"/>
  <c r="G230" i="37"/>
  <c r="AF230" i="37" s="1"/>
  <c r="CJ247" i="37"/>
  <c r="CN247" i="37"/>
  <c r="AO247" i="37"/>
  <c r="AW247" i="37"/>
  <c r="E247" i="37"/>
  <c r="AD247" i="37" s="1"/>
  <c r="H247" i="37"/>
  <c r="AG247" i="37" s="1"/>
  <c r="AS247" i="37"/>
  <c r="AK247" i="37"/>
  <c r="G247" i="37"/>
  <c r="AF247" i="37" s="1"/>
  <c r="CJ229" i="37"/>
  <c r="AJ229" i="37"/>
  <c r="CN229" i="37"/>
  <c r="E229" i="37"/>
  <c r="AD229" i="37" s="1"/>
  <c r="AK229" i="37"/>
  <c r="H229" i="37"/>
  <c r="AG229" i="37" s="1"/>
  <c r="AS229" i="37"/>
  <c r="AO229" i="37"/>
  <c r="AW229" i="37"/>
  <c r="G229" i="37"/>
  <c r="AF229" i="37" s="1"/>
  <c r="AI245" i="37"/>
  <c r="CJ245" i="37"/>
  <c r="CN245" i="37"/>
  <c r="H245" i="37"/>
  <c r="AG245" i="37" s="1"/>
  <c r="AS245" i="37"/>
  <c r="AW245" i="37"/>
  <c r="E245" i="37"/>
  <c r="AD245" i="37" s="1"/>
  <c r="AO245" i="37"/>
  <c r="G245" i="37"/>
  <c r="AF245" i="37" s="1"/>
  <c r="AK245" i="37"/>
  <c r="CN243" i="37"/>
  <c r="CJ243" i="37"/>
  <c r="AI243" i="37"/>
  <c r="AH243" i="37"/>
  <c r="AS243" i="37"/>
  <c r="AK243" i="37"/>
  <c r="H243" i="37"/>
  <c r="AG243" i="37" s="1"/>
  <c r="AW243" i="37"/>
  <c r="AO243" i="37"/>
  <c r="G243" i="37"/>
  <c r="AF243" i="37" s="1"/>
  <c r="E243" i="37"/>
  <c r="AD243" i="37" s="1"/>
  <c r="AN243" i="37"/>
  <c r="AI222" i="37"/>
  <c r="CN222" i="37"/>
  <c r="CJ222" i="37"/>
  <c r="AO222" i="37"/>
  <c r="AM222" i="37"/>
  <c r="AK222" i="37"/>
  <c r="AY222" i="37"/>
  <c r="G222" i="37"/>
  <c r="AF222" i="37" s="1"/>
  <c r="H222" i="37"/>
  <c r="AG222" i="37" s="1"/>
  <c r="AU222" i="37"/>
  <c r="E222" i="37"/>
  <c r="AD222" i="37" s="1"/>
  <c r="AS222" i="37"/>
  <c r="AQ222" i="37"/>
  <c r="AW222" i="37"/>
  <c r="CN241" i="37"/>
  <c r="AJ241" i="37"/>
  <c r="AH241" i="37"/>
  <c r="CJ241" i="37"/>
  <c r="AO241" i="37"/>
  <c r="E241" i="37"/>
  <c r="AD241" i="37" s="1"/>
  <c r="H241" i="37"/>
  <c r="AG241" i="37" s="1"/>
  <c r="AS241" i="37"/>
  <c r="G241" i="37"/>
  <c r="AF241" i="37" s="1"/>
  <c r="AK241" i="37"/>
  <c r="AW241" i="37"/>
  <c r="CJ214" i="37"/>
  <c r="AI214" i="37"/>
  <c r="CN214" i="37"/>
  <c r="AS214" i="37"/>
  <c r="H214" i="37"/>
  <c r="AG214" i="37" s="1"/>
  <c r="AY214" i="37"/>
  <c r="G214" i="37"/>
  <c r="AF214" i="37" s="1"/>
  <c r="AO214" i="37"/>
  <c r="AW214" i="37"/>
  <c r="AQ214" i="37"/>
  <c r="E214" i="37"/>
  <c r="AD214" i="37" s="1"/>
  <c r="AX214" i="37"/>
  <c r="AM214" i="37"/>
  <c r="AU214" i="37"/>
  <c r="AK214" i="37"/>
  <c r="CJ233" i="37"/>
  <c r="AI233" i="37"/>
  <c r="AJ233" i="37"/>
  <c r="CN233" i="37"/>
  <c r="E233" i="37"/>
  <c r="AD233" i="37" s="1"/>
  <c r="H233" i="37"/>
  <c r="AG233" i="37" s="1"/>
  <c r="AS233" i="37"/>
  <c r="G233" i="37"/>
  <c r="AF233" i="37" s="1"/>
  <c r="AK233" i="37"/>
  <c r="AO233" i="37"/>
  <c r="AW233" i="37"/>
  <c r="CJ221" i="37"/>
  <c r="AI221" i="37"/>
  <c r="CN221" i="37"/>
  <c r="AQ221" i="37"/>
  <c r="H221" i="37"/>
  <c r="AG221" i="37" s="1"/>
  <c r="AU221" i="37"/>
  <c r="AS221" i="37"/>
  <c r="AK221" i="37"/>
  <c r="AW221" i="37"/>
  <c r="AY221" i="37"/>
  <c r="G221" i="37"/>
  <c r="AF221" i="37" s="1"/>
  <c r="E221" i="37"/>
  <c r="AD221" i="37" s="1"/>
  <c r="AO221" i="37"/>
  <c r="AM221" i="37"/>
  <c r="CN244" i="37"/>
  <c r="CJ244" i="37"/>
  <c r="AK244" i="37"/>
  <c r="G244" i="37"/>
  <c r="AF244" i="37" s="1"/>
  <c r="E244" i="37"/>
  <c r="AD244" i="37" s="1"/>
  <c r="AW244" i="37"/>
  <c r="AZ244" i="37"/>
  <c r="AO244" i="37"/>
  <c r="H244" i="37"/>
  <c r="AG244" i="37" s="1"/>
  <c r="AS244" i="37"/>
  <c r="CN228" i="37"/>
  <c r="CJ228" i="37"/>
  <c r="AM228" i="37"/>
  <c r="AK228" i="37"/>
  <c r="E228" i="37"/>
  <c r="AD228" i="37" s="1"/>
  <c r="H228" i="37"/>
  <c r="AG228" i="37" s="1"/>
  <c r="AO228" i="37"/>
  <c r="G228" i="37"/>
  <c r="AF228" i="37" s="1"/>
  <c r="AW228" i="37"/>
  <c r="AS228" i="37"/>
  <c r="AI217" i="37"/>
  <c r="CN217" i="37"/>
  <c r="AH217" i="37"/>
  <c r="CJ217" i="37"/>
  <c r="E217" i="37"/>
  <c r="AD217" i="37" s="1"/>
  <c r="AK217" i="37"/>
  <c r="AO217" i="37"/>
  <c r="H217" i="37"/>
  <c r="AG217" i="37" s="1"/>
  <c r="AR217" i="37"/>
  <c r="AW217" i="37"/>
  <c r="AM217" i="37"/>
  <c r="AS217" i="37"/>
  <c r="G217" i="37"/>
  <c r="AF217" i="37" s="1"/>
  <c r="AY217" i="37"/>
  <c r="AU217" i="37"/>
  <c r="AQ217" i="37"/>
  <c r="CJ226" i="37"/>
  <c r="AH226" i="37"/>
  <c r="CN226" i="37"/>
  <c r="AU226" i="37"/>
  <c r="AM226" i="37"/>
  <c r="AS226" i="37"/>
  <c r="AO226" i="37"/>
  <c r="AY226" i="37"/>
  <c r="H226" i="37"/>
  <c r="AG226" i="37" s="1"/>
  <c r="G226" i="37"/>
  <c r="AF226" i="37" s="1"/>
  <c r="AK226" i="37"/>
  <c r="E226" i="37"/>
  <c r="AD226" i="37" s="1"/>
  <c r="AW226" i="37"/>
  <c r="AQ226" i="37"/>
  <c r="CJ257" i="37"/>
  <c r="AH257" i="37"/>
  <c r="CN257" i="37"/>
  <c r="E257" i="37"/>
  <c r="AD257" i="37" s="1"/>
  <c r="AO257" i="37"/>
  <c r="AW257" i="37"/>
  <c r="AK257" i="37"/>
  <c r="G257" i="37"/>
  <c r="AF257" i="37" s="1"/>
  <c r="H257" i="37"/>
  <c r="AG257" i="37" s="1"/>
  <c r="AS257" i="37"/>
  <c r="CN246" i="37"/>
  <c r="CJ246" i="37"/>
  <c r="H246" i="37"/>
  <c r="AG246" i="37" s="1"/>
  <c r="E246" i="37"/>
  <c r="AD246" i="37" s="1"/>
  <c r="AK246" i="37"/>
  <c r="AO246" i="37"/>
  <c r="AW246" i="37"/>
  <c r="G246" i="37"/>
  <c r="AF246" i="37" s="1"/>
  <c r="AS246" i="37"/>
  <c r="AZ246" i="37"/>
  <c r="CJ213" i="37"/>
  <c r="AH213" i="37"/>
  <c r="AJ213" i="37"/>
  <c r="AI213" i="37"/>
  <c r="CN213" i="37"/>
  <c r="H213" i="37"/>
  <c r="AG213" i="37" s="1"/>
  <c r="AK213" i="37"/>
  <c r="AW213" i="37"/>
  <c r="AO213" i="37"/>
  <c r="AS213" i="37"/>
  <c r="AQ213" i="37"/>
  <c r="E213" i="37"/>
  <c r="AD213" i="37" s="1"/>
  <c r="AY213" i="37"/>
  <c r="AU213" i="37"/>
  <c r="G213" i="37"/>
  <c r="AF213" i="37" s="1"/>
  <c r="AM213" i="37"/>
  <c r="CN224" i="37"/>
  <c r="CJ224" i="37"/>
  <c r="AO224" i="37"/>
  <c r="AQ224" i="37"/>
  <c r="AK224" i="37"/>
  <c r="E224" i="37"/>
  <c r="AD224" i="37" s="1"/>
  <c r="AU224" i="37"/>
  <c r="AM224" i="37"/>
  <c r="AY224" i="37"/>
  <c r="AS224" i="37"/>
  <c r="H224" i="37"/>
  <c r="AG224" i="37" s="1"/>
  <c r="AW224" i="37"/>
  <c r="G224" i="37"/>
  <c r="AF224" i="37" s="1"/>
  <c r="CJ218" i="37"/>
  <c r="AI218" i="37"/>
  <c r="CN218" i="37"/>
  <c r="H218" i="37"/>
  <c r="AG218" i="37" s="1"/>
  <c r="E218" i="37"/>
  <c r="AD218" i="37" s="1"/>
  <c r="AM218" i="37"/>
  <c r="G218" i="37"/>
  <c r="AF218" i="37" s="1"/>
  <c r="AK218" i="37"/>
  <c r="AS218" i="37"/>
  <c r="AW218" i="37"/>
  <c r="AQ218" i="37"/>
  <c r="AY218" i="37"/>
  <c r="AU218" i="37"/>
  <c r="AO218" i="37"/>
  <c r="CN225" i="37"/>
  <c r="CJ225" i="37"/>
  <c r="AH225" i="37"/>
  <c r="AQ225" i="37"/>
  <c r="AM225" i="37"/>
  <c r="AS225" i="37"/>
  <c r="H225" i="37"/>
  <c r="AG225" i="37" s="1"/>
  <c r="E225" i="37"/>
  <c r="AD225" i="37" s="1"/>
  <c r="AO225" i="37"/>
  <c r="G225" i="37"/>
  <c r="AF225" i="37" s="1"/>
  <c r="AW225" i="37"/>
  <c r="AU225" i="37"/>
  <c r="AK225" i="37"/>
  <c r="AY225" i="37"/>
  <c r="CJ232" i="37"/>
  <c r="AJ232" i="37"/>
  <c r="AI232" i="37"/>
  <c r="CN232" i="37"/>
  <c r="E232" i="37"/>
  <c r="AD232" i="37" s="1"/>
  <c r="G232" i="37"/>
  <c r="AF232" i="37" s="1"/>
  <c r="AW232" i="37"/>
  <c r="H232" i="37"/>
  <c r="AG232" i="37" s="1"/>
  <c r="AO232" i="37"/>
  <c r="AK232" i="37"/>
  <c r="AS232" i="37"/>
  <c r="CJ215" i="37"/>
  <c r="CN215" i="37"/>
  <c r="AI215" i="37"/>
  <c r="AO215" i="37"/>
  <c r="G215" i="37"/>
  <c r="AF215" i="37" s="1"/>
  <c r="AQ215" i="37"/>
  <c r="AU215" i="37"/>
  <c r="AY215" i="37"/>
  <c r="AK215" i="37"/>
  <c r="AS215" i="37"/>
  <c r="E215" i="37"/>
  <c r="AD215" i="37" s="1"/>
  <c r="AM215" i="37"/>
  <c r="H215" i="37"/>
  <c r="AG215" i="37" s="1"/>
  <c r="AW215" i="37"/>
  <c r="CN250" i="37"/>
  <c r="CJ250" i="37"/>
  <c r="E250" i="37"/>
  <c r="AD250" i="37" s="1"/>
  <c r="AS250" i="37"/>
  <c r="AO250" i="37"/>
  <c r="AV250" i="37"/>
  <c r="AK250" i="37"/>
  <c r="H250" i="37"/>
  <c r="AG250" i="37" s="1"/>
  <c r="AW250" i="37"/>
  <c r="G250" i="37"/>
  <c r="AF250" i="37" s="1"/>
  <c r="CN260" i="37"/>
  <c r="CJ260" i="37"/>
  <c r="E260" i="37"/>
  <c r="AD260" i="37" s="1"/>
  <c r="G260" i="37"/>
  <c r="AF260" i="37" s="1"/>
  <c r="H260" i="37"/>
  <c r="AG260" i="37" s="1"/>
  <c r="AW260" i="37"/>
  <c r="AO260" i="37"/>
  <c r="AK260" i="37"/>
  <c r="AS260" i="37"/>
  <c r="CN240" i="37"/>
  <c r="CJ240" i="37"/>
  <c r="AI240" i="37"/>
  <c r="AO240" i="37"/>
  <c r="AW240" i="37"/>
  <c r="H240" i="37"/>
  <c r="AG240" i="37" s="1"/>
  <c r="AK240" i="37"/>
  <c r="G240" i="37"/>
  <c r="AF240" i="37" s="1"/>
  <c r="E240" i="37"/>
  <c r="AD240" i="37" s="1"/>
  <c r="AS240" i="37"/>
  <c r="CJ223" i="37"/>
  <c r="CN223" i="37"/>
  <c r="AS223" i="37"/>
  <c r="AN223" i="37"/>
  <c r="AM223" i="37"/>
  <c r="AQ223" i="37"/>
  <c r="AY223" i="37"/>
  <c r="AW223" i="37"/>
  <c r="G223" i="37"/>
  <c r="AF223" i="37" s="1"/>
  <c r="AO223" i="37"/>
  <c r="H223" i="37"/>
  <c r="AG223" i="37" s="1"/>
  <c r="AK223" i="37"/>
  <c r="E223" i="37"/>
  <c r="AD223" i="37" s="1"/>
  <c r="AU223" i="37"/>
  <c r="CJ255" i="37"/>
  <c r="CN255" i="37"/>
  <c r="AK255" i="37"/>
  <c r="G255" i="37"/>
  <c r="AF255" i="37" s="1"/>
  <c r="E255" i="37"/>
  <c r="AD255" i="37" s="1"/>
  <c r="H255" i="37"/>
  <c r="AG255" i="37" s="1"/>
  <c r="AW255" i="37"/>
  <c r="AT255" i="37"/>
  <c r="AO255" i="37"/>
  <c r="AS255" i="37"/>
  <c r="CJ252" i="37"/>
  <c r="CN252" i="37"/>
  <c r="AO252" i="37"/>
  <c r="AS252" i="37"/>
  <c r="G252" i="37"/>
  <c r="AF252" i="37" s="1"/>
  <c r="AW252" i="37"/>
  <c r="H252" i="37"/>
  <c r="AG252" i="37" s="1"/>
  <c r="E252" i="37"/>
  <c r="AD252" i="37" s="1"/>
  <c r="AK252" i="37"/>
  <c r="CN227" i="37"/>
  <c r="CJ227" i="37"/>
  <c r="H227" i="37"/>
  <c r="AG227" i="37" s="1"/>
  <c r="G227" i="37"/>
  <c r="AF227" i="37" s="1"/>
  <c r="AO227" i="37"/>
  <c r="AY227" i="37"/>
  <c r="AW227" i="37"/>
  <c r="AS227" i="37"/>
  <c r="AM227" i="37"/>
  <c r="AK227" i="37"/>
  <c r="AU227" i="37"/>
  <c r="AQ227" i="37"/>
  <c r="E227" i="37"/>
  <c r="L268" i="37" s="1"/>
  <c r="CJ236" i="37"/>
  <c r="CN236" i="37"/>
  <c r="AO236" i="37"/>
  <c r="AK236" i="37"/>
  <c r="H236" i="37"/>
  <c r="AG236" i="37" s="1"/>
  <c r="G236" i="37"/>
  <c r="AF236" i="37" s="1"/>
  <c r="AS236" i="37"/>
  <c r="AW236" i="37"/>
  <c r="E236" i="37"/>
  <c r="AD236" i="37" s="1"/>
  <c r="CN235" i="37"/>
  <c r="CJ235" i="37"/>
  <c r="AO235" i="37"/>
  <c r="AS235" i="37"/>
  <c r="G235" i="37"/>
  <c r="AF235" i="37" s="1"/>
  <c r="E235" i="37"/>
  <c r="AD235" i="37" s="1"/>
  <c r="AT235" i="37"/>
  <c r="AW235" i="37"/>
  <c r="H235" i="37"/>
  <c r="AG235" i="37" s="1"/>
  <c r="AK235" i="37"/>
  <c r="CJ216" i="37"/>
  <c r="AI216" i="37"/>
  <c r="CN216" i="37"/>
  <c r="AM216" i="37"/>
  <c r="AQ216" i="37"/>
  <c r="H216" i="37"/>
  <c r="AG216" i="37" s="1"/>
  <c r="AO216" i="37"/>
  <c r="AY216" i="37"/>
  <c r="AK216" i="37"/>
  <c r="AW216" i="37"/>
  <c r="G216" i="37"/>
  <c r="AF216" i="37" s="1"/>
  <c r="AS216" i="37"/>
  <c r="E216" i="37"/>
  <c r="AD216" i="37" s="1"/>
  <c r="AU216" i="37"/>
  <c r="CJ258" i="37"/>
  <c r="CN258" i="37"/>
  <c r="AO258" i="37"/>
  <c r="AW258" i="37"/>
  <c r="AS258" i="37"/>
  <c r="H258" i="37"/>
  <c r="AG258" i="37" s="1"/>
  <c r="E258" i="37"/>
  <c r="AD258" i="37" s="1"/>
  <c r="G258" i="37"/>
  <c r="AF258" i="37" s="1"/>
  <c r="AK258" i="37"/>
  <c r="CN248" i="37"/>
  <c r="CJ248" i="37"/>
  <c r="E248" i="37"/>
  <c r="AD248" i="37" s="1"/>
  <c r="AS248" i="37"/>
  <c r="AO248" i="37"/>
  <c r="G248" i="37"/>
  <c r="AF248" i="37" s="1"/>
  <c r="H248" i="37"/>
  <c r="AG248" i="37" s="1"/>
  <c r="AW248" i="37"/>
  <c r="AK248" i="37"/>
  <c r="CJ211" i="37"/>
  <c r="AI211" i="37"/>
  <c r="CN211" i="37"/>
  <c r="CO211" i="37" s="1"/>
  <c r="CP211" i="37" s="1"/>
  <c r="G211" i="37"/>
  <c r="AF211" i="37" s="1"/>
  <c r="AY211" i="37"/>
  <c r="AM211" i="37"/>
  <c r="AU211" i="37"/>
  <c r="AQ211" i="37"/>
  <c r="AS211" i="37"/>
  <c r="AW211" i="37"/>
  <c r="AO211" i="37"/>
  <c r="H211" i="37"/>
  <c r="AG211" i="37" s="1"/>
  <c r="AK211" i="37"/>
  <c r="E211" i="37"/>
  <c r="AD211" i="37" s="1"/>
  <c r="AJ253" i="37"/>
  <c r="CJ253" i="37"/>
  <c r="CN253" i="37"/>
  <c r="G253" i="37"/>
  <c r="AF253" i="37" s="1"/>
  <c r="E253" i="37"/>
  <c r="AD253" i="37" s="1"/>
  <c r="AO253" i="37"/>
  <c r="AS253" i="37"/>
  <c r="H253" i="37"/>
  <c r="AG253" i="37" s="1"/>
  <c r="AK253" i="37"/>
  <c r="AW253" i="37"/>
  <c r="CN238" i="37"/>
  <c r="CJ238" i="37"/>
  <c r="AO238" i="37"/>
  <c r="AS238" i="37"/>
  <c r="AK238" i="37"/>
  <c r="E238" i="37"/>
  <c r="AD238" i="37" s="1"/>
  <c r="AW238" i="37"/>
  <c r="G238" i="37"/>
  <c r="AF238" i="37" s="1"/>
  <c r="H238" i="37"/>
  <c r="AG238" i="37" s="1"/>
  <c r="CN242" i="37"/>
  <c r="CJ242" i="37"/>
  <c r="AW242" i="37"/>
  <c r="AK242" i="37"/>
  <c r="G242" i="37"/>
  <c r="AF242" i="37" s="1"/>
  <c r="E242" i="37"/>
  <c r="AD242" i="37" s="1"/>
  <c r="AP242" i="37"/>
  <c r="AS242" i="37"/>
  <c r="H242" i="37"/>
  <c r="AG242" i="37" s="1"/>
  <c r="AO242" i="37"/>
  <c r="CJ237" i="37"/>
  <c r="CN237" i="37"/>
  <c r="AK237" i="37"/>
  <c r="H237" i="37"/>
  <c r="AG237" i="37" s="1"/>
  <c r="G237" i="37"/>
  <c r="AF237" i="37" s="1"/>
  <c r="AS237" i="37"/>
  <c r="AO237" i="37"/>
  <c r="AW237" i="37"/>
  <c r="E237" i="37"/>
  <c r="AD237" i="37" s="1"/>
  <c r="CN234" i="37"/>
  <c r="CJ234" i="37"/>
  <c r="AK234" i="37"/>
  <c r="H234" i="37"/>
  <c r="AG234" i="37" s="1"/>
  <c r="AZ234" i="37"/>
  <c r="AS234" i="37"/>
  <c r="AO234" i="37"/>
  <c r="AW234" i="37"/>
  <c r="E234" i="37"/>
  <c r="AD234" i="37" s="1"/>
  <c r="G234" i="37"/>
  <c r="AF234" i="37" s="1"/>
  <c r="AI220" i="37"/>
  <c r="CN220" i="37"/>
  <c r="CJ220" i="37"/>
  <c r="AW220" i="37"/>
  <c r="AU220" i="37"/>
  <c r="AO220" i="37"/>
  <c r="AK220" i="37"/>
  <c r="G220" i="37"/>
  <c r="AF220" i="37" s="1"/>
  <c r="E220" i="37"/>
  <c r="AD220" i="37" s="1"/>
  <c r="H220" i="37"/>
  <c r="AG220" i="37" s="1"/>
  <c r="AY220" i="37"/>
  <c r="AM220" i="37"/>
  <c r="AS220" i="37"/>
  <c r="AQ220" i="37"/>
  <c r="CN256" i="37"/>
  <c r="CJ256" i="37"/>
  <c r="AO256" i="37"/>
  <c r="E256" i="37"/>
  <c r="AD256" i="37" s="1"/>
  <c r="AW256" i="37"/>
  <c r="AK256" i="37"/>
  <c r="AS256" i="37"/>
  <c r="H256" i="37"/>
  <c r="AG256" i="37" s="1"/>
  <c r="G256" i="37"/>
  <c r="AF256" i="37" s="1"/>
  <c r="CN259" i="37"/>
  <c r="AJ259" i="37"/>
  <c r="CJ259" i="37"/>
  <c r="AI259" i="37"/>
  <c r="AO259" i="37"/>
  <c r="G259" i="37"/>
  <c r="AF259" i="37" s="1"/>
  <c r="E259" i="37"/>
  <c r="AD259" i="37" s="1"/>
  <c r="AK259" i="37"/>
  <c r="AW259" i="37"/>
  <c r="AS259" i="37"/>
  <c r="H259" i="37"/>
  <c r="AG259" i="37" s="1"/>
  <c r="DI152" i="37"/>
  <c r="DK152" i="37" s="1"/>
  <c r="DH152" i="37"/>
  <c r="DJ152" i="37" s="1"/>
  <c r="DI161" i="37"/>
  <c r="DK161" i="37" s="1"/>
  <c r="DH161" i="37"/>
  <c r="DJ161" i="37" s="1"/>
  <c r="DH147" i="37"/>
  <c r="DJ147" i="37" s="1"/>
  <c r="DI147" i="37"/>
  <c r="DK147" i="37" s="1"/>
  <c r="DH151" i="37"/>
  <c r="DJ151" i="37" s="1"/>
  <c r="DI151" i="37"/>
  <c r="DK151" i="37" s="1"/>
  <c r="DH159" i="37"/>
  <c r="DJ159" i="37" s="1"/>
  <c r="DI159" i="37"/>
  <c r="DK159" i="37" s="1"/>
  <c r="DH155" i="37"/>
  <c r="DJ155" i="37" s="1"/>
  <c r="DI155" i="37"/>
  <c r="DK155" i="37" s="1"/>
  <c r="DH160" i="37"/>
  <c r="DJ160" i="37" s="1"/>
  <c r="DI160" i="37"/>
  <c r="DK160" i="37" s="1"/>
  <c r="DI157" i="37"/>
  <c r="DK157" i="37" s="1"/>
  <c r="DH157" i="37"/>
  <c r="DJ157" i="37" s="1"/>
  <c r="DH158" i="37"/>
  <c r="DJ158" i="37" s="1"/>
  <c r="DI158" i="37"/>
  <c r="DK158" i="37" s="1"/>
  <c r="DI156" i="37"/>
  <c r="DK156" i="37" s="1"/>
  <c r="DH156" i="37"/>
  <c r="DJ156" i="37" s="1"/>
  <c r="DH150" i="37"/>
  <c r="DJ150" i="37" s="1"/>
  <c r="DI150" i="37"/>
  <c r="DK150" i="37" s="1"/>
  <c r="DI154" i="37"/>
  <c r="DK154" i="37" s="1"/>
  <c r="DH154" i="37"/>
  <c r="DJ154" i="37" s="1"/>
  <c r="DH153" i="37"/>
  <c r="DJ153" i="37" s="1"/>
  <c r="DI153" i="37"/>
  <c r="DK153" i="37" s="1"/>
  <c r="DI149" i="37"/>
  <c r="DK149" i="37" s="1"/>
  <c r="DH149" i="37"/>
  <c r="DJ149" i="37" s="1"/>
  <c r="DH148" i="37"/>
  <c r="DJ148" i="37" s="1"/>
  <c r="DI148" i="37"/>
  <c r="DK148" i="37" s="1"/>
  <c r="CN189" i="37"/>
  <c r="CO189" i="37" s="1"/>
  <c r="CN187" i="37"/>
  <c r="CO187" i="37" s="1"/>
  <c r="CN156" i="37"/>
  <c r="CO156" i="37" s="1"/>
  <c r="CN171" i="37"/>
  <c r="CO171" i="37" s="1"/>
  <c r="CN165" i="37"/>
  <c r="CO165" i="37" s="1"/>
  <c r="CN173" i="37"/>
  <c r="CO173" i="37" s="1"/>
  <c r="CN166" i="37"/>
  <c r="CO166" i="37" s="1"/>
  <c r="DH145" i="37"/>
  <c r="DJ145" i="37" s="1"/>
  <c r="CN157" i="37"/>
  <c r="CO157" i="37" s="1"/>
  <c r="CN188" i="37"/>
  <c r="CO188" i="37" s="1"/>
  <c r="CJ144" i="37"/>
  <c r="CN144" i="37"/>
  <c r="CO144" i="37" s="1"/>
  <c r="CP144" i="37" s="1"/>
  <c r="CN172" i="37"/>
  <c r="CO172" i="37" s="1"/>
  <c r="CN190" i="37"/>
  <c r="CO190" i="37" s="1"/>
  <c r="CN169" i="37"/>
  <c r="CO169" i="37" s="1"/>
  <c r="CN153" i="37"/>
  <c r="CO153" i="37" s="1"/>
  <c r="CN174" i="37"/>
  <c r="CO174" i="37" s="1"/>
  <c r="CN170" i="37"/>
  <c r="CO170" i="37" s="1"/>
  <c r="CN155" i="37"/>
  <c r="CO155" i="37" s="1"/>
  <c r="CN158" i="37"/>
  <c r="CO158" i="37" s="1"/>
  <c r="CN154" i="37"/>
  <c r="CO154" i="37" s="1"/>
  <c r="F144" i="37"/>
  <c r="AE144" i="37" s="1"/>
  <c r="D144" i="37"/>
  <c r="AC144" i="37" s="1"/>
  <c r="AR150" i="37"/>
  <c r="AY145" i="37"/>
  <c r="AW145" i="37"/>
  <c r="AS146" i="37"/>
  <c r="AO148" i="37"/>
  <c r="AQ150" i="37"/>
  <c r="AW144" i="37"/>
  <c r="E144" i="37"/>
  <c r="AD144" i="37" s="1"/>
  <c r="G144" i="37"/>
  <c r="AF144" i="37" s="1"/>
  <c r="AU144" i="37"/>
  <c r="DE143" i="37"/>
  <c r="Q133" i="37" s="1"/>
  <c r="J87" i="37" s="1"/>
  <c r="J12" i="43" s="1"/>
  <c r="H144" i="37"/>
  <c r="AG144" i="37" s="1"/>
  <c r="AM144" i="37"/>
  <c r="AQ144" i="37"/>
  <c r="AK144" i="37"/>
  <c r="AV144" i="37"/>
  <c r="AI144" i="37"/>
  <c r="AY144" i="37"/>
  <c r="AS144" i="37"/>
  <c r="G150" i="37"/>
  <c r="AL144" i="37"/>
  <c r="AO144" i="37"/>
  <c r="D182" i="37"/>
  <c r="AC182" i="37" s="1"/>
  <c r="R178" i="37"/>
  <c r="M183" i="37"/>
  <c r="D173" i="37"/>
  <c r="AC173" i="37" s="1"/>
  <c r="N183" i="37"/>
  <c r="Z164" i="37"/>
  <c r="R182" i="37"/>
  <c r="Y182" i="37"/>
  <c r="AA182" i="37"/>
  <c r="S182" i="37"/>
  <c r="DH146" i="37"/>
  <c r="DJ146" i="37" s="1"/>
  <c r="P192" i="37"/>
  <c r="J182" i="37"/>
  <c r="U182" i="37"/>
  <c r="O182" i="37"/>
  <c r="I182" i="37"/>
  <c r="Y192" i="37"/>
  <c r="Z178" i="37"/>
  <c r="N182" i="37"/>
  <c r="R192" i="37"/>
  <c r="W182" i="37"/>
  <c r="T164" i="37"/>
  <c r="Q182" i="37"/>
  <c r="S178" i="37"/>
  <c r="F178" i="37"/>
  <c r="AE178" i="37" s="1"/>
  <c r="V182" i="37"/>
  <c r="M184" i="37"/>
  <c r="V162" i="37"/>
  <c r="X183" i="37"/>
  <c r="U183" i="37"/>
  <c r="P157" i="37"/>
  <c r="T157" i="37"/>
  <c r="T183" i="37"/>
  <c r="Y158" i="37"/>
  <c r="U189" i="37"/>
  <c r="J159" i="37"/>
  <c r="P153" i="37"/>
  <c r="O148" i="37"/>
  <c r="AN148" i="37" s="1"/>
  <c r="V172" i="37"/>
  <c r="R161" i="37"/>
  <c r="D189" i="37"/>
  <c r="AC189" i="37" s="1"/>
  <c r="Y149" i="37"/>
  <c r="AX149" i="37" s="1"/>
  <c r="J149" i="37"/>
  <c r="AI149" i="37" s="1"/>
  <c r="W189" i="37"/>
  <c r="Z184" i="37"/>
  <c r="M162" i="37"/>
  <c r="N162" i="37"/>
  <c r="V156" i="37"/>
  <c r="W163" i="37"/>
  <c r="AA162" i="37"/>
  <c r="Z156" i="37"/>
  <c r="U184" i="37"/>
  <c r="S184" i="37"/>
  <c r="J156" i="37"/>
  <c r="W184" i="37"/>
  <c r="X158" i="37"/>
  <c r="L158" i="37"/>
  <c r="F184" i="37"/>
  <c r="AE184" i="37" s="1"/>
  <c r="T156" i="37"/>
  <c r="P184" i="37"/>
  <c r="L156" i="37"/>
  <c r="N184" i="37"/>
  <c r="W162" i="37"/>
  <c r="V184" i="37"/>
  <c r="F158" i="37"/>
  <c r="AE158" i="37" s="1"/>
  <c r="M148" i="37"/>
  <c r="AL148" i="37" s="1"/>
  <c r="N149" i="37"/>
  <c r="AM149" i="37" s="1"/>
  <c r="F153" i="37"/>
  <c r="AE153" i="37" s="1"/>
  <c r="E149" i="37"/>
  <c r="AD149" i="37" s="1"/>
  <c r="M153" i="37"/>
  <c r="O161" i="37"/>
  <c r="M163" i="37"/>
  <c r="R189" i="37"/>
  <c r="Q172" i="37"/>
  <c r="O178" i="37"/>
  <c r="Z172" i="37"/>
  <c r="K189" i="37"/>
  <c r="X172" i="37"/>
  <c r="CP148" i="37"/>
  <c r="V189" i="37"/>
  <c r="U149" i="37"/>
  <c r="AT149" i="37" s="1"/>
  <c r="R149" i="37"/>
  <c r="AQ149" i="37" s="1"/>
  <c r="H149" i="37"/>
  <c r="AG149" i="37" s="1"/>
  <c r="Q189" i="37"/>
  <c r="D172" i="37"/>
  <c r="AC172" i="37" s="1"/>
  <c r="M189" i="37"/>
  <c r="V159" i="37"/>
  <c r="I178" i="37"/>
  <c r="Y189" i="37"/>
  <c r="N161" i="37"/>
  <c r="X186" i="37"/>
  <c r="J172" i="37"/>
  <c r="I187" i="37"/>
  <c r="M178" i="37"/>
  <c r="T161" i="37"/>
  <c r="L148" i="37"/>
  <c r="AK148" i="37" s="1"/>
  <c r="R172" i="37"/>
  <c r="S189" i="37"/>
  <c r="O172" i="37"/>
  <c r="T178" i="37"/>
  <c r="I161" i="37"/>
  <c r="D146" i="37"/>
  <c r="AC146" i="37" s="1"/>
  <c r="J179" i="37"/>
  <c r="G148" i="37"/>
  <c r="L163" i="37"/>
  <c r="Y148" i="37"/>
  <c r="AX148" i="37" s="1"/>
  <c r="N146" i="37"/>
  <c r="AM146" i="37" s="1"/>
  <c r="AA149" i="37"/>
  <c r="AZ149" i="37" s="1"/>
  <c r="X161" i="37"/>
  <c r="U161" i="37"/>
  <c r="S149" i="37"/>
  <c r="AR149" i="37" s="1"/>
  <c r="E148" i="37"/>
  <c r="AD148" i="37" s="1"/>
  <c r="T172" i="37"/>
  <c r="L189" i="37"/>
  <c r="U172" i="37"/>
  <c r="V161" i="37"/>
  <c r="W146" i="37"/>
  <c r="AV146" i="37" s="1"/>
  <c r="N172" i="37"/>
  <c r="T189" i="37"/>
  <c r="K153" i="37"/>
  <c r="P161" i="37"/>
  <c r="F154" i="37"/>
  <c r="AE154" i="37" s="1"/>
  <c r="K163" i="37"/>
  <c r="W178" i="37"/>
  <c r="Q161" i="37"/>
  <c r="P172" i="37"/>
  <c r="N189" i="37"/>
  <c r="J189" i="37"/>
  <c r="O149" i="37"/>
  <c r="AN149" i="37" s="1"/>
  <c r="V178" i="37"/>
  <c r="R153" i="37"/>
  <c r="P165" i="37"/>
  <c r="M154" i="37"/>
  <c r="M152" i="37"/>
  <c r="AL152" i="37" s="1"/>
  <c r="Z152" i="37"/>
  <c r="AY152" i="37" s="1"/>
  <c r="J146" i="37"/>
  <c r="AI146" i="37" s="1"/>
  <c r="K154" i="37"/>
  <c r="T163" i="37"/>
  <c r="AA146" i="37"/>
  <c r="AZ146" i="37" s="1"/>
  <c r="Q160" i="37"/>
  <c r="K179" i="37"/>
  <c r="K160" i="37"/>
  <c r="W154" i="37"/>
  <c r="R186" i="37"/>
  <c r="X146" i="37"/>
  <c r="AW146" i="37" s="1"/>
  <c r="U163" i="37"/>
  <c r="Z193" i="37"/>
  <c r="N193" i="37"/>
  <c r="AA165" i="37"/>
  <c r="AA177" i="37"/>
  <c r="Z163" i="37"/>
  <c r="U146" i="37"/>
  <c r="AT146" i="37" s="1"/>
  <c r="L146" i="37"/>
  <c r="AK146" i="37" s="1"/>
  <c r="V187" i="37"/>
  <c r="Y151" i="37"/>
  <c r="AX151" i="37" s="1"/>
  <c r="Q174" i="37"/>
  <c r="S153" i="37"/>
  <c r="Z179" i="37"/>
  <c r="K186" i="37"/>
  <c r="O160" i="37"/>
  <c r="K175" i="37"/>
  <c r="Z154" i="37"/>
  <c r="O153" i="37"/>
  <c r="AA163" i="37"/>
  <c r="F149" i="37"/>
  <c r="AE149" i="37" s="1"/>
  <c r="J193" i="37"/>
  <c r="I152" i="37"/>
  <c r="AH152" i="37" s="1"/>
  <c r="P149" i="37"/>
  <c r="AO149" i="37" s="1"/>
  <c r="P154" i="37"/>
  <c r="AA153" i="37"/>
  <c r="O163" i="37"/>
  <c r="Q179" i="37"/>
  <c r="P179" i="37"/>
  <c r="V193" i="37"/>
  <c r="I179" i="37"/>
  <c r="F152" i="37"/>
  <c r="AE152" i="37" s="1"/>
  <c r="AA148" i="37"/>
  <c r="AZ148" i="37" s="1"/>
  <c r="I149" i="37"/>
  <c r="AH149" i="37" s="1"/>
  <c r="F146" i="37"/>
  <c r="AE146" i="37" s="1"/>
  <c r="Y152" i="37"/>
  <c r="AX152" i="37" s="1"/>
  <c r="V154" i="37"/>
  <c r="AA174" i="37"/>
  <c r="J154" i="37"/>
  <c r="L179" i="37"/>
  <c r="W179" i="37"/>
  <c r="J186" i="37"/>
  <c r="D186" i="37"/>
  <c r="AC186" i="37" s="1"/>
  <c r="J162" i="37"/>
  <c r="Y162" i="37"/>
  <c r="F160" i="37"/>
  <c r="AE160" i="37" s="1"/>
  <c r="S160" i="37"/>
  <c r="S158" i="37"/>
  <c r="D184" i="37"/>
  <c r="AC184" i="37" s="1"/>
  <c r="D154" i="37"/>
  <c r="AC154" i="37" s="1"/>
  <c r="W148" i="37"/>
  <c r="AV148" i="37" s="1"/>
  <c r="D159" i="37"/>
  <c r="D153" i="37"/>
  <c r="AC153" i="37" s="1"/>
  <c r="N159" i="37"/>
  <c r="S156" i="37"/>
  <c r="M179" i="37"/>
  <c r="U165" i="37"/>
  <c r="M146" i="37"/>
  <c r="AL146" i="37" s="1"/>
  <c r="I158" i="37"/>
  <c r="AA158" i="37"/>
  <c r="I184" i="37"/>
  <c r="U162" i="37"/>
  <c r="CP146" i="37"/>
  <c r="U179" i="37"/>
  <c r="N148" i="37"/>
  <c r="AM148" i="37" s="1"/>
  <c r="R148" i="37"/>
  <c r="AQ148" i="37" s="1"/>
  <c r="O174" i="37"/>
  <c r="L149" i="37"/>
  <c r="AK149" i="37" s="1"/>
  <c r="T162" i="37"/>
  <c r="T187" i="37"/>
  <c r="W156" i="37"/>
  <c r="P152" i="37"/>
  <c r="AO152" i="37" s="1"/>
  <c r="D149" i="37"/>
  <c r="AC149" i="37" s="1"/>
  <c r="Z158" i="37"/>
  <c r="I180" i="37"/>
  <c r="N169" i="37"/>
  <c r="AA151" i="37"/>
  <c r="AZ151" i="37" s="1"/>
  <c r="X184" i="37"/>
  <c r="K187" i="37"/>
  <c r="L152" i="37"/>
  <c r="AK152" i="37" s="1"/>
  <c r="Z151" i="37"/>
  <c r="AY151" i="37" s="1"/>
  <c r="D174" i="37"/>
  <c r="AC174" i="37" s="1"/>
  <c r="L184" i="37"/>
  <c r="F193" i="37"/>
  <c r="AE193" i="37" s="1"/>
  <c r="H148" i="37"/>
  <c r="AG148" i="37" s="1"/>
  <c r="K148" i="37"/>
  <c r="AJ148" i="37" s="1"/>
  <c r="R184" i="37"/>
  <c r="T154" i="37"/>
  <c r="Y154" i="37"/>
  <c r="R169" i="37"/>
  <c r="J163" i="37"/>
  <c r="Y156" i="37"/>
  <c r="E146" i="37"/>
  <c r="AD146" i="37" s="1"/>
  <c r="F171" i="37"/>
  <c r="AE171" i="37" s="1"/>
  <c r="U160" i="37"/>
  <c r="G152" i="37"/>
  <c r="Q155" i="37"/>
  <c r="N165" i="37"/>
  <c r="D162" i="37"/>
  <c r="AC162" i="37" s="1"/>
  <c r="J166" i="37"/>
  <c r="R162" i="37"/>
  <c r="T151" i="37"/>
  <c r="AS151" i="37" s="1"/>
  <c r="N179" i="37"/>
  <c r="J158" i="37"/>
  <c r="R155" i="37"/>
  <c r="V148" i="37"/>
  <c r="AU148" i="37" s="1"/>
  <c r="Z148" i="37"/>
  <c r="AY148" i="37" s="1"/>
  <c r="AA184" i="37"/>
  <c r="I159" i="37"/>
  <c r="Q159" i="37"/>
  <c r="S162" i="37"/>
  <c r="Y146" i="37"/>
  <c r="AX146" i="37" s="1"/>
  <c r="N153" i="37"/>
  <c r="R152" i="37"/>
  <c r="AQ152" i="37" s="1"/>
  <c r="T158" i="37"/>
  <c r="P146" i="37"/>
  <c r="AO146" i="37" s="1"/>
  <c r="CJ146" i="37"/>
  <c r="O168" i="37"/>
  <c r="O185" i="37"/>
  <c r="W170" i="37"/>
  <c r="W180" i="37"/>
  <c r="M177" i="37"/>
  <c r="T168" i="37"/>
  <c r="K147" i="37"/>
  <c r="AJ147" i="37" s="1"/>
  <c r="D175" i="37"/>
  <c r="AC175" i="37" s="1"/>
  <c r="Y160" i="37"/>
  <c r="AA193" i="37"/>
  <c r="D152" i="37"/>
  <c r="AC152" i="37" s="1"/>
  <c r="D155" i="37"/>
  <c r="AC155" i="37" s="1"/>
  <c r="H146" i="37"/>
  <c r="AG146" i="37" s="1"/>
  <c r="Y180" i="37"/>
  <c r="T148" i="37"/>
  <c r="AS148" i="37" s="1"/>
  <c r="X154" i="37"/>
  <c r="Z177" i="37"/>
  <c r="V163" i="37"/>
  <c r="Q163" i="37"/>
  <c r="F163" i="37"/>
  <c r="AE163" i="37" s="1"/>
  <c r="N163" i="37"/>
  <c r="P166" i="37"/>
  <c r="L186" i="37"/>
  <c r="S146" i="37"/>
  <c r="AR146" i="37" s="1"/>
  <c r="Q153" i="37"/>
  <c r="D160" i="37"/>
  <c r="L202" i="37" s="1"/>
  <c r="K152" i="37"/>
  <c r="AJ152" i="37" s="1"/>
  <c r="Z149" i="37"/>
  <c r="AY149" i="37" s="1"/>
  <c r="T193" i="37"/>
  <c r="R179" i="37"/>
  <c r="M193" i="37"/>
  <c r="X152" i="37"/>
  <c r="AW152" i="37" s="1"/>
  <c r="X151" i="37"/>
  <c r="AW151" i="37" s="1"/>
  <c r="X148" i="37"/>
  <c r="AW148" i="37" s="1"/>
  <c r="L154" i="37"/>
  <c r="S165" i="37"/>
  <c r="V153" i="37"/>
  <c r="R163" i="37"/>
  <c r="X163" i="37"/>
  <c r="S163" i="37"/>
  <c r="Z153" i="37"/>
  <c r="D179" i="37"/>
  <c r="AC179" i="37" s="1"/>
  <c r="D163" i="37"/>
  <c r="AC163" i="37" s="1"/>
  <c r="O187" i="37"/>
  <c r="O146" i="37"/>
  <c r="AN146" i="37" s="1"/>
  <c r="T186" i="37"/>
  <c r="N160" i="37"/>
  <c r="T152" i="37"/>
  <c r="AS152" i="37" s="1"/>
  <c r="AA160" i="37"/>
  <c r="U178" i="37"/>
  <c r="I146" i="37"/>
  <c r="AH146" i="37" s="1"/>
  <c r="T149" i="37"/>
  <c r="AS149" i="37" s="1"/>
  <c r="Q152" i="37"/>
  <c r="AP152" i="37" s="1"/>
  <c r="V175" i="37"/>
  <c r="D190" i="37"/>
  <c r="AC190" i="37" s="1"/>
  <c r="CJ149" i="37"/>
  <c r="M185" i="37"/>
  <c r="V185" i="37"/>
  <c r="M165" i="37"/>
  <c r="Y165" i="37"/>
  <c r="V147" i="37"/>
  <c r="AU147" i="37" s="1"/>
  <c r="O165" i="37"/>
  <c r="J165" i="37"/>
  <c r="P147" i="37"/>
  <c r="AO147" i="37" s="1"/>
  <c r="S193" i="37"/>
  <c r="R151" i="37"/>
  <c r="AQ151" i="37" s="1"/>
  <c r="Q154" i="37"/>
  <c r="N154" i="37"/>
  <c r="U148" i="37"/>
  <c r="AT148" i="37" s="1"/>
  <c r="O154" i="37"/>
  <c r="V174" i="37"/>
  <c r="F159" i="37"/>
  <c r="AE159" i="37" s="1"/>
  <c r="K159" i="37"/>
  <c r="Y179" i="37"/>
  <c r="Q148" i="37"/>
  <c r="AP148" i="37" s="1"/>
  <c r="J148" i="37"/>
  <c r="AI148" i="37" s="1"/>
  <c r="I154" i="37"/>
  <c r="U154" i="37"/>
  <c r="J177" i="37"/>
  <c r="S159" i="37"/>
  <c r="L153" i="37"/>
  <c r="X153" i="37"/>
  <c r="I163" i="37"/>
  <c r="R146" i="37"/>
  <c r="AQ146" i="37" s="1"/>
  <c r="Q146" i="37"/>
  <c r="AP146" i="37" s="1"/>
  <c r="G146" i="37"/>
  <c r="V146" i="37"/>
  <c r="AU146" i="37" s="1"/>
  <c r="N178" i="37"/>
  <c r="AA179" i="37"/>
  <c r="P181" i="37"/>
  <c r="H151" i="37"/>
  <c r="AG151" i="37" s="1"/>
  <c r="X180" i="37"/>
  <c r="CJ152" i="37"/>
  <c r="K165" i="37"/>
  <c r="W165" i="37"/>
  <c r="J147" i="37"/>
  <c r="AI147" i="37" s="1"/>
  <c r="N166" i="37"/>
  <c r="O147" i="37"/>
  <c r="AN147" i="37" s="1"/>
  <c r="T160" i="37"/>
  <c r="P160" i="37"/>
  <c r="F177" i="37"/>
  <c r="AE177" i="37" s="1"/>
  <c r="F186" i="37"/>
  <c r="AE186" i="37" s="1"/>
  <c r="R170" i="37"/>
  <c r="D151" i="37"/>
  <c r="AC151" i="37" s="1"/>
  <c r="K146" i="37"/>
  <c r="AJ146" i="37" s="1"/>
  <c r="K151" i="37"/>
  <c r="AJ151" i="37" s="1"/>
  <c r="V160" i="37"/>
  <c r="S179" i="37"/>
  <c r="CJ148" i="37"/>
  <c r="F148" i="37"/>
  <c r="AE148" i="37" s="1"/>
  <c r="I148" i="37"/>
  <c r="AH148" i="37" s="1"/>
  <c r="R174" i="37"/>
  <c r="S148" i="37"/>
  <c r="AR148" i="37" s="1"/>
  <c r="O189" i="37"/>
  <c r="F189" i="37"/>
  <c r="AE189" i="37" s="1"/>
  <c r="AA154" i="37"/>
  <c r="AA189" i="37"/>
  <c r="Y163" i="37"/>
  <c r="X149" i="37"/>
  <c r="AW149" i="37" s="1"/>
  <c r="D187" i="37"/>
  <c r="AC187" i="37" s="1"/>
  <c r="L165" i="37"/>
  <c r="W153" i="37"/>
  <c r="Q166" i="37"/>
  <c r="Y153" i="37"/>
  <c r="O179" i="37"/>
  <c r="Z146" i="37"/>
  <c r="AY146" i="37" s="1"/>
  <c r="X179" i="37"/>
  <c r="P186" i="37"/>
  <c r="V152" i="37"/>
  <c r="AU152" i="37" s="1"/>
  <c r="AA152" i="37"/>
  <c r="AZ152" i="37" s="1"/>
  <c r="K178" i="37"/>
  <c r="X193" i="37"/>
  <c r="CP151" i="37"/>
  <c r="Y178" i="37"/>
  <c r="CP152" i="37"/>
  <c r="D180" i="37"/>
  <c r="AC180" i="37" s="1"/>
  <c r="M180" i="37"/>
  <c r="S166" i="37"/>
  <c r="V165" i="37"/>
  <c r="N152" i="37"/>
  <c r="AM152" i="37" s="1"/>
  <c r="X160" i="37"/>
  <c r="R160" i="37"/>
  <c r="Y193" i="37"/>
  <c r="Y170" i="37"/>
  <c r="N187" i="37"/>
  <c r="T153" i="37"/>
  <c r="I153" i="37"/>
  <c r="F191" i="37"/>
  <c r="AE191" i="37" s="1"/>
  <c r="F179" i="37"/>
  <c r="AE179" i="37" s="1"/>
  <c r="S191" i="37"/>
  <c r="D148" i="37"/>
  <c r="AC148" i="37" s="1"/>
  <c r="K185" i="37"/>
  <c r="M186" i="37"/>
  <c r="W177" i="37"/>
  <c r="Z165" i="37"/>
  <c r="J160" i="37"/>
  <c r="K149" i="37"/>
  <c r="AJ149" i="37" s="1"/>
  <c r="Q193" i="37"/>
  <c r="K193" i="37"/>
  <c r="R154" i="37"/>
  <c r="W174" i="37"/>
  <c r="I172" i="37"/>
  <c r="F172" i="37"/>
  <c r="AE172" i="37" s="1"/>
  <c r="S172" i="37"/>
  <c r="J153" i="37"/>
  <c r="T159" i="37"/>
  <c r="X165" i="37"/>
  <c r="R159" i="37"/>
  <c r="I165" i="37"/>
  <c r="F165" i="37"/>
  <c r="AE165" i="37" s="1"/>
  <c r="T179" i="37"/>
  <c r="Q149" i="37"/>
  <c r="AP149" i="37" s="1"/>
  <c r="G149" i="37"/>
  <c r="V149" i="37"/>
  <c r="AU149" i="37" s="1"/>
  <c r="W149" i="37"/>
  <c r="AV149" i="37" s="1"/>
  <c r="CP149" i="37"/>
  <c r="S161" i="37"/>
  <c r="N150" i="37"/>
  <c r="AM150" i="37" s="1"/>
  <c r="P176" i="37"/>
  <c r="Z150" i="37"/>
  <c r="AY150" i="37" s="1"/>
  <c r="J150" i="37"/>
  <c r="AI150" i="37" s="1"/>
  <c r="N185" i="37"/>
  <c r="Q168" i="37"/>
  <c r="T145" i="37"/>
  <c r="AS145" i="37" s="1"/>
  <c r="T155" i="37"/>
  <c r="M181" i="37"/>
  <c r="Z180" i="37"/>
  <c r="X162" i="37"/>
  <c r="F167" i="37"/>
  <c r="AE167" i="37" s="1"/>
  <c r="AA167" i="37"/>
  <c r="N168" i="37"/>
  <c r="V150" i="37"/>
  <c r="AU150" i="37" s="1"/>
  <c r="M166" i="37"/>
  <c r="K169" i="37"/>
  <c r="I170" i="37"/>
  <c r="F166" i="37"/>
  <c r="AE166" i="37" s="1"/>
  <c r="P178" i="37"/>
  <c r="P187" i="37"/>
  <c r="O158" i="37"/>
  <c r="N158" i="37"/>
  <c r="L193" i="37"/>
  <c r="E152" i="37"/>
  <c r="AD152" i="37" s="1"/>
  <c r="L147" i="37"/>
  <c r="AK147" i="37" s="1"/>
  <c r="I155" i="37"/>
  <c r="Y161" i="37"/>
  <c r="F161" i="37"/>
  <c r="AE161" i="37" s="1"/>
  <c r="L178" i="37"/>
  <c r="Z188" i="37"/>
  <c r="Y155" i="37"/>
  <c r="Q150" i="37"/>
  <c r="AP150" i="37" s="1"/>
  <c r="U168" i="37"/>
  <c r="Y176" i="37"/>
  <c r="AA147" i="37"/>
  <c r="AZ147" i="37" s="1"/>
  <c r="O176" i="37"/>
  <c r="Q167" i="37"/>
  <c r="Y166" i="37"/>
  <c r="S187" i="37"/>
  <c r="Q156" i="37"/>
  <c r="AA187" i="37"/>
  <c r="T150" i="37"/>
  <c r="AS150" i="37" s="1"/>
  <c r="P169" i="37"/>
  <c r="D169" i="37"/>
  <c r="AC169" i="37" s="1"/>
  <c r="D158" i="37"/>
  <c r="AC158" i="37" s="1"/>
  <c r="U158" i="37"/>
  <c r="W185" i="37"/>
  <c r="P168" i="37"/>
  <c r="W161" i="37"/>
  <c r="T180" i="37"/>
  <c r="T176" i="37"/>
  <c r="K184" i="37"/>
  <c r="X188" i="37"/>
  <c r="U170" i="37"/>
  <c r="T177" i="37"/>
  <c r="I174" i="37"/>
  <c r="T170" i="37"/>
  <c r="I189" i="37"/>
  <c r="W147" i="37"/>
  <c r="AV147" i="37" s="1"/>
  <c r="W166" i="37"/>
  <c r="Z166" i="37"/>
  <c r="P159" i="37"/>
  <c r="M187" i="37"/>
  <c r="W187" i="37"/>
  <c r="K172" i="37"/>
  <c r="U156" i="37"/>
  <c r="O169" i="37"/>
  <c r="AA156" i="37"/>
  <c r="D150" i="37"/>
  <c r="AC150" i="37" s="1"/>
  <c r="H150" i="37"/>
  <c r="AG150" i="37" s="1"/>
  <c r="M172" i="37"/>
  <c r="Y172" i="37"/>
  <c r="G151" i="37"/>
  <c r="S152" i="37"/>
  <c r="AR152" i="37" s="1"/>
  <c r="Q158" i="37"/>
  <c r="U185" i="37"/>
  <c r="K158" i="37"/>
  <c r="U169" i="37"/>
  <c r="R158" i="37"/>
  <c r="O145" i="37"/>
  <c r="AN145" i="37" s="1"/>
  <c r="D193" i="37"/>
  <c r="AC193" i="37" s="1"/>
  <c r="W160" i="37"/>
  <c r="P151" i="37"/>
  <c r="AO151" i="37" s="1"/>
  <c r="R181" i="37"/>
  <c r="M161" i="37"/>
  <c r="CJ150" i="37"/>
  <c r="K168" i="37"/>
  <c r="G147" i="37"/>
  <c r="N175" i="37"/>
  <c r="I185" i="37"/>
  <c r="S185" i="37"/>
  <c r="P150" i="37"/>
  <c r="AO150" i="37" s="1"/>
  <c r="L181" i="37"/>
  <c r="F162" i="37"/>
  <c r="AE162" i="37" s="1"/>
  <c r="D168" i="37"/>
  <c r="AC168" i="37" s="1"/>
  <c r="L162" i="37"/>
  <c r="D166" i="37"/>
  <c r="AC166" i="37" s="1"/>
  <c r="M156" i="37"/>
  <c r="D156" i="37"/>
  <c r="X156" i="37"/>
  <c r="T175" i="37"/>
  <c r="L185" i="37"/>
  <c r="P175" i="37"/>
  <c r="T184" i="37"/>
  <c r="Q184" i="37"/>
  <c r="P189" i="37"/>
  <c r="D183" i="37"/>
  <c r="AC183" i="37" s="1"/>
  <c r="X167" i="37"/>
  <c r="T167" i="37"/>
  <c r="R188" i="37"/>
  <c r="D170" i="37"/>
  <c r="AC170" i="37" s="1"/>
  <c r="V170" i="37"/>
  <c r="D157" i="37"/>
  <c r="AC157" i="37" s="1"/>
  <c r="Q162" i="37"/>
  <c r="I162" i="37"/>
  <c r="P170" i="37"/>
  <c r="AA172" i="37"/>
  <c r="I156" i="37"/>
  <c r="I166" i="37"/>
  <c r="F150" i="37"/>
  <c r="AE150" i="37" s="1"/>
  <c r="L160" i="37"/>
  <c r="J152" i="37"/>
  <c r="AI152" i="37" s="1"/>
  <c r="O152" i="37"/>
  <c r="AN152" i="37" s="1"/>
  <c r="P158" i="37"/>
  <c r="O193" i="37"/>
  <c r="W193" i="37"/>
  <c r="D188" i="37"/>
  <c r="AC188" i="37" s="1"/>
  <c r="AA169" i="37"/>
  <c r="U193" i="37"/>
  <c r="X175" i="37"/>
  <c r="P155" i="37"/>
  <c r="D161" i="37"/>
  <c r="AC161" i="37" s="1"/>
  <c r="AA161" i="37"/>
  <c r="O151" i="37"/>
  <c r="AN151" i="37" s="1"/>
  <c r="W172" i="37"/>
  <c r="T165" i="37"/>
  <c r="X178" i="37"/>
  <c r="W150" i="37"/>
  <c r="AV150" i="37" s="1"/>
  <c r="Y167" i="37"/>
  <c r="X190" i="37"/>
  <c r="T188" i="37"/>
  <c r="AA170" i="37"/>
  <c r="O166" i="37"/>
  <c r="P162" i="37"/>
  <c r="P156" i="37"/>
  <c r="AA171" i="37"/>
  <c r="Y177" i="37"/>
  <c r="Z189" i="37"/>
  <c r="D181" i="37"/>
  <c r="AC181" i="37" s="1"/>
  <c r="K161" i="37"/>
  <c r="M175" i="37"/>
  <c r="T181" i="37"/>
  <c r="O184" i="37"/>
  <c r="X174" i="37"/>
  <c r="D176" i="37"/>
  <c r="AC176" i="37" s="1"/>
  <c r="S174" i="37"/>
  <c r="X189" i="37"/>
  <c r="P167" i="37"/>
  <c r="T173" i="37"/>
  <c r="P177" i="37"/>
  <c r="T185" i="37"/>
  <c r="X170" i="37"/>
  <c r="D165" i="37"/>
  <c r="AC165" i="37" s="1"/>
  <c r="R166" i="37"/>
  <c r="K166" i="37"/>
  <c r="L187" i="37"/>
  <c r="X187" i="37"/>
  <c r="P173" i="37"/>
  <c r="X169" i="37"/>
  <c r="L150" i="37"/>
  <c r="AK150" i="37" s="1"/>
  <c r="S169" i="37"/>
  <c r="Y159" i="37"/>
  <c r="J171" i="37"/>
  <c r="W158" i="37"/>
  <c r="J190" i="37"/>
  <c r="F156" i="37"/>
  <c r="AE156" i="37" s="1"/>
  <c r="K156" i="37"/>
  <c r="M158" i="37"/>
  <c r="L151" i="37"/>
  <c r="AK151" i="37" s="1"/>
  <c r="U181" i="37"/>
  <c r="Z161" i="37"/>
  <c r="Z191" i="37"/>
  <c r="F151" i="37"/>
  <c r="AE151" i="37" s="1"/>
  <c r="E150" i="37"/>
  <c r="AD150" i="37" s="1"/>
  <c r="M150" i="37"/>
  <c r="AL150" i="37" s="1"/>
  <c r="U150" i="37"/>
  <c r="AT150" i="37" s="1"/>
  <c r="Y168" i="37"/>
  <c r="AA180" i="37"/>
  <c r="M167" i="37"/>
  <c r="Q181" i="37"/>
  <c r="X176" i="37"/>
  <c r="X185" i="37"/>
  <c r="Q187" i="37"/>
  <c r="T147" i="37"/>
  <c r="AS147" i="37" s="1"/>
  <c r="Q176" i="37"/>
  <c r="K162" i="37"/>
  <c r="Q170" i="37"/>
  <c r="Y185" i="37"/>
  <c r="T166" i="37"/>
  <c r="L166" i="37"/>
  <c r="Q185" i="37"/>
  <c r="O190" i="37"/>
  <c r="V158" i="37"/>
  <c r="F155" i="37"/>
  <c r="AE155" i="37" s="1"/>
  <c r="M190" i="37"/>
  <c r="D145" i="37"/>
  <c r="AC145" i="37" s="1"/>
  <c r="T174" i="37"/>
  <c r="P174" i="37"/>
  <c r="Z174" i="37"/>
  <c r="J184" i="37"/>
  <c r="F188" i="37"/>
  <c r="AE188" i="37" s="1"/>
  <c r="D167" i="37"/>
  <c r="AC167" i="37" s="1"/>
  <c r="M170" i="37"/>
  <c r="S170" i="37"/>
  <c r="N186" i="37"/>
  <c r="J185" i="37"/>
  <c r="W159" i="37"/>
  <c r="I147" i="37"/>
  <c r="AH147" i="37" s="1"/>
  <c r="R165" i="37"/>
  <c r="X147" i="37"/>
  <c r="AW147" i="37" s="1"/>
  <c r="Q165" i="37"/>
  <c r="L168" i="37"/>
  <c r="X166" i="37"/>
  <c r="Y169" i="37"/>
  <c r="J151" i="37"/>
  <c r="AI151" i="37" s="1"/>
  <c r="H152" i="37"/>
  <c r="AG152" i="37" s="1"/>
  <c r="M160" i="37"/>
  <c r="I160" i="37"/>
  <c r="V169" i="37"/>
  <c r="O156" i="37"/>
  <c r="N156" i="37"/>
  <c r="I193" i="37"/>
  <c r="D178" i="37"/>
  <c r="AC178" i="37" s="1"/>
  <c r="U152" i="37"/>
  <c r="AT152" i="37" s="1"/>
  <c r="F175" i="37"/>
  <c r="AE175" i="37" s="1"/>
  <c r="S155" i="37"/>
  <c r="L161" i="37"/>
  <c r="Z181" i="37"/>
  <c r="Y150" i="37"/>
  <c r="AX150" i="37" s="1"/>
  <c r="O150" i="37"/>
  <c r="AN150" i="37" s="1"/>
  <c r="I150" i="37"/>
  <c r="AH150" i="37" s="1"/>
  <c r="T190" i="37"/>
  <c r="D185" i="37"/>
  <c r="AC185" i="37" s="1"/>
  <c r="Y190" i="37"/>
  <c r="P190" i="37"/>
  <c r="L145" i="37"/>
  <c r="AK145" i="37" s="1"/>
  <c r="AA185" i="37"/>
  <c r="D177" i="37"/>
  <c r="AC177" i="37" s="1"/>
  <c r="CP150" i="37"/>
  <c r="D147" i="37"/>
  <c r="AC147" i="37" s="1"/>
  <c r="K150" i="37"/>
  <c r="AJ150" i="37" s="1"/>
  <c r="I176" i="37"/>
  <c r="F185" i="37"/>
  <c r="AE185" i="37" s="1"/>
  <c r="O170" i="37"/>
  <c r="P185" i="37"/>
  <c r="V166" i="37"/>
  <c r="L169" i="37"/>
  <c r="CP147" i="37"/>
  <c r="J170" i="37"/>
  <c r="U166" i="37"/>
  <c r="P180" i="37"/>
  <c r="Y174" i="37"/>
  <c r="O162" i="37"/>
  <c r="Q186" i="37"/>
  <c r="V186" i="37"/>
  <c r="K170" i="37"/>
  <c r="U188" i="37"/>
  <c r="Z185" i="37"/>
  <c r="W186" i="37"/>
  <c r="X177" i="37"/>
  <c r="X159" i="37"/>
  <c r="Z170" i="37"/>
  <c r="X168" i="37"/>
  <c r="N170" i="37"/>
  <c r="L170" i="37"/>
  <c r="W171" i="37"/>
  <c r="X150" i="37"/>
  <c r="AW150" i="37" s="1"/>
  <c r="E151" i="37"/>
  <c r="AD151" i="37" s="1"/>
  <c r="O175" i="37"/>
  <c r="R193" i="37"/>
  <c r="T169" i="37"/>
  <c r="P188" i="37"/>
  <c r="X155" i="37"/>
  <c r="P145" i="37"/>
  <c r="AO145" i="37" s="1"/>
  <c r="X181" i="37"/>
  <c r="O186" i="37"/>
  <c r="AA178" i="37"/>
  <c r="J178" i="37"/>
  <c r="P182" i="37"/>
  <c r="T182" i="37"/>
  <c r="W183" i="37"/>
  <c r="J173" i="37"/>
  <c r="Y173" i="37"/>
  <c r="V176" i="37"/>
  <c r="L177" i="37"/>
  <c r="W176" i="37"/>
  <c r="K174" i="37"/>
  <c r="I173" i="37"/>
  <c r="Z167" i="37"/>
  <c r="W188" i="37"/>
  <c r="J168" i="37"/>
  <c r="O180" i="37"/>
  <c r="O183" i="37"/>
  <c r="F192" i="37"/>
  <c r="AE192" i="37" s="1"/>
  <c r="N173" i="37"/>
  <c r="R187" i="37"/>
  <c r="Z173" i="37"/>
  <c r="AA159" i="37"/>
  <c r="R147" i="37"/>
  <c r="AQ147" i="37" s="1"/>
  <c r="R191" i="37"/>
  <c r="Z175" i="37"/>
  <c r="L190" i="37"/>
  <c r="J175" i="37"/>
  <c r="V181" i="37"/>
  <c r="U155" i="37"/>
  <c r="Y145" i="37"/>
  <c r="AX145" i="37" s="1"/>
  <c r="E147" i="37"/>
  <c r="AD147" i="37" s="1"/>
  <c r="L155" i="37"/>
  <c r="K157" i="37"/>
  <c r="M164" i="37"/>
  <c r="U176" i="37"/>
  <c r="O173" i="37"/>
  <c r="I168" i="37"/>
  <c r="J192" i="37"/>
  <c r="W145" i="37"/>
  <c r="AV145" i="37" s="1"/>
  <c r="W173" i="37"/>
  <c r="U167" i="37"/>
  <c r="Y181" i="37"/>
  <c r="Q188" i="37"/>
  <c r="Z147" i="37"/>
  <c r="AY147" i="37" s="1"/>
  <c r="V145" i="37"/>
  <c r="AU145" i="37" s="1"/>
  <c r="S180" i="37"/>
  <c r="J176" i="37"/>
  <c r="Z157" i="37"/>
  <c r="S192" i="37"/>
  <c r="Y175" i="37"/>
  <c r="L180" i="37"/>
  <c r="F180" i="37"/>
  <c r="AE180" i="37" s="1"/>
  <c r="R176" i="37"/>
  <c r="W157" i="37"/>
  <c r="Q157" i="37"/>
  <c r="K183" i="37"/>
  <c r="L173" i="37"/>
  <c r="S188" i="37"/>
  <c r="I167" i="37"/>
  <c r="J183" i="37"/>
  <c r="O192" i="37"/>
  <c r="M169" i="37"/>
  <c r="Z187" i="37"/>
  <c r="N164" i="37"/>
  <c r="L192" i="37"/>
  <c r="K173" i="37"/>
  <c r="Y187" i="37"/>
  <c r="Z159" i="37"/>
  <c r="U151" i="37"/>
  <c r="AT151" i="37" s="1"/>
  <c r="R171" i="37"/>
  <c r="M174" i="37"/>
  <c r="H145" i="37"/>
  <c r="AG145" i="37" s="1"/>
  <c r="J145" i="37"/>
  <c r="AI145" i="37" s="1"/>
  <c r="U190" i="37"/>
  <c r="E145" i="37"/>
  <c r="AD145" i="37" s="1"/>
  <c r="I181" i="37"/>
  <c r="I175" i="37"/>
  <c r="CJ145" i="37"/>
  <c r="AA175" i="37"/>
  <c r="W155" i="37"/>
  <c r="L157" i="37"/>
  <c r="N157" i="37"/>
  <c r="K145" i="37"/>
  <c r="AJ145" i="37" s="1"/>
  <c r="L176" i="37"/>
  <c r="AA190" i="37"/>
  <c r="U145" i="37"/>
  <c r="AT145" i="37" s="1"/>
  <c r="N145" i="37"/>
  <c r="AM145" i="37" s="1"/>
  <c r="J180" i="37"/>
  <c r="Y188" i="37"/>
  <c r="K180" i="37"/>
  <c r="F157" i="37"/>
  <c r="AE157" i="37" s="1"/>
  <c r="V183" i="37"/>
  <c r="F181" i="37"/>
  <c r="AE181" i="37" s="1"/>
  <c r="Q151" i="37"/>
  <c r="AP151" i="37" s="1"/>
  <c r="V168" i="37"/>
  <c r="R183" i="37"/>
  <c r="Q180" i="37"/>
  <c r="L174" i="37"/>
  <c r="U174" i="37"/>
  <c r="M157" i="37"/>
  <c r="S183" i="37"/>
  <c r="U180" i="37"/>
  <c r="S186" i="37"/>
  <c r="R167" i="37"/>
  <c r="V188" i="37"/>
  <c r="I183" i="37"/>
  <c r="N167" i="37"/>
  <c r="Z192" i="37"/>
  <c r="N147" i="37"/>
  <c r="AM147" i="37" s="1"/>
  <c r="Z169" i="37"/>
  <c r="F147" i="37"/>
  <c r="AE147" i="37" s="1"/>
  <c r="N191" i="37"/>
  <c r="J164" i="37"/>
  <c r="W151" i="37"/>
  <c r="AV151" i="37" s="1"/>
  <c r="I169" i="37"/>
  <c r="Q169" i="37"/>
  <c r="N151" i="37"/>
  <c r="AM151" i="37" s="1"/>
  <c r="J181" i="37"/>
  <c r="AA155" i="37"/>
  <c r="S157" i="37"/>
  <c r="M192" i="37"/>
  <c r="R145" i="37"/>
  <c r="AQ145" i="37" s="1"/>
  <c r="F176" i="37"/>
  <c r="AE176" i="37" s="1"/>
  <c r="F145" i="37"/>
  <c r="AE145" i="37" s="1"/>
  <c r="AA183" i="37"/>
  <c r="M168" i="37"/>
  <c r="V164" i="37"/>
  <c r="I145" i="37"/>
  <c r="AH145" i="37" s="1"/>
  <c r="M176" i="37"/>
  <c r="O167" i="37"/>
  <c r="S164" i="37"/>
  <c r="AA176" i="37"/>
  <c r="W167" i="37"/>
  <c r="Y157" i="37"/>
  <c r="AA173" i="37"/>
  <c r="Q164" i="37"/>
  <c r="H147" i="37"/>
  <c r="AG147" i="37" s="1"/>
  <c r="O188" i="37"/>
  <c r="V167" i="37"/>
  <c r="U175" i="37"/>
  <c r="F190" i="37"/>
  <c r="AE190" i="37" s="1"/>
  <c r="N181" i="37"/>
  <c r="L183" i="37"/>
  <c r="K176" i="37"/>
  <c r="N176" i="37"/>
  <c r="Q173" i="37"/>
  <c r="Q192" i="37"/>
  <c r="N192" i="37"/>
  <c r="AA164" i="37"/>
  <c r="W164" i="37"/>
  <c r="M151" i="37"/>
  <c r="AL151" i="37" s="1"/>
  <c r="W190" i="37"/>
  <c r="R177" i="37"/>
  <c r="N155" i="37"/>
  <c r="CJ147" i="37"/>
  <c r="K155" i="37"/>
  <c r="F174" i="37"/>
  <c r="AE174" i="37" s="1"/>
  <c r="Z176" i="37"/>
  <c r="I188" i="37"/>
  <c r="Z183" i="37"/>
  <c r="U186" i="37"/>
  <c r="Q183" i="37"/>
  <c r="V177" i="37"/>
  <c r="M173" i="37"/>
  <c r="Y186" i="37"/>
  <c r="N177" i="37"/>
  <c r="I192" i="37"/>
  <c r="Q147" i="37"/>
  <c r="AP147" i="37" s="1"/>
  <c r="M159" i="37"/>
  <c r="F169" i="37"/>
  <c r="AE169" i="37" s="1"/>
  <c r="S175" i="37"/>
  <c r="Q145" i="37"/>
  <c r="AP145" i="37" s="1"/>
  <c r="M188" i="37"/>
  <c r="J155" i="37"/>
  <c r="Q175" i="37"/>
  <c r="S151" i="37"/>
  <c r="AR151" i="37" s="1"/>
  <c r="U177" i="37"/>
  <c r="Z155" i="37"/>
  <c r="AA192" i="37"/>
  <c r="W192" i="37"/>
  <c r="AA145" i="37"/>
  <c r="AZ145" i="37" s="1"/>
  <c r="W168" i="37"/>
  <c r="F164" i="37"/>
  <c r="AE164" i="37" s="1"/>
  <c r="CJ151" i="37"/>
  <c r="K164" i="37"/>
  <c r="N190" i="37"/>
  <c r="M155" i="37"/>
  <c r="U187" i="37"/>
  <c r="AA168" i="37"/>
  <c r="S145" i="37"/>
  <c r="AR145" i="37" s="1"/>
  <c r="W175" i="37"/>
  <c r="F173" i="37"/>
  <c r="AE173" i="37" s="1"/>
  <c r="K177" i="37"/>
  <c r="S167" i="37"/>
  <c r="Y183" i="37"/>
  <c r="I177" i="37"/>
  <c r="S177" i="37"/>
  <c r="J187" i="37"/>
  <c r="Y164" i="37"/>
  <c r="J169" i="37"/>
  <c r="L159" i="37"/>
  <c r="U192" i="37"/>
  <c r="V173" i="37"/>
  <c r="U147" i="37"/>
  <c r="AT147" i="37" s="1"/>
  <c r="F168" i="37"/>
  <c r="AE168" i="37" s="1"/>
  <c r="I186" i="37"/>
  <c r="S147" i="37"/>
  <c r="AR147" i="37" s="1"/>
  <c r="Z168" i="37"/>
  <c r="AA186" i="37"/>
  <c r="V190" i="37"/>
  <c r="R175" i="37"/>
  <c r="G145" i="37"/>
  <c r="Q190" i="37"/>
  <c r="AA181" i="37"/>
  <c r="O181" i="37"/>
  <c r="R190" i="37"/>
  <c r="I157" i="37"/>
  <c r="K192" i="37"/>
  <c r="S173" i="37"/>
  <c r="R173" i="37"/>
  <c r="K167" i="37"/>
  <c r="U157" i="37"/>
  <c r="I164" i="37"/>
  <c r="R164" i="37"/>
  <c r="L188" i="37"/>
  <c r="K190" i="37"/>
  <c r="W181" i="37"/>
  <c r="AA157" i="37"/>
  <c r="CP145" i="37"/>
  <c r="I190" i="37"/>
  <c r="R157" i="37"/>
  <c r="K188" i="37"/>
  <c r="Y147" i="37"/>
  <c r="AX147" i="37" s="1"/>
  <c r="V151" i="37"/>
  <c r="AU151" i="37" s="1"/>
  <c r="R180" i="37"/>
  <c r="O157" i="37"/>
  <c r="Z190" i="37"/>
  <c r="V155" i="37"/>
  <c r="K181" i="37"/>
  <c r="S190" i="37"/>
  <c r="J188" i="37"/>
  <c r="N180" i="37"/>
  <c r="J174" i="37"/>
  <c r="L167" i="37"/>
  <c r="O177" i="37"/>
  <c r="R168" i="37"/>
  <c r="AA188" i="37"/>
  <c r="O159" i="37"/>
  <c r="J157" i="37"/>
  <c r="L164" i="37"/>
  <c r="O164" i="37"/>
  <c r="M145" i="37"/>
  <c r="AL145" i="37" s="1"/>
  <c r="O155" i="37"/>
  <c r="I171" i="37"/>
  <c r="Y191" i="37"/>
  <c r="Q171" i="37"/>
  <c r="S171" i="37"/>
  <c r="D171" i="37"/>
  <c r="AC171" i="37" s="1"/>
  <c r="X191" i="37"/>
  <c r="U171" i="37"/>
  <c r="L171" i="37"/>
  <c r="W191" i="37"/>
  <c r="M191" i="37"/>
  <c r="J191" i="37"/>
  <c r="Q191" i="37"/>
  <c r="AA191" i="37"/>
  <c r="P191" i="37"/>
  <c r="Z171" i="37"/>
  <c r="L191" i="37"/>
  <c r="T191" i="37"/>
  <c r="V191" i="37"/>
  <c r="U191" i="37"/>
  <c r="D191" i="37"/>
  <c r="AC191" i="37" s="1"/>
  <c r="M171" i="37"/>
  <c r="T171" i="37"/>
  <c r="N171" i="37"/>
  <c r="K171" i="37"/>
  <c r="X171" i="37"/>
  <c r="Y171" i="37"/>
  <c r="V171" i="37"/>
  <c r="O191" i="37"/>
  <c r="P171" i="37"/>
  <c r="O171" i="37"/>
  <c r="K191" i="37"/>
  <c r="DH144" i="37"/>
  <c r="DJ144" i="37" s="1"/>
  <c r="DI144" i="37"/>
  <c r="DK144" i="37" s="1"/>
  <c r="BZ59" i="36" a="1"/>
  <c r="BZ59" i="36" s="1"/>
  <c r="CA59" i="36" s="1"/>
  <c r="CB70" i="36"/>
  <c r="CB59" i="36"/>
  <c r="CB68" i="36"/>
  <c r="CB76" i="36"/>
  <c r="CB71" i="36"/>
  <c r="CB74" i="36"/>
  <c r="CB85" i="36"/>
  <c r="CB81" i="36"/>
  <c r="CB62" i="36"/>
  <c r="CB78" i="36"/>
  <c r="CB87" i="36"/>
  <c r="CB66" i="36"/>
  <c r="CB79" i="36"/>
  <c r="CB64" i="36"/>
  <c r="CB82" i="36"/>
  <c r="CB86" i="36"/>
  <c r="CB73" i="36"/>
  <c r="CB77" i="36"/>
  <c r="CB75" i="36"/>
  <c r="CB69" i="36"/>
  <c r="CB61" i="36"/>
  <c r="CB80" i="36"/>
  <c r="CB63" i="36"/>
  <c r="CB83" i="36"/>
  <c r="CI58" i="36"/>
  <c r="CB67" i="36"/>
  <c r="CB72" i="36"/>
  <c r="CB65" i="36"/>
  <c r="CB60" i="36"/>
  <c r="CB84" i="36"/>
  <c r="BZ79" i="36" a="1"/>
  <c r="BZ79" i="36" s="1"/>
  <c r="CA79" i="36" s="1"/>
  <c r="BZ76" i="36" a="1"/>
  <c r="BZ76" i="36" s="1"/>
  <c r="CA76" i="36" s="1"/>
  <c r="BZ77" i="36" a="1"/>
  <c r="BZ77" i="36" s="1"/>
  <c r="CA77" i="36" s="1"/>
  <c r="BZ83" i="36" a="1"/>
  <c r="BZ83" i="36" s="1"/>
  <c r="CA83" i="36" s="1"/>
  <c r="BZ73" i="36" a="1"/>
  <c r="BZ73" i="36" s="1"/>
  <c r="CA73" i="36" s="1"/>
  <c r="BZ68" i="36" a="1"/>
  <c r="BZ68" i="36" s="1"/>
  <c r="CA68" i="36" s="1"/>
  <c r="BZ87" i="36" a="1"/>
  <c r="BZ87" i="36" s="1"/>
  <c r="CA87" i="36" s="1"/>
  <c r="BZ61" i="36" a="1"/>
  <c r="BZ61" i="36" s="1"/>
  <c r="CA61" i="36" s="1"/>
  <c r="BZ82" i="36" a="1"/>
  <c r="BZ82" i="36" s="1"/>
  <c r="CA82" i="36" s="1"/>
  <c r="BZ78" i="36" a="1"/>
  <c r="BZ78" i="36" s="1"/>
  <c r="CA78" i="36" s="1"/>
  <c r="BZ85" i="36" a="1"/>
  <c r="BZ85" i="36" s="1"/>
  <c r="CA85" i="36" s="1"/>
  <c r="BZ62" i="36" a="1"/>
  <c r="BZ62" i="36" s="1"/>
  <c r="CA62" i="36" s="1"/>
  <c r="BZ84" i="36" a="1"/>
  <c r="BZ84" i="36" s="1"/>
  <c r="CA84" i="36" s="1"/>
  <c r="BZ86" i="36" a="1"/>
  <c r="BZ86" i="36" s="1"/>
  <c r="CA86" i="36" s="1"/>
  <c r="BZ65" i="36" a="1"/>
  <c r="BZ65" i="36" s="1"/>
  <c r="CA65" i="36" s="1"/>
  <c r="BZ64" i="36" a="1"/>
  <c r="BZ64" i="36" s="1"/>
  <c r="CA64" i="36" s="1"/>
  <c r="BZ67" i="36" a="1"/>
  <c r="BZ67" i="36" s="1"/>
  <c r="CA67" i="36" s="1"/>
  <c r="BZ63" i="36" a="1"/>
  <c r="BZ63" i="36" s="1"/>
  <c r="CA63" i="36" s="1"/>
  <c r="BZ69" i="36" a="1"/>
  <c r="BZ69" i="36" s="1"/>
  <c r="CA69" i="36" s="1"/>
  <c r="BZ60" i="36" a="1"/>
  <c r="BZ60" i="36" s="1"/>
  <c r="CA60" i="36" s="1"/>
  <c r="BZ74" i="36" a="1"/>
  <c r="BZ74" i="36" s="1"/>
  <c r="CA74" i="36" s="1"/>
  <c r="BZ81" i="36" a="1"/>
  <c r="BZ81" i="36" s="1"/>
  <c r="CA81" i="36" s="1"/>
  <c r="BZ75" i="36" a="1"/>
  <c r="BZ75" i="36" s="1"/>
  <c r="CA75" i="36" s="1"/>
  <c r="BZ66" i="36" a="1"/>
  <c r="BZ66" i="36" s="1"/>
  <c r="CA66" i="36" s="1"/>
  <c r="BZ70" i="36" a="1"/>
  <c r="BZ70" i="36" s="1"/>
  <c r="CA70" i="36" s="1"/>
  <c r="BZ71" i="36" a="1"/>
  <c r="BZ71" i="36" s="1"/>
  <c r="CA71" i="36" s="1"/>
  <c r="BZ72" i="36" a="1"/>
  <c r="BZ72" i="36" s="1"/>
  <c r="CA72" i="36" s="1"/>
  <c r="BZ80" i="36" a="1"/>
  <c r="BZ80" i="36" s="1"/>
  <c r="CA80" i="36" s="1"/>
  <c r="DH344" i="41" l="1"/>
  <c r="DH277" i="41"/>
  <c r="BS302" i="41"/>
  <c r="CB302" i="41" s="1"/>
  <c r="BZ279" i="41" a="1"/>
  <c r="BZ279" i="41" s="1"/>
  <c r="BS223" i="41"/>
  <c r="CB223" i="41" s="1"/>
  <c r="BS180" i="41"/>
  <c r="BR218" i="41"/>
  <c r="BS173" i="41"/>
  <c r="CB173" i="41" s="1"/>
  <c r="BR193" i="41"/>
  <c r="BS320" i="41"/>
  <c r="CB320" i="41" s="1"/>
  <c r="BR245" i="41"/>
  <c r="BS151" i="41"/>
  <c r="CB151" i="41" s="1"/>
  <c r="BS393" i="41"/>
  <c r="CB393" i="41" s="1"/>
  <c r="BR164" i="41"/>
  <c r="BS322" i="41"/>
  <c r="CB322" i="41" s="1"/>
  <c r="BS294" i="41"/>
  <c r="CB294" i="41" s="1"/>
  <c r="BS354" i="41"/>
  <c r="BZ354" i="41" s="1" a="1"/>
  <c r="BZ354" i="41" s="1"/>
  <c r="CA354" i="41" s="1"/>
  <c r="CQ354" i="41" s="1"/>
  <c r="BS177" i="41"/>
  <c r="CB177" i="41" s="1"/>
  <c r="BR144" i="41"/>
  <c r="BR162" i="41"/>
  <c r="BS189" i="41"/>
  <c r="BR321" i="41"/>
  <c r="BR356" i="41"/>
  <c r="BS159" i="41"/>
  <c r="CB159" i="41" s="1"/>
  <c r="BS191" i="41"/>
  <c r="CB191" i="41" s="1"/>
  <c r="DJ277" i="41"/>
  <c r="Q269" i="41" s="1"/>
  <c r="L89" i="41" s="1"/>
  <c r="L24" i="43" s="1"/>
  <c r="BS288" i="41"/>
  <c r="CB288" i="41" s="1"/>
  <c r="BS346" i="41"/>
  <c r="CB346" i="41" s="1"/>
  <c r="BS312" i="41"/>
  <c r="CB312" i="41" s="1"/>
  <c r="BR189" i="41"/>
  <c r="BS306" i="41"/>
  <c r="CB306" i="41" s="1"/>
  <c r="BS377" i="41"/>
  <c r="CB377" i="41" s="1"/>
  <c r="BR220" i="41"/>
  <c r="BZ220" i="41" s="1" a="1"/>
  <c r="BZ220" i="41" s="1"/>
  <c r="BS286" i="41"/>
  <c r="CB286" i="41" s="1"/>
  <c r="BS392" i="41"/>
  <c r="CB392" i="41" s="1"/>
  <c r="BS161" i="41"/>
  <c r="BS291" i="41"/>
  <c r="CB291" i="41" s="1"/>
  <c r="BS360" i="41"/>
  <c r="CB360" i="41" s="1"/>
  <c r="BS284" i="41"/>
  <c r="CB284" i="41" s="1"/>
  <c r="BS315" i="41"/>
  <c r="CB315" i="41" s="1"/>
  <c r="BS252" i="41"/>
  <c r="CB252" i="41" s="1"/>
  <c r="BS353" i="41"/>
  <c r="CB353" i="41" s="1"/>
  <c r="BS250" i="41"/>
  <c r="CB250" i="41" s="1"/>
  <c r="BS382" i="41"/>
  <c r="CB382" i="41" s="1"/>
  <c r="BR221" i="41"/>
  <c r="BZ221" i="41" s="1" a="1"/>
  <c r="BZ221" i="41" s="1"/>
  <c r="BS300" i="41"/>
  <c r="CB300" i="41" s="1"/>
  <c r="BR179" i="41"/>
  <c r="BZ179" i="41" s="1" a="1"/>
  <c r="BZ179" i="41" s="1"/>
  <c r="CA179" i="41" s="1"/>
  <c r="CQ179" i="41" s="1"/>
  <c r="BS391" i="41"/>
  <c r="CB391" i="41" s="1"/>
  <c r="BS225" i="41"/>
  <c r="CB225" i="41" s="1"/>
  <c r="BR215" i="41"/>
  <c r="BZ215" i="41" s="1" a="1"/>
  <c r="BZ215" i="41" s="1"/>
  <c r="CA215" i="41" s="1"/>
  <c r="CQ215" i="41" s="1"/>
  <c r="BR188" i="41"/>
  <c r="BZ188" i="41" s="1" a="1"/>
  <c r="BZ188" i="41" s="1"/>
  <c r="BS226" i="41"/>
  <c r="CB226" i="41" s="1"/>
  <c r="BS319" i="41"/>
  <c r="BS222" i="41"/>
  <c r="CB222" i="41" s="1"/>
  <c r="BS216" i="41"/>
  <c r="CB216" i="41" s="1"/>
  <c r="BS314" i="41"/>
  <c r="CB314" i="41" s="1"/>
  <c r="BS379" i="41"/>
  <c r="BS144" i="41"/>
  <c r="CB144" i="41" s="1"/>
  <c r="BR358" i="41"/>
  <c r="BZ358" i="41" s="1" a="1"/>
  <c r="BZ358" i="41" s="1"/>
  <c r="CA358" i="41" s="1"/>
  <c r="CQ358" i="41" s="1"/>
  <c r="BR217" i="41"/>
  <c r="BS253" i="41"/>
  <c r="BR355" i="41"/>
  <c r="BR326" i="41"/>
  <c r="BZ326" i="41" s="1" a="1"/>
  <c r="BZ326" i="41" s="1"/>
  <c r="CA326" i="41" s="1"/>
  <c r="CQ326" i="41" s="1"/>
  <c r="BS249" i="41"/>
  <c r="BS228" i="41"/>
  <c r="CB228" i="41" s="1"/>
  <c r="BS318" i="41"/>
  <c r="CB318" i="41" s="1"/>
  <c r="BS316" i="41"/>
  <c r="CB316" i="41" s="1"/>
  <c r="BR260" i="41"/>
  <c r="BS298" i="41"/>
  <c r="CB298" i="41" s="1"/>
  <c r="BS388" i="41"/>
  <c r="BS247" i="41"/>
  <c r="CB247" i="41" s="1"/>
  <c r="BS181" i="41"/>
  <c r="CB181" i="41" s="1"/>
  <c r="CI181" i="41" s="1"/>
  <c r="BR222" i="41"/>
  <c r="BS178" i="41"/>
  <c r="CB178" i="41" s="1"/>
  <c r="BR175" i="41"/>
  <c r="BS383" i="41"/>
  <c r="CB383" i="41" s="1"/>
  <c r="BR361" i="41"/>
  <c r="BS367" i="41"/>
  <c r="CB367" i="41" s="1"/>
  <c r="BR348" i="41"/>
  <c r="BR283" i="41"/>
  <c r="BS236" i="41"/>
  <c r="CB236" i="41" s="1"/>
  <c r="BS244" i="41"/>
  <c r="CB244" i="41" s="1"/>
  <c r="BS394" i="41"/>
  <c r="CB394" i="41" s="1"/>
  <c r="BS254" i="41"/>
  <c r="CB254" i="41" s="1"/>
  <c r="DI277" i="41"/>
  <c r="BS171" i="41"/>
  <c r="CB171" i="41" s="1"/>
  <c r="BS238" i="41"/>
  <c r="CB238" i="41" s="1"/>
  <c r="BS148" i="41"/>
  <c r="CB148" i="41" s="1"/>
  <c r="BS220" i="41"/>
  <c r="CB220" i="41" s="1"/>
  <c r="BS374" i="41"/>
  <c r="CB374" i="41" s="1"/>
  <c r="BS160" i="41"/>
  <c r="CB160" i="41" s="1"/>
  <c r="BS182" i="41"/>
  <c r="CB182" i="41" s="1"/>
  <c r="BR294" i="41"/>
  <c r="DK277" i="41"/>
  <c r="Q270" i="41" s="1"/>
  <c r="N89" i="41" s="1"/>
  <c r="N24" i="43" s="1"/>
  <c r="BR231" i="41"/>
  <c r="BS232" i="41"/>
  <c r="CB232" i="41" s="1"/>
  <c r="BR364" i="41"/>
  <c r="BZ364" i="41" s="1" a="1"/>
  <c r="BZ364" i="41" s="1"/>
  <c r="CA364" i="41" s="1"/>
  <c r="CQ364" i="41" s="1"/>
  <c r="BS285" i="41"/>
  <c r="BS227" i="41"/>
  <c r="CB227" i="41" s="1"/>
  <c r="BR152" i="41"/>
  <c r="BZ152" i="41" s="1" a="1"/>
  <c r="BZ152" i="41" s="1"/>
  <c r="BS370" i="41"/>
  <c r="CB370" i="41" s="1"/>
  <c r="BS305" i="41"/>
  <c r="CB305" i="41" s="1"/>
  <c r="BS304" i="41"/>
  <c r="CB304" i="41" s="1"/>
  <c r="BR239" i="41"/>
  <c r="BZ239" i="41" s="1" a="1"/>
  <c r="BZ239" i="41" s="1"/>
  <c r="CA239" i="41" s="1"/>
  <c r="CQ239" i="41" s="1"/>
  <c r="BJ242" i="41"/>
  <c r="BR242" i="41" s="1"/>
  <c r="BS242" i="41"/>
  <c r="CB242" i="41" s="1"/>
  <c r="BJ149" i="41"/>
  <c r="BR149" i="41" s="1"/>
  <c r="BS149" i="41"/>
  <c r="BJ317" i="41"/>
  <c r="BR317" i="41" s="1"/>
  <c r="BS317" i="41"/>
  <c r="BS188" i="41"/>
  <c r="CB188" i="41" s="1"/>
  <c r="BJ150" i="41"/>
  <c r="BR150" i="41" s="1"/>
  <c r="BS150" i="41"/>
  <c r="CB150" i="41" s="1"/>
  <c r="BJ163" i="41"/>
  <c r="BR163" i="41" s="1"/>
  <c r="BS163" i="41"/>
  <c r="CB163" i="41" s="1"/>
  <c r="BJ347" i="41"/>
  <c r="BR347" i="41" s="1"/>
  <c r="BZ347" i="41" s="1" a="1"/>
  <c r="BZ347" i="41" s="1"/>
  <c r="CA347" i="41" s="1"/>
  <c r="CQ347" i="41" s="1"/>
  <c r="BS347" i="41"/>
  <c r="CB347" i="41" s="1"/>
  <c r="CB165" i="41"/>
  <c r="BJ311" i="41"/>
  <c r="BR311" i="41" s="1"/>
  <c r="BS311" i="41"/>
  <c r="CB311" i="41" s="1"/>
  <c r="BJ187" i="41"/>
  <c r="BR187" i="41" s="1"/>
  <c r="BS187" i="41"/>
  <c r="CB187" i="41" s="1"/>
  <c r="CB379" i="41"/>
  <c r="BJ257" i="41"/>
  <c r="BR257" i="41" s="1"/>
  <c r="BS257" i="41"/>
  <c r="CB257" i="41" s="1"/>
  <c r="CB281" i="41"/>
  <c r="BJ168" i="41"/>
  <c r="BR168" i="41" s="1"/>
  <c r="BS168" i="41"/>
  <c r="CB168" i="41" s="1"/>
  <c r="BJ297" i="41"/>
  <c r="BR297" i="41" s="1"/>
  <c r="BS297" i="41"/>
  <c r="CB297" i="41" s="1"/>
  <c r="BS365" i="41"/>
  <c r="CB365" i="41" s="1"/>
  <c r="BJ153" i="41"/>
  <c r="BR153" i="41" s="1"/>
  <c r="BS153" i="41"/>
  <c r="CB153" i="41" s="1"/>
  <c r="BJ183" i="41"/>
  <c r="BR183" i="41" s="1"/>
  <c r="BS183" i="41"/>
  <c r="CB161" i="41"/>
  <c r="BJ301" i="41"/>
  <c r="BR301" i="41" s="1"/>
  <c r="BS301" i="41"/>
  <c r="BR365" i="41"/>
  <c r="BR219" i="41"/>
  <c r="BZ219" i="41" s="1" a="1"/>
  <c r="BZ219" i="41" s="1"/>
  <c r="CA219" i="41" s="1"/>
  <c r="CQ219" i="41" s="1"/>
  <c r="BJ185" i="41"/>
  <c r="BR185" i="41" s="1"/>
  <c r="BS185" i="41"/>
  <c r="CB185" i="41" s="1"/>
  <c r="BS326" i="41"/>
  <c r="CB326" i="41" s="1"/>
  <c r="CB248" i="41"/>
  <c r="BJ289" i="41"/>
  <c r="BR289" i="41" s="1"/>
  <c r="BS289" i="41"/>
  <c r="BJ154" i="41"/>
  <c r="BR154" i="41" s="1"/>
  <c r="BS154" i="41"/>
  <c r="CB154" i="41" s="1"/>
  <c r="BJ376" i="41"/>
  <c r="BR376" i="41" s="1"/>
  <c r="BS376" i="41"/>
  <c r="CB376" i="41" s="1"/>
  <c r="BJ380" i="41"/>
  <c r="BR380" i="41" s="1"/>
  <c r="BS380" i="41"/>
  <c r="CB380" i="41" s="1"/>
  <c r="BJ371" i="41"/>
  <c r="BR371" i="41" s="1"/>
  <c r="BS371" i="41"/>
  <c r="CB371" i="41" s="1"/>
  <c r="BJ213" i="41"/>
  <c r="BR213" i="41" s="1"/>
  <c r="BS213" i="41"/>
  <c r="CB213" i="41" s="1"/>
  <c r="BJ351" i="41"/>
  <c r="BR351" i="41" s="1"/>
  <c r="BS351" i="41"/>
  <c r="BJ368" i="41"/>
  <c r="BR368" i="41" s="1"/>
  <c r="BS368" i="41"/>
  <c r="CB368" i="41" s="1"/>
  <c r="BJ278" i="41"/>
  <c r="BR278" i="41" s="1"/>
  <c r="BS278" i="41"/>
  <c r="CB278" i="41" s="1"/>
  <c r="CB319" i="41"/>
  <c r="BJ327" i="41"/>
  <c r="BR327" i="41" s="1"/>
  <c r="BS327" i="41"/>
  <c r="BJ241" i="41"/>
  <c r="BR241" i="41" s="1"/>
  <c r="BS241" i="41"/>
  <c r="BS287" i="41"/>
  <c r="CB287" i="41" s="1"/>
  <c r="BJ211" i="41"/>
  <c r="BR211" i="41" s="1"/>
  <c r="BS211" i="41"/>
  <c r="CB211" i="41" s="1"/>
  <c r="BR385" i="41"/>
  <c r="CB389" i="41"/>
  <c r="BR280" i="41"/>
  <c r="BS190" i="41"/>
  <c r="CB190" i="41" s="1"/>
  <c r="BR302" i="41"/>
  <c r="BZ302" i="41" s="1" a="1"/>
  <c r="BZ302" i="41" s="1"/>
  <c r="CA302" i="41" s="1"/>
  <c r="CQ302" i="41" s="1"/>
  <c r="BR158" i="41"/>
  <c r="BR161" i="41"/>
  <c r="BR312" i="41"/>
  <c r="BZ312" i="41" s="1" a="1"/>
  <c r="BZ312" i="41" s="1"/>
  <c r="CA312" i="41" s="1"/>
  <c r="CQ312" i="41" s="1"/>
  <c r="BS283" i="41"/>
  <c r="CB283" i="41" s="1"/>
  <c r="BR246" i="41"/>
  <c r="BS296" i="41"/>
  <c r="CB296" i="41" s="1"/>
  <c r="BR186" i="41"/>
  <c r="BR240" i="41"/>
  <c r="BR374" i="41"/>
  <c r="BZ374" i="41" s="1" a="1"/>
  <c r="BZ374" i="41" s="1"/>
  <c r="BS214" i="41"/>
  <c r="CB214" i="41" s="1"/>
  <c r="BR346" i="41"/>
  <c r="BZ346" i="41" s="1" a="1"/>
  <c r="BZ346" i="41" s="1"/>
  <c r="CA346" i="41" s="1"/>
  <c r="CQ346" i="41" s="1"/>
  <c r="BS215" i="41"/>
  <c r="BR192" i="41"/>
  <c r="BR284" i="41"/>
  <c r="BZ284" i="41" s="1" a="1"/>
  <c r="BZ284" i="41" s="1"/>
  <c r="BS355" i="41"/>
  <c r="CB355" i="41" s="1"/>
  <c r="BR295" i="41"/>
  <c r="BR299" i="41"/>
  <c r="BS321" i="41"/>
  <c r="BR243" i="41"/>
  <c r="BZ243" i="41" s="1" a="1"/>
  <c r="BZ243" i="41" s="1"/>
  <c r="CA243" i="41" s="1"/>
  <c r="CQ243" i="41" s="1"/>
  <c r="BR372" i="41"/>
  <c r="BZ372" i="41" s="1" a="1"/>
  <c r="BZ372" i="41" s="1"/>
  <c r="BR247" i="41"/>
  <c r="BR323" i="41"/>
  <c r="BR191" i="41"/>
  <c r="BS234" i="41"/>
  <c r="BS230" i="41"/>
  <c r="BZ230" i="41" s="1" a="1"/>
  <c r="BZ230" i="41" s="1"/>
  <c r="CA230" i="41" s="1"/>
  <c r="CQ230" i="41" s="1"/>
  <c r="BS192" i="41"/>
  <c r="CB192" i="41" s="1"/>
  <c r="BS166" i="41"/>
  <c r="CB166" i="41" s="1"/>
  <c r="BS381" i="41"/>
  <c r="BS167" i="41"/>
  <c r="BR316" i="41"/>
  <c r="BZ316" i="41" s="1" a="1"/>
  <c r="BZ316" i="41" s="1"/>
  <c r="CA316" i="41" s="1"/>
  <c r="CQ316" i="41" s="1"/>
  <c r="BS229" i="41"/>
  <c r="CB229" i="41" s="1"/>
  <c r="BS162" i="41"/>
  <c r="BZ162" i="41" s="1" a="1"/>
  <c r="BZ162" i="41" s="1"/>
  <c r="CA162" i="41" s="1"/>
  <c r="CQ162" i="41" s="1"/>
  <c r="BR171" i="41"/>
  <c r="BR305" i="41"/>
  <c r="BR388" i="41"/>
  <c r="BS164" i="41"/>
  <c r="CB164" i="41" s="1"/>
  <c r="BR285" i="41"/>
  <c r="BR384" i="41"/>
  <c r="BS217" i="41"/>
  <c r="CB217" i="41" s="1"/>
  <c r="BS323" i="41"/>
  <c r="CB323" i="41" s="1"/>
  <c r="BR169" i="41"/>
  <c r="BR304" i="41"/>
  <c r="BS212" i="41"/>
  <c r="BS255" i="41"/>
  <c r="CB255" i="41" s="1"/>
  <c r="BZ155" i="41" a="1"/>
  <c r="BZ155" i="41" s="1"/>
  <c r="CA155" i="41" s="1"/>
  <c r="CQ155" i="41" s="1"/>
  <c r="BR174" i="41"/>
  <c r="CI279" i="41"/>
  <c r="CA279" i="41"/>
  <c r="CQ279" i="41" s="1"/>
  <c r="BR308" i="41"/>
  <c r="BR386" i="41"/>
  <c r="BS155" i="41"/>
  <c r="BR352" i="41"/>
  <c r="BR259" i="41"/>
  <c r="BZ259" i="41" s="1" a="1"/>
  <c r="BZ259" i="41" s="1"/>
  <c r="CA259" i="41" s="1"/>
  <c r="CQ259" i="41" s="1"/>
  <c r="BR296" i="41"/>
  <c r="CB243" i="41"/>
  <c r="BZ164" i="41" a="1"/>
  <c r="BZ164" i="41" s="1"/>
  <c r="BS362" i="41"/>
  <c r="CB362" i="41" s="1"/>
  <c r="BZ283" i="41" a="1"/>
  <c r="BZ283" i="41" s="1"/>
  <c r="CB369" i="41"/>
  <c r="BS307" i="41"/>
  <c r="BR236" i="41"/>
  <c r="BZ236" i="41" s="1" a="1"/>
  <c r="BZ236" i="41" s="1"/>
  <c r="CA236" i="41" s="1"/>
  <c r="CQ236" i="41" s="1"/>
  <c r="BS245" i="41"/>
  <c r="CB245" i="41" s="1"/>
  <c r="BR167" i="41"/>
  <c r="BR172" i="41"/>
  <c r="CB251" i="41"/>
  <c r="DJ144" i="41"/>
  <c r="DJ143" i="41" s="1"/>
  <c r="Q135" i="41" s="1"/>
  <c r="DH143" i="41"/>
  <c r="BS246" i="41"/>
  <c r="CB246" i="41" s="1"/>
  <c r="BR234" i="41"/>
  <c r="BZ234" i="41" s="1" a="1"/>
  <c r="BZ234" i="41" s="1"/>
  <c r="CA234" i="41" s="1"/>
  <c r="CQ234" i="41" s="1"/>
  <c r="BS179" i="41"/>
  <c r="CB179" i="41" s="1"/>
  <c r="BR322" i="41"/>
  <c r="BR394" i="41"/>
  <c r="BZ394" i="41" s="1" a="1"/>
  <c r="BZ394" i="41" s="1"/>
  <c r="CA394" i="41" s="1"/>
  <c r="CQ394" i="41" s="1"/>
  <c r="BR303" i="41"/>
  <c r="BZ303" i="41" s="1" a="1"/>
  <c r="BZ303" i="41" s="1"/>
  <c r="BR170" i="41"/>
  <c r="BZ170" i="41" s="1" a="1"/>
  <c r="BZ170" i="41" s="1"/>
  <c r="BR373" i="41"/>
  <c r="BZ373" i="41" s="1" a="1"/>
  <c r="BZ373" i="41" s="1"/>
  <c r="BS358" i="41"/>
  <c r="BS295" i="41"/>
  <c r="BR324" i="41"/>
  <c r="BS308" i="41"/>
  <c r="CB308" i="41" s="1"/>
  <c r="BS193" i="41"/>
  <c r="CB193" i="41" s="1"/>
  <c r="BR165" i="41"/>
  <c r="BZ165" i="41" s="1" a="1"/>
  <c r="BZ165" i="41" s="1"/>
  <c r="CA165" i="41" s="1"/>
  <c r="CQ165" i="41" s="1"/>
  <c r="CB285" i="41"/>
  <c r="BS361" i="41"/>
  <c r="CB361" i="41" s="1"/>
  <c r="BR226" i="41"/>
  <c r="BR377" i="41"/>
  <c r="BR145" i="41"/>
  <c r="BZ145" i="41" s="1" a="1"/>
  <c r="BZ145" i="41" s="1"/>
  <c r="BR181" i="41"/>
  <c r="BZ181" i="41" s="1" a="1"/>
  <c r="BZ181" i="41" s="1"/>
  <c r="CA181" i="41" s="1"/>
  <c r="CQ181" i="41" s="1"/>
  <c r="BR319" i="41"/>
  <c r="BZ319" i="41" s="1" a="1"/>
  <c r="BZ319" i="41" s="1"/>
  <c r="CA319" i="41" s="1"/>
  <c r="CQ319" i="41" s="1"/>
  <c r="BR251" i="41"/>
  <c r="BZ251" i="41" s="1" a="1"/>
  <c r="BZ251" i="41" s="1"/>
  <c r="CA251" i="41" s="1"/>
  <c r="CQ251" i="41" s="1"/>
  <c r="CB189" i="41"/>
  <c r="BR315" i="41"/>
  <c r="BR282" i="41"/>
  <c r="BS231" i="41"/>
  <c r="CB231" i="41" s="1"/>
  <c r="BR310" i="41"/>
  <c r="BR292" i="41"/>
  <c r="BR387" i="41"/>
  <c r="BZ387" i="41" s="1" a="1"/>
  <c r="BZ387" i="41" s="1"/>
  <c r="DK144" i="41"/>
  <c r="DK143" i="41" s="1"/>
  <c r="Q136" i="41" s="1"/>
  <c r="N87" i="41" s="1"/>
  <c r="N22" i="43" s="1"/>
  <c r="DI143" i="41"/>
  <c r="BR286" i="41"/>
  <c r="BR258" i="41"/>
  <c r="BR369" i="41"/>
  <c r="BZ369" i="41" s="1" a="1"/>
  <c r="BZ369" i="41" s="1"/>
  <c r="CA369" i="41" s="1"/>
  <c r="CQ369" i="41" s="1"/>
  <c r="BS260" i="41"/>
  <c r="BR180" i="41"/>
  <c r="BZ180" i="41" s="1" a="1"/>
  <c r="BZ180" i="41" s="1"/>
  <c r="CA180" i="41" s="1"/>
  <c r="CQ180" i="41" s="1"/>
  <c r="BR318" i="41"/>
  <c r="BZ318" i="41" s="1" a="1"/>
  <c r="BZ318" i="41" s="1"/>
  <c r="BR227" i="41"/>
  <c r="BS387" i="41"/>
  <c r="CB387" i="41" s="1"/>
  <c r="BR229" i="41"/>
  <c r="BS390" i="41"/>
  <c r="CB390" i="41" s="1"/>
  <c r="BS221" i="41"/>
  <c r="CB221" i="41" s="1"/>
  <c r="CB235" i="41"/>
  <c r="CI235" i="41" s="1"/>
  <c r="BR391" i="41"/>
  <c r="BR146" i="41"/>
  <c r="BZ345" i="41" a="1"/>
  <c r="BZ345" i="41" s="1"/>
  <c r="BR314" i="41"/>
  <c r="BZ356" i="41" a="1"/>
  <c r="BZ356" i="41" s="1"/>
  <c r="CA356" i="41" s="1"/>
  <c r="CQ356" i="41" s="1"/>
  <c r="BR252" i="41"/>
  <c r="BZ252" i="41" s="1" a="1"/>
  <c r="BZ252" i="41" s="1"/>
  <c r="CA252" i="41" s="1"/>
  <c r="CQ252" i="41" s="1"/>
  <c r="BR393" i="41"/>
  <c r="BZ393" i="41" s="1" a="1"/>
  <c r="BZ393" i="41" s="1"/>
  <c r="CA393" i="41" s="1"/>
  <c r="CQ393" i="41" s="1"/>
  <c r="BR253" i="41"/>
  <c r="BR237" i="41"/>
  <c r="BR255" i="41"/>
  <c r="DH210" i="41"/>
  <c r="DJ211" i="41"/>
  <c r="DJ210" i="41" s="1"/>
  <c r="Q202" i="41" s="1"/>
  <c r="BR224" i="41"/>
  <c r="CB259" i="41"/>
  <c r="BR313" i="41"/>
  <c r="BR306" i="41"/>
  <c r="BS174" i="41"/>
  <c r="CB174" i="41" s="1"/>
  <c r="BS282" i="41"/>
  <c r="BS385" i="41"/>
  <c r="CB249" i="41"/>
  <c r="BS280" i="41"/>
  <c r="CB280" i="41" s="1"/>
  <c r="BR379" i="41"/>
  <c r="BZ379" i="41" s="1" a="1"/>
  <c r="BZ379" i="41" s="1"/>
  <c r="CA379" i="41" s="1"/>
  <c r="CQ379" i="41" s="1"/>
  <c r="CB180" i="41"/>
  <c r="CI180" i="41" s="1"/>
  <c r="BS375" i="41"/>
  <c r="CB375" i="41" s="1"/>
  <c r="BR307" i="41"/>
  <c r="BR160" i="41"/>
  <c r="BR176" i="41"/>
  <c r="BS313" i="41"/>
  <c r="CB313" i="41" s="1"/>
  <c r="CB156" i="41"/>
  <c r="BR238" i="41"/>
  <c r="BR250" i="41"/>
  <c r="BR392" i="41"/>
  <c r="BR383" i="41"/>
  <c r="BZ383" i="41" s="1" a="1"/>
  <c r="BZ383" i="41" s="1"/>
  <c r="BR320" i="41"/>
  <c r="BR367" i="41"/>
  <c r="BR382" i="41"/>
  <c r="BR244" i="41"/>
  <c r="BR177" i="41"/>
  <c r="BZ177" i="41" s="1" a="1"/>
  <c r="BZ177" i="41" s="1"/>
  <c r="BR166" i="41"/>
  <c r="BR254" i="41"/>
  <c r="BZ254" i="41" s="1" a="1"/>
  <c r="BZ254" i="41" s="1"/>
  <c r="CA254" i="41" s="1"/>
  <c r="CQ254" i="41" s="1"/>
  <c r="BR256" i="41"/>
  <c r="BZ256" i="41" s="1" a="1"/>
  <c r="BZ256" i="41" s="1"/>
  <c r="CA256" i="41" s="1"/>
  <c r="CQ256" i="41" s="1"/>
  <c r="BR290" i="41"/>
  <c r="BR173" i="41"/>
  <c r="BZ173" i="41" s="1" a="1"/>
  <c r="BZ173" i="41" s="1"/>
  <c r="CA173" i="41" s="1"/>
  <c r="CQ173" i="41" s="1"/>
  <c r="BS349" i="41"/>
  <c r="CB349" i="41" s="1"/>
  <c r="BS366" i="41"/>
  <c r="CB366" i="41" s="1"/>
  <c r="CB233" i="41"/>
  <c r="BS363" i="41"/>
  <c r="BS146" i="41"/>
  <c r="CB146" i="41" s="1"/>
  <c r="BR309" i="41"/>
  <c r="BR159" i="41"/>
  <c r="BZ159" i="41" s="1" a="1"/>
  <c r="BZ159" i="41" s="1"/>
  <c r="BR325" i="41"/>
  <c r="BZ325" i="41" s="1" a="1"/>
  <c r="BZ325" i="41" s="1"/>
  <c r="BS310" i="41"/>
  <c r="BR225" i="41"/>
  <c r="BR249" i="41"/>
  <c r="Q335" i="41"/>
  <c r="L90" i="41"/>
  <c r="BS258" i="41"/>
  <c r="CB258" i="41" s="1"/>
  <c r="BS186" i="41"/>
  <c r="CB186" i="41" s="1"/>
  <c r="BS240" i="41"/>
  <c r="BS224" i="41"/>
  <c r="CB224" i="41" s="1"/>
  <c r="BS175" i="41"/>
  <c r="CB175" i="41" s="1"/>
  <c r="BR293" i="41"/>
  <c r="BZ293" i="41" s="1" a="1"/>
  <c r="BZ293" i="41" s="1"/>
  <c r="CA293" i="41" s="1"/>
  <c r="CQ293" i="41" s="1"/>
  <c r="BS292" i="41"/>
  <c r="CB292" i="41" s="1"/>
  <c r="BR182" i="41"/>
  <c r="BZ182" i="41" s="1" a="1"/>
  <c r="BZ182" i="41" s="1"/>
  <c r="CA182" i="41" s="1"/>
  <c r="CQ182" i="41" s="1"/>
  <c r="BR184" i="41"/>
  <c r="BZ184" i="41" s="1" a="1"/>
  <c r="BZ184" i="41" s="1"/>
  <c r="BR178" i="41"/>
  <c r="BS303" i="41"/>
  <c r="CB303" i="41" s="1"/>
  <c r="BZ350" i="41" a="1"/>
  <c r="BZ350" i="41" s="1"/>
  <c r="BS299" i="41"/>
  <c r="BR147" i="41"/>
  <c r="BR370" i="41"/>
  <c r="BZ370" i="41" s="1" a="1"/>
  <c r="BZ370" i="41" s="1"/>
  <c r="CA370" i="41" s="1"/>
  <c r="CQ370" i="41" s="1"/>
  <c r="BR235" i="41"/>
  <c r="BZ235" i="41" s="1" a="1"/>
  <c r="BZ235" i="41" s="1"/>
  <c r="CA235" i="41" s="1"/>
  <c r="CQ235" i="41" s="1"/>
  <c r="BR378" i="41"/>
  <c r="BZ378" i="41" s="1" a="1"/>
  <c r="BZ378" i="41" s="1"/>
  <c r="CA378" i="41" s="1"/>
  <c r="CQ378" i="41" s="1"/>
  <c r="BS172" i="41"/>
  <c r="CB172" i="41" s="1"/>
  <c r="BS384" i="41"/>
  <c r="CB384" i="41" s="1"/>
  <c r="BS386" i="41"/>
  <c r="CB386" i="41" s="1"/>
  <c r="BR223" i="41"/>
  <c r="BZ223" i="41" s="1" a="1"/>
  <c r="BZ223" i="41" s="1"/>
  <c r="BS176" i="41"/>
  <c r="CB176" i="41" s="1"/>
  <c r="BS169" i="41"/>
  <c r="CB169" i="41" s="1"/>
  <c r="BR156" i="41"/>
  <c r="BZ156" i="41" s="1" a="1"/>
  <c r="BZ156" i="41" s="1"/>
  <c r="CA156" i="41" s="1"/>
  <c r="CQ156" i="41" s="1"/>
  <c r="BS239" i="41"/>
  <c r="DK211" i="41"/>
  <c r="DK210" i="41" s="1"/>
  <c r="Q203" i="41" s="1"/>
  <c r="N88" i="41" s="1"/>
  <c r="N23" i="43" s="1"/>
  <c r="DI210" i="41"/>
  <c r="BZ218" i="41" a="1"/>
  <c r="BZ218" i="41" s="1"/>
  <c r="BR390" i="41"/>
  <c r="BZ390" i="41" s="1" a="1"/>
  <c r="BZ390" i="41" s="1"/>
  <c r="BR357" i="41"/>
  <c r="BR375" i="41"/>
  <c r="BZ189" i="41" a="1"/>
  <c r="BZ189" i="41" s="1"/>
  <c r="CA189" i="41" s="1"/>
  <c r="CQ189" i="41" s="1"/>
  <c r="BS357" i="41"/>
  <c r="BS352" i="41"/>
  <c r="CB352" i="41" s="1"/>
  <c r="BR300" i="41"/>
  <c r="BR281" i="41"/>
  <c r="BZ281" i="41" s="1" a="1"/>
  <c r="BZ281" i="41" s="1"/>
  <c r="CA281" i="41" s="1"/>
  <c r="CQ281" i="41" s="1"/>
  <c r="BS158" i="41"/>
  <c r="CB158" i="41" s="1"/>
  <c r="BZ288" i="41" a="1"/>
  <c r="BZ288" i="41" s="1"/>
  <c r="BR298" i="41"/>
  <c r="BR389" i="41"/>
  <c r="BZ389" i="41" s="1" a="1"/>
  <c r="BZ389" i="41" s="1"/>
  <c r="CA389" i="41" s="1"/>
  <c r="CQ389" i="41" s="1"/>
  <c r="BR381" i="41"/>
  <c r="BR148" i="41"/>
  <c r="BR248" i="41"/>
  <c r="BZ248" i="41" s="1" a="1"/>
  <c r="BZ248" i="41" s="1"/>
  <c r="CA248" i="41" s="1"/>
  <c r="CQ248" i="41" s="1"/>
  <c r="BR157" i="41"/>
  <c r="BZ157" i="41" s="1" a="1"/>
  <c r="BZ157" i="41" s="1"/>
  <c r="CA157" i="41" s="1"/>
  <c r="CQ157" i="41" s="1"/>
  <c r="BR359" i="41"/>
  <c r="BZ359" i="41" s="1" a="1"/>
  <c r="BZ359" i="41" s="1"/>
  <c r="BS290" i="41"/>
  <c r="BS324" i="41"/>
  <c r="CB324" i="41" s="1"/>
  <c r="BS147" i="41"/>
  <c r="CB147" i="41" s="1"/>
  <c r="BR233" i="41"/>
  <c r="BZ233" i="41" s="1" a="1"/>
  <c r="BZ233" i="41" s="1"/>
  <c r="CA233" i="41" s="1"/>
  <c r="CQ233" i="41" s="1"/>
  <c r="BS348" i="41"/>
  <c r="CB348" i="41" s="1"/>
  <c r="BR216" i="41"/>
  <c r="BZ216" i="41" s="1" a="1"/>
  <c r="BZ216" i="41" s="1"/>
  <c r="BS309" i="41"/>
  <c r="BR228" i="41"/>
  <c r="BZ228" i="41" s="1" a="1"/>
  <c r="BZ228" i="41" s="1"/>
  <c r="BR232" i="41"/>
  <c r="BZ232" i="41" s="1" a="1"/>
  <c r="BZ232" i="41" s="1"/>
  <c r="CA232" i="41" s="1"/>
  <c r="CQ232" i="41" s="1"/>
  <c r="BS237" i="41"/>
  <c r="CB237" i="41" s="1"/>
  <c r="DI227" i="37"/>
  <c r="DK227" i="37" s="1"/>
  <c r="DI225" i="37"/>
  <c r="DK225" i="37" s="1"/>
  <c r="DH219" i="37"/>
  <c r="DJ219" i="37" s="1"/>
  <c r="DH224" i="37"/>
  <c r="DJ224" i="37" s="1"/>
  <c r="AC294" i="37"/>
  <c r="L336" i="37"/>
  <c r="L269" i="37"/>
  <c r="AC227" i="37"/>
  <c r="DH218" i="37"/>
  <c r="DJ218" i="37" s="1"/>
  <c r="DH223" i="37"/>
  <c r="DJ223" i="37" s="1"/>
  <c r="DI215" i="37"/>
  <c r="DK215" i="37" s="1"/>
  <c r="DI226" i="37"/>
  <c r="DK226" i="37" s="1"/>
  <c r="CO378" i="37"/>
  <c r="CP378" i="37" s="1"/>
  <c r="CO394" i="37"/>
  <c r="CP394" i="37" s="1"/>
  <c r="CO382" i="37"/>
  <c r="CP382" i="37" s="1"/>
  <c r="DI212" i="37"/>
  <c r="DK212" i="37" s="1"/>
  <c r="CO357" i="37"/>
  <c r="CP357" i="37" s="1"/>
  <c r="CO388" i="37"/>
  <c r="CP388" i="37" s="1"/>
  <c r="CO356" i="37"/>
  <c r="CP356" i="37" s="1"/>
  <c r="DH228" i="37"/>
  <c r="DJ228" i="37" s="1"/>
  <c r="CO386" i="37"/>
  <c r="CP386" i="37" s="1"/>
  <c r="CO392" i="37"/>
  <c r="CP392" i="37" s="1"/>
  <c r="CO355" i="37"/>
  <c r="CP355" i="37" s="1"/>
  <c r="BB361" i="37" a="1"/>
  <c r="BK361" i="37" s="1"/>
  <c r="CO372" i="37"/>
  <c r="CP372" i="37" s="1"/>
  <c r="CO348" i="37"/>
  <c r="CP348" i="37" s="1"/>
  <c r="CO349" i="37"/>
  <c r="CP349" i="37" s="1"/>
  <c r="CO391" i="37"/>
  <c r="CP391" i="37" s="1"/>
  <c r="CO383" i="37"/>
  <c r="CP383" i="37" s="1"/>
  <c r="CO358" i="37"/>
  <c r="CP358" i="37" s="1"/>
  <c r="CO377" i="37"/>
  <c r="CP377" i="37" s="1"/>
  <c r="CO385" i="37"/>
  <c r="CP385" i="37" s="1"/>
  <c r="CO371" i="37"/>
  <c r="CP371" i="37" s="1"/>
  <c r="CO375" i="37"/>
  <c r="CP375" i="37" s="1"/>
  <c r="CO376" i="37"/>
  <c r="CP376" i="37" s="1"/>
  <c r="DH213" i="37"/>
  <c r="DJ213" i="37" s="1"/>
  <c r="CO389" i="37"/>
  <c r="CP389" i="37" s="1"/>
  <c r="CO393" i="37"/>
  <c r="CP393" i="37" s="1"/>
  <c r="CO373" i="37"/>
  <c r="CP373" i="37" s="1"/>
  <c r="CO380" i="37"/>
  <c r="CP380" i="37" s="1"/>
  <c r="CO362" i="37"/>
  <c r="CP362" i="37" s="1"/>
  <c r="DI216" i="37"/>
  <c r="DK216" i="37" s="1"/>
  <c r="CO351" i="37"/>
  <c r="CP351" i="37" s="1"/>
  <c r="CO345" i="37"/>
  <c r="CP345" i="37" s="1"/>
  <c r="CO364" i="37"/>
  <c r="CP364" i="37" s="1"/>
  <c r="CO366" i="37"/>
  <c r="CP366" i="37" s="1"/>
  <c r="CO353" i="37"/>
  <c r="CP353" i="37" s="1"/>
  <c r="CO370" i="37"/>
  <c r="CP370" i="37" s="1"/>
  <c r="CO368" i="37"/>
  <c r="CP368" i="37" s="1"/>
  <c r="CO367" i="37"/>
  <c r="CP367" i="37" s="1"/>
  <c r="CO379" i="37"/>
  <c r="CP379" i="37" s="1"/>
  <c r="CO381" i="37"/>
  <c r="CP381" i="37" s="1"/>
  <c r="CO352" i="37"/>
  <c r="CP352" i="37" s="1"/>
  <c r="CO365" i="37"/>
  <c r="CP365" i="37" s="1"/>
  <c r="CO354" i="37"/>
  <c r="CP354" i="37" s="1"/>
  <c r="CO360" i="37"/>
  <c r="CP360" i="37" s="1"/>
  <c r="CO363" i="37"/>
  <c r="CP363" i="37" s="1"/>
  <c r="CO359" i="37"/>
  <c r="CP359" i="37" s="1"/>
  <c r="CO361" i="37"/>
  <c r="CP361" i="37" s="1"/>
  <c r="CO350" i="37"/>
  <c r="CP350" i="37" s="1"/>
  <c r="CO387" i="37"/>
  <c r="CP387" i="37" s="1"/>
  <c r="CO347" i="37"/>
  <c r="CP347" i="37" s="1"/>
  <c r="CO346" i="37"/>
  <c r="CP346" i="37" s="1"/>
  <c r="CO390" i="37"/>
  <c r="CP390" i="37" s="1"/>
  <c r="CO369" i="37"/>
  <c r="CP369" i="37" s="1"/>
  <c r="CO384" i="37"/>
  <c r="CP384" i="37" s="1"/>
  <c r="CO374" i="37"/>
  <c r="CP374" i="37" s="1"/>
  <c r="BB353" i="37" a="1"/>
  <c r="BB353" i="37" s="1"/>
  <c r="BJ353" i="37" s="1"/>
  <c r="BB367" i="37" a="1"/>
  <c r="BB384" i="37" a="1"/>
  <c r="BB366" i="37" a="1"/>
  <c r="BB366" i="37" s="1"/>
  <c r="BJ366" i="37" s="1"/>
  <c r="BB371" i="37" a="1"/>
  <c r="BB375" i="37" a="1"/>
  <c r="BB373" i="37" a="1"/>
  <c r="BB349" i="37" a="1"/>
  <c r="BB349" i="37" s="1"/>
  <c r="BJ349" i="37" s="1"/>
  <c r="BB379" i="37" a="1"/>
  <c r="BB386" i="37" a="1"/>
  <c r="BB370" i="37" a="1"/>
  <c r="BB368" i="37" a="1"/>
  <c r="BB382" i="37" a="1"/>
  <c r="BB364" i="37" a="1"/>
  <c r="BK364" i="37" s="1"/>
  <c r="BB345" i="37" a="1"/>
  <c r="BB345" i="37" s="1"/>
  <c r="BJ345" i="37" s="1"/>
  <c r="BB392" i="37" a="1"/>
  <c r="DH355" i="37"/>
  <c r="DJ355" i="37" s="1"/>
  <c r="DI355" i="37"/>
  <c r="DK355" i="37" s="1"/>
  <c r="DI354" i="37"/>
  <c r="DK354" i="37" s="1"/>
  <c r="DH354" i="37"/>
  <c r="DJ354" i="37" s="1"/>
  <c r="BB385" i="37" a="1"/>
  <c r="DI361" i="37"/>
  <c r="DK361" i="37" s="1"/>
  <c r="DH361" i="37"/>
  <c r="DJ361" i="37" s="1"/>
  <c r="DH359" i="37"/>
  <c r="DJ359" i="37" s="1"/>
  <c r="DI359" i="37"/>
  <c r="DK359" i="37" s="1"/>
  <c r="DH358" i="37"/>
  <c r="DJ358" i="37" s="1"/>
  <c r="DI358" i="37"/>
  <c r="DK358" i="37" s="1"/>
  <c r="DI348" i="37"/>
  <c r="DK348" i="37" s="1"/>
  <c r="DH348" i="37"/>
  <c r="DJ348" i="37" s="1"/>
  <c r="BB391" i="37" a="1"/>
  <c r="BB393" i="37" a="1"/>
  <c r="BB346" i="37" a="1"/>
  <c r="DH357" i="37"/>
  <c r="DJ357" i="37" s="1"/>
  <c r="DI357" i="37"/>
  <c r="DK357" i="37" s="1"/>
  <c r="DI350" i="37"/>
  <c r="DK350" i="37" s="1"/>
  <c r="DH350" i="37"/>
  <c r="DJ350" i="37" s="1"/>
  <c r="CO310" i="37"/>
  <c r="CP310" i="37" s="1"/>
  <c r="BB387" i="37" a="1"/>
  <c r="BB351" i="37" a="1"/>
  <c r="CO304" i="37"/>
  <c r="CP304" i="37" s="1"/>
  <c r="DE344" i="37"/>
  <c r="Q334" i="37" s="1"/>
  <c r="J90" i="37" s="1"/>
  <c r="J15" i="43" s="1"/>
  <c r="DI345" i="37"/>
  <c r="DH345" i="37"/>
  <c r="CO282" i="37"/>
  <c r="CP282" i="37" s="1"/>
  <c r="DI360" i="37"/>
  <c r="DK360" i="37" s="1"/>
  <c r="DH360" i="37"/>
  <c r="DJ360" i="37" s="1"/>
  <c r="DI353" i="37"/>
  <c r="DK353" i="37" s="1"/>
  <c r="DH353" i="37"/>
  <c r="DJ353" i="37" s="1"/>
  <c r="BB369" i="37" a="1"/>
  <c r="BB388" i="37" a="1"/>
  <c r="BB383" i="37" a="1"/>
  <c r="BB358" i="37" a="1"/>
  <c r="CO287" i="37"/>
  <c r="CP287" i="37" s="1"/>
  <c r="CO283" i="37"/>
  <c r="CP283" i="37" s="1"/>
  <c r="CO280" i="37"/>
  <c r="CP280" i="37" s="1"/>
  <c r="CO320" i="37"/>
  <c r="CP320" i="37" s="1"/>
  <c r="CO305" i="37"/>
  <c r="CP305" i="37" s="1"/>
  <c r="BB362" i="37" a="1"/>
  <c r="CO290" i="37"/>
  <c r="CP290" i="37" s="1"/>
  <c r="BB390" i="37" a="1"/>
  <c r="CO316" i="37"/>
  <c r="CP316" i="37" s="1"/>
  <c r="DH356" i="37"/>
  <c r="DJ356" i="37" s="1"/>
  <c r="DI356" i="37"/>
  <c r="DK356" i="37" s="1"/>
  <c r="CO291" i="37"/>
  <c r="CP291" i="37" s="1"/>
  <c r="CO292" i="37"/>
  <c r="CP292" i="37" s="1"/>
  <c r="BB377" i="37" a="1"/>
  <c r="DH214" i="37"/>
  <c r="DJ214" i="37" s="1"/>
  <c r="DE210" i="37"/>
  <c r="Q200" i="37" s="1"/>
  <c r="J88" i="37" s="1"/>
  <c r="J13" i="43" s="1"/>
  <c r="CO317" i="37"/>
  <c r="CP317" i="37" s="1"/>
  <c r="CO325" i="37"/>
  <c r="CP325" i="37" s="1"/>
  <c r="CO288" i="37"/>
  <c r="CP288" i="37" s="1"/>
  <c r="DH352" i="37"/>
  <c r="DJ352" i="37" s="1"/>
  <c r="DI352" i="37"/>
  <c r="DK352" i="37" s="1"/>
  <c r="BB376" i="37" a="1"/>
  <c r="BB378" i="37" a="1"/>
  <c r="CO300" i="37"/>
  <c r="CP300" i="37" s="1"/>
  <c r="CO294" i="37"/>
  <c r="CP294" i="37" s="1"/>
  <c r="CO327" i="37"/>
  <c r="CP327" i="37" s="1"/>
  <c r="CO306" i="37"/>
  <c r="CP306" i="37" s="1"/>
  <c r="CO281" i="37"/>
  <c r="CP281" i="37" s="1"/>
  <c r="CO303" i="37"/>
  <c r="CP303" i="37" s="1"/>
  <c r="CO286" i="37"/>
  <c r="CP286" i="37" s="1"/>
  <c r="CO309" i="37"/>
  <c r="CP309" i="37" s="1"/>
  <c r="BB302" i="37" a="1"/>
  <c r="CO314" i="37"/>
  <c r="CP314" i="37" s="1"/>
  <c r="DH347" i="37"/>
  <c r="DJ347" i="37" s="1"/>
  <c r="DI347" i="37"/>
  <c r="DK347" i="37" s="1"/>
  <c r="CO284" i="37"/>
  <c r="CP284" i="37" s="1"/>
  <c r="BB389" i="37" a="1"/>
  <c r="CO299" i="37"/>
  <c r="CP299" i="37" s="1"/>
  <c r="BB347" i="37" a="1"/>
  <c r="BB360" i="37" a="1"/>
  <c r="DH220" i="37"/>
  <c r="DJ220" i="37" s="1"/>
  <c r="CO315" i="37"/>
  <c r="CP315" i="37" s="1"/>
  <c r="CO312" i="37"/>
  <c r="CP312" i="37" s="1"/>
  <c r="CO308" i="37"/>
  <c r="CP308" i="37" s="1"/>
  <c r="BB350" i="37" a="1"/>
  <c r="BB352" i="37" a="1"/>
  <c r="BB394" i="37" a="1"/>
  <c r="BB365" i="37" a="1"/>
  <c r="BB372" i="37" a="1"/>
  <c r="BB348" i="37" a="1"/>
  <c r="BB380" i="37" a="1"/>
  <c r="CO319" i="37"/>
  <c r="CP319" i="37" s="1"/>
  <c r="CO297" i="37"/>
  <c r="CP297" i="37" s="1"/>
  <c r="CO313" i="37"/>
  <c r="CP313" i="37" s="1"/>
  <c r="CJ344" i="37"/>
  <c r="CO295" i="37"/>
  <c r="CP295" i="37" s="1"/>
  <c r="CO322" i="37"/>
  <c r="CP322" i="37" s="1"/>
  <c r="BB357" i="37" a="1"/>
  <c r="CO278" i="37"/>
  <c r="CP278" i="37" s="1"/>
  <c r="DH217" i="37"/>
  <c r="DJ217" i="37" s="1"/>
  <c r="CO302" i="37"/>
  <c r="CP302" i="37" s="1"/>
  <c r="DH349" i="37"/>
  <c r="DJ349" i="37" s="1"/>
  <c r="DI349" i="37"/>
  <c r="DK349" i="37" s="1"/>
  <c r="DH362" i="37"/>
  <c r="DJ362" i="37" s="1"/>
  <c r="DI362" i="37"/>
  <c r="DK362" i="37" s="1"/>
  <c r="BB374" i="37" a="1"/>
  <c r="CO296" i="37"/>
  <c r="CP296" i="37" s="1"/>
  <c r="CO321" i="37"/>
  <c r="CP321" i="37" s="1"/>
  <c r="CO293" i="37"/>
  <c r="CP293" i="37" s="1"/>
  <c r="CO298" i="37"/>
  <c r="CP298" i="37" s="1"/>
  <c r="BB356" i="37" a="1"/>
  <c r="BB363" i="37" a="1"/>
  <c r="AD227" i="37"/>
  <c r="DI222" i="37"/>
  <c r="DK222" i="37" s="1"/>
  <c r="CO307" i="37"/>
  <c r="CP307" i="37" s="1"/>
  <c r="CO326" i="37"/>
  <c r="CP326" i="37" s="1"/>
  <c r="CO289" i="37"/>
  <c r="CP289" i="37" s="1"/>
  <c r="CO301" i="37"/>
  <c r="CP301" i="37" s="1"/>
  <c r="CO323" i="37"/>
  <c r="CP323" i="37" s="1"/>
  <c r="CO279" i="37"/>
  <c r="CP279" i="37" s="1"/>
  <c r="BB381" i="37" a="1"/>
  <c r="DI351" i="37"/>
  <c r="DK351" i="37" s="1"/>
  <c r="DH351" i="37"/>
  <c r="DJ351" i="37" s="1"/>
  <c r="CO318" i="37"/>
  <c r="CP318" i="37" s="1"/>
  <c r="CO285" i="37"/>
  <c r="CP285" i="37" s="1"/>
  <c r="DI346" i="37"/>
  <c r="DK346" i="37" s="1"/>
  <c r="DH346" i="37"/>
  <c r="DJ346" i="37" s="1"/>
  <c r="AD294" i="37"/>
  <c r="L335" i="37"/>
  <c r="BB354" i="37" a="1"/>
  <c r="CO324" i="37"/>
  <c r="CP324" i="37" s="1"/>
  <c r="BB359" i="37" a="1"/>
  <c r="BB355" i="37" a="1"/>
  <c r="CO311" i="37"/>
  <c r="CP311" i="37" s="1"/>
  <c r="BB282" i="37" a="1"/>
  <c r="BB282" i="37" s="1"/>
  <c r="BJ282" i="37" s="1"/>
  <c r="BB286" i="37" a="1"/>
  <c r="BK286" i="37" s="1"/>
  <c r="BB284" i="37" a="1"/>
  <c r="BK284" i="37" s="1"/>
  <c r="BB311" i="37" a="1"/>
  <c r="BB312" i="37" a="1"/>
  <c r="BB309" i="37" a="1"/>
  <c r="BB325" i="37" a="1"/>
  <c r="BB281" i="37" a="1"/>
  <c r="BB281" i="37" s="1"/>
  <c r="BB295" i="37" a="1"/>
  <c r="BB324" i="37" a="1"/>
  <c r="BB315" i="37" a="1"/>
  <c r="BB298" i="37" a="1"/>
  <c r="BB300" i="37" a="1"/>
  <c r="BB323" i="37" a="1"/>
  <c r="BB293" i="37" a="1"/>
  <c r="BB289" i="37" a="1"/>
  <c r="BK289" i="37" s="1"/>
  <c r="BB318" i="37" a="1"/>
  <c r="BB314" i="37" a="1"/>
  <c r="BB301" i="37" a="1"/>
  <c r="BB320" i="37" a="1"/>
  <c r="BB278" i="37" a="1"/>
  <c r="BK278" i="37" s="1"/>
  <c r="BB316" i="37" a="1"/>
  <c r="BB310" i="37" a="1"/>
  <c r="DH295" i="37"/>
  <c r="DJ295" i="37" s="1"/>
  <c r="DI295" i="37"/>
  <c r="DK295" i="37" s="1"/>
  <c r="DH289" i="37"/>
  <c r="DJ289" i="37" s="1"/>
  <c r="DI289" i="37"/>
  <c r="DK289" i="37" s="1"/>
  <c r="DI281" i="37"/>
  <c r="DK281" i="37" s="1"/>
  <c r="DH281" i="37"/>
  <c r="DJ281" i="37" s="1"/>
  <c r="DI287" i="37"/>
  <c r="DK287" i="37" s="1"/>
  <c r="DH287" i="37"/>
  <c r="DJ287" i="37" s="1"/>
  <c r="DI288" i="37"/>
  <c r="DK288" i="37" s="1"/>
  <c r="DH288" i="37"/>
  <c r="DJ288" i="37" s="1"/>
  <c r="BB304" i="37" a="1"/>
  <c r="DH292" i="37"/>
  <c r="DJ292" i="37" s="1"/>
  <c r="DI292" i="37"/>
  <c r="DK292" i="37" s="1"/>
  <c r="DI291" i="37"/>
  <c r="DK291" i="37" s="1"/>
  <c r="DH291" i="37"/>
  <c r="DJ291" i="37" s="1"/>
  <c r="BB290" i="37" a="1"/>
  <c r="CO240" i="37"/>
  <c r="CP240" i="37" s="1"/>
  <c r="CO246" i="37"/>
  <c r="CP246" i="37" s="1"/>
  <c r="BB303" i="37" a="1"/>
  <c r="DH280" i="37"/>
  <c r="DJ280" i="37" s="1"/>
  <c r="DI280" i="37"/>
  <c r="DK280" i="37" s="1"/>
  <c r="BB305" i="37" a="1"/>
  <c r="CO256" i="37"/>
  <c r="CP256" i="37" s="1"/>
  <c r="CO242" i="37"/>
  <c r="CP242" i="37" s="1"/>
  <c r="CO252" i="37"/>
  <c r="CP252" i="37" s="1"/>
  <c r="CO232" i="37"/>
  <c r="CP232" i="37" s="1"/>
  <c r="CO229" i="37"/>
  <c r="CP229" i="37" s="1"/>
  <c r="CO239" i="37"/>
  <c r="CP239" i="37" s="1"/>
  <c r="BB319" i="37" a="1"/>
  <c r="CO227" i="37"/>
  <c r="CP227" i="37" s="1"/>
  <c r="CO215" i="37"/>
  <c r="CP215" i="37" s="1"/>
  <c r="CO233" i="37"/>
  <c r="CP233" i="37" s="1"/>
  <c r="BB279" i="37" a="1"/>
  <c r="BB322" i="37" a="1"/>
  <c r="DI286" i="37"/>
  <c r="DK286" i="37" s="1"/>
  <c r="DH286" i="37"/>
  <c r="DJ286" i="37" s="1"/>
  <c r="CO248" i="37"/>
  <c r="CP248" i="37" s="1"/>
  <c r="CO218" i="37"/>
  <c r="CP218" i="37" s="1"/>
  <c r="BB280" i="37" a="1"/>
  <c r="CO213" i="37"/>
  <c r="CP213" i="37" s="1"/>
  <c r="CO228" i="37"/>
  <c r="CP228" i="37" s="1"/>
  <c r="CO221" i="37"/>
  <c r="CP221" i="37" s="1"/>
  <c r="CO241" i="37"/>
  <c r="CP241" i="37" s="1"/>
  <c r="BB288" i="37" a="1"/>
  <c r="BB283" i="37" a="1"/>
  <c r="CO253" i="37"/>
  <c r="CP253" i="37" s="1"/>
  <c r="CO230" i="37"/>
  <c r="CP230" i="37" s="1"/>
  <c r="DI283" i="37"/>
  <c r="DK283" i="37" s="1"/>
  <c r="DH283" i="37"/>
  <c r="DJ283" i="37" s="1"/>
  <c r="CO237" i="37"/>
  <c r="CP237" i="37" s="1"/>
  <c r="CO258" i="37"/>
  <c r="CP258" i="37" s="1"/>
  <c r="DH285" i="37"/>
  <c r="DJ285" i="37" s="1"/>
  <c r="DI285" i="37"/>
  <c r="DK285" i="37" s="1"/>
  <c r="CO219" i="37"/>
  <c r="CP219" i="37" s="1"/>
  <c r="BB327" i="37" a="1"/>
  <c r="CO249" i="37"/>
  <c r="CP249" i="37" s="1"/>
  <c r="CO231" i="37"/>
  <c r="CP231" i="37" s="1"/>
  <c r="CO223" i="37"/>
  <c r="CP223" i="37" s="1"/>
  <c r="BB296" i="37" a="1"/>
  <c r="BB299" i="37" a="1"/>
  <c r="CO220" i="37"/>
  <c r="CP220" i="37" s="1"/>
  <c r="CO214" i="37"/>
  <c r="CP214" i="37" s="1"/>
  <c r="DH284" i="37"/>
  <c r="DJ284" i="37" s="1"/>
  <c r="DI284" i="37"/>
  <c r="DK284" i="37" s="1"/>
  <c r="DI279" i="37"/>
  <c r="DK279" i="37" s="1"/>
  <c r="DH279" i="37"/>
  <c r="DJ279" i="37" s="1"/>
  <c r="CO225" i="37"/>
  <c r="CP225" i="37" s="1"/>
  <c r="DI290" i="37"/>
  <c r="DK290" i="37" s="1"/>
  <c r="DH290" i="37"/>
  <c r="DJ290" i="37" s="1"/>
  <c r="CO226" i="37"/>
  <c r="CP226" i="37" s="1"/>
  <c r="BB321" i="37" a="1"/>
  <c r="BB313" i="37" a="1"/>
  <c r="CO250" i="37"/>
  <c r="CP250" i="37" s="1"/>
  <c r="DH293" i="37"/>
  <c r="DJ293" i="37" s="1"/>
  <c r="DI293" i="37"/>
  <c r="DK293" i="37" s="1"/>
  <c r="BB317" i="37" a="1"/>
  <c r="CO259" i="37"/>
  <c r="CP259" i="37" s="1"/>
  <c r="CO212" i="37"/>
  <c r="CP212" i="37" s="1"/>
  <c r="CO251" i="37"/>
  <c r="CP251" i="37" s="1"/>
  <c r="DH278" i="37"/>
  <c r="DE277" i="37"/>
  <c r="Q267" i="37" s="1"/>
  <c r="J89" i="37" s="1"/>
  <c r="J14" i="43" s="1"/>
  <c r="DI278" i="37"/>
  <c r="BB297" i="37" a="1"/>
  <c r="DI282" i="37"/>
  <c r="DK282" i="37" s="1"/>
  <c r="DH282" i="37"/>
  <c r="DJ282" i="37" s="1"/>
  <c r="BB306" i="37" a="1"/>
  <c r="BB292" i="37" a="1"/>
  <c r="BB291" i="37" a="1"/>
  <c r="CO234" i="37"/>
  <c r="CP234" i="37" s="1"/>
  <c r="CO216" i="37"/>
  <c r="CP216" i="37" s="1"/>
  <c r="CO257" i="37"/>
  <c r="CP257" i="37" s="1"/>
  <c r="BB307" i="37" a="1"/>
  <c r="CO238" i="37"/>
  <c r="CP238" i="37" s="1"/>
  <c r="CO255" i="37"/>
  <c r="CP255" i="37" s="1"/>
  <c r="CO260" i="37"/>
  <c r="CP260" i="37" s="1"/>
  <c r="CO217" i="37"/>
  <c r="CP217" i="37" s="1"/>
  <c r="CO222" i="37"/>
  <c r="CP222" i="37" s="1"/>
  <c r="CO245" i="37"/>
  <c r="CP245" i="37" s="1"/>
  <c r="BB287" i="37" a="1"/>
  <c r="BB326" i="37" a="1"/>
  <c r="CO244" i="37"/>
  <c r="CP244" i="37" s="1"/>
  <c r="CO224" i="37"/>
  <c r="CP224" i="37" s="1"/>
  <c r="CO236" i="37"/>
  <c r="CP236" i="37" s="1"/>
  <c r="CO254" i="37"/>
  <c r="CP254" i="37" s="1"/>
  <c r="BB285" i="37" a="1"/>
  <c r="DI294" i="37"/>
  <c r="DK294" i="37" s="1"/>
  <c r="DH294" i="37"/>
  <c r="DJ294" i="37" s="1"/>
  <c r="BB308" i="37" a="1"/>
  <c r="CO243" i="37"/>
  <c r="CP243" i="37" s="1"/>
  <c r="CO235" i="37"/>
  <c r="CP235" i="37" s="1"/>
  <c r="CO247" i="37"/>
  <c r="CP247" i="37" s="1"/>
  <c r="CJ277" i="37"/>
  <c r="BB240" i="37" a="1"/>
  <c r="BB245" i="37" a="1"/>
  <c r="BB226" i="37" a="1"/>
  <c r="BB212" i="37" a="1"/>
  <c r="BK212" i="37" s="1"/>
  <c r="BB220" i="37" a="1"/>
  <c r="BB220" i="37" s="1"/>
  <c r="BJ220" i="37" s="1"/>
  <c r="BB248" i="37" a="1"/>
  <c r="BB259" i="37" a="1"/>
  <c r="BB249" i="37" a="1"/>
  <c r="BB247" i="37" a="1"/>
  <c r="BB234" i="37" a="1"/>
  <c r="BB255" i="37" a="1"/>
  <c r="BB222" i="37" a="1"/>
  <c r="BB222" i="37" s="1"/>
  <c r="BJ222" i="37" s="1"/>
  <c r="BB219" i="37" a="1"/>
  <c r="BB219" i="37" s="1"/>
  <c r="BJ219" i="37" s="1"/>
  <c r="BB251" i="37" a="1"/>
  <c r="BB216" i="37" a="1"/>
  <c r="BK216" i="37" s="1"/>
  <c r="BB243" i="37" a="1"/>
  <c r="BB244" i="37" a="1"/>
  <c r="BB239" i="37" a="1"/>
  <c r="BB233" i="37" a="1"/>
  <c r="BB242" i="37" a="1"/>
  <c r="BB241" i="37" a="1"/>
  <c r="BB218" i="37" a="1"/>
  <c r="BB218" i="37" s="1"/>
  <c r="BJ218" i="37" s="1"/>
  <c r="BB224" i="37" a="1"/>
  <c r="BB211" i="37" a="1"/>
  <c r="BK211" i="37" s="1"/>
  <c r="BB232" i="37" a="1"/>
  <c r="BB258" i="37" a="1"/>
  <c r="BB254" i="37" a="1"/>
  <c r="BB231" i="37" a="1"/>
  <c r="BB257" i="37" a="1"/>
  <c r="BB236" i="37" a="1"/>
  <c r="BB229" i="37" a="1"/>
  <c r="CJ210" i="37"/>
  <c r="BB214" i="37" a="1"/>
  <c r="BB213" i="37" a="1"/>
  <c r="BB215" i="37" a="1"/>
  <c r="DK211" i="37"/>
  <c r="BB256" i="37" a="1"/>
  <c r="BB250" i="37" a="1"/>
  <c r="BB225" i="37" a="1"/>
  <c r="BB246" i="37" a="1"/>
  <c r="BB235" i="37" a="1"/>
  <c r="BB230" i="37" a="1"/>
  <c r="BB228" i="37" a="1"/>
  <c r="BB217" i="37" a="1"/>
  <c r="BB260" i="37" a="1"/>
  <c r="BB252" i="37" a="1"/>
  <c r="BB237" i="37" a="1"/>
  <c r="BB223" i="37" a="1"/>
  <c r="BB238" i="37" a="1"/>
  <c r="BB221" i="37" a="1"/>
  <c r="BB253" i="37" a="1"/>
  <c r="DJ211" i="37"/>
  <c r="CI59" i="36"/>
  <c r="CL59" i="36" s="1"/>
  <c r="AH157" i="37"/>
  <c r="AN156" i="37"/>
  <c r="AP158" i="37"/>
  <c r="AV159" i="37"/>
  <c r="AI158" i="37"/>
  <c r="AF150" i="37"/>
  <c r="BB150" i="37" s="1" a="1"/>
  <c r="BU150" i="37" s="1"/>
  <c r="CD150" i="37" s="1"/>
  <c r="AY158" i="37"/>
  <c r="AF145" i="37"/>
  <c r="BB145" i="37" s="1" a="1"/>
  <c r="AS159" i="37"/>
  <c r="AN155" i="37"/>
  <c r="AV158" i="37"/>
  <c r="AU158" i="37"/>
  <c r="AF151" i="37"/>
  <c r="BB151" i="37" s="1" a="1"/>
  <c r="AX159" i="37"/>
  <c r="AX155" i="37"/>
  <c r="AF146" i="37"/>
  <c r="BB146" i="37" s="1" a="1"/>
  <c r="AL156" i="37"/>
  <c r="AJ155" i="37"/>
  <c r="AP157" i="37"/>
  <c r="AM153" i="37"/>
  <c r="AX158" i="37"/>
  <c r="AM155" i="37"/>
  <c r="AY159" i="37"/>
  <c r="AP155" i="37"/>
  <c r="AS157" i="37"/>
  <c r="AP159" i="37"/>
  <c r="AF152" i="37"/>
  <c r="BB152" i="37" s="1" a="1"/>
  <c r="AO157" i="37"/>
  <c r="AW155" i="37"/>
  <c r="AO158" i="37"/>
  <c r="AT156" i="37"/>
  <c r="AF149" i="37"/>
  <c r="BB149" i="37" s="1" a="1"/>
  <c r="BU149" i="37" s="1"/>
  <c r="CD149" i="37" s="1"/>
  <c r="AQ157" i="37"/>
  <c r="AW153" i="37"/>
  <c r="AN159" i="37"/>
  <c r="AL158" i="37"/>
  <c r="AM158" i="37"/>
  <c r="AR158" i="37"/>
  <c r="AU159" i="37"/>
  <c r="AK158" i="37"/>
  <c r="AV155" i="37"/>
  <c r="AI157" i="37"/>
  <c r="AY157" i="37"/>
  <c r="AJ156" i="37"/>
  <c r="AN158" i="37"/>
  <c r="AQ153" i="37"/>
  <c r="AW158" i="37"/>
  <c r="AH160" i="37"/>
  <c r="AZ157" i="37"/>
  <c r="AL157" i="37"/>
  <c r="AY153" i="37"/>
  <c r="AQ155" i="37"/>
  <c r="AP160" i="37"/>
  <c r="AU155" i="37"/>
  <c r="AX157" i="37"/>
  <c r="AM157" i="37"/>
  <c r="AJ157" i="37"/>
  <c r="AP156" i="37"/>
  <c r="AR157" i="37"/>
  <c r="AQ158" i="37"/>
  <c r="AU153" i="37"/>
  <c r="AT157" i="37"/>
  <c r="AK157" i="37"/>
  <c r="AK155" i="37"/>
  <c r="AF147" i="37"/>
  <c r="BB147" i="37" s="1" a="1"/>
  <c r="AJ158" i="37"/>
  <c r="AH155" i="37"/>
  <c r="AS158" i="37"/>
  <c r="AZ158" i="37"/>
  <c r="AN157" i="37"/>
  <c r="AH153" i="37"/>
  <c r="AH158" i="37"/>
  <c r="AJ153" i="37"/>
  <c r="AF148" i="37"/>
  <c r="BB148" i="37" s="1" a="1"/>
  <c r="BK148" i="37" s="1"/>
  <c r="AS156" i="37"/>
  <c r="AO153" i="37"/>
  <c r="BB144" i="37" a="1"/>
  <c r="BB144" i="37" s="1"/>
  <c r="BS144" i="37" s="1"/>
  <c r="CB144" i="37" s="1"/>
  <c r="AC160" i="37"/>
  <c r="AC159" i="37"/>
  <c r="AC156" i="37"/>
  <c r="BY144" i="37"/>
  <c r="CH144" i="37" s="1"/>
  <c r="BV144" i="37"/>
  <c r="CE144" i="37" s="1"/>
  <c r="BU144" i="37"/>
  <c r="CD144" i="37" s="1"/>
  <c r="BQ144" i="37"/>
  <c r="BP144" i="37"/>
  <c r="BO144" i="37"/>
  <c r="BN144" i="37"/>
  <c r="BL144" i="37"/>
  <c r="BX144" i="37"/>
  <c r="CG144" i="37" s="1"/>
  <c r="BW144" i="37"/>
  <c r="CF144" i="37" s="1"/>
  <c r="BT144" i="37"/>
  <c r="CC144" i="37" s="1"/>
  <c r="BM144" i="37"/>
  <c r="DJ143" i="37"/>
  <c r="Q135" i="37" s="1"/>
  <c r="L87" i="37" s="1"/>
  <c r="L12" i="43" s="1"/>
  <c r="DI143" i="37"/>
  <c r="DK143" i="37"/>
  <c r="Q136" i="37" s="1"/>
  <c r="N87" i="37" s="1"/>
  <c r="N12" i="43" s="1"/>
  <c r="DH143" i="37"/>
  <c r="CI84" i="36"/>
  <c r="CK84" i="36" s="1"/>
  <c r="CI66" i="36"/>
  <c r="CK66" i="36" s="1"/>
  <c r="CI82" i="36"/>
  <c r="CK82" i="36" s="1"/>
  <c r="CI71" i="36"/>
  <c r="CL71" i="36" s="1"/>
  <c r="CI85" i="36"/>
  <c r="CK85" i="36" s="1"/>
  <c r="CI62" i="36"/>
  <c r="CL62" i="36" s="1"/>
  <c r="CI81" i="36"/>
  <c r="CK81" i="36" s="1"/>
  <c r="CI80" i="36"/>
  <c r="CL80" i="36" s="1"/>
  <c r="CI86" i="36"/>
  <c r="CK86" i="36" s="1"/>
  <c r="CI61" i="36"/>
  <c r="CK61" i="36" s="1"/>
  <c r="CI67" i="36"/>
  <c r="CL67" i="36" s="1"/>
  <c r="CI64" i="36"/>
  <c r="CL64" i="36" s="1"/>
  <c r="CI75" i="36"/>
  <c r="CK75" i="36" s="1"/>
  <c r="CI73" i="36"/>
  <c r="CL73" i="36" s="1"/>
  <c r="CI74" i="36"/>
  <c r="CL74" i="36" s="1"/>
  <c r="CI68" i="36"/>
  <c r="CK68" i="36" s="1"/>
  <c r="CI87" i="36"/>
  <c r="CK87" i="36" s="1"/>
  <c r="CI65" i="36"/>
  <c r="CL65" i="36" s="1"/>
  <c r="CI83" i="36"/>
  <c r="CK83" i="36" s="1"/>
  <c r="CI79" i="36"/>
  <c r="CL79" i="36" s="1"/>
  <c r="CI63" i="36"/>
  <c r="CK63" i="36" s="1"/>
  <c r="CI60" i="36"/>
  <c r="CI69" i="36"/>
  <c r="CI77" i="36"/>
  <c r="CI78" i="36"/>
  <c r="CI72" i="36"/>
  <c r="CK58" i="36"/>
  <c r="CL58" i="36"/>
  <c r="CI70" i="36"/>
  <c r="CI76" i="36"/>
  <c r="CA57" i="36"/>
  <c r="CA53" i="36" s="1"/>
  <c r="CA54" i="36" s="1"/>
  <c r="BZ57" i="36"/>
  <c r="Q90" i="41" l="1"/>
  <c r="Q25" i="43" s="1"/>
  <c r="L25" i="43"/>
  <c r="CI370" i="41"/>
  <c r="CI378" i="41"/>
  <c r="CI379" i="41"/>
  <c r="CI189" i="41"/>
  <c r="CS354" i="41"/>
  <c r="CR354" i="41"/>
  <c r="BZ322" i="41" a="1"/>
  <c r="BZ322" i="41" s="1"/>
  <c r="CA322" i="41" s="1"/>
  <c r="CQ322" i="41" s="1"/>
  <c r="BZ192" i="41" a="1"/>
  <c r="BZ192" i="41" s="1"/>
  <c r="BZ306" i="41" a="1"/>
  <c r="BZ306" i="41" s="1"/>
  <c r="CA306" i="41" s="1"/>
  <c r="CQ306" i="41" s="1"/>
  <c r="CS306" i="41" s="1"/>
  <c r="BZ377" i="41" a="1"/>
  <c r="BZ377" i="41" s="1"/>
  <c r="BZ163" i="41" a="1"/>
  <c r="BZ163" i="41" s="1"/>
  <c r="CA163" i="41" s="1"/>
  <c r="CQ163" i="41" s="1"/>
  <c r="BZ249" i="41" a="1"/>
  <c r="BZ249" i="41" s="1"/>
  <c r="CA249" i="41" s="1"/>
  <c r="CQ249" i="41" s="1"/>
  <c r="CR249" i="41" s="1"/>
  <c r="BZ360" i="41" a="1"/>
  <c r="BZ360" i="41" s="1"/>
  <c r="BZ191" i="41" a="1"/>
  <c r="BZ191" i="41" s="1"/>
  <c r="CA191" i="41" s="1"/>
  <c r="CQ191" i="41" s="1"/>
  <c r="CI356" i="41"/>
  <c r="CL356" i="41" s="1"/>
  <c r="BZ313" i="41" a="1"/>
  <c r="BZ313" i="41" s="1"/>
  <c r="CA313" i="41" s="1"/>
  <c r="CQ313" i="41" s="1"/>
  <c r="CS313" i="41" s="1"/>
  <c r="CB388" i="41"/>
  <c r="CI388" i="41" s="1"/>
  <c r="BZ301" i="41" a="1"/>
  <c r="BZ301" i="41" s="1"/>
  <c r="CA301" i="41" s="1"/>
  <c r="CQ301" i="41" s="1"/>
  <c r="CR301" i="41" s="1"/>
  <c r="CI316" i="41"/>
  <c r="CK316" i="41" s="1"/>
  <c r="BZ307" i="41" a="1"/>
  <c r="BZ307" i="41" s="1"/>
  <c r="CA307" i="41" s="1"/>
  <c r="CQ307" i="41" s="1"/>
  <c r="CR307" i="41" s="1"/>
  <c r="BZ247" i="41" a="1"/>
  <c r="BZ247" i="41" s="1"/>
  <c r="BZ294" i="41" a="1"/>
  <c r="BZ294" i="41" s="1"/>
  <c r="BZ304" i="41" a="1"/>
  <c r="BZ304" i="41" s="1"/>
  <c r="BZ227" i="41" a="1"/>
  <c r="BZ227" i="41" s="1"/>
  <c r="BZ151" i="41" a="1"/>
  <c r="BZ151" i="41" s="1"/>
  <c r="BZ324" i="41" a="1"/>
  <c r="BZ324" i="41" s="1"/>
  <c r="CB354" i="41"/>
  <c r="CI354" i="41"/>
  <c r="BZ371" i="41" a="1"/>
  <c r="BZ371" i="41" s="1"/>
  <c r="CA371" i="41" s="1"/>
  <c r="CQ371" i="41" s="1"/>
  <c r="BZ178" i="41" a="1"/>
  <c r="BZ178" i="41" s="1"/>
  <c r="CA178" i="41" s="1"/>
  <c r="CQ178" i="41" s="1"/>
  <c r="CR178" i="41" s="1"/>
  <c r="BZ382" i="41" a="1"/>
  <c r="BZ382" i="41" s="1"/>
  <c r="CI382" i="41" s="1"/>
  <c r="BZ282" i="41" a="1"/>
  <c r="BZ282" i="41" s="1"/>
  <c r="CA282" i="41" s="1"/>
  <c r="CQ282" i="41" s="1"/>
  <c r="BZ388" i="41" a="1"/>
  <c r="BZ388" i="41" s="1"/>
  <c r="CA388" i="41" s="1"/>
  <c r="CQ388" i="41" s="1"/>
  <c r="CR388" i="41" s="1"/>
  <c r="BZ185" i="41" a="1"/>
  <c r="BZ185" i="41" s="1"/>
  <c r="CA185" i="41" s="1"/>
  <c r="CQ185" i="41" s="1"/>
  <c r="BZ353" i="41" a="1"/>
  <c r="BZ353" i="41" s="1"/>
  <c r="CA353" i="41" s="1"/>
  <c r="CQ353" i="41" s="1"/>
  <c r="BZ367" i="41" a="1"/>
  <c r="BZ367" i="41" s="1"/>
  <c r="CA367" i="41" s="1"/>
  <c r="CQ367" i="41" s="1"/>
  <c r="CS367" i="41" s="1"/>
  <c r="BZ315" i="41" a="1"/>
  <c r="BZ315" i="41" s="1"/>
  <c r="CA315" i="41" s="1"/>
  <c r="CQ315" i="41" s="1"/>
  <c r="CS315" i="41" s="1"/>
  <c r="BZ361" i="41" a="1"/>
  <c r="BZ361" i="41" s="1"/>
  <c r="CA361" i="41" s="1"/>
  <c r="CQ361" i="41" s="1"/>
  <c r="BZ298" i="41" a="1"/>
  <c r="BZ298" i="41" s="1"/>
  <c r="CA298" i="41" s="1"/>
  <c r="CQ298" i="41" s="1"/>
  <c r="BZ309" i="41" a="1"/>
  <c r="BZ309" i="41" s="1"/>
  <c r="CA309" i="41" s="1"/>
  <c r="CQ309" i="41" s="1"/>
  <c r="CS309" i="41" s="1"/>
  <c r="BZ320" i="41" a="1"/>
  <c r="BZ320" i="41" s="1"/>
  <c r="CI322" i="41"/>
  <c r="CK322" i="41" s="1"/>
  <c r="BZ171" i="41" a="1"/>
  <c r="BZ171" i="41" s="1"/>
  <c r="CA171" i="41" s="1"/>
  <c r="CQ171" i="41" s="1"/>
  <c r="CR171" i="41" s="1"/>
  <c r="BZ317" i="41" a="1"/>
  <c r="BZ317" i="41" s="1"/>
  <c r="CA317" i="41" s="1"/>
  <c r="CQ317" i="41" s="1"/>
  <c r="CR317" i="41" s="1"/>
  <c r="BZ300" i="41" a="1"/>
  <c r="BZ300" i="41" s="1"/>
  <c r="CA300" i="41" s="1"/>
  <c r="CQ300" i="41" s="1"/>
  <c r="CS300" i="41" s="1"/>
  <c r="BZ250" i="41" a="1"/>
  <c r="BZ250" i="41" s="1"/>
  <c r="CA250" i="41" s="1"/>
  <c r="CQ250" i="41" s="1"/>
  <c r="CS250" i="41" s="1"/>
  <c r="CI393" i="41"/>
  <c r="CK393" i="41" s="1"/>
  <c r="BZ238" i="41" a="1"/>
  <c r="BZ238" i="41" s="1"/>
  <c r="CI238" i="41" s="1"/>
  <c r="BZ314" i="41" a="1"/>
  <c r="BZ314" i="41" s="1"/>
  <c r="CA314" i="41" s="1"/>
  <c r="CQ314" i="41" s="1"/>
  <c r="CS314" i="41" s="1"/>
  <c r="BZ286" i="41" a="1"/>
  <c r="BZ286" i="41" s="1"/>
  <c r="CA286" i="41" s="1"/>
  <c r="CQ286" i="41" s="1"/>
  <c r="BZ385" i="41" a="1"/>
  <c r="BZ385" i="41" s="1"/>
  <c r="CA385" i="41" s="1"/>
  <c r="CQ385" i="41" s="1"/>
  <c r="CS385" i="41" s="1"/>
  <c r="BZ289" i="41" a="1"/>
  <c r="BZ289" i="41" s="1"/>
  <c r="CA289" i="41" s="1"/>
  <c r="CQ289" i="41" s="1"/>
  <c r="CR289" i="41" s="1"/>
  <c r="BZ242" i="41" a="1"/>
  <c r="BZ242" i="41" s="1"/>
  <c r="CA242" i="41" s="1"/>
  <c r="CQ242" i="41" s="1"/>
  <c r="BZ278" i="41" a="1"/>
  <c r="BZ278" i="41" s="1"/>
  <c r="CA278" i="41" s="1"/>
  <c r="BZ146" i="41" a="1"/>
  <c r="BZ146" i="41" s="1"/>
  <c r="CA146" i="41" s="1"/>
  <c r="CQ146" i="41" s="1"/>
  <c r="CS146" i="41" s="1"/>
  <c r="BZ352" i="41" a="1"/>
  <c r="BZ352" i="41" s="1"/>
  <c r="CI352" i="41" s="1"/>
  <c r="BZ253" i="41" a="1"/>
  <c r="BZ253" i="41" s="1"/>
  <c r="CA253" i="41" s="1"/>
  <c r="CQ253" i="41" s="1"/>
  <c r="CS253" i="41" s="1"/>
  <c r="BZ291" i="41" a="1"/>
  <c r="BZ291" i="41" s="1"/>
  <c r="CA291" i="41" s="1"/>
  <c r="CQ291" i="41" s="1"/>
  <c r="CS291" i="41" s="1"/>
  <c r="BZ391" i="41" a="1"/>
  <c r="BZ391" i="41" s="1"/>
  <c r="CA391" i="41" s="1"/>
  <c r="CQ391" i="41" s="1"/>
  <c r="CB253" i="41"/>
  <c r="CI253" i="41" s="1"/>
  <c r="BZ222" i="41" a="1"/>
  <c r="BZ222" i="41" s="1"/>
  <c r="CI222" i="41" s="1"/>
  <c r="BZ213" i="41" a="1"/>
  <c r="BZ213" i="41" s="1"/>
  <c r="CA213" i="41" s="1"/>
  <c r="CQ213" i="41" s="1"/>
  <c r="CR213" i="41" s="1"/>
  <c r="BZ357" i="41" a="1"/>
  <c r="BZ357" i="41" s="1"/>
  <c r="CA357" i="41" s="1"/>
  <c r="CQ357" i="41" s="1"/>
  <c r="CR357" i="41" s="1"/>
  <c r="BZ362" i="41" a="1"/>
  <c r="BZ362" i="41" s="1"/>
  <c r="BZ285" i="41" a="1"/>
  <c r="BZ285" i="41" s="1"/>
  <c r="CA285" i="41" s="1"/>
  <c r="CQ285" i="41" s="1"/>
  <c r="CS285" i="41" s="1"/>
  <c r="BZ183" i="41" a="1"/>
  <c r="BZ183" i="41" s="1"/>
  <c r="CA183" i="41" s="1"/>
  <c r="CQ183" i="41" s="1"/>
  <c r="CR183" i="41" s="1"/>
  <c r="BZ392" i="41" a="1"/>
  <c r="BZ392" i="41" s="1"/>
  <c r="BZ149" i="41" a="1"/>
  <c r="BZ149" i="41" s="1"/>
  <c r="CA149" i="41" s="1"/>
  <c r="CQ149" i="41" s="1"/>
  <c r="CR149" i="41" s="1"/>
  <c r="BZ148" i="41" a="1"/>
  <c r="BZ148" i="41" s="1"/>
  <c r="CA148" i="41" s="1"/>
  <c r="CQ148" i="41" s="1"/>
  <c r="CS148" i="41" s="1"/>
  <c r="BZ225" i="41" a="1"/>
  <c r="BZ225" i="41" s="1"/>
  <c r="CA225" i="41" s="1"/>
  <c r="CQ225" i="41" s="1"/>
  <c r="CS225" i="41" s="1"/>
  <c r="BZ160" i="41" a="1"/>
  <c r="BZ160" i="41" s="1"/>
  <c r="CA160" i="41" s="1"/>
  <c r="CQ160" i="41" s="1"/>
  <c r="Q268" i="41"/>
  <c r="BZ260" i="41" a="1"/>
  <c r="BZ260" i="41" s="1"/>
  <c r="CA260" i="41" s="1"/>
  <c r="CQ260" i="41" s="1"/>
  <c r="CS260" i="41" s="1"/>
  <c r="BZ154" i="41" a="1"/>
  <c r="BZ154" i="41" s="1"/>
  <c r="BZ311" i="41" a="1"/>
  <c r="BZ311" i="41" s="1"/>
  <c r="CA311" i="41" s="1"/>
  <c r="CQ311" i="41" s="1"/>
  <c r="CS311" i="41" s="1"/>
  <c r="BZ229" i="41" a="1"/>
  <c r="BZ229" i="41" s="1"/>
  <c r="Q89" i="41"/>
  <c r="Q24" i="43" s="1"/>
  <c r="BZ226" i="41" a="1"/>
  <c r="BZ226" i="41" s="1"/>
  <c r="CA226" i="41" s="1"/>
  <c r="CQ226" i="41" s="1"/>
  <c r="CR226" i="41" s="1"/>
  <c r="CI369" i="41"/>
  <c r="CL369" i="41" s="1"/>
  <c r="BZ241" i="41" a="1"/>
  <c r="BZ241" i="41" s="1"/>
  <c r="CA241" i="41" s="1"/>
  <c r="CQ241" i="41" s="1"/>
  <c r="CS241" i="41" s="1"/>
  <c r="BZ144" i="41" a="1"/>
  <c r="BZ144" i="41" s="1"/>
  <c r="BZ280" i="41" a="1"/>
  <c r="BZ280" i="41" s="1"/>
  <c r="CA280" i="41" s="1"/>
  <c r="CQ280" i="41" s="1"/>
  <c r="BZ244" i="41" a="1"/>
  <c r="BZ244" i="41" s="1"/>
  <c r="CA244" i="41" s="1"/>
  <c r="CQ244" i="41" s="1"/>
  <c r="BZ305" i="41" a="1"/>
  <c r="BZ305" i="41" s="1"/>
  <c r="CI305" i="41" s="1"/>
  <c r="BZ161" i="41" a="1"/>
  <c r="BZ161" i="41" s="1"/>
  <c r="CA161" i="41" s="1"/>
  <c r="CQ161" i="41" s="1"/>
  <c r="CR161" i="41" s="1"/>
  <c r="CL370" i="41"/>
  <c r="CK370" i="41"/>
  <c r="CK180" i="41"/>
  <c r="CL180" i="41"/>
  <c r="CK379" i="41"/>
  <c r="CL379" i="41"/>
  <c r="CK181" i="41"/>
  <c r="CL181" i="41"/>
  <c r="CS282" i="41"/>
  <c r="CR282" i="41"/>
  <c r="BZ355" i="41" a="1"/>
  <c r="BZ355" i="41" s="1"/>
  <c r="CI160" i="41"/>
  <c r="BZ245" i="41" a="1"/>
  <c r="BZ245" i="41" s="1"/>
  <c r="CA245" i="41" s="1"/>
  <c r="CQ245" i="41" s="1"/>
  <c r="CR367" i="41"/>
  <c r="CK189" i="41"/>
  <c r="CL189" i="41"/>
  <c r="CI192" i="41"/>
  <c r="CA192" i="41"/>
  <c r="CQ192" i="41" s="1"/>
  <c r="BZ327" i="41" a="1"/>
  <c r="BZ327" i="41" s="1"/>
  <c r="CA327" i="41" s="1"/>
  <c r="CQ327" i="41" s="1"/>
  <c r="CA223" i="41"/>
  <c r="CQ223" i="41" s="1"/>
  <c r="CI223" i="41"/>
  <c r="CI146" i="41"/>
  <c r="CI320" i="41"/>
  <c r="CA320" i="41"/>
  <c r="CQ320" i="41" s="1"/>
  <c r="CI259" i="41"/>
  <c r="CI391" i="41"/>
  <c r="CL378" i="41"/>
  <c r="CK378" i="41"/>
  <c r="CS236" i="41"/>
  <c r="CR236" i="41"/>
  <c r="CB155" i="41"/>
  <c r="CI155" i="41"/>
  <c r="CA304" i="41"/>
  <c r="CQ304" i="41" s="1"/>
  <c r="CI304" i="41"/>
  <c r="CB215" i="41"/>
  <c r="CI215" i="41" s="1"/>
  <c r="CI293" i="41"/>
  <c r="BZ187" i="41" a="1"/>
  <c r="BZ187" i="41" s="1"/>
  <c r="CA187" i="41" s="1"/>
  <c r="CQ187" i="41" s="1"/>
  <c r="CA144" i="41"/>
  <c r="CI144" i="41"/>
  <c r="CR302" i="41"/>
  <c r="CS302" i="41"/>
  <c r="CS182" i="41"/>
  <c r="CR182" i="41"/>
  <c r="CL322" i="41"/>
  <c r="CB212" i="41"/>
  <c r="CR280" i="41"/>
  <c r="CS280" i="41"/>
  <c r="BZ380" i="41" a="1"/>
  <c r="BZ380" i="41" s="1"/>
  <c r="BZ150" i="41" a="1"/>
  <c r="BZ150" i="41" s="1"/>
  <c r="CB290" i="41"/>
  <c r="CB357" i="41"/>
  <c r="CS293" i="41"/>
  <c r="CR293" i="41"/>
  <c r="CB363" i="41"/>
  <c r="CI383" i="41"/>
  <c r="CA383" i="41"/>
  <c r="CQ383" i="41" s="1"/>
  <c r="CS162" i="41"/>
  <c r="CR162" i="41"/>
  <c r="BZ363" i="41" a="1"/>
  <c r="BZ363" i="41" s="1"/>
  <c r="CA363" i="41" s="1"/>
  <c r="CQ363" i="41" s="1"/>
  <c r="CI182" i="41"/>
  <c r="Q134" i="41"/>
  <c r="L87" i="41"/>
  <c r="CB307" i="41"/>
  <c r="CI307" i="41" s="1"/>
  <c r="BZ169" i="41" a="1"/>
  <c r="BZ169" i="41" s="1"/>
  <c r="CB230" i="41"/>
  <c r="CI230" i="41" s="1"/>
  <c r="CS346" i="41"/>
  <c r="CR346" i="41"/>
  <c r="CI389" i="41"/>
  <c r="CI319" i="41"/>
  <c r="BZ153" i="41" a="1"/>
  <c r="BZ153" i="41" s="1"/>
  <c r="CA159" i="41"/>
  <c r="CQ159" i="41" s="1"/>
  <c r="CI159" i="41"/>
  <c r="CS165" i="41"/>
  <c r="CR165" i="41"/>
  <c r="CA392" i="41"/>
  <c r="CQ392" i="41" s="1"/>
  <c r="CI392" i="41"/>
  <c r="CI315" i="41"/>
  <c r="CI387" i="41"/>
  <c r="CA387" i="41"/>
  <c r="CQ387" i="41" s="1"/>
  <c r="CB295" i="41"/>
  <c r="CI251" i="41"/>
  <c r="CA362" i="41"/>
  <c r="CQ362" i="41" s="1"/>
  <c r="CI362" i="41"/>
  <c r="CS248" i="41"/>
  <c r="CR248" i="41"/>
  <c r="BZ375" i="41" a="1"/>
  <c r="BZ375" i="41" s="1"/>
  <c r="CS378" i="41"/>
  <c r="CU378" i="41" s="1"/>
  <c r="CR378" i="41"/>
  <c r="CT378" i="41" s="1"/>
  <c r="CB240" i="41"/>
  <c r="CI240" i="41" s="1"/>
  <c r="BZ224" i="41" a="1"/>
  <c r="BZ224" i="41" s="1"/>
  <c r="CA224" i="41" s="1"/>
  <c r="CQ224" i="41" s="1"/>
  <c r="BZ292" i="41" a="1"/>
  <c r="BZ292" i="41" s="1"/>
  <c r="CA292" i="41" s="1"/>
  <c r="CQ292" i="41" s="1"/>
  <c r="CS319" i="41"/>
  <c r="CR319" i="41"/>
  <c r="CB358" i="41"/>
  <c r="CI358" i="41" s="1"/>
  <c r="BZ212" i="41" a="1"/>
  <c r="BZ212" i="41" s="1"/>
  <c r="CA212" i="41" s="1"/>
  <c r="CQ212" i="41" s="1"/>
  <c r="BZ386" i="41" a="1"/>
  <c r="BZ386" i="41" s="1"/>
  <c r="BZ384" i="41" a="1"/>
  <c r="BZ384" i="41" s="1"/>
  <c r="BZ323" i="41" a="1"/>
  <c r="BZ323" i="41" s="1"/>
  <c r="BZ240" i="41" a="1"/>
  <c r="BZ240" i="41" s="1"/>
  <c r="CA240" i="41" s="1"/>
  <c r="CQ240" i="41" s="1"/>
  <c r="BZ231" i="41" a="1"/>
  <c r="BZ231" i="41" s="1"/>
  <c r="CA231" i="41" s="1"/>
  <c r="CQ231" i="41" s="1"/>
  <c r="CI219" i="41"/>
  <c r="BZ297" i="41" a="1"/>
  <c r="BZ297" i="41" s="1"/>
  <c r="CI165" i="41"/>
  <c r="CB317" i="41"/>
  <c r="CR155" i="41"/>
  <c r="CS155" i="41"/>
  <c r="CS215" i="41"/>
  <c r="CR215" i="41"/>
  <c r="CL235" i="41"/>
  <c r="CK235" i="41"/>
  <c r="CR157" i="41"/>
  <c r="CS157" i="41"/>
  <c r="CI233" i="41"/>
  <c r="BZ348" i="41" a="1"/>
  <c r="BZ348" i="41" s="1"/>
  <c r="CA152" i="41"/>
  <c r="CQ152" i="41" s="1"/>
  <c r="CI152" i="41"/>
  <c r="CI156" i="41"/>
  <c r="BZ214" i="41" a="1"/>
  <c r="BZ214" i="41" s="1"/>
  <c r="Q201" i="41"/>
  <c r="L88" i="41"/>
  <c r="CI229" i="41"/>
  <c r="CA229" i="41"/>
  <c r="CQ229" i="41" s="1"/>
  <c r="CR181" i="41"/>
  <c r="CS181" i="41"/>
  <c r="CA373" i="41"/>
  <c r="CQ373" i="41" s="1"/>
  <c r="CI373" i="41"/>
  <c r="CA283" i="41"/>
  <c r="CQ283" i="41" s="1"/>
  <c r="CI283" i="41"/>
  <c r="BZ308" i="41" a="1"/>
  <c r="BZ308" i="41" s="1"/>
  <c r="CR285" i="41"/>
  <c r="CI247" i="41"/>
  <c r="CA247" i="41"/>
  <c r="CQ247" i="41" s="1"/>
  <c r="BZ186" i="41" a="1"/>
  <c r="BZ186" i="41" s="1"/>
  <c r="CA186" i="41" s="1"/>
  <c r="CQ186" i="41" s="1"/>
  <c r="CA154" i="41"/>
  <c r="CQ154" i="41" s="1"/>
  <c r="CI154" i="41"/>
  <c r="BZ365" i="41" a="1"/>
  <c r="BZ365" i="41" s="1"/>
  <c r="CI173" i="41"/>
  <c r="CR259" i="41"/>
  <c r="CS259" i="41"/>
  <c r="CA184" i="41"/>
  <c r="CQ184" i="41" s="1"/>
  <c r="CI184" i="41"/>
  <c r="CS234" i="41"/>
  <c r="CR234" i="41"/>
  <c r="CB327" i="41"/>
  <c r="CA359" i="41"/>
  <c r="CQ359" i="41" s="1"/>
  <c r="CI359" i="41"/>
  <c r="CS358" i="41"/>
  <c r="CR358" i="41"/>
  <c r="CB234" i="41"/>
  <c r="CI234" i="41"/>
  <c r="CR189" i="41"/>
  <c r="CT189" i="41" s="1"/>
  <c r="CS189" i="41"/>
  <c r="BZ376" i="41" a="1"/>
  <c r="BZ376" i="41" s="1"/>
  <c r="CA376" i="41" s="1"/>
  <c r="CQ376" i="41" s="1"/>
  <c r="BZ381" i="41" a="1"/>
  <c r="BZ381" i="41" s="1"/>
  <c r="CA381" i="41" s="1"/>
  <c r="CQ381" i="41" s="1"/>
  <c r="BZ190" i="41" a="1"/>
  <c r="BZ190" i="41" s="1"/>
  <c r="CS235" i="41"/>
  <c r="CR235" i="41"/>
  <c r="CI252" i="41"/>
  <c r="CI256" i="41"/>
  <c r="CI372" i="41"/>
  <c r="CA372" i="41"/>
  <c r="CQ372" i="41" s="1"/>
  <c r="CS326" i="41"/>
  <c r="CR326" i="41"/>
  <c r="CI232" i="41"/>
  <c r="BZ168" i="41" a="1"/>
  <c r="BZ168" i="41" s="1"/>
  <c r="CI236" i="41"/>
  <c r="CB167" i="41"/>
  <c r="CR313" i="41"/>
  <c r="CA324" i="41"/>
  <c r="CQ324" i="41" s="1"/>
  <c r="CI324" i="41"/>
  <c r="CR379" i="41"/>
  <c r="CT379" i="41" s="1"/>
  <c r="CS379" i="41"/>
  <c r="CU379" i="41" s="1"/>
  <c r="CS219" i="41"/>
  <c r="CR219" i="41"/>
  <c r="CR389" i="41"/>
  <c r="CS389" i="41"/>
  <c r="CA390" i="41"/>
  <c r="CQ390" i="41" s="1"/>
  <c r="CI390" i="41"/>
  <c r="CS370" i="41"/>
  <c r="CR370" i="41"/>
  <c r="CR173" i="41"/>
  <c r="CS173" i="41"/>
  <c r="BZ255" i="41" a="1"/>
  <c r="BZ255" i="41" s="1"/>
  <c r="CA255" i="41" s="1"/>
  <c r="CQ255" i="41" s="1"/>
  <c r="CI227" i="41"/>
  <c r="CA227" i="41"/>
  <c r="CQ227" i="41" s="1"/>
  <c r="BZ217" i="41" a="1"/>
  <c r="BZ217" i="41" s="1"/>
  <c r="CR279" i="41"/>
  <c r="CS279" i="41"/>
  <c r="CS388" i="41"/>
  <c r="CR243" i="41"/>
  <c r="CS243" i="41"/>
  <c r="BZ246" i="41" a="1"/>
  <c r="BZ246" i="41" s="1"/>
  <c r="CA246" i="41" s="1"/>
  <c r="CQ246" i="41" s="1"/>
  <c r="BZ211" i="41" a="1"/>
  <c r="BZ211" i="41" s="1"/>
  <c r="BZ368" i="41" a="1"/>
  <c r="BZ368" i="41" s="1"/>
  <c r="CB289" i="41"/>
  <c r="CB301" i="41"/>
  <c r="CI301" i="41" s="1"/>
  <c r="CI294" i="41"/>
  <c r="CA294" i="41"/>
  <c r="CQ294" i="41" s="1"/>
  <c r="CI347" i="41"/>
  <c r="CB149" i="41"/>
  <c r="CI221" i="41"/>
  <c r="CA221" i="41"/>
  <c r="CQ221" i="41" s="1"/>
  <c r="CR163" i="41"/>
  <c r="CS163" i="41"/>
  <c r="CS233" i="41"/>
  <c r="CR233" i="41"/>
  <c r="CS251" i="41"/>
  <c r="CR251" i="41"/>
  <c r="CS298" i="41"/>
  <c r="CR298" i="41"/>
  <c r="CI218" i="41"/>
  <c r="CA218" i="41"/>
  <c r="CQ218" i="41" s="1"/>
  <c r="BZ147" i="41" a="1"/>
  <c r="BZ147" i="41" s="1"/>
  <c r="BZ290" i="41" a="1"/>
  <c r="BZ290" i="41" s="1"/>
  <c r="CA290" i="41" s="1"/>
  <c r="CQ290" i="41" s="1"/>
  <c r="BZ176" i="41" a="1"/>
  <c r="BZ176" i="41" s="1"/>
  <c r="CB385" i="41"/>
  <c r="BZ237" i="41" a="1"/>
  <c r="BZ237" i="41" s="1"/>
  <c r="CA318" i="41"/>
  <c r="CQ318" i="41" s="1"/>
  <c r="CI318" i="41"/>
  <c r="BZ310" i="41" a="1"/>
  <c r="BZ310" i="41" s="1"/>
  <c r="CA310" i="41" s="1"/>
  <c r="CQ310" i="41" s="1"/>
  <c r="CA145" i="41"/>
  <c r="CQ145" i="41" s="1"/>
  <c r="CI145" i="41"/>
  <c r="CI170" i="41"/>
  <c r="CA170" i="41"/>
  <c r="CQ170" i="41" s="1"/>
  <c r="CI164" i="41"/>
  <c r="CA164" i="41"/>
  <c r="CQ164" i="41" s="1"/>
  <c r="CK279" i="41"/>
  <c r="CL279" i="41"/>
  <c r="CA305" i="41"/>
  <c r="CQ305" i="41" s="1"/>
  <c r="CB321" i="41"/>
  <c r="CI321" i="41" s="1"/>
  <c r="CB351" i="41"/>
  <c r="CI351" i="41" s="1"/>
  <c r="CS289" i="41"/>
  <c r="CS301" i="41"/>
  <c r="CS347" i="41"/>
  <c r="CR347" i="41"/>
  <c r="CR364" i="41"/>
  <c r="CS364" i="41"/>
  <c r="CI188" i="41"/>
  <c r="CA188" i="41"/>
  <c r="CQ188" i="41" s="1"/>
  <c r="CB381" i="41"/>
  <c r="CI381" i="41" s="1"/>
  <c r="CA374" i="41"/>
  <c r="CQ374" i="41" s="1"/>
  <c r="CI374" i="41"/>
  <c r="BB294" i="37" a="1"/>
  <c r="BW294" i="37" s="1"/>
  <c r="CF294" i="37" s="1"/>
  <c r="CS232" i="41"/>
  <c r="CR232" i="41"/>
  <c r="CI288" i="41"/>
  <c r="CA288" i="41"/>
  <c r="CQ288" i="41" s="1"/>
  <c r="CB299" i="41"/>
  <c r="CS256" i="41"/>
  <c r="CR256" i="41"/>
  <c r="CS361" i="41"/>
  <c r="CR361" i="41"/>
  <c r="CB282" i="41"/>
  <c r="CI282" i="41" s="1"/>
  <c r="CS180" i="41"/>
  <c r="CU180" i="41" s="1"/>
  <c r="CR180" i="41"/>
  <c r="CI231" i="41"/>
  <c r="CI377" i="41"/>
  <c r="CA377" i="41"/>
  <c r="CQ377" i="41" s="1"/>
  <c r="CA303" i="41"/>
  <c r="CQ303" i="41" s="1"/>
  <c r="CI303" i="41"/>
  <c r="BZ172" i="41" a="1"/>
  <c r="BZ172" i="41" s="1"/>
  <c r="CI243" i="41"/>
  <c r="BZ299" i="41" a="1"/>
  <c r="BZ299" i="41" s="1"/>
  <c r="CA299" i="41" s="1"/>
  <c r="CQ299" i="41" s="1"/>
  <c r="CS312" i="41"/>
  <c r="CR312" i="41"/>
  <c r="BZ351" i="41" a="1"/>
  <c r="BZ351" i="41" s="1"/>
  <c r="CA351" i="41" s="1"/>
  <c r="CQ351" i="41" s="1"/>
  <c r="CI248" i="41"/>
  <c r="CI281" i="41"/>
  <c r="BZ287" i="41" a="1"/>
  <c r="BZ287" i="41" s="1"/>
  <c r="CA287" i="41" s="1"/>
  <c r="CQ287" i="41" s="1"/>
  <c r="CA345" i="41"/>
  <c r="CI345" i="41"/>
  <c r="CI185" i="41"/>
  <c r="CI367" i="41"/>
  <c r="CA228" i="41"/>
  <c r="CQ228" i="41" s="1"/>
  <c r="CI228" i="41"/>
  <c r="BZ349" i="41" a="1"/>
  <c r="BZ349" i="41" s="1"/>
  <c r="CR254" i="41"/>
  <c r="CS254" i="41"/>
  <c r="BZ366" i="41" a="1"/>
  <c r="BZ366" i="41" s="1"/>
  <c r="CR393" i="41"/>
  <c r="CS393" i="41"/>
  <c r="CB260" i="41"/>
  <c r="CI260" i="41" s="1"/>
  <c r="CA151" i="41"/>
  <c r="CQ151" i="41" s="1"/>
  <c r="CI151" i="41"/>
  <c r="CS394" i="41"/>
  <c r="CR394" i="41"/>
  <c r="BZ193" i="41" a="1"/>
  <c r="BZ193" i="41" s="1"/>
  <c r="BZ174" i="41" a="1"/>
  <c r="BZ174" i="41" s="1"/>
  <c r="CB162" i="41"/>
  <c r="CI162" i="41" s="1"/>
  <c r="BZ295" i="41" a="1"/>
  <c r="BZ295" i="41" s="1"/>
  <c r="CA295" i="41" s="1"/>
  <c r="CQ295" i="41" s="1"/>
  <c r="CR314" i="41"/>
  <c r="CS239" i="41"/>
  <c r="CR239" i="41"/>
  <c r="BZ175" i="41" a="1"/>
  <c r="BZ175" i="41" s="1"/>
  <c r="CA175" i="41" s="1"/>
  <c r="CQ175" i="41" s="1"/>
  <c r="CB309" i="41"/>
  <c r="CI309" i="41"/>
  <c r="CS281" i="41"/>
  <c r="CR281" i="41"/>
  <c r="CB239" i="41"/>
  <c r="CI239" i="41" s="1"/>
  <c r="CA350" i="41"/>
  <c r="CQ350" i="41" s="1"/>
  <c r="CI350" i="41"/>
  <c r="CB310" i="41"/>
  <c r="BZ166" i="41" a="1"/>
  <c r="BZ166" i="41" s="1"/>
  <c r="CS252" i="41"/>
  <c r="CR252" i="41"/>
  <c r="CS369" i="41"/>
  <c r="CR369" i="41"/>
  <c r="CI298" i="41"/>
  <c r="CI361" i="41"/>
  <c r="CS322" i="41"/>
  <c r="CR322" i="41"/>
  <c r="BZ167" i="41" a="1"/>
  <c r="BZ167" i="41" s="1"/>
  <c r="CA167" i="41" s="1"/>
  <c r="CQ167" i="41" s="1"/>
  <c r="CR179" i="41"/>
  <c r="CS179" i="41"/>
  <c r="CI157" i="41"/>
  <c r="CI346" i="41"/>
  <c r="CI326" i="41"/>
  <c r="BZ257" i="41" a="1"/>
  <c r="BZ257" i="41" s="1"/>
  <c r="CI300" i="41"/>
  <c r="CR156" i="41"/>
  <c r="CS156" i="41"/>
  <c r="CA284" i="41"/>
  <c r="CQ284" i="41" s="1"/>
  <c r="CI284" i="41"/>
  <c r="CI364" i="41"/>
  <c r="CS230" i="41"/>
  <c r="CR230" i="41"/>
  <c r="CI216" i="41"/>
  <c r="CA216" i="41"/>
  <c r="CQ216" i="41" s="1"/>
  <c r="CI250" i="41"/>
  <c r="CA220" i="41"/>
  <c r="CQ220" i="41" s="1"/>
  <c r="CI220" i="41"/>
  <c r="CA325" i="41"/>
  <c r="CQ325" i="41" s="1"/>
  <c r="CI325" i="41"/>
  <c r="CA177" i="41"/>
  <c r="CQ177" i="41" s="1"/>
  <c r="CI177" i="41"/>
  <c r="CI171" i="41"/>
  <c r="BZ321" i="41" a="1"/>
  <c r="BZ321" i="41" s="1"/>
  <c r="CA321" i="41" s="1"/>
  <c r="CQ321" i="41" s="1"/>
  <c r="CS356" i="41"/>
  <c r="CR356" i="41"/>
  <c r="BZ258" i="41" a="1"/>
  <c r="BZ258" i="41" s="1"/>
  <c r="CA258" i="41" s="1"/>
  <c r="CQ258" i="41" s="1"/>
  <c r="CI179" i="41"/>
  <c r="CI254" i="41"/>
  <c r="BZ296" i="41" a="1"/>
  <c r="BZ296" i="41" s="1"/>
  <c r="CA296" i="41" s="1"/>
  <c r="CQ296" i="41" s="1"/>
  <c r="CS316" i="41"/>
  <c r="CR316" i="41"/>
  <c r="CI394" i="41"/>
  <c r="BZ158" i="41" a="1"/>
  <c r="BZ158" i="41" s="1"/>
  <c r="CA158" i="41" s="1"/>
  <c r="CQ158" i="41" s="1"/>
  <c r="CB241" i="41"/>
  <c r="CI302" i="41"/>
  <c r="CB183" i="41"/>
  <c r="CI312" i="41"/>
  <c r="CI163" i="41"/>
  <c r="BO376" i="37"/>
  <c r="BW376" i="37"/>
  <c r="CF376" i="37" s="1"/>
  <c r="BO223" i="37"/>
  <c r="BW223" i="37"/>
  <c r="CF223" i="37" s="1"/>
  <c r="BW379" i="37"/>
  <c r="CF379" i="37" s="1"/>
  <c r="BO379" i="37"/>
  <c r="BW378" i="37"/>
  <c r="CF378" i="37" s="1"/>
  <c r="BO378" i="37"/>
  <c r="BO229" i="37"/>
  <c r="BW229" i="37"/>
  <c r="CF229" i="37" s="1"/>
  <c r="BW299" i="37"/>
  <c r="CF299" i="37" s="1"/>
  <c r="BO299" i="37"/>
  <c r="BO301" i="37"/>
  <c r="BW301" i="37"/>
  <c r="CF301" i="37" s="1"/>
  <c r="BW381" i="37"/>
  <c r="CF381" i="37" s="1"/>
  <c r="BO381" i="37"/>
  <c r="BO372" i="37"/>
  <c r="BW372" i="37"/>
  <c r="CF372" i="37" s="1"/>
  <c r="BW371" i="37"/>
  <c r="CF371" i="37" s="1"/>
  <c r="BO371" i="37"/>
  <c r="BO297" i="37"/>
  <c r="BW297" i="37"/>
  <c r="CF297" i="37" s="1"/>
  <c r="BO368" i="37"/>
  <c r="BW368" i="37"/>
  <c r="CF368" i="37" s="1"/>
  <c r="BO380" i="37"/>
  <c r="BW380" i="37"/>
  <c r="CF380" i="37" s="1"/>
  <c r="BW228" i="37"/>
  <c r="CF228" i="37" s="1"/>
  <c r="BO228" i="37"/>
  <c r="BO296" i="37"/>
  <c r="BW296" i="37"/>
  <c r="CF296" i="37" s="1"/>
  <c r="BO302" i="37"/>
  <c r="BW302" i="37"/>
  <c r="CF302" i="37" s="1"/>
  <c r="BW373" i="37"/>
  <c r="CF373" i="37" s="1"/>
  <c r="BO373" i="37"/>
  <c r="BO375" i="37"/>
  <c r="BW375" i="37"/>
  <c r="CF375" i="37" s="1"/>
  <c r="BO230" i="37"/>
  <c r="BW230" i="37"/>
  <c r="CF230" i="37" s="1"/>
  <c r="BW298" i="37"/>
  <c r="CF298" i="37" s="1"/>
  <c r="BO298" i="37"/>
  <c r="BW226" i="37"/>
  <c r="CF226" i="37" s="1"/>
  <c r="BO226" i="37"/>
  <c r="BW370" i="37"/>
  <c r="CF370" i="37" s="1"/>
  <c r="BO370" i="37"/>
  <c r="BO377" i="37"/>
  <c r="BW377" i="37"/>
  <c r="CF377" i="37" s="1"/>
  <c r="BW367" i="37"/>
  <c r="CF367" i="37" s="1"/>
  <c r="BO367" i="37"/>
  <c r="BW382" i="37"/>
  <c r="CF382" i="37" s="1"/>
  <c r="BO382" i="37"/>
  <c r="BW293" i="37"/>
  <c r="CF293" i="37" s="1"/>
  <c r="BO293" i="37"/>
  <c r="BO369" i="37"/>
  <c r="BW369" i="37"/>
  <c r="CF369" i="37" s="1"/>
  <c r="BW300" i="37"/>
  <c r="CF300" i="37" s="1"/>
  <c r="BO300" i="37"/>
  <c r="BW295" i="37"/>
  <c r="CF295" i="37" s="1"/>
  <c r="BO295" i="37"/>
  <c r="BW374" i="37"/>
  <c r="CF374" i="37" s="1"/>
  <c r="BO374" i="37"/>
  <c r="BW225" i="37"/>
  <c r="CF225" i="37" s="1"/>
  <c r="BO225" i="37"/>
  <c r="BO224" i="37"/>
  <c r="BW224" i="37"/>
  <c r="CF224" i="37" s="1"/>
  <c r="BW292" i="37"/>
  <c r="CF292" i="37" s="1"/>
  <c r="BO292" i="37"/>
  <c r="BW253" i="37"/>
  <c r="CF253" i="37" s="1"/>
  <c r="BO253" i="37"/>
  <c r="BW252" i="37"/>
  <c r="CF252" i="37" s="1"/>
  <c r="BO252" i="37"/>
  <c r="BO251" i="37"/>
  <c r="BW251" i="37"/>
  <c r="CF251" i="37" s="1"/>
  <c r="BO256" i="37"/>
  <c r="BW256" i="37"/>
  <c r="CF256" i="37" s="1"/>
  <c r="BW260" i="37"/>
  <c r="CF260" i="37" s="1"/>
  <c r="BO260" i="37"/>
  <c r="BW254" i="37"/>
  <c r="CF254" i="37" s="1"/>
  <c r="BO254" i="37"/>
  <c r="BW255" i="37"/>
  <c r="CF255" i="37" s="1"/>
  <c r="BO255" i="37"/>
  <c r="BO258" i="37"/>
  <c r="BW258" i="37"/>
  <c r="CF258" i="37" s="1"/>
  <c r="BW257" i="37"/>
  <c r="CF257" i="37" s="1"/>
  <c r="BO257" i="37"/>
  <c r="BW259" i="37"/>
  <c r="CF259" i="37" s="1"/>
  <c r="BO259" i="37"/>
  <c r="BW327" i="37"/>
  <c r="CF327" i="37" s="1"/>
  <c r="BO327" i="37"/>
  <c r="BN223" i="37"/>
  <c r="BM223" i="37"/>
  <c r="BV223" i="37"/>
  <c r="CE223" i="37" s="1"/>
  <c r="BU223" i="37"/>
  <c r="CD223" i="37" s="1"/>
  <c r="BT223" i="37"/>
  <c r="CC223" i="37" s="1"/>
  <c r="BL223" i="37"/>
  <c r="BB370" i="37"/>
  <c r="BJ370" i="37" s="1"/>
  <c r="BV370" i="37"/>
  <c r="CE370" i="37" s="1"/>
  <c r="BL370" i="37"/>
  <c r="BU370" i="37"/>
  <c r="CD370" i="37" s="1"/>
  <c r="BM370" i="37"/>
  <c r="BT370" i="37"/>
  <c r="CC370" i="37" s="1"/>
  <c r="BN370" i="37"/>
  <c r="BK367" i="37"/>
  <c r="BU367" i="37"/>
  <c r="CD367" i="37" s="1"/>
  <c r="BN367" i="37"/>
  <c r="BM367" i="37"/>
  <c r="BV367" i="37"/>
  <c r="CE367" i="37" s="1"/>
  <c r="BT367" i="37"/>
  <c r="CC367" i="37" s="1"/>
  <c r="BL367" i="37"/>
  <c r="BB368" i="37"/>
  <c r="BJ368" i="37" s="1"/>
  <c r="BT368" i="37"/>
  <c r="CC368" i="37" s="1"/>
  <c r="BV368" i="37"/>
  <c r="CE368" i="37" s="1"/>
  <c r="BU368" i="37"/>
  <c r="CD368" i="37" s="1"/>
  <c r="BL368" i="37"/>
  <c r="BN368" i="37"/>
  <c r="BM368" i="37"/>
  <c r="BN293" i="37"/>
  <c r="BU293" i="37"/>
  <c r="CD293" i="37" s="1"/>
  <c r="BT293" i="37"/>
  <c r="CC293" i="37" s="1"/>
  <c r="BM293" i="37"/>
  <c r="BL293" i="37"/>
  <c r="BV293" i="37"/>
  <c r="CE293" i="37" s="1"/>
  <c r="BU369" i="37"/>
  <c r="CD369" i="37" s="1"/>
  <c r="BM369" i="37"/>
  <c r="BV369" i="37"/>
  <c r="CE369" i="37" s="1"/>
  <c r="BT369" i="37"/>
  <c r="CC369" i="37" s="1"/>
  <c r="BL369" i="37"/>
  <c r="BN369" i="37"/>
  <c r="BM292" i="37"/>
  <c r="BN292" i="37"/>
  <c r="BL292" i="37"/>
  <c r="BV292" i="37"/>
  <c r="CE292" i="37" s="1"/>
  <c r="BU292" i="37"/>
  <c r="CD292" i="37" s="1"/>
  <c r="BT292" i="37"/>
  <c r="CC292" i="37" s="1"/>
  <c r="BV229" i="37"/>
  <c r="CE229" i="37" s="1"/>
  <c r="BN229" i="37"/>
  <c r="BN300" i="37"/>
  <c r="BV300" i="37"/>
  <c r="CE300" i="37" s="1"/>
  <c r="BV226" i="37"/>
  <c r="CE226" i="37" s="1"/>
  <c r="BN226" i="37"/>
  <c r="BV295" i="37"/>
  <c r="CE295" i="37" s="1"/>
  <c r="BN295" i="37"/>
  <c r="BV376" i="37"/>
  <c r="CE376" i="37" s="1"/>
  <c r="BN376" i="37"/>
  <c r="BV379" i="37"/>
  <c r="CE379" i="37" s="1"/>
  <c r="BN379" i="37"/>
  <c r="BV380" i="37"/>
  <c r="CE380" i="37" s="1"/>
  <c r="BN380" i="37"/>
  <c r="BN373" i="37"/>
  <c r="BV373" i="37"/>
  <c r="CE373" i="37" s="1"/>
  <c r="BV372" i="37"/>
  <c r="CE372" i="37" s="1"/>
  <c r="BN372" i="37"/>
  <c r="BN228" i="37"/>
  <c r="BV228" i="37"/>
  <c r="CE228" i="37" s="1"/>
  <c r="BV296" i="37"/>
  <c r="CE296" i="37" s="1"/>
  <c r="BN296" i="37"/>
  <c r="BN302" i="37"/>
  <c r="BV302" i="37"/>
  <c r="CE302" i="37" s="1"/>
  <c r="BV297" i="37"/>
  <c r="CE297" i="37" s="1"/>
  <c r="BN297" i="37"/>
  <c r="BN374" i="37"/>
  <c r="BV374" i="37"/>
  <c r="CE374" i="37" s="1"/>
  <c r="BN299" i="37"/>
  <c r="BV299" i="37"/>
  <c r="CE299" i="37" s="1"/>
  <c r="BV230" i="37"/>
  <c r="CE230" i="37" s="1"/>
  <c r="BN230" i="37"/>
  <c r="BN378" i="37"/>
  <c r="BV378" i="37"/>
  <c r="CE378" i="37" s="1"/>
  <c r="BV301" i="37"/>
  <c r="CE301" i="37" s="1"/>
  <c r="BN301" i="37"/>
  <c r="BV371" i="37"/>
  <c r="CE371" i="37" s="1"/>
  <c r="BN371" i="37"/>
  <c r="BV377" i="37"/>
  <c r="CE377" i="37" s="1"/>
  <c r="BN377" i="37"/>
  <c r="BN298" i="37"/>
  <c r="BV298" i="37"/>
  <c r="CE298" i="37" s="1"/>
  <c r="BV382" i="37"/>
  <c r="CE382" i="37" s="1"/>
  <c r="BN382" i="37"/>
  <c r="BV294" i="37"/>
  <c r="CE294" i="37" s="1"/>
  <c r="BN294" i="37"/>
  <c r="BN375" i="37"/>
  <c r="BV375" i="37"/>
  <c r="CE375" i="37" s="1"/>
  <c r="BV381" i="37"/>
  <c r="CE381" i="37" s="1"/>
  <c r="BN381" i="37"/>
  <c r="BN225" i="37"/>
  <c r="BV225" i="37"/>
  <c r="CE225" i="37" s="1"/>
  <c r="BV224" i="37"/>
  <c r="CE224" i="37" s="1"/>
  <c r="BN224" i="37"/>
  <c r="BW241" i="37"/>
  <c r="CF241" i="37" s="1"/>
  <c r="BO241" i="37"/>
  <c r="BV241" i="37"/>
  <c r="CE241" i="37" s="1"/>
  <c r="BN241" i="37"/>
  <c r="BW242" i="37"/>
  <c r="CF242" i="37" s="1"/>
  <c r="BO242" i="37"/>
  <c r="BN242" i="37"/>
  <c r="BV242" i="37"/>
  <c r="CE242" i="37" s="1"/>
  <c r="BV326" i="37"/>
  <c r="CE326" i="37" s="1"/>
  <c r="BO326" i="37"/>
  <c r="BN326" i="37"/>
  <c r="BW326" i="37"/>
  <c r="CF326" i="37" s="1"/>
  <c r="BW315" i="37"/>
  <c r="CF315" i="37" s="1"/>
  <c r="BN315" i="37"/>
  <c r="BO315" i="37"/>
  <c r="BV315" i="37"/>
  <c r="CE315" i="37" s="1"/>
  <c r="BU382" i="37"/>
  <c r="CD382" i="37" s="1"/>
  <c r="BM382" i="37"/>
  <c r="BM253" i="37"/>
  <c r="BN253" i="37"/>
  <c r="BU253" i="37"/>
  <c r="CD253" i="37" s="1"/>
  <c r="BV253" i="37"/>
  <c r="CE253" i="37" s="1"/>
  <c r="BN233" i="37"/>
  <c r="BW233" i="37"/>
  <c r="CF233" i="37" s="1"/>
  <c r="BO233" i="37"/>
  <c r="BV233" i="37"/>
  <c r="CE233" i="37" s="1"/>
  <c r="BU226" i="37"/>
  <c r="CD226" i="37" s="1"/>
  <c r="BM226" i="37"/>
  <c r="BM297" i="37"/>
  <c r="BU297" i="37"/>
  <c r="CD297" i="37" s="1"/>
  <c r="BO303" i="37"/>
  <c r="BN303" i="37"/>
  <c r="BV303" i="37"/>
  <c r="CE303" i="37" s="1"/>
  <c r="BW303" i="37"/>
  <c r="CF303" i="37" s="1"/>
  <c r="BW324" i="37"/>
  <c r="CF324" i="37" s="1"/>
  <c r="BV324" i="37"/>
  <c r="CE324" i="37" s="1"/>
  <c r="BO324" i="37"/>
  <c r="BN324" i="37"/>
  <c r="BU294" i="37"/>
  <c r="CD294" i="37" s="1"/>
  <c r="BM294" i="37"/>
  <c r="BW390" i="37"/>
  <c r="CF390" i="37" s="1"/>
  <c r="BV390" i="37"/>
  <c r="CE390" i="37" s="1"/>
  <c r="BO390" i="37"/>
  <c r="BN390" i="37"/>
  <c r="BN306" i="37"/>
  <c r="BW306" i="37"/>
  <c r="CF306" i="37" s="1"/>
  <c r="BV306" i="37"/>
  <c r="CE306" i="37" s="1"/>
  <c r="BO306" i="37"/>
  <c r="BU378" i="37"/>
  <c r="CD378" i="37" s="1"/>
  <c r="BM378" i="37"/>
  <c r="BV325" i="37"/>
  <c r="CE325" i="37" s="1"/>
  <c r="BN325" i="37"/>
  <c r="BO325" i="37"/>
  <c r="BW325" i="37"/>
  <c r="CF325" i="37" s="1"/>
  <c r="BV237" i="37"/>
  <c r="CE237" i="37" s="1"/>
  <c r="BO237" i="37"/>
  <c r="BN237" i="37"/>
  <c r="BW237" i="37"/>
  <c r="CF237" i="37" s="1"/>
  <c r="BM229" i="37"/>
  <c r="BU229" i="37"/>
  <c r="CD229" i="37" s="1"/>
  <c r="BO316" i="37"/>
  <c r="BN316" i="37"/>
  <c r="BW316" i="37"/>
  <c r="CF316" i="37" s="1"/>
  <c r="BV316" i="37"/>
  <c r="CE316" i="37" s="1"/>
  <c r="BV309" i="37"/>
  <c r="CE309" i="37" s="1"/>
  <c r="BO309" i="37"/>
  <c r="BN309" i="37"/>
  <c r="BW309" i="37"/>
  <c r="CF309" i="37" s="1"/>
  <c r="BW393" i="37"/>
  <c r="CF393" i="37" s="1"/>
  <c r="BV393" i="37"/>
  <c r="CE393" i="37" s="1"/>
  <c r="BO393" i="37"/>
  <c r="BN393" i="37"/>
  <c r="BN252" i="37"/>
  <c r="BV252" i="37"/>
  <c r="CE252" i="37" s="1"/>
  <c r="BU252" i="37"/>
  <c r="CD252" i="37" s="1"/>
  <c r="BM252" i="37"/>
  <c r="BO236" i="37"/>
  <c r="BV236" i="37"/>
  <c r="CE236" i="37" s="1"/>
  <c r="BN236" i="37"/>
  <c r="BW236" i="37"/>
  <c r="CF236" i="37" s="1"/>
  <c r="BV251" i="37"/>
  <c r="CE251" i="37" s="1"/>
  <c r="BU251" i="37"/>
  <c r="CD251" i="37" s="1"/>
  <c r="BN251" i="37"/>
  <c r="BM251" i="37"/>
  <c r="BN312" i="37"/>
  <c r="BO312" i="37"/>
  <c r="BW312" i="37"/>
  <c r="CF312" i="37" s="1"/>
  <c r="BV312" i="37"/>
  <c r="CE312" i="37" s="1"/>
  <c r="BM380" i="37"/>
  <c r="BU380" i="37"/>
  <c r="CD380" i="37" s="1"/>
  <c r="BU373" i="37"/>
  <c r="CD373" i="37" s="1"/>
  <c r="BM373" i="37"/>
  <c r="BV256" i="37"/>
  <c r="CE256" i="37" s="1"/>
  <c r="BU256" i="37"/>
  <c r="CD256" i="37" s="1"/>
  <c r="BN256" i="37"/>
  <c r="BM256" i="37"/>
  <c r="BN322" i="37"/>
  <c r="BO322" i="37"/>
  <c r="BV322" i="37"/>
  <c r="CE322" i="37" s="1"/>
  <c r="BW322" i="37"/>
  <c r="CF322" i="37" s="1"/>
  <c r="BO243" i="37"/>
  <c r="BV243" i="37"/>
  <c r="CE243" i="37" s="1"/>
  <c r="BN243" i="37"/>
  <c r="BW243" i="37"/>
  <c r="CF243" i="37" s="1"/>
  <c r="BU260" i="37"/>
  <c r="CD260" i="37" s="1"/>
  <c r="BN260" i="37"/>
  <c r="BM260" i="37"/>
  <c r="BV260" i="37"/>
  <c r="CE260" i="37" s="1"/>
  <c r="BN257" i="37"/>
  <c r="BU257" i="37"/>
  <c r="CD257" i="37" s="1"/>
  <c r="BV257" i="37"/>
  <c r="CE257" i="37" s="1"/>
  <c r="BM257" i="37"/>
  <c r="BO319" i="37"/>
  <c r="BN319" i="37"/>
  <c r="BW319" i="37"/>
  <c r="CF319" i="37" s="1"/>
  <c r="BV319" i="37"/>
  <c r="CE319" i="37" s="1"/>
  <c r="BW320" i="37"/>
  <c r="CF320" i="37" s="1"/>
  <c r="BV320" i="37"/>
  <c r="CE320" i="37" s="1"/>
  <c r="BO320" i="37"/>
  <c r="BN320" i="37"/>
  <c r="BO311" i="37"/>
  <c r="BW311" i="37"/>
  <c r="CF311" i="37" s="1"/>
  <c r="BV311" i="37"/>
  <c r="CE311" i="37" s="1"/>
  <c r="BN311" i="37"/>
  <c r="BM374" i="37"/>
  <c r="BU374" i="37"/>
  <c r="CD374" i="37" s="1"/>
  <c r="BN387" i="37"/>
  <c r="BV387" i="37"/>
  <c r="CE387" i="37" s="1"/>
  <c r="BW387" i="37"/>
  <c r="CF387" i="37" s="1"/>
  <c r="BO387" i="37"/>
  <c r="BM375" i="37"/>
  <c r="BU375" i="37"/>
  <c r="CD375" i="37" s="1"/>
  <c r="BU300" i="37"/>
  <c r="CD300" i="37" s="1"/>
  <c r="BM300" i="37"/>
  <c r="BN391" i="37"/>
  <c r="BV391" i="37"/>
  <c r="CE391" i="37" s="1"/>
  <c r="BO391" i="37"/>
  <c r="BW391" i="37"/>
  <c r="CF391" i="37" s="1"/>
  <c r="BN244" i="37"/>
  <c r="BW244" i="37"/>
  <c r="CF244" i="37" s="1"/>
  <c r="BV244" i="37"/>
  <c r="CE244" i="37" s="1"/>
  <c r="BO244" i="37"/>
  <c r="BW308" i="37"/>
  <c r="CF308" i="37" s="1"/>
  <c r="BV308" i="37"/>
  <c r="CE308" i="37" s="1"/>
  <c r="BO308" i="37"/>
  <c r="BN308" i="37"/>
  <c r="BW307" i="37"/>
  <c r="CF307" i="37" s="1"/>
  <c r="BV307" i="37"/>
  <c r="CE307" i="37" s="1"/>
  <c r="BO307" i="37"/>
  <c r="BN307" i="37"/>
  <c r="BW317" i="37"/>
  <c r="CF317" i="37" s="1"/>
  <c r="BV317" i="37"/>
  <c r="CE317" i="37" s="1"/>
  <c r="BO317" i="37"/>
  <c r="BN317" i="37"/>
  <c r="BU299" i="37"/>
  <c r="CD299" i="37" s="1"/>
  <c r="BM299" i="37"/>
  <c r="BU301" i="37"/>
  <c r="CD301" i="37" s="1"/>
  <c r="BM301" i="37"/>
  <c r="BM381" i="37"/>
  <c r="BU381" i="37"/>
  <c r="CD381" i="37" s="1"/>
  <c r="BM372" i="37"/>
  <c r="BU372" i="37"/>
  <c r="CD372" i="37" s="1"/>
  <c r="BO385" i="37"/>
  <c r="BW385" i="37"/>
  <c r="CF385" i="37" s="1"/>
  <c r="BN385" i="37"/>
  <c r="BV385" i="37"/>
  <c r="CE385" i="37" s="1"/>
  <c r="BM371" i="37"/>
  <c r="BU371" i="37"/>
  <c r="CD371" i="37" s="1"/>
  <c r="BW250" i="37"/>
  <c r="CF250" i="37" s="1"/>
  <c r="BV250" i="37"/>
  <c r="CE250" i="37" s="1"/>
  <c r="BO250" i="37"/>
  <c r="BN250" i="37"/>
  <c r="BM376" i="37"/>
  <c r="BU376" i="37"/>
  <c r="CD376" i="37" s="1"/>
  <c r="BU228" i="37"/>
  <c r="CD228" i="37" s="1"/>
  <c r="BM228" i="37"/>
  <c r="BN254" i="37"/>
  <c r="BM254" i="37"/>
  <c r="BV254" i="37"/>
  <c r="CE254" i="37" s="1"/>
  <c r="BU254" i="37"/>
  <c r="CD254" i="37" s="1"/>
  <c r="BV255" i="37"/>
  <c r="CE255" i="37" s="1"/>
  <c r="BU255" i="37"/>
  <c r="CD255" i="37" s="1"/>
  <c r="BN255" i="37"/>
  <c r="BM255" i="37"/>
  <c r="BM296" i="37"/>
  <c r="BU296" i="37"/>
  <c r="CD296" i="37" s="1"/>
  <c r="BW304" i="37"/>
  <c r="CF304" i="37" s="1"/>
  <c r="BV304" i="37"/>
  <c r="CE304" i="37" s="1"/>
  <c r="BO304" i="37"/>
  <c r="BN304" i="37"/>
  <c r="BW314" i="37"/>
  <c r="CF314" i="37" s="1"/>
  <c r="BO314" i="37"/>
  <c r="BN314" i="37"/>
  <c r="BV314" i="37"/>
  <c r="CE314" i="37" s="1"/>
  <c r="BM302" i="37"/>
  <c r="BU302" i="37"/>
  <c r="CD302" i="37" s="1"/>
  <c r="BM298" i="37"/>
  <c r="BU298" i="37"/>
  <c r="CD298" i="37" s="1"/>
  <c r="BU295" i="37"/>
  <c r="CD295" i="37" s="1"/>
  <c r="BM295" i="37"/>
  <c r="BO240" i="37"/>
  <c r="BN240" i="37"/>
  <c r="BV240" i="37"/>
  <c r="CE240" i="37" s="1"/>
  <c r="BW240" i="37"/>
  <c r="CF240" i="37" s="1"/>
  <c r="BW389" i="37"/>
  <c r="CF389" i="37" s="1"/>
  <c r="BV389" i="37"/>
  <c r="CE389" i="37" s="1"/>
  <c r="BO389" i="37"/>
  <c r="BN389" i="37"/>
  <c r="BM230" i="37"/>
  <c r="BU230" i="37"/>
  <c r="CD230" i="37" s="1"/>
  <c r="BM258" i="37"/>
  <c r="BV258" i="37"/>
  <c r="CE258" i="37" s="1"/>
  <c r="BU258" i="37"/>
  <c r="CD258" i="37" s="1"/>
  <c r="BN258" i="37"/>
  <c r="BW234" i="37"/>
  <c r="CF234" i="37" s="1"/>
  <c r="BV234" i="37"/>
  <c r="CE234" i="37" s="1"/>
  <c r="BO234" i="37"/>
  <c r="BN234" i="37"/>
  <c r="BW318" i="37"/>
  <c r="CF318" i="37" s="1"/>
  <c r="BN318" i="37"/>
  <c r="BO318" i="37"/>
  <c r="BV318" i="37"/>
  <c r="CE318" i="37" s="1"/>
  <c r="BO394" i="37"/>
  <c r="BN394" i="37"/>
  <c r="BW394" i="37"/>
  <c r="CF394" i="37" s="1"/>
  <c r="BV394" i="37"/>
  <c r="CE394" i="37" s="1"/>
  <c r="BO383" i="37"/>
  <c r="BW383" i="37"/>
  <c r="CF383" i="37" s="1"/>
  <c r="BV383" i="37"/>
  <c r="CE383" i="37" s="1"/>
  <c r="BN383" i="37"/>
  <c r="BW384" i="37"/>
  <c r="CF384" i="37" s="1"/>
  <c r="BO384" i="37"/>
  <c r="BN384" i="37"/>
  <c r="BV384" i="37"/>
  <c r="CE384" i="37" s="1"/>
  <c r="BO238" i="37"/>
  <c r="BW238" i="37"/>
  <c r="CF238" i="37" s="1"/>
  <c r="BV238" i="37"/>
  <c r="CE238" i="37" s="1"/>
  <c r="BN238" i="37"/>
  <c r="BU379" i="37"/>
  <c r="CD379" i="37" s="1"/>
  <c r="BM379" i="37"/>
  <c r="BW231" i="37"/>
  <c r="CF231" i="37" s="1"/>
  <c r="BV231" i="37"/>
  <c r="CE231" i="37" s="1"/>
  <c r="BO231" i="37"/>
  <c r="BN231" i="37"/>
  <c r="BW235" i="37"/>
  <c r="CF235" i="37" s="1"/>
  <c r="BV235" i="37"/>
  <c r="CE235" i="37" s="1"/>
  <c r="BO235" i="37"/>
  <c r="BN235" i="37"/>
  <c r="BV232" i="37"/>
  <c r="CE232" i="37" s="1"/>
  <c r="BN232" i="37"/>
  <c r="BW232" i="37"/>
  <c r="CF232" i="37" s="1"/>
  <c r="BO232" i="37"/>
  <c r="BW247" i="37"/>
  <c r="CF247" i="37" s="1"/>
  <c r="BV247" i="37"/>
  <c r="CE247" i="37" s="1"/>
  <c r="BO247" i="37"/>
  <c r="BN247" i="37"/>
  <c r="BU377" i="37"/>
  <c r="CD377" i="37" s="1"/>
  <c r="BM377" i="37"/>
  <c r="BO388" i="37"/>
  <c r="BN388" i="37"/>
  <c r="BV388" i="37"/>
  <c r="CE388" i="37" s="1"/>
  <c r="BW388" i="37"/>
  <c r="CF388" i="37" s="1"/>
  <c r="BV305" i="37"/>
  <c r="CE305" i="37" s="1"/>
  <c r="BW305" i="37"/>
  <c r="CF305" i="37" s="1"/>
  <c r="BO305" i="37"/>
  <c r="BN305" i="37"/>
  <c r="BV245" i="37"/>
  <c r="CE245" i="37" s="1"/>
  <c r="BO245" i="37"/>
  <c r="BN245" i="37"/>
  <c r="BW245" i="37"/>
  <c r="CF245" i="37" s="1"/>
  <c r="BV310" i="37"/>
  <c r="CE310" i="37" s="1"/>
  <c r="BO310" i="37"/>
  <c r="BW310" i="37"/>
  <c r="CF310" i="37" s="1"/>
  <c r="BN310" i="37"/>
  <c r="BO246" i="37"/>
  <c r="BV246" i="37"/>
  <c r="CE246" i="37" s="1"/>
  <c r="BN246" i="37"/>
  <c r="BW246" i="37"/>
  <c r="CF246" i="37" s="1"/>
  <c r="BN249" i="37"/>
  <c r="BW249" i="37"/>
  <c r="CF249" i="37" s="1"/>
  <c r="BV249" i="37"/>
  <c r="CE249" i="37" s="1"/>
  <c r="BO249" i="37"/>
  <c r="BO313" i="37"/>
  <c r="BN313" i="37"/>
  <c r="BV313" i="37"/>
  <c r="CE313" i="37" s="1"/>
  <c r="BW313" i="37"/>
  <c r="CF313" i="37" s="1"/>
  <c r="BV248" i="37"/>
  <c r="CE248" i="37" s="1"/>
  <c r="BN248" i="37"/>
  <c r="BW248" i="37"/>
  <c r="CF248" i="37" s="1"/>
  <c r="BO248" i="37"/>
  <c r="BO239" i="37"/>
  <c r="BN239" i="37"/>
  <c r="BW239" i="37"/>
  <c r="CF239" i="37" s="1"/>
  <c r="BV239" i="37"/>
  <c r="CE239" i="37" s="1"/>
  <c r="BW386" i="37"/>
  <c r="CF386" i="37" s="1"/>
  <c r="BV386" i="37"/>
  <c r="CE386" i="37" s="1"/>
  <c r="BN386" i="37"/>
  <c r="BO386" i="37"/>
  <c r="BU225" i="37"/>
  <c r="CD225" i="37" s="1"/>
  <c r="BM225" i="37"/>
  <c r="BM224" i="37"/>
  <c r="BU224" i="37"/>
  <c r="CD224" i="37" s="1"/>
  <c r="BN259" i="37"/>
  <c r="BV259" i="37"/>
  <c r="CE259" i="37" s="1"/>
  <c r="BM259" i="37"/>
  <c r="BU259" i="37"/>
  <c r="CD259" i="37" s="1"/>
  <c r="BW321" i="37"/>
  <c r="CF321" i="37" s="1"/>
  <c r="BV321" i="37"/>
  <c r="CE321" i="37" s="1"/>
  <c r="BO321" i="37"/>
  <c r="BN321" i="37"/>
  <c r="BV327" i="37"/>
  <c r="CE327" i="37" s="1"/>
  <c r="BU327" i="37"/>
  <c r="CD327" i="37" s="1"/>
  <c r="BN327" i="37"/>
  <c r="BM327" i="37"/>
  <c r="BW323" i="37"/>
  <c r="CF323" i="37" s="1"/>
  <c r="BV323" i="37"/>
  <c r="CE323" i="37" s="1"/>
  <c r="BO323" i="37"/>
  <c r="BN323" i="37"/>
  <c r="BW392" i="37"/>
  <c r="CF392" i="37" s="1"/>
  <c r="BV392" i="37"/>
  <c r="CE392" i="37" s="1"/>
  <c r="BO392" i="37"/>
  <c r="BN392" i="37"/>
  <c r="BL298" i="37"/>
  <c r="BT298" i="37"/>
  <c r="CC298" i="37" s="1"/>
  <c r="BB226" i="37"/>
  <c r="BJ226" i="37" s="1"/>
  <c r="BT226" i="37"/>
  <c r="CC226" i="37" s="1"/>
  <c r="BL226" i="37"/>
  <c r="BL378" i="37"/>
  <c r="BT378" i="37"/>
  <c r="CC378" i="37" s="1"/>
  <c r="BL376" i="37"/>
  <c r="BT376" i="37"/>
  <c r="CC376" i="37" s="1"/>
  <c r="BK379" i="37"/>
  <c r="BL379" i="37"/>
  <c r="BT379" i="37"/>
  <c r="CC379" i="37" s="1"/>
  <c r="BT380" i="37"/>
  <c r="CC380" i="37" s="1"/>
  <c r="BL380" i="37"/>
  <c r="BK373" i="37"/>
  <c r="BT373" i="37"/>
  <c r="CC373" i="37" s="1"/>
  <c r="BL373" i="37"/>
  <c r="BB295" i="37"/>
  <c r="BJ295" i="37" s="1"/>
  <c r="BL295" i="37"/>
  <c r="BT295" i="37"/>
  <c r="CC295" i="37" s="1"/>
  <c r="BT374" i="37"/>
  <c r="CC374" i="37" s="1"/>
  <c r="BL374" i="37"/>
  <c r="BK375" i="37"/>
  <c r="BT375" i="37"/>
  <c r="CC375" i="37" s="1"/>
  <c r="BL375" i="37"/>
  <c r="BT299" i="37"/>
  <c r="CC299" i="37" s="1"/>
  <c r="BL299" i="37"/>
  <c r="BB301" i="37"/>
  <c r="BJ301" i="37" s="1"/>
  <c r="BT301" i="37"/>
  <c r="CC301" i="37" s="1"/>
  <c r="BL301" i="37"/>
  <c r="BL381" i="37"/>
  <c r="BT381" i="37"/>
  <c r="CC381" i="37" s="1"/>
  <c r="BT372" i="37"/>
  <c r="CC372" i="37" s="1"/>
  <c r="BL372" i="37"/>
  <c r="BB371" i="37"/>
  <c r="BJ371" i="37" s="1"/>
  <c r="BT371" i="37"/>
  <c r="CC371" i="37" s="1"/>
  <c r="BL371" i="37"/>
  <c r="BL297" i="37"/>
  <c r="BT297" i="37"/>
  <c r="CC297" i="37" s="1"/>
  <c r="BT229" i="37"/>
  <c r="CC229" i="37" s="1"/>
  <c r="BL229" i="37"/>
  <c r="BT228" i="37"/>
  <c r="CC228" i="37" s="1"/>
  <c r="BL228" i="37"/>
  <c r="BL296" i="37"/>
  <c r="BT296" i="37"/>
  <c r="CC296" i="37" s="1"/>
  <c r="BB302" i="37"/>
  <c r="BJ302" i="37" s="1"/>
  <c r="BT302" i="37"/>
  <c r="CC302" i="37" s="1"/>
  <c r="BL302" i="37"/>
  <c r="BB300" i="37"/>
  <c r="BJ300" i="37" s="1"/>
  <c r="BL300" i="37"/>
  <c r="BT300" i="37"/>
  <c r="CC300" i="37" s="1"/>
  <c r="BB382" i="37"/>
  <c r="BJ382" i="37" s="1"/>
  <c r="BT382" i="37"/>
  <c r="CC382" i="37" s="1"/>
  <c r="BL382" i="37"/>
  <c r="BT294" i="37"/>
  <c r="CC294" i="37" s="1"/>
  <c r="BL294" i="37"/>
  <c r="BT230" i="37"/>
  <c r="CC230" i="37" s="1"/>
  <c r="BL230" i="37"/>
  <c r="BL377" i="37"/>
  <c r="BT377" i="37"/>
  <c r="CC377" i="37" s="1"/>
  <c r="BT225" i="37"/>
  <c r="CC225" i="37" s="1"/>
  <c r="BL225" i="37"/>
  <c r="BK224" i="37"/>
  <c r="BT224" i="37"/>
  <c r="CC224" i="37" s="1"/>
  <c r="BL224" i="37"/>
  <c r="BT391" i="37"/>
  <c r="CC391" i="37" s="1"/>
  <c r="BM391" i="37"/>
  <c r="BL391" i="37"/>
  <c r="BU391" i="37"/>
  <c r="CD391" i="37" s="1"/>
  <c r="BT253" i="37"/>
  <c r="CC253" i="37" s="1"/>
  <c r="BL253" i="37"/>
  <c r="BK233" i="37"/>
  <c r="BT233" i="37"/>
  <c r="CC233" i="37" s="1"/>
  <c r="BL233" i="37"/>
  <c r="BU233" i="37"/>
  <c r="CD233" i="37" s="1"/>
  <c r="BM233" i="37"/>
  <c r="BU303" i="37"/>
  <c r="CD303" i="37" s="1"/>
  <c r="BT303" i="37"/>
  <c r="CC303" i="37" s="1"/>
  <c r="BM303" i="37"/>
  <c r="BL303" i="37"/>
  <c r="BM324" i="37"/>
  <c r="BL324" i="37"/>
  <c r="BU324" i="37"/>
  <c r="CD324" i="37" s="1"/>
  <c r="BT324" i="37"/>
  <c r="CC324" i="37" s="1"/>
  <c r="BT390" i="37"/>
  <c r="CC390" i="37" s="1"/>
  <c r="BM390" i="37"/>
  <c r="BL390" i="37"/>
  <c r="BU390" i="37"/>
  <c r="CD390" i="37" s="1"/>
  <c r="BB239" i="37"/>
  <c r="BJ239" i="37" s="1"/>
  <c r="BT239" i="37"/>
  <c r="CC239" i="37" s="1"/>
  <c r="BM239" i="37"/>
  <c r="BU239" i="37"/>
  <c r="CD239" i="37" s="1"/>
  <c r="BL239" i="37"/>
  <c r="BB245" i="37"/>
  <c r="BJ245" i="37" s="1"/>
  <c r="BM245" i="37"/>
  <c r="BU245" i="37"/>
  <c r="CD245" i="37" s="1"/>
  <c r="BT245" i="37"/>
  <c r="CC245" i="37" s="1"/>
  <c r="BL245" i="37"/>
  <c r="BT322" i="37"/>
  <c r="CC322" i="37" s="1"/>
  <c r="BL322" i="37"/>
  <c r="BU322" i="37"/>
  <c r="CD322" i="37" s="1"/>
  <c r="BM322" i="37"/>
  <c r="BK248" i="37"/>
  <c r="BM248" i="37"/>
  <c r="BL248" i="37"/>
  <c r="BU248" i="37"/>
  <c r="CD248" i="37" s="1"/>
  <c r="BT248" i="37"/>
  <c r="CC248" i="37" s="1"/>
  <c r="BT256" i="37"/>
  <c r="CC256" i="37" s="1"/>
  <c r="BL256" i="37"/>
  <c r="BB242" i="37"/>
  <c r="BJ242" i="37" s="1"/>
  <c r="BM242" i="37"/>
  <c r="BL242" i="37"/>
  <c r="BU242" i="37"/>
  <c r="CD242" i="37" s="1"/>
  <c r="BT242" i="37"/>
  <c r="CC242" i="37" s="1"/>
  <c r="BB386" i="37"/>
  <c r="BJ386" i="37" s="1"/>
  <c r="BU386" i="37"/>
  <c r="CD386" i="37" s="1"/>
  <c r="BT386" i="37"/>
  <c r="CC386" i="37" s="1"/>
  <c r="BM386" i="37"/>
  <c r="BL386" i="37"/>
  <c r="BL260" i="37"/>
  <c r="BT260" i="37"/>
  <c r="CC260" i="37" s="1"/>
  <c r="BT257" i="37"/>
  <c r="CC257" i="37" s="1"/>
  <c r="BL257" i="37"/>
  <c r="BM319" i="37"/>
  <c r="BU319" i="37"/>
  <c r="CD319" i="37" s="1"/>
  <c r="BT319" i="37"/>
  <c r="CC319" i="37" s="1"/>
  <c r="BL319" i="37"/>
  <c r="BK320" i="37"/>
  <c r="BU320" i="37"/>
  <c r="CD320" i="37" s="1"/>
  <c r="BT320" i="37"/>
  <c r="CC320" i="37" s="1"/>
  <c r="BM320" i="37"/>
  <c r="BL320" i="37"/>
  <c r="BK311" i="37"/>
  <c r="BM311" i="37"/>
  <c r="BL311" i="37"/>
  <c r="BU311" i="37"/>
  <c r="CD311" i="37" s="1"/>
  <c r="BT311" i="37"/>
  <c r="CC311" i="37" s="1"/>
  <c r="BU387" i="37"/>
  <c r="CD387" i="37" s="1"/>
  <c r="BT387" i="37"/>
  <c r="CC387" i="37" s="1"/>
  <c r="BM387" i="37"/>
  <c r="BL387" i="37"/>
  <c r="BL393" i="37"/>
  <c r="BU393" i="37"/>
  <c r="CD393" i="37" s="1"/>
  <c r="BT393" i="37"/>
  <c r="CC393" i="37" s="1"/>
  <c r="BM393" i="37"/>
  <c r="BK244" i="37"/>
  <c r="BM244" i="37"/>
  <c r="BL244" i="37"/>
  <c r="BT244" i="37"/>
  <c r="CC244" i="37" s="1"/>
  <c r="BU244" i="37"/>
  <c r="CD244" i="37" s="1"/>
  <c r="BL389" i="37"/>
  <c r="BU389" i="37"/>
  <c r="CD389" i="37" s="1"/>
  <c r="BT389" i="37"/>
  <c r="CC389" i="37" s="1"/>
  <c r="BM389" i="37"/>
  <c r="BM236" i="37"/>
  <c r="BL236" i="37"/>
  <c r="BU236" i="37"/>
  <c r="CD236" i="37" s="1"/>
  <c r="BT236" i="37"/>
  <c r="CC236" i="37" s="1"/>
  <c r="BU308" i="37"/>
  <c r="CD308" i="37" s="1"/>
  <c r="BT308" i="37"/>
  <c r="CC308" i="37" s="1"/>
  <c r="BM308" i="37"/>
  <c r="BL308" i="37"/>
  <c r="BT307" i="37"/>
  <c r="CC307" i="37" s="1"/>
  <c r="BM307" i="37"/>
  <c r="BU307" i="37"/>
  <c r="CD307" i="37" s="1"/>
  <c r="BL307" i="37"/>
  <c r="BU317" i="37"/>
  <c r="CD317" i="37" s="1"/>
  <c r="BT317" i="37"/>
  <c r="CC317" i="37" s="1"/>
  <c r="BM317" i="37"/>
  <c r="BL317" i="37"/>
  <c r="BU385" i="37"/>
  <c r="CD385" i="37" s="1"/>
  <c r="BL385" i="37"/>
  <c r="BT385" i="37"/>
  <c r="CC385" i="37" s="1"/>
  <c r="BM385" i="37"/>
  <c r="BL326" i="37"/>
  <c r="BM326" i="37"/>
  <c r="BU326" i="37"/>
  <c r="CD326" i="37" s="1"/>
  <c r="BT326" i="37"/>
  <c r="CC326" i="37" s="1"/>
  <c r="BU238" i="37"/>
  <c r="CD238" i="37" s="1"/>
  <c r="BT238" i="37"/>
  <c r="CC238" i="37" s="1"/>
  <c r="BL238" i="37"/>
  <c r="BM238" i="37"/>
  <c r="BM312" i="37"/>
  <c r="BT312" i="37"/>
  <c r="CC312" i="37" s="1"/>
  <c r="BL312" i="37"/>
  <c r="BU312" i="37"/>
  <c r="CD312" i="37" s="1"/>
  <c r="BT254" i="37"/>
  <c r="CC254" i="37" s="1"/>
  <c r="BL254" i="37"/>
  <c r="BL255" i="37"/>
  <c r="BT255" i="37"/>
  <c r="CC255" i="37" s="1"/>
  <c r="BU304" i="37"/>
  <c r="CD304" i="37" s="1"/>
  <c r="BT304" i="37"/>
  <c r="CC304" i="37" s="1"/>
  <c r="BM304" i="37"/>
  <c r="BL304" i="37"/>
  <c r="BK314" i="37"/>
  <c r="BT314" i="37"/>
  <c r="CC314" i="37" s="1"/>
  <c r="BM314" i="37"/>
  <c r="BL314" i="37"/>
  <c r="BU314" i="37"/>
  <c r="CD314" i="37" s="1"/>
  <c r="BU250" i="37"/>
  <c r="CD250" i="37" s="1"/>
  <c r="BT250" i="37"/>
  <c r="CC250" i="37" s="1"/>
  <c r="BL250" i="37"/>
  <c r="BM250" i="37"/>
  <c r="BU237" i="37"/>
  <c r="CD237" i="37" s="1"/>
  <c r="BT237" i="37"/>
  <c r="CC237" i="37" s="1"/>
  <c r="BM237" i="37"/>
  <c r="BL237" i="37"/>
  <c r="BK251" i="37"/>
  <c r="BT251" i="37"/>
  <c r="CC251" i="37" s="1"/>
  <c r="BL251" i="37"/>
  <c r="BL258" i="37"/>
  <c r="BT258" i="37"/>
  <c r="CC258" i="37" s="1"/>
  <c r="BK234" i="37"/>
  <c r="BU234" i="37"/>
  <c r="CD234" i="37" s="1"/>
  <c r="BT234" i="37"/>
  <c r="CC234" i="37" s="1"/>
  <c r="BL234" i="37"/>
  <c r="BM234" i="37"/>
  <c r="BK318" i="37"/>
  <c r="BU318" i="37"/>
  <c r="CD318" i="37" s="1"/>
  <c r="BM318" i="37"/>
  <c r="BT318" i="37"/>
  <c r="CC318" i="37" s="1"/>
  <c r="BL318" i="37"/>
  <c r="BM394" i="37"/>
  <c r="BL394" i="37"/>
  <c r="BU394" i="37"/>
  <c r="CD394" i="37" s="1"/>
  <c r="BT394" i="37"/>
  <c r="CC394" i="37" s="1"/>
  <c r="BT383" i="37"/>
  <c r="CC383" i="37" s="1"/>
  <c r="BU383" i="37"/>
  <c r="CD383" i="37" s="1"/>
  <c r="BM383" i="37"/>
  <c r="BL383" i="37"/>
  <c r="BB384" i="37"/>
  <c r="BJ384" i="37" s="1"/>
  <c r="BU384" i="37"/>
  <c r="CD384" i="37" s="1"/>
  <c r="BT384" i="37"/>
  <c r="CC384" i="37" s="1"/>
  <c r="BL384" i="37"/>
  <c r="BM384" i="37"/>
  <c r="BU305" i="37"/>
  <c r="CD305" i="37" s="1"/>
  <c r="BT305" i="37"/>
  <c r="CC305" i="37" s="1"/>
  <c r="BM305" i="37"/>
  <c r="BL305" i="37"/>
  <c r="BK315" i="37"/>
  <c r="BU315" i="37"/>
  <c r="CD315" i="37" s="1"/>
  <c r="BT315" i="37"/>
  <c r="CC315" i="37" s="1"/>
  <c r="BM315" i="37"/>
  <c r="BL315" i="37"/>
  <c r="BL243" i="37"/>
  <c r="BM243" i="37"/>
  <c r="BU243" i="37"/>
  <c r="CD243" i="37" s="1"/>
  <c r="BT243" i="37"/>
  <c r="CC243" i="37" s="1"/>
  <c r="BT252" i="37"/>
  <c r="CC252" i="37" s="1"/>
  <c r="BL252" i="37"/>
  <c r="BU231" i="37"/>
  <c r="CD231" i="37" s="1"/>
  <c r="BM231" i="37"/>
  <c r="BL231" i="37"/>
  <c r="BT231" i="37"/>
  <c r="CC231" i="37" s="1"/>
  <c r="BU235" i="37"/>
  <c r="CD235" i="37" s="1"/>
  <c r="BT235" i="37"/>
  <c r="CC235" i="37" s="1"/>
  <c r="BM235" i="37"/>
  <c r="BL235" i="37"/>
  <c r="BU232" i="37"/>
  <c r="CD232" i="37" s="1"/>
  <c r="BM232" i="37"/>
  <c r="BL232" i="37"/>
  <c r="BT232" i="37"/>
  <c r="CC232" i="37" s="1"/>
  <c r="BB247" i="37"/>
  <c r="BJ247" i="37" s="1"/>
  <c r="BM247" i="37"/>
  <c r="BL247" i="37"/>
  <c r="BU247" i="37"/>
  <c r="CD247" i="37" s="1"/>
  <c r="BT247" i="37"/>
  <c r="CC247" i="37" s="1"/>
  <c r="BU388" i="37"/>
  <c r="CD388" i="37" s="1"/>
  <c r="BT388" i="37"/>
  <c r="CC388" i="37" s="1"/>
  <c r="BM388" i="37"/>
  <c r="BL388" i="37"/>
  <c r="BU306" i="37"/>
  <c r="CD306" i="37" s="1"/>
  <c r="BT306" i="37"/>
  <c r="CC306" i="37" s="1"/>
  <c r="BL306" i="37"/>
  <c r="BM306" i="37"/>
  <c r="BK241" i="37"/>
  <c r="BU241" i="37"/>
  <c r="CD241" i="37" s="1"/>
  <c r="BT241" i="37"/>
  <c r="CC241" i="37" s="1"/>
  <c r="BM241" i="37"/>
  <c r="BL241" i="37"/>
  <c r="BK240" i="37"/>
  <c r="BU240" i="37"/>
  <c r="CD240" i="37" s="1"/>
  <c r="BT240" i="37"/>
  <c r="CC240" i="37" s="1"/>
  <c r="BM240" i="37"/>
  <c r="BL240" i="37"/>
  <c r="BB325" i="37"/>
  <c r="BJ325" i="37" s="1"/>
  <c r="BM325" i="37"/>
  <c r="BU325" i="37"/>
  <c r="CD325" i="37" s="1"/>
  <c r="BL325" i="37"/>
  <c r="BT325" i="37"/>
  <c r="CC325" i="37" s="1"/>
  <c r="BK309" i="37"/>
  <c r="BU309" i="37"/>
  <c r="CD309" i="37" s="1"/>
  <c r="BM309" i="37"/>
  <c r="BT309" i="37"/>
  <c r="CC309" i="37" s="1"/>
  <c r="BL309" i="37"/>
  <c r="BU246" i="37"/>
  <c r="CD246" i="37" s="1"/>
  <c r="BM246" i="37"/>
  <c r="BL246" i="37"/>
  <c r="BT246" i="37"/>
  <c r="CC246" i="37" s="1"/>
  <c r="BK249" i="37"/>
  <c r="BT249" i="37"/>
  <c r="CC249" i="37" s="1"/>
  <c r="BL249" i="37"/>
  <c r="BU249" i="37"/>
  <c r="CD249" i="37" s="1"/>
  <c r="BM249" i="37"/>
  <c r="BU313" i="37"/>
  <c r="CD313" i="37" s="1"/>
  <c r="BM313" i="37"/>
  <c r="BL313" i="37"/>
  <c r="BT313" i="37"/>
  <c r="CC313" i="37" s="1"/>
  <c r="BL310" i="37"/>
  <c r="BM310" i="37"/>
  <c r="BU310" i="37"/>
  <c r="CD310" i="37" s="1"/>
  <c r="BT310" i="37"/>
  <c r="CC310" i="37" s="1"/>
  <c r="BT316" i="37"/>
  <c r="CC316" i="37" s="1"/>
  <c r="BL316" i="37"/>
  <c r="BM316" i="37"/>
  <c r="BU316" i="37"/>
  <c r="CD316" i="37" s="1"/>
  <c r="BB259" i="37"/>
  <c r="BJ259" i="37" s="1"/>
  <c r="BL259" i="37"/>
  <c r="BT259" i="37"/>
  <c r="CC259" i="37" s="1"/>
  <c r="BU321" i="37"/>
  <c r="CD321" i="37" s="1"/>
  <c r="BT321" i="37"/>
  <c r="CC321" i="37" s="1"/>
  <c r="BM321" i="37"/>
  <c r="BL321" i="37"/>
  <c r="BL327" i="37"/>
  <c r="BT327" i="37"/>
  <c r="CC327" i="37" s="1"/>
  <c r="BB323" i="37"/>
  <c r="BJ323" i="37" s="1"/>
  <c r="BT323" i="37"/>
  <c r="CC323" i="37" s="1"/>
  <c r="BM323" i="37"/>
  <c r="BL323" i="37"/>
  <c r="BU323" i="37"/>
  <c r="CD323" i="37" s="1"/>
  <c r="BU392" i="37"/>
  <c r="CD392" i="37" s="1"/>
  <c r="BM392" i="37"/>
  <c r="BL392" i="37"/>
  <c r="BT392" i="37"/>
  <c r="CC392" i="37" s="1"/>
  <c r="BB227" i="37" a="1"/>
  <c r="CL84" i="36"/>
  <c r="CK59" i="36"/>
  <c r="Q87" i="37"/>
  <c r="Q12" i="43" s="1"/>
  <c r="BK382" i="37"/>
  <c r="BK345" i="37"/>
  <c r="BR345" i="37" s="1"/>
  <c r="BB320" i="37"/>
  <c r="BJ320" i="37" s="1"/>
  <c r="BB361" i="37"/>
  <c r="BJ361" i="37" s="1"/>
  <c r="BR361" i="37" s="1"/>
  <c r="BK282" i="37"/>
  <c r="BR282" i="37" s="1"/>
  <c r="BK222" i="37"/>
  <c r="BR222" i="37" s="1"/>
  <c r="BK302" i="37"/>
  <c r="BK349" i="37"/>
  <c r="BR349" i="37" s="1"/>
  <c r="BK353" i="37"/>
  <c r="BR353" i="37" s="1"/>
  <c r="DK210" i="37"/>
  <c r="Q203" i="37" s="1"/>
  <c r="N88" i="37" s="1"/>
  <c r="N13" i="43" s="1"/>
  <c r="DI210" i="37"/>
  <c r="BK370" i="37"/>
  <c r="BK301" i="37"/>
  <c r="BB309" i="37"/>
  <c r="BJ309" i="37" s="1"/>
  <c r="BB367" i="37"/>
  <c r="BJ367" i="37" s="1"/>
  <c r="BK371" i="37"/>
  <c r="BB278" i="37"/>
  <c r="BJ278" i="37" s="1"/>
  <c r="BR278" i="37" s="1"/>
  <c r="BS366" i="37"/>
  <c r="CB366" i="37" s="1"/>
  <c r="BK323" i="37"/>
  <c r="BK366" i="37"/>
  <c r="BR366" i="37" s="1"/>
  <c r="BK384" i="37"/>
  <c r="DH210" i="37"/>
  <c r="DJ210" i="37"/>
  <c r="Q202" i="37" s="1"/>
  <c r="BB364" i="37"/>
  <c r="BJ364" i="37" s="1"/>
  <c r="BR364" i="37" s="1"/>
  <c r="BK368" i="37"/>
  <c r="BK386" i="37"/>
  <c r="BB373" i="37"/>
  <c r="BJ373" i="37" s="1"/>
  <c r="BB375" i="37"/>
  <c r="BJ375" i="37" s="1"/>
  <c r="BB379" i="37"/>
  <c r="BJ379" i="37" s="1"/>
  <c r="BS345" i="37"/>
  <c r="CB345" i="37" s="1"/>
  <c r="DH344" i="37"/>
  <c r="DJ345" i="37"/>
  <c r="DJ344" i="37" s="1"/>
  <c r="Q336" i="37" s="1"/>
  <c r="L90" i="37" s="1"/>
  <c r="L15" i="43" s="1"/>
  <c r="BB241" i="37"/>
  <c r="BJ241" i="37" s="1"/>
  <c r="BK356" i="37"/>
  <c r="BB356" i="37"/>
  <c r="BJ356" i="37" s="1"/>
  <c r="BS386" i="37"/>
  <c r="BB286" i="37"/>
  <c r="BJ286" i="37" s="1"/>
  <c r="BR286" i="37" s="1"/>
  <c r="BK358" i="37"/>
  <c r="BB358" i="37"/>
  <c r="BJ358" i="37" s="1"/>
  <c r="BK351" i="37"/>
  <c r="BB351" i="37"/>
  <c r="BJ351" i="37" s="1"/>
  <c r="BK387" i="37"/>
  <c r="BB387" i="37"/>
  <c r="BJ387" i="37" s="1"/>
  <c r="BB312" i="37"/>
  <c r="BJ312" i="37" s="1"/>
  <c r="BB388" i="37"/>
  <c r="BJ388" i="37" s="1"/>
  <c r="BK388" i="37"/>
  <c r="BB383" i="37"/>
  <c r="BJ383" i="37" s="1"/>
  <c r="BK383" i="37"/>
  <c r="BK312" i="37"/>
  <c r="BK378" i="37"/>
  <c r="BB378" i="37"/>
  <c r="BJ378" i="37" s="1"/>
  <c r="BK377" i="37"/>
  <c r="BB377" i="37"/>
  <c r="BJ377" i="37" s="1"/>
  <c r="BK362" i="37"/>
  <c r="BB362" i="37"/>
  <c r="BJ362" i="37" s="1"/>
  <c r="BB369" i="37"/>
  <c r="BJ369" i="37" s="1"/>
  <c r="BK369" i="37"/>
  <c r="BB392" i="37"/>
  <c r="BJ392" i="37" s="1"/>
  <c r="BK392" i="37"/>
  <c r="BK281" i="37"/>
  <c r="BK242" i="37"/>
  <c r="BK352" i="37"/>
  <c r="BB352" i="37"/>
  <c r="BJ352" i="37" s="1"/>
  <c r="BK226" i="37"/>
  <c r="BB311" i="37"/>
  <c r="BJ311" i="37" s="1"/>
  <c r="BB318" i="37"/>
  <c r="BJ318" i="37" s="1"/>
  <c r="BK376" i="37"/>
  <c r="BB376" i="37"/>
  <c r="BJ376" i="37" s="1"/>
  <c r="BK360" i="37"/>
  <c r="BB360" i="37"/>
  <c r="BJ360" i="37" s="1"/>
  <c r="DI344" i="37"/>
  <c r="DK345" i="37"/>
  <c r="DK344" i="37" s="1"/>
  <c r="Q337" i="37" s="1"/>
  <c r="N90" i="37" s="1"/>
  <c r="N15" i="43" s="1"/>
  <c r="BB354" i="37"/>
  <c r="BJ354" i="37" s="1"/>
  <c r="BK354" i="37"/>
  <c r="BB350" i="37"/>
  <c r="BJ350" i="37" s="1"/>
  <c r="BK350" i="37"/>
  <c r="BB391" i="37"/>
  <c r="BJ391" i="37" s="1"/>
  <c r="BK391" i="37"/>
  <c r="BB248" i="37"/>
  <c r="BJ248" i="37" s="1"/>
  <c r="BK245" i="37"/>
  <c r="BB315" i="37"/>
  <c r="BJ315" i="37" s="1"/>
  <c r="BK380" i="37"/>
  <c r="BB380" i="37"/>
  <c r="BJ380" i="37" s="1"/>
  <c r="BS353" i="37"/>
  <c r="CB353" i="37" s="1"/>
  <c r="BK365" i="37"/>
  <c r="BB365" i="37"/>
  <c r="BJ365" i="37" s="1"/>
  <c r="BK385" i="37"/>
  <c r="BB385" i="37"/>
  <c r="BJ385" i="37" s="1"/>
  <c r="BK389" i="37"/>
  <c r="BB389" i="37"/>
  <c r="BJ389" i="37" s="1"/>
  <c r="BK348" i="37"/>
  <c r="BB348" i="37"/>
  <c r="BJ348" i="37" s="1"/>
  <c r="BK394" i="37"/>
  <c r="BB394" i="37"/>
  <c r="BJ394" i="37" s="1"/>
  <c r="BK393" i="37"/>
  <c r="BB393" i="37"/>
  <c r="BJ393" i="37" s="1"/>
  <c r="BB314" i="37"/>
  <c r="BJ314" i="37" s="1"/>
  <c r="BB357" i="37"/>
  <c r="BJ357" i="37" s="1"/>
  <c r="BK357" i="37"/>
  <c r="BK390" i="37"/>
  <c r="BB390" i="37"/>
  <c r="BJ390" i="37" s="1"/>
  <c r="BK347" i="37"/>
  <c r="BB347" i="37"/>
  <c r="BJ347" i="37" s="1"/>
  <c r="BK239" i="37"/>
  <c r="BK355" i="37"/>
  <c r="BB355" i="37"/>
  <c r="BJ355" i="37" s="1"/>
  <c r="BB363" i="37"/>
  <c r="BJ363" i="37" s="1"/>
  <c r="BK363" i="37"/>
  <c r="BK372" i="37"/>
  <c r="BB372" i="37"/>
  <c r="BJ372" i="37" s="1"/>
  <c r="BS349" i="37"/>
  <c r="CB349" i="37" s="1"/>
  <c r="BB359" i="37"/>
  <c r="BJ359" i="37" s="1"/>
  <c r="BK359" i="37"/>
  <c r="BB381" i="37"/>
  <c r="BJ381" i="37" s="1"/>
  <c r="BK381" i="37"/>
  <c r="BB374" i="37"/>
  <c r="BJ374" i="37" s="1"/>
  <c r="BK374" i="37"/>
  <c r="BB346" i="37"/>
  <c r="BJ346" i="37" s="1"/>
  <c r="BK346" i="37"/>
  <c r="BJ281" i="37"/>
  <c r="BS281" i="37"/>
  <c r="CB281" i="37" s="1"/>
  <c r="BK293" i="37"/>
  <c r="BB324" i="37"/>
  <c r="BJ324" i="37" s="1"/>
  <c r="BB298" i="37"/>
  <c r="BJ298" i="37" s="1"/>
  <c r="BK298" i="37"/>
  <c r="BB293" i="37"/>
  <c r="BJ293" i="37" s="1"/>
  <c r="BK295" i="37"/>
  <c r="BK325" i="37"/>
  <c r="BK324" i="37"/>
  <c r="BB289" i="37"/>
  <c r="BJ289" i="37" s="1"/>
  <c r="BR289" i="37" s="1"/>
  <c r="BB284" i="37"/>
  <c r="BK300" i="37"/>
  <c r="BK326" i="37"/>
  <c r="BB326" i="37"/>
  <c r="BJ326" i="37" s="1"/>
  <c r="BB212" i="37"/>
  <c r="BJ212" i="37" s="1"/>
  <c r="BR212" i="37" s="1"/>
  <c r="BB304" i="37"/>
  <c r="BJ304" i="37" s="1"/>
  <c r="BK304" i="37"/>
  <c r="BK322" i="37"/>
  <c r="BB322" i="37"/>
  <c r="BJ322" i="37" s="1"/>
  <c r="BK294" i="37"/>
  <c r="BB294" i="37"/>
  <c r="BJ294" i="37" s="1"/>
  <c r="BK290" i="37"/>
  <c r="BB290" i="37"/>
  <c r="BJ290" i="37" s="1"/>
  <c r="BB249" i="37"/>
  <c r="BJ249" i="37" s="1"/>
  <c r="BB307" i="37"/>
  <c r="BJ307" i="37" s="1"/>
  <c r="BK307" i="37"/>
  <c r="DK278" i="37"/>
  <c r="DK277" i="37" s="1"/>
  <c r="Q270" i="37" s="1"/>
  <c r="N89" i="37" s="1"/>
  <c r="N14" i="43" s="1"/>
  <c r="DI277" i="37"/>
  <c r="BK313" i="37"/>
  <c r="BB313" i="37"/>
  <c r="BJ313" i="37" s="1"/>
  <c r="BK303" i="37"/>
  <c r="BB303" i="37"/>
  <c r="BJ303" i="37" s="1"/>
  <c r="BB291" i="37"/>
  <c r="BJ291" i="37" s="1"/>
  <c r="BK291" i="37"/>
  <c r="BK292" i="37"/>
  <c r="BB292" i="37"/>
  <c r="BJ292" i="37" s="1"/>
  <c r="BB308" i="37"/>
  <c r="BJ308" i="37" s="1"/>
  <c r="BK308" i="37"/>
  <c r="BK218" i="37"/>
  <c r="BR218" i="37" s="1"/>
  <c r="BB244" i="37"/>
  <c r="BJ244" i="37" s="1"/>
  <c r="DJ278" i="37"/>
  <c r="DJ277" i="37" s="1"/>
  <c r="Q269" i="37" s="1"/>
  <c r="L89" i="37" s="1"/>
  <c r="L14" i="43" s="1"/>
  <c r="DH277" i="37"/>
  <c r="BK319" i="37"/>
  <c r="BB319" i="37"/>
  <c r="BJ319" i="37" s="1"/>
  <c r="BK321" i="37"/>
  <c r="BB321" i="37"/>
  <c r="BJ321" i="37" s="1"/>
  <c r="BS282" i="37"/>
  <c r="BK247" i="37"/>
  <c r="BB299" i="37"/>
  <c r="BJ299" i="37" s="1"/>
  <c r="BK299" i="37"/>
  <c r="BK287" i="37"/>
  <c r="BB287" i="37"/>
  <c r="BJ287" i="37" s="1"/>
  <c r="BB305" i="37"/>
  <c r="BJ305" i="37" s="1"/>
  <c r="BK305" i="37"/>
  <c r="BB317" i="37"/>
  <c r="BJ317" i="37" s="1"/>
  <c r="BK317" i="37"/>
  <c r="BK220" i="37"/>
  <c r="BR220" i="37" s="1"/>
  <c r="BB306" i="37"/>
  <c r="BJ306" i="37" s="1"/>
  <c r="BK306" i="37"/>
  <c r="BB297" i="37"/>
  <c r="BJ297" i="37" s="1"/>
  <c r="BK297" i="37"/>
  <c r="BK279" i="37"/>
  <c r="BB279" i="37"/>
  <c r="BJ279" i="37" s="1"/>
  <c r="BK327" i="37"/>
  <c r="BB327" i="37"/>
  <c r="BJ327" i="37" s="1"/>
  <c r="BB233" i="37"/>
  <c r="BJ233" i="37" s="1"/>
  <c r="BB280" i="37"/>
  <c r="BJ280" i="37" s="1"/>
  <c r="BK280" i="37"/>
  <c r="BB296" i="37"/>
  <c r="BJ296" i="37" s="1"/>
  <c r="BK296" i="37"/>
  <c r="BB316" i="37"/>
  <c r="BJ316" i="37" s="1"/>
  <c r="BK316" i="37"/>
  <c r="BB240" i="37"/>
  <c r="BJ240" i="37" s="1"/>
  <c r="BK283" i="37"/>
  <c r="BB283" i="37"/>
  <c r="BJ283" i="37" s="1"/>
  <c r="BK285" i="37"/>
  <c r="BB285" i="37"/>
  <c r="BJ285" i="37" s="1"/>
  <c r="BK288" i="37"/>
  <c r="BB288" i="37"/>
  <c r="BJ288" i="37" s="1"/>
  <c r="BB310" i="37"/>
  <c r="BJ310" i="37" s="1"/>
  <c r="BK310" i="37"/>
  <c r="BS219" i="37"/>
  <c r="CB219" i="37" s="1"/>
  <c r="BK219" i="37"/>
  <c r="BR219" i="37" s="1"/>
  <c r="BS220" i="37"/>
  <c r="CB220" i="37" s="1"/>
  <c r="BK243" i="37"/>
  <c r="BB243" i="37"/>
  <c r="BJ243" i="37" s="1"/>
  <c r="BB255" i="37"/>
  <c r="BJ255" i="37" s="1"/>
  <c r="BK259" i="37"/>
  <c r="BB224" i="37"/>
  <c r="BJ224" i="37" s="1"/>
  <c r="BK255" i="37"/>
  <c r="BB251" i="37"/>
  <c r="BJ251" i="37" s="1"/>
  <c r="BB234" i="37"/>
  <c r="BJ234" i="37" s="1"/>
  <c r="BB216" i="37"/>
  <c r="BB211" i="37"/>
  <c r="BJ211" i="37" s="1"/>
  <c r="BR211" i="37" s="1"/>
  <c r="BK232" i="37"/>
  <c r="BB232" i="37"/>
  <c r="BJ232" i="37" s="1"/>
  <c r="BK238" i="37"/>
  <c r="BB238" i="37"/>
  <c r="BJ238" i="37" s="1"/>
  <c r="BK223" i="37"/>
  <c r="BB223" i="37"/>
  <c r="BJ223" i="37" s="1"/>
  <c r="BB231" i="37"/>
  <c r="BJ231" i="37" s="1"/>
  <c r="BK231" i="37"/>
  <c r="BK254" i="37"/>
  <c r="BB254" i="37"/>
  <c r="BJ254" i="37" s="1"/>
  <c r="BK215" i="37"/>
  <c r="BB215" i="37"/>
  <c r="BJ215" i="37" s="1"/>
  <c r="BK236" i="37"/>
  <c r="BB236" i="37"/>
  <c r="BJ236" i="37" s="1"/>
  <c r="BB257" i="37"/>
  <c r="BJ257" i="37" s="1"/>
  <c r="BK257" i="37"/>
  <c r="BK217" i="37"/>
  <c r="BB217" i="37"/>
  <c r="BJ217" i="37" s="1"/>
  <c r="BK221" i="37"/>
  <c r="BB221" i="37"/>
  <c r="BJ221" i="37" s="1"/>
  <c r="BS218" i="37"/>
  <c r="BB235" i="37"/>
  <c r="BJ235" i="37" s="1"/>
  <c r="BK235" i="37"/>
  <c r="BB258" i="37"/>
  <c r="BJ258" i="37" s="1"/>
  <c r="BK258" i="37"/>
  <c r="BK213" i="37"/>
  <c r="BB213" i="37"/>
  <c r="BJ213" i="37" s="1"/>
  <c r="BB252" i="37"/>
  <c r="BJ252" i="37" s="1"/>
  <c r="BK252" i="37"/>
  <c r="BK228" i="37"/>
  <c r="BB228" i="37"/>
  <c r="BJ228" i="37" s="1"/>
  <c r="BB246" i="37"/>
  <c r="BJ246" i="37" s="1"/>
  <c r="BK246" i="37"/>
  <c r="BK253" i="37"/>
  <c r="BB253" i="37"/>
  <c r="BJ253" i="37" s="1"/>
  <c r="BB229" i="37"/>
  <c r="BJ229" i="37" s="1"/>
  <c r="BK229" i="37"/>
  <c r="BK237" i="37"/>
  <c r="BB237" i="37"/>
  <c r="BJ237" i="37" s="1"/>
  <c r="BK225" i="37"/>
  <c r="BB225" i="37"/>
  <c r="BJ225" i="37" s="1"/>
  <c r="BK214" i="37"/>
  <c r="BB214" i="37"/>
  <c r="BJ214" i="37" s="1"/>
  <c r="BK256" i="37"/>
  <c r="BB256" i="37"/>
  <c r="BJ256" i="37" s="1"/>
  <c r="BK230" i="37"/>
  <c r="BB230" i="37"/>
  <c r="BJ230" i="37" s="1"/>
  <c r="BB250" i="37"/>
  <c r="BJ250" i="37" s="1"/>
  <c r="BK250" i="37"/>
  <c r="BB260" i="37"/>
  <c r="BJ260" i="37" s="1"/>
  <c r="BK260" i="37"/>
  <c r="BS222" i="37"/>
  <c r="CB222" i="37" s="1"/>
  <c r="Q134" i="37"/>
  <c r="CJ154" i="37"/>
  <c r="G154" i="37"/>
  <c r="AR154" i="37"/>
  <c r="E154" i="37"/>
  <c r="AD154" i="37" s="1"/>
  <c r="H154" i="37"/>
  <c r="AG154" i="37" s="1"/>
  <c r="CP154" i="37"/>
  <c r="AH154" i="37"/>
  <c r="AQ154" i="37"/>
  <c r="AV154" i="37"/>
  <c r="AK154" i="37"/>
  <c r="AI154" i="37"/>
  <c r="AY154" i="37"/>
  <c r="AS154" i="37"/>
  <c r="AM154" i="37"/>
  <c r="AJ154" i="37"/>
  <c r="AU154" i="37"/>
  <c r="AT154" i="37"/>
  <c r="AL154" i="37"/>
  <c r="AW154" i="37"/>
  <c r="AO154" i="37"/>
  <c r="AN154" i="37"/>
  <c r="E160" i="37"/>
  <c r="G160" i="37"/>
  <c r="AY160" i="37"/>
  <c r="CP160" i="37"/>
  <c r="CJ160" i="37"/>
  <c r="H160" i="37"/>
  <c r="AG160" i="37" s="1"/>
  <c r="AX160" i="37"/>
  <c r="AU160" i="37"/>
  <c r="AS160" i="37"/>
  <c r="AQ160" i="37"/>
  <c r="AM160" i="37"/>
  <c r="AK160" i="37"/>
  <c r="AW160" i="37"/>
  <c r="AO160" i="37"/>
  <c r="AN160" i="37"/>
  <c r="AJ160" i="37"/>
  <c r="AT160" i="37"/>
  <c r="AR160" i="37"/>
  <c r="AL160" i="37"/>
  <c r="AV160" i="37"/>
  <c r="AI160" i="37"/>
  <c r="AZ154" i="37"/>
  <c r="AP154" i="37"/>
  <c r="AZ160" i="37"/>
  <c r="AX154" i="37"/>
  <c r="CP156" i="37"/>
  <c r="CJ156" i="37"/>
  <c r="H156" i="37"/>
  <c r="AG156" i="37" s="1"/>
  <c r="AQ156" i="37"/>
  <c r="G156" i="37"/>
  <c r="E156" i="37"/>
  <c r="AD156" i="37" s="1"/>
  <c r="AX156" i="37"/>
  <c r="AV156" i="37"/>
  <c r="AO156" i="37"/>
  <c r="AU156" i="37"/>
  <c r="AI156" i="37"/>
  <c r="AR156" i="37"/>
  <c r="AW156" i="37"/>
  <c r="AM156" i="37"/>
  <c r="AZ156" i="37"/>
  <c r="AM159" i="37"/>
  <c r="AI159" i="37"/>
  <c r="AH156" i="37"/>
  <c r="AO159" i="37"/>
  <c r="H155" i="37"/>
  <c r="AG155" i="37" s="1"/>
  <c r="E155" i="37"/>
  <c r="AD155" i="37" s="1"/>
  <c r="CP155" i="37"/>
  <c r="CJ155" i="37"/>
  <c r="G155" i="37"/>
  <c r="AZ155" i="37"/>
  <c r="AL155" i="37"/>
  <c r="AR155" i="37"/>
  <c r="AT155" i="37"/>
  <c r="AO155" i="37"/>
  <c r="AY155" i="37"/>
  <c r="AI155" i="37"/>
  <c r="AS155" i="37"/>
  <c r="AY156" i="37"/>
  <c r="CJ153" i="37"/>
  <c r="E153" i="37"/>
  <c r="AD153" i="37" s="1"/>
  <c r="AT153" i="37"/>
  <c r="H153" i="37"/>
  <c r="AG153" i="37" s="1"/>
  <c r="CP153" i="37"/>
  <c r="G153" i="37"/>
  <c r="AL153" i="37"/>
  <c r="AS153" i="37"/>
  <c r="AP153" i="37"/>
  <c r="AI153" i="37"/>
  <c r="AX153" i="37"/>
  <c r="AK153" i="37"/>
  <c r="AN153" i="37"/>
  <c r="AR153" i="37"/>
  <c r="AZ153" i="37"/>
  <c r="AV153" i="37"/>
  <c r="CP159" i="37"/>
  <c r="CJ159" i="37"/>
  <c r="H159" i="37"/>
  <c r="AG159" i="37" s="1"/>
  <c r="AT159" i="37"/>
  <c r="E159" i="37"/>
  <c r="G159" i="37"/>
  <c r="AK159" i="37"/>
  <c r="AL159" i="37"/>
  <c r="AR159" i="37"/>
  <c r="AW159" i="37"/>
  <c r="AQ159" i="37"/>
  <c r="AJ159" i="37"/>
  <c r="AH159" i="37"/>
  <c r="AZ159" i="37"/>
  <c r="AK156" i="37"/>
  <c r="AV157" i="37"/>
  <c r="E157" i="37"/>
  <c r="AD157" i="37" s="1"/>
  <c r="AW157" i="37"/>
  <c r="H157" i="37"/>
  <c r="AG157" i="37" s="1"/>
  <c r="CJ157" i="37"/>
  <c r="G157" i="37"/>
  <c r="AU157" i="37"/>
  <c r="CP157" i="37"/>
  <c r="CP158" i="37"/>
  <c r="H158" i="37"/>
  <c r="AG158" i="37" s="1"/>
  <c r="E158" i="37"/>
  <c r="AD158" i="37" s="1"/>
  <c r="G158" i="37"/>
  <c r="CJ158" i="37"/>
  <c r="AT158" i="37"/>
  <c r="BK144" i="37"/>
  <c r="BJ144" i="37"/>
  <c r="BL149" i="37"/>
  <c r="BT149" i="37"/>
  <c r="CC149" i="37" s="1"/>
  <c r="BM149" i="37"/>
  <c r="BL148" i="37"/>
  <c r="BU148" i="37"/>
  <c r="CD148" i="37" s="1"/>
  <c r="BM148" i="37"/>
  <c r="BT148" i="37"/>
  <c r="CC148" i="37" s="1"/>
  <c r="BP165" i="37"/>
  <c r="BY165" i="37"/>
  <c r="CH165" i="37" s="1"/>
  <c r="BX165" i="37"/>
  <c r="CG165" i="37" s="1"/>
  <c r="BQ165" i="37"/>
  <c r="BP172" i="37"/>
  <c r="BY172" i="37"/>
  <c r="CH172" i="37" s="1"/>
  <c r="BX172" i="37"/>
  <c r="CG172" i="37" s="1"/>
  <c r="BQ172" i="37"/>
  <c r="BY169" i="37"/>
  <c r="CH169" i="37" s="1"/>
  <c r="BX169" i="37"/>
  <c r="CG169" i="37" s="1"/>
  <c r="BP169" i="37"/>
  <c r="BQ169" i="37"/>
  <c r="BQ163" i="37"/>
  <c r="BX163" i="37"/>
  <c r="CG163" i="37" s="1"/>
  <c r="BP163" i="37"/>
  <c r="BY163" i="37"/>
  <c r="CH163" i="37" s="1"/>
  <c r="BX180" i="37"/>
  <c r="CG180" i="37" s="1"/>
  <c r="BY180" i="37"/>
  <c r="CH180" i="37" s="1"/>
  <c r="BP180" i="37"/>
  <c r="BQ180" i="37"/>
  <c r="BQ159" i="37"/>
  <c r="BY159" i="37"/>
  <c r="CH159" i="37" s="1"/>
  <c r="BX159" i="37"/>
  <c r="CG159" i="37" s="1"/>
  <c r="BP159" i="37"/>
  <c r="BX177" i="37"/>
  <c r="CG177" i="37" s="1"/>
  <c r="BP177" i="37"/>
  <c r="BQ177" i="37"/>
  <c r="BY177" i="37"/>
  <c r="CH177" i="37" s="1"/>
  <c r="BX181" i="37"/>
  <c r="CG181" i="37" s="1"/>
  <c r="BY181" i="37"/>
  <c r="CH181" i="37" s="1"/>
  <c r="BP181" i="37"/>
  <c r="BQ181" i="37"/>
  <c r="BX164" i="37"/>
  <c r="CG164" i="37" s="1"/>
  <c r="BQ164" i="37"/>
  <c r="BY164" i="37"/>
  <c r="CH164" i="37" s="1"/>
  <c r="BP164" i="37"/>
  <c r="BY175" i="37"/>
  <c r="CH175" i="37" s="1"/>
  <c r="BQ175" i="37"/>
  <c r="BP175" i="37"/>
  <c r="BX175" i="37"/>
  <c r="CG175" i="37" s="1"/>
  <c r="BL150" i="37"/>
  <c r="BY150" i="37"/>
  <c r="CH150" i="37" s="1"/>
  <c r="BX150" i="37"/>
  <c r="CG150" i="37" s="1"/>
  <c r="BQ150" i="37"/>
  <c r="BP150" i="37"/>
  <c r="BQ179" i="37"/>
  <c r="BY179" i="37"/>
  <c r="CH179" i="37" s="1"/>
  <c r="BP179" i="37"/>
  <c r="BX179" i="37"/>
  <c r="CG179" i="37" s="1"/>
  <c r="BX168" i="37"/>
  <c r="CG168" i="37" s="1"/>
  <c r="BY168" i="37"/>
  <c r="CH168" i="37" s="1"/>
  <c r="BP168" i="37"/>
  <c r="BQ168" i="37"/>
  <c r="BX173" i="37"/>
  <c r="CG173" i="37" s="1"/>
  <c r="BY173" i="37"/>
  <c r="CH173" i="37" s="1"/>
  <c r="BP173" i="37"/>
  <c r="BQ173" i="37"/>
  <c r="BQ152" i="37"/>
  <c r="BY152" i="37"/>
  <c r="CH152" i="37" s="1"/>
  <c r="BX152" i="37"/>
  <c r="CG152" i="37" s="1"/>
  <c r="BP152" i="37"/>
  <c r="BY157" i="37"/>
  <c r="CH157" i="37" s="1"/>
  <c r="BQ157" i="37"/>
  <c r="BX157" i="37"/>
  <c r="CG157" i="37" s="1"/>
  <c r="BP157" i="37"/>
  <c r="BQ160" i="37"/>
  <c r="BP160" i="37"/>
  <c r="BY160" i="37"/>
  <c r="CH160" i="37" s="1"/>
  <c r="BX160" i="37"/>
  <c r="CG160" i="37" s="1"/>
  <c r="BY170" i="37"/>
  <c r="CH170" i="37" s="1"/>
  <c r="BX170" i="37"/>
  <c r="CG170" i="37" s="1"/>
  <c r="BQ170" i="37"/>
  <c r="BP170" i="37"/>
  <c r="BP178" i="37"/>
  <c r="BQ178" i="37"/>
  <c r="BY178" i="37"/>
  <c r="CH178" i="37" s="1"/>
  <c r="BX178" i="37"/>
  <c r="CG178" i="37" s="1"/>
  <c r="BQ162" i="37"/>
  <c r="BY162" i="37"/>
  <c r="CH162" i="37" s="1"/>
  <c r="BP162" i="37"/>
  <c r="BX162" i="37"/>
  <c r="CG162" i="37" s="1"/>
  <c r="BX151" i="37"/>
  <c r="CG151" i="37" s="1"/>
  <c r="BQ151" i="37"/>
  <c r="BY151" i="37"/>
  <c r="CH151" i="37" s="1"/>
  <c r="BP151" i="37"/>
  <c r="BP166" i="37"/>
  <c r="BY166" i="37"/>
  <c r="CH166" i="37" s="1"/>
  <c r="BQ166" i="37"/>
  <c r="BX166" i="37"/>
  <c r="CG166" i="37" s="1"/>
  <c r="BX161" i="37"/>
  <c r="CG161" i="37" s="1"/>
  <c r="BY161" i="37"/>
  <c r="CH161" i="37" s="1"/>
  <c r="BQ161" i="37"/>
  <c r="BP161" i="37"/>
  <c r="BQ167" i="37"/>
  <c r="BP167" i="37"/>
  <c r="BY167" i="37"/>
  <c r="CH167" i="37" s="1"/>
  <c r="BX167" i="37"/>
  <c r="CG167" i="37" s="1"/>
  <c r="BY158" i="37"/>
  <c r="CH158" i="37" s="1"/>
  <c r="BX158" i="37"/>
  <c r="CG158" i="37" s="1"/>
  <c r="BQ158" i="37"/>
  <c r="BP158" i="37"/>
  <c r="BX149" i="37"/>
  <c r="CG149" i="37" s="1"/>
  <c r="BP149" i="37"/>
  <c r="BQ149" i="37"/>
  <c r="BY149" i="37"/>
  <c r="CH149" i="37" s="1"/>
  <c r="BQ171" i="37"/>
  <c r="BP171" i="37"/>
  <c r="BY171" i="37"/>
  <c r="CH171" i="37" s="1"/>
  <c r="BX171" i="37"/>
  <c r="CG171" i="37" s="1"/>
  <c r="BX176" i="37"/>
  <c r="CG176" i="37" s="1"/>
  <c r="BP176" i="37"/>
  <c r="BY176" i="37"/>
  <c r="CH176" i="37" s="1"/>
  <c r="BQ176" i="37"/>
  <c r="BQ174" i="37"/>
  <c r="BX174" i="37"/>
  <c r="CG174" i="37" s="1"/>
  <c r="BP174" i="37"/>
  <c r="BY174" i="37"/>
  <c r="CH174" i="37" s="1"/>
  <c r="BT150" i="37"/>
  <c r="CC150" i="37" s="1"/>
  <c r="BM150" i="37"/>
  <c r="BK147" i="37"/>
  <c r="BY147" i="37"/>
  <c r="CH147" i="37" s="1"/>
  <c r="BO147" i="37"/>
  <c r="BM147" i="37"/>
  <c r="BX147" i="37"/>
  <c r="CG147" i="37" s="1"/>
  <c r="BU147" i="37"/>
  <c r="CD147" i="37" s="1"/>
  <c r="BQ147" i="37"/>
  <c r="BL147" i="37"/>
  <c r="BW147" i="37"/>
  <c r="CF147" i="37" s="1"/>
  <c r="BV147" i="37"/>
  <c r="CE147" i="37" s="1"/>
  <c r="BT147" i="37"/>
  <c r="CC147" i="37" s="1"/>
  <c r="BP147" i="37"/>
  <c r="BN147" i="37"/>
  <c r="BK145" i="37"/>
  <c r="BO145" i="37"/>
  <c r="BL145" i="37"/>
  <c r="BT145" i="37"/>
  <c r="CC145" i="37" s="1"/>
  <c r="BQ145" i="37"/>
  <c r="BP145" i="37"/>
  <c r="BN145" i="37"/>
  <c r="BX145" i="37"/>
  <c r="CG145" i="37" s="1"/>
  <c r="BW145" i="37"/>
  <c r="CF145" i="37" s="1"/>
  <c r="BM145" i="37"/>
  <c r="BY145" i="37"/>
  <c r="CH145" i="37" s="1"/>
  <c r="BV145" i="37"/>
  <c r="CE145" i="37" s="1"/>
  <c r="BU145" i="37"/>
  <c r="CD145" i="37" s="1"/>
  <c r="BK151" i="37"/>
  <c r="BW151" i="37"/>
  <c r="CF151" i="37" s="1"/>
  <c r="BO151" i="37"/>
  <c r="BV151" i="37"/>
  <c r="CE151" i="37" s="1"/>
  <c r="BN151" i="37"/>
  <c r="BB149" i="37"/>
  <c r="BJ149" i="37" s="1"/>
  <c r="BO149" i="37"/>
  <c r="BW149" i="37"/>
  <c r="CF149" i="37" s="1"/>
  <c r="BV149" i="37"/>
  <c r="CE149" i="37" s="1"/>
  <c r="BN149" i="37"/>
  <c r="BK146" i="37"/>
  <c r="BU146" i="37"/>
  <c r="CD146" i="37" s="1"/>
  <c r="BT146" i="37"/>
  <c r="CC146" i="37" s="1"/>
  <c r="BP146" i="37"/>
  <c r="BN146" i="37"/>
  <c r="BM146" i="37"/>
  <c r="BL146" i="37"/>
  <c r="BY146" i="37"/>
  <c r="CH146" i="37" s="1"/>
  <c r="BX146" i="37"/>
  <c r="CG146" i="37" s="1"/>
  <c r="BW146" i="37"/>
  <c r="CF146" i="37" s="1"/>
  <c r="BV146" i="37"/>
  <c r="CE146" i="37" s="1"/>
  <c r="BQ146" i="37"/>
  <c r="BO146" i="37"/>
  <c r="BK152" i="37"/>
  <c r="BO152" i="37"/>
  <c r="BN152" i="37"/>
  <c r="BW152" i="37"/>
  <c r="CF152" i="37" s="1"/>
  <c r="BV152" i="37"/>
  <c r="CE152" i="37" s="1"/>
  <c r="BK150" i="37"/>
  <c r="BW150" i="37"/>
  <c r="CF150" i="37" s="1"/>
  <c r="BN150" i="37"/>
  <c r="BV150" i="37"/>
  <c r="CE150" i="37" s="1"/>
  <c r="BO150" i="37"/>
  <c r="BB148" i="37"/>
  <c r="BJ148" i="37" s="1"/>
  <c r="BP148" i="37"/>
  <c r="BN148" i="37"/>
  <c r="BY148" i="37"/>
  <c r="CH148" i="37" s="1"/>
  <c r="BX148" i="37"/>
  <c r="CG148" i="37" s="1"/>
  <c r="BW148" i="37"/>
  <c r="CF148" i="37" s="1"/>
  <c r="BV148" i="37"/>
  <c r="CE148" i="37" s="1"/>
  <c r="BQ148" i="37"/>
  <c r="BO148" i="37"/>
  <c r="BY156" i="37"/>
  <c r="CH156" i="37" s="1"/>
  <c r="BQ156" i="37"/>
  <c r="BX156" i="37"/>
  <c r="CG156" i="37" s="1"/>
  <c r="BP156" i="37"/>
  <c r="BY154" i="37"/>
  <c r="CH154" i="37" s="1"/>
  <c r="BX154" i="37"/>
  <c r="CG154" i="37" s="1"/>
  <c r="BQ154" i="37"/>
  <c r="BP154" i="37"/>
  <c r="BQ153" i="37"/>
  <c r="BP153" i="37"/>
  <c r="BY153" i="37"/>
  <c r="CH153" i="37" s="1"/>
  <c r="BX153" i="37"/>
  <c r="CG153" i="37" s="1"/>
  <c r="BY155" i="37"/>
  <c r="CH155" i="37" s="1"/>
  <c r="BX155" i="37"/>
  <c r="CG155" i="37" s="1"/>
  <c r="BQ155" i="37"/>
  <c r="BP155" i="37"/>
  <c r="BK149" i="37"/>
  <c r="BB146" i="37"/>
  <c r="BJ146" i="37" s="1"/>
  <c r="BB145" i="37"/>
  <c r="BJ145" i="37" s="1"/>
  <c r="BT152" i="37"/>
  <c r="CC152" i="37" s="1"/>
  <c r="BU152" i="37"/>
  <c r="CD152" i="37" s="1"/>
  <c r="BM152" i="37"/>
  <c r="BB152" i="37"/>
  <c r="BJ152" i="37" s="1"/>
  <c r="BL152" i="37"/>
  <c r="BB150" i="37"/>
  <c r="BJ150" i="37" s="1"/>
  <c r="BB147" i="37"/>
  <c r="BJ147" i="37" s="1"/>
  <c r="BB151" i="37"/>
  <c r="BJ151" i="37" s="1"/>
  <c r="BM151" i="37"/>
  <c r="BL151" i="37"/>
  <c r="BT151" i="37"/>
  <c r="CC151" i="37" s="1"/>
  <c r="BU151" i="37"/>
  <c r="CD151" i="37" s="1"/>
  <c r="CL66" i="36"/>
  <c r="CK71" i="36"/>
  <c r="CK62" i="36"/>
  <c r="CL82" i="36"/>
  <c r="CL85" i="36"/>
  <c r="CL81" i="36"/>
  <c r="CL86" i="36"/>
  <c r="CK80" i="36"/>
  <c r="CL63" i="36"/>
  <c r="CL68" i="36"/>
  <c r="CK64" i="36"/>
  <c r="CK65" i="36"/>
  <c r="CL75" i="36"/>
  <c r="CK67" i="36"/>
  <c r="CL61" i="36"/>
  <c r="CK74" i="36"/>
  <c r="CK79" i="36"/>
  <c r="CL83" i="36"/>
  <c r="CL87" i="36"/>
  <c r="CK73" i="36"/>
  <c r="CL76" i="36"/>
  <c r="CK76" i="36"/>
  <c r="CL70" i="36"/>
  <c r="CK70" i="36"/>
  <c r="CK78" i="36"/>
  <c r="CL78" i="36"/>
  <c r="CK77" i="36"/>
  <c r="CL77" i="36"/>
  <c r="CL72" i="36"/>
  <c r="CK72" i="36"/>
  <c r="CL69" i="36"/>
  <c r="CK69" i="36"/>
  <c r="CI57" i="36"/>
  <c r="CL60" i="36"/>
  <c r="CK60" i="36"/>
  <c r="CS307" i="41" l="1"/>
  <c r="Q88" i="41"/>
  <c r="Q23" i="43" s="1"/>
  <c r="L23" i="43"/>
  <c r="CR300" i="41"/>
  <c r="CR291" i="41"/>
  <c r="CR309" i="41"/>
  <c r="CR315" i="41"/>
  <c r="CT315" i="41" s="1"/>
  <c r="CR306" i="41"/>
  <c r="Q87" i="41"/>
  <c r="Q22" i="43" s="1"/>
  <c r="L22" i="43"/>
  <c r="CI295" i="41"/>
  <c r="CT370" i="41"/>
  <c r="CI371" i="41"/>
  <c r="CA382" i="41"/>
  <c r="CQ382" i="41" s="1"/>
  <c r="CR382" i="41" s="1"/>
  <c r="CU189" i="41"/>
  <c r="CK388" i="41"/>
  <c r="CL388" i="41"/>
  <c r="CI175" i="41"/>
  <c r="CI178" i="41"/>
  <c r="CL316" i="41"/>
  <c r="CI353" i="41"/>
  <c r="CI385" i="41"/>
  <c r="CT316" i="41"/>
  <c r="CS161" i="41"/>
  <c r="CS171" i="41"/>
  <c r="CS249" i="41"/>
  <c r="CI149" i="41"/>
  <c r="CL149" i="41" s="1"/>
  <c r="CT149" i="41" s="1"/>
  <c r="CI327" i="41"/>
  <c r="CK327" i="41" s="1"/>
  <c r="CA352" i="41"/>
  <c r="CQ352" i="41" s="1"/>
  <c r="CR352" i="41" s="1"/>
  <c r="CI191" i="41"/>
  <c r="CL191" i="41" s="1"/>
  <c r="CR260" i="41"/>
  <c r="CT260" i="41" s="1"/>
  <c r="CI161" i="41"/>
  <c r="CS149" i="41"/>
  <c r="CA360" i="41"/>
  <c r="CQ360" i="41" s="1"/>
  <c r="CI360" i="41"/>
  <c r="CI148" i="41"/>
  <c r="CK354" i="41"/>
  <c r="CL354" i="41"/>
  <c r="CT354" i="41" s="1"/>
  <c r="CT235" i="41"/>
  <c r="CU316" i="41"/>
  <c r="CT356" i="41"/>
  <c r="CR311" i="41"/>
  <c r="CK356" i="41"/>
  <c r="CU356" i="41" s="1"/>
  <c r="CR146" i="41"/>
  <c r="CI306" i="41"/>
  <c r="CU388" i="41"/>
  <c r="CR250" i="41"/>
  <c r="CI289" i="41"/>
  <c r="CI249" i="41"/>
  <c r="CI245" i="41"/>
  <c r="CS178" i="41"/>
  <c r="CI313" i="41"/>
  <c r="CU354" i="41"/>
  <c r="CL253" i="41"/>
  <c r="CK253" i="41"/>
  <c r="CU253" i="41" s="1"/>
  <c r="CS226" i="41"/>
  <c r="CI212" i="41"/>
  <c r="CU235" i="41"/>
  <c r="CI285" i="41"/>
  <c r="CI242" i="41"/>
  <c r="CK242" i="41" s="1"/>
  <c r="CI226" i="41"/>
  <c r="CI311" i="41"/>
  <c r="CL311" i="41" s="1"/>
  <c r="CS213" i="41"/>
  <c r="CS183" i="41"/>
  <c r="CS317" i="41"/>
  <c r="CI363" i="41"/>
  <c r="CI280" i="41"/>
  <c r="CK280" i="41" s="1"/>
  <c r="CU280" i="41" s="1"/>
  <c r="CL393" i="41"/>
  <c r="CT393" i="41" s="1"/>
  <c r="CA222" i="41"/>
  <c r="CQ222" i="41" s="1"/>
  <c r="CS222" i="41" s="1"/>
  <c r="CR241" i="41"/>
  <c r="CI286" i="41"/>
  <c r="CL286" i="41" s="1"/>
  <c r="BZ143" i="41"/>
  <c r="CI213" i="41"/>
  <c r="CK213" i="41" s="1"/>
  <c r="CS357" i="41"/>
  <c r="CU322" i="41"/>
  <c r="CT180" i="41"/>
  <c r="CI183" i="41"/>
  <c r="CK183" i="41" s="1"/>
  <c r="CI291" i="41"/>
  <c r="CK291" i="41" s="1"/>
  <c r="CU291" i="41" s="1"/>
  <c r="CT279" i="41"/>
  <c r="CR148" i="41"/>
  <c r="CA238" i="41"/>
  <c r="CQ238" i="41" s="1"/>
  <c r="CI244" i="41"/>
  <c r="CU370" i="41"/>
  <c r="CI317" i="41"/>
  <c r="CL317" i="41" s="1"/>
  <c r="CT317" i="41" s="1"/>
  <c r="CU279" i="41"/>
  <c r="CR385" i="41"/>
  <c r="CR253" i="41"/>
  <c r="CT253" i="41" s="1"/>
  <c r="CI278" i="41"/>
  <c r="CL278" i="41" s="1"/>
  <c r="CI246" i="41"/>
  <c r="CI186" i="41"/>
  <c r="CK186" i="41" s="1"/>
  <c r="BZ344" i="41"/>
  <c r="CI241" i="41"/>
  <c r="CK241" i="41" s="1"/>
  <c r="CU241" i="41" s="1"/>
  <c r="CT369" i="41"/>
  <c r="CR225" i="41"/>
  <c r="CK369" i="41"/>
  <c r="CI225" i="41"/>
  <c r="CI357" i="41"/>
  <c r="CK357" i="41" s="1"/>
  <c r="CU393" i="41"/>
  <c r="CI314" i="41"/>
  <c r="CL314" i="41" s="1"/>
  <c r="CT314" i="41" s="1"/>
  <c r="CL183" i="41"/>
  <c r="CT183" i="41" s="1"/>
  <c r="CL240" i="41"/>
  <c r="CK240" i="41"/>
  <c r="CK307" i="41"/>
  <c r="CL307" i="41"/>
  <c r="CK321" i="41"/>
  <c r="CL321" i="41"/>
  <c r="CL212" i="41"/>
  <c r="CK212" i="41"/>
  <c r="CK215" i="41"/>
  <c r="CU215" i="41" s="1"/>
  <c r="CL215" i="41"/>
  <c r="CT215" i="41" s="1"/>
  <c r="CL239" i="41"/>
  <c r="CT239" i="41" s="1"/>
  <c r="CK239" i="41"/>
  <c r="CU239" i="41" s="1"/>
  <c r="CK260" i="41"/>
  <c r="CU260" i="41" s="1"/>
  <c r="CL260" i="41"/>
  <c r="CK351" i="41"/>
  <c r="CL351" i="41"/>
  <c r="CK301" i="41"/>
  <c r="CU301" i="41" s="1"/>
  <c r="CL301" i="41"/>
  <c r="CT301" i="41" s="1"/>
  <c r="CL381" i="41"/>
  <c r="CK381" i="41"/>
  <c r="CK163" i="41"/>
  <c r="CU163" i="41" s="1"/>
  <c r="CL163" i="41"/>
  <c r="CT163" i="41" s="1"/>
  <c r="CU179" i="41"/>
  <c r="CL350" i="41"/>
  <c r="CK350" i="41"/>
  <c r="CS299" i="41"/>
  <c r="CR299" i="41"/>
  <c r="CL221" i="41"/>
  <c r="CK221" i="41"/>
  <c r="CS184" i="41"/>
  <c r="CR184" i="41"/>
  <c r="CK362" i="41"/>
  <c r="CL362" i="41"/>
  <c r="CA380" i="41"/>
  <c r="CQ380" i="41" s="1"/>
  <c r="CI380" i="41"/>
  <c r="CL352" i="41"/>
  <c r="CK352" i="41"/>
  <c r="CS350" i="41"/>
  <c r="CR350" i="41"/>
  <c r="CK151" i="41"/>
  <c r="CL151" i="41"/>
  <c r="CI224" i="41"/>
  <c r="CU289" i="41"/>
  <c r="CS381" i="41"/>
  <c r="CR381" i="41"/>
  <c r="CS362" i="41"/>
  <c r="CR362" i="41"/>
  <c r="CK246" i="41"/>
  <c r="CL246" i="41"/>
  <c r="CR321" i="41"/>
  <c r="CS321" i="41"/>
  <c r="CL284" i="41"/>
  <c r="CK284" i="41"/>
  <c r="CS167" i="41"/>
  <c r="CR167" i="41"/>
  <c r="CR242" i="41"/>
  <c r="CS242" i="41"/>
  <c r="CR151" i="41"/>
  <c r="CT151" i="41" s="1"/>
  <c r="CS151" i="41"/>
  <c r="CU151" i="41" s="1"/>
  <c r="CS185" i="41"/>
  <c r="CR185" i="41"/>
  <c r="CL353" i="41"/>
  <c r="CK353" i="41"/>
  <c r="CL145" i="41"/>
  <c r="CK145" i="41"/>
  <c r="CL178" i="41"/>
  <c r="CT178" i="41" s="1"/>
  <c r="CK178" i="41"/>
  <c r="CU178" i="41" s="1"/>
  <c r="CS376" i="41"/>
  <c r="CR376" i="41"/>
  <c r="CA308" i="41"/>
  <c r="CQ308" i="41" s="1"/>
  <c r="CI308" i="41"/>
  <c r="CS152" i="41"/>
  <c r="CR152" i="41"/>
  <c r="CL251" i="41"/>
  <c r="CT251" i="41" s="1"/>
  <c r="CK251" i="41"/>
  <c r="CU251" i="41" s="1"/>
  <c r="CK159" i="41"/>
  <c r="CL159" i="41"/>
  <c r="CS363" i="41"/>
  <c r="CR363" i="41"/>
  <c r="CL391" i="41"/>
  <c r="CK391" i="41"/>
  <c r="CK367" i="41"/>
  <c r="CU367" i="41" s="1"/>
  <c r="CL367" i="41"/>
  <c r="CT367" i="41" s="1"/>
  <c r="CS170" i="41"/>
  <c r="CR170" i="41"/>
  <c r="CL390" i="41"/>
  <c r="CK390" i="41"/>
  <c r="CA190" i="41"/>
  <c r="CQ190" i="41" s="1"/>
  <c r="CI190" i="41"/>
  <c r="CK156" i="41"/>
  <c r="CL156" i="41"/>
  <c r="CT156" i="41" s="1"/>
  <c r="CL358" i="41"/>
  <c r="CT358" i="41" s="1"/>
  <c r="CK358" i="41"/>
  <c r="CU358" i="41" s="1"/>
  <c r="CL244" i="41"/>
  <c r="CK244" i="41"/>
  <c r="CL312" i="41"/>
  <c r="CT312" i="41" s="1"/>
  <c r="CK312" i="41"/>
  <c r="CU312" i="41" s="1"/>
  <c r="CL364" i="41"/>
  <c r="CK364" i="41"/>
  <c r="CL170" i="41"/>
  <c r="CK170" i="41"/>
  <c r="CS390" i="41"/>
  <c r="CR390" i="41"/>
  <c r="CT390" i="41" s="1"/>
  <c r="CS286" i="41"/>
  <c r="CR286" i="41"/>
  <c r="CK152" i="41"/>
  <c r="CL152" i="41"/>
  <c r="CL182" i="41"/>
  <c r="CT182" i="41" s="1"/>
  <c r="CK182" i="41"/>
  <c r="CU182" i="41" s="1"/>
  <c r="CL144" i="41"/>
  <c r="CK144" i="41"/>
  <c r="CS244" i="41"/>
  <c r="CR244" i="41"/>
  <c r="CK171" i="41"/>
  <c r="CU171" i="41" s="1"/>
  <c r="CL171" i="41"/>
  <c r="CT171" i="41" s="1"/>
  <c r="CS284" i="41"/>
  <c r="CR284" i="41"/>
  <c r="CT322" i="41"/>
  <c r="CL161" i="41"/>
  <c r="CT161" i="41" s="1"/>
  <c r="CK161" i="41"/>
  <c r="CU161" i="41" s="1"/>
  <c r="CL185" i="41"/>
  <c r="CK185" i="41"/>
  <c r="CL243" i="41"/>
  <c r="CT243" i="41" s="1"/>
  <c r="CK243" i="41"/>
  <c r="CU243" i="41" s="1"/>
  <c r="CR353" i="41"/>
  <c r="CT353" i="41" s="1"/>
  <c r="CS353" i="41"/>
  <c r="CS145" i="41"/>
  <c r="CR145" i="41"/>
  <c r="CK347" i="41"/>
  <c r="CU347" i="41" s="1"/>
  <c r="CL347" i="41"/>
  <c r="CA217" i="41"/>
  <c r="CQ217" i="41" s="1"/>
  <c r="CI217" i="41"/>
  <c r="CL236" i="41"/>
  <c r="CT236" i="41" s="1"/>
  <c r="CK236" i="41"/>
  <c r="CU236" i="41" s="1"/>
  <c r="CL283" i="41"/>
  <c r="CK283" i="41"/>
  <c r="CL186" i="41"/>
  <c r="CS159" i="41"/>
  <c r="CU159" i="41" s="1"/>
  <c r="CR159" i="41"/>
  <c r="CQ144" i="41"/>
  <c r="CS391" i="41"/>
  <c r="CR391" i="41"/>
  <c r="CL302" i="41"/>
  <c r="CT302" i="41" s="1"/>
  <c r="CK302" i="41"/>
  <c r="CU302" i="41" s="1"/>
  <c r="CR187" i="41"/>
  <c r="CS187" i="41"/>
  <c r="CL318" i="41"/>
  <c r="CK318" i="41"/>
  <c r="CL234" i="41"/>
  <c r="CT234" i="41" s="1"/>
  <c r="CK234" i="41"/>
  <c r="CU234" i="41" s="1"/>
  <c r="CR224" i="41"/>
  <c r="CS224" i="41"/>
  <c r="CS320" i="41"/>
  <c r="CR320" i="41"/>
  <c r="CU156" i="41"/>
  <c r="CR303" i="41"/>
  <c r="CS303" i="41"/>
  <c r="CS325" i="41"/>
  <c r="CR325" i="41"/>
  <c r="CI366" i="41"/>
  <c r="CA366" i="41"/>
  <c r="CQ366" i="41" s="1"/>
  <c r="CI299" i="41"/>
  <c r="CS227" i="41"/>
  <c r="CR227" i="41"/>
  <c r="CL394" i="41"/>
  <c r="CT394" i="41" s="1"/>
  <c r="CK394" i="41"/>
  <c r="CU394" i="41" s="1"/>
  <c r="CL220" i="41"/>
  <c r="CK220" i="41"/>
  <c r="CL300" i="41"/>
  <c r="CT300" i="41" s="1"/>
  <c r="CK300" i="41"/>
  <c r="CU300" i="41" s="1"/>
  <c r="CU369" i="41"/>
  <c r="CS295" i="41"/>
  <c r="CR295" i="41"/>
  <c r="CL377" i="41"/>
  <c r="CK377" i="41"/>
  <c r="CS288" i="41"/>
  <c r="CR288" i="41"/>
  <c r="CK305" i="41"/>
  <c r="CL305" i="41"/>
  <c r="CL227" i="41"/>
  <c r="CK227" i="41"/>
  <c r="CI376" i="41"/>
  <c r="CI296" i="41"/>
  <c r="CR154" i="41"/>
  <c r="CS154" i="41"/>
  <c r="CR373" i="41"/>
  <c r="CS373" i="41"/>
  <c r="CK219" i="41"/>
  <c r="CL219" i="41"/>
  <c r="CT219" i="41" s="1"/>
  <c r="CS238" i="41"/>
  <c r="CR238" i="41"/>
  <c r="CT307" i="41"/>
  <c r="CL304" i="41"/>
  <c r="CK304" i="41"/>
  <c r="CI292" i="41"/>
  <c r="CL259" i="41"/>
  <c r="CT259" i="41" s="1"/>
  <c r="CK259" i="41"/>
  <c r="CU259" i="41" s="1"/>
  <c r="CL232" i="41"/>
  <c r="CK232" i="41"/>
  <c r="CU232" i="41" s="1"/>
  <c r="CI153" i="41"/>
  <c r="CA153" i="41"/>
  <c r="CQ153" i="41" s="1"/>
  <c r="CL383" i="41"/>
  <c r="CK383" i="41"/>
  <c r="CK154" i="41"/>
  <c r="CL154" i="41"/>
  <c r="CL146" i="41"/>
  <c r="CK146" i="41"/>
  <c r="CS220" i="41"/>
  <c r="CU220" i="41" s="1"/>
  <c r="CR220" i="41"/>
  <c r="CT220" i="41" s="1"/>
  <c r="CA257" i="41"/>
  <c r="CQ257" i="41" s="1"/>
  <c r="CI257" i="41"/>
  <c r="CK162" i="41"/>
  <c r="CU162" i="41" s="1"/>
  <c r="CL162" i="41"/>
  <c r="CT162" i="41" s="1"/>
  <c r="CS287" i="41"/>
  <c r="CR287" i="41"/>
  <c r="CK231" i="41"/>
  <c r="CL231" i="41"/>
  <c r="CL288" i="41"/>
  <c r="CK288" i="41"/>
  <c r="CS305" i="41"/>
  <c r="CR305" i="41"/>
  <c r="CK385" i="41"/>
  <c r="CU385" i="41" s="1"/>
  <c r="CL385" i="41"/>
  <c r="CL175" i="41"/>
  <c r="CK175" i="41"/>
  <c r="CL289" i="41"/>
  <c r="CT289" i="41" s="1"/>
  <c r="CK289" i="41"/>
  <c r="CR255" i="41"/>
  <c r="CS255" i="41"/>
  <c r="CL324" i="41"/>
  <c r="CK324" i="41"/>
  <c r="CS372" i="41"/>
  <c r="CU372" i="41" s="1"/>
  <c r="CR372" i="41"/>
  <c r="CL359" i="41"/>
  <c r="CK359" i="41"/>
  <c r="CQ278" i="41"/>
  <c r="CU181" i="41"/>
  <c r="CK233" i="41"/>
  <c r="CU233" i="41" s="1"/>
  <c r="CL233" i="41"/>
  <c r="CT233" i="41" s="1"/>
  <c r="CS304" i="41"/>
  <c r="CR304" i="41"/>
  <c r="CL223" i="41"/>
  <c r="CK223" i="41"/>
  <c r="CK361" i="41"/>
  <c r="CU361" i="41" s="1"/>
  <c r="CL361" i="41"/>
  <c r="CT361" i="41" s="1"/>
  <c r="CS387" i="41"/>
  <c r="CR387" i="41"/>
  <c r="CK325" i="41"/>
  <c r="CL325" i="41"/>
  <c r="CU364" i="41"/>
  <c r="CL320" i="41"/>
  <c r="CK320" i="41"/>
  <c r="CL373" i="41"/>
  <c r="CK373" i="41"/>
  <c r="CU307" i="41"/>
  <c r="CL250" i="41"/>
  <c r="CK250" i="41"/>
  <c r="CU250" i="41" s="1"/>
  <c r="CL326" i="41"/>
  <c r="CT326" i="41" s="1"/>
  <c r="CK326" i="41"/>
  <c r="CR175" i="41"/>
  <c r="CS175" i="41"/>
  <c r="CL281" i="41"/>
  <c r="CT281" i="41" s="1"/>
  <c r="CK281" i="41"/>
  <c r="CU281" i="41" s="1"/>
  <c r="CT232" i="41"/>
  <c r="CA176" i="41"/>
  <c r="CQ176" i="41" s="1"/>
  <c r="CI176" i="41"/>
  <c r="CI255" i="41"/>
  <c r="CA368" i="41"/>
  <c r="CQ368" i="41" s="1"/>
  <c r="CI368" i="41"/>
  <c r="CK249" i="41"/>
  <c r="CU249" i="41" s="1"/>
  <c r="CL249" i="41"/>
  <c r="CT249" i="41" s="1"/>
  <c r="CS324" i="41"/>
  <c r="CR324" i="41"/>
  <c r="CL372" i="41"/>
  <c r="CK372" i="41"/>
  <c r="CR359" i="41"/>
  <c r="CS359" i="41"/>
  <c r="BZ277" i="41"/>
  <c r="CT181" i="41"/>
  <c r="CS231" i="41"/>
  <c r="CU231" i="41" s="1"/>
  <c r="CR231" i="41"/>
  <c r="CT231" i="41" s="1"/>
  <c r="CL392" i="41"/>
  <c r="CK392" i="41"/>
  <c r="CL230" i="41"/>
  <c r="CT230" i="41" s="1"/>
  <c r="CK230" i="41"/>
  <c r="CU230" i="41" s="1"/>
  <c r="CL155" i="41"/>
  <c r="CT155" i="41" s="1"/>
  <c r="CK155" i="41"/>
  <c r="CU155" i="41" s="1"/>
  <c r="CR223" i="41"/>
  <c r="CS223" i="41"/>
  <c r="CR245" i="41"/>
  <c r="CS245" i="41"/>
  <c r="CK345" i="41"/>
  <c r="CL345" i="41"/>
  <c r="CS188" i="41"/>
  <c r="CU188" i="41" s="1"/>
  <c r="CR188" i="41"/>
  <c r="CS292" i="41"/>
  <c r="CR292" i="41"/>
  <c r="CS371" i="41"/>
  <c r="CR371" i="41"/>
  <c r="CL188" i="41"/>
  <c r="CK188" i="41"/>
  <c r="CS383" i="41"/>
  <c r="CR383" i="41"/>
  <c r="CL309" i="41"/>
  <c r="CK309" i="41"/>
  <c r="CU309" i="41" s="1"/>
  <c r="CL387" i="41"/>
  <c r="CK387" i="41"/>
  <c r="CR377" i="41"/>
  <c r="CT377" i="41" s="1"/>
  <c r="CS377" i="41"/>
  <c r="CU377" i="41" s="1"/>
  <c r="CS296" i="41"/>
  <c r="CR296" i="41"/>
  <c r="CR216" i="41"/>
  <c r="CS216" i="41"/>
  <c r="CA174" i="41"/>
  <c r="CQ174" i="41" s="1"/>
  <c r="CI174" i="41"/>
  <c r="CL291" i="41"/>
  <c r="CS290" i="41"/>
  <c r="CR290" i="41"/>
  <c r="BZ210" i="41"/>
  <c r="CI211" i="41"/>
  <c r="CA211" i="41"/>
  <c r="CK313" i="41"/>
  <c r="CL313" i="41"/>
  <c r="CL245" i="41"/>
  <c r="CK245" i="41"/>
  <c r="CL256" i="41"/>
  <c r="CT256" i="41" s="1"/>
  <c r="CK256" i="41"/>
  <c r="CU256" i="41" s="1"/>
  <c r="CS229" i="41"/>
  <c r="CR229" i="41"/>
  <c r="CS240" i="41"/>
  <c r="CU240" i="41" s="1"/>
  <c r="CR240" i="41"/>
  <c r="CT240" i="41" s="1"/>
  <c r="CR392" i="41"/>
  <c r="CT392" i="41" s="1"/>
  <c r="CS392" i="41"/>
  <c r="CU392" i="41" s="1"/>
  <c r="CI187" i="41"/>
  <c r="CR160" i="41"/>
  <c r="CS160" i="41"/>
  <c r="CL222" i="41"/>
  <c r="CK222" i="41"/>
  <c r="CI168" i="41"/>
  <c r="CA168" i="41"/>
  <c r="CQ168" i="41" s="1"/>
  <c r="CA348" i="41"/>
  <c r="CQ348" i="41" s="1"/>
  <c r="CI348" i="41"/>
  <c r="CL294" i="41"/>
  <c r="CK294" i="41"/>
  <c r="CK293" i="41"/>
  <c r="CU293" i="41" s="1"/>
  <c r="CL293" i="41"/>
  <c r="CT293" i="41" s="1"/>
  <c r="CR318" i="41"/>
  <c r="CS318" i="41"/>
  <c r="CI365" i="41"/>
  <c r="CA365" i="41"/>
  <c r="CQ365" i="41" s="1"/>
  <c r="CR158" i="41"/>
  <c r="CS158" i="41"/>
  <c r="CA237" i="41"/>
  <c r="CQ237" i="41" s="1"/>
  <c r="CI237" i="41"/>
  <c r="CA297" i="41"/>
  <c r="CQ297" i="41" s="1"/>
  <c r="CI297" i="41"/>
  <c r="CL238" i="41"/>
  <c r="CK238" i="41"/>
  <c r="CK363" i="41"/>
  <c r="CL363" i="41"/>
  <c r="CL254" i="41"/>
  <c r="CT254" i="41" s="1"/>
  <c r="CK254" i="41"/>
  <c r="CU254" i="41" s="1"/>
  <c r="CK216" i="41"/>
  <c r="CL216" i="41"/>
  <c r="CI193" i="41"/>
  <c r="CA193" i="41"/>
  <c r="CQ193" i="41" s="1"/>
  <c r="CI349" i="41"/>
  <c r="CA349" i="41"/>
  <c r="CQ349" i="41" s="1"/>
  <c r="CL248" i="41"/>
  <c r="CK248" i="41"/>
  <c r="CU248" i="41" s="1"/>
  <c r="CT347" i="41"/>
  <c r="CS164" i="41"/>
  <c r="CR164" i="41"/>
  <c r="CA147" i="41"/>
  <c r="CQ147" i="41" s="1"/>
  <c r="CI147" i="41"/>
  <c r="CS246" i="41"/>
  <c r="CR246" i="41"/>
  <c r="CU313" i="41"/>
  <c r="CL252" i="41"/>
  <c r="CT252" i="41" s="1"/>
  <c r="CK252" i="41"/>
  <c r="CU252" i="41" s="1"/>
  <c r="CL229" i="41"/>
  <c r="CK229" i="41"/>
  <c r="CA323" i="41"/>
  <c r="CQ323" i="41" s="1"/>
  <c r="CI323" i="41"/>
  <c r="CI169" i="41"/>
  <c r="CA169" i="41"/>
  <c r="CQ169" i="41" s="1"/>
  <c r="CS327" i="41"/>
  <c r="CR327" i="41"/>
  <c r="CK160" i="41"/>
  <c r="CL160" i="41"/>
  <c r="CK225" i="41"/>
  <c r="CU225" i="41" s="1"/>
  <c r="CL225" i="41"/>
  <c r="CS177" i="41"/>
  <c r="CR177" i="41"/>
  <c r="CL303" i="41"/>
  <c r="CK303" i="41"/>
  <c r="CU326" i="41"/>
  <c r="CL315" i="41"/>
  <c r="CK315" i="41"/>
  <c r="CU315" i="41" s="1"/>
  <c r="CK179" i="41"/>
  <c r="CL179" i="41"/>
  <c r="CT179" i="41" s="1"/>
  <c r="CI287" i="41"/>
  <c r="CA166" i="41"/>
  <c r="CQ166" i="41" s="1"/>
  <c r="CI166" i="41"/>
  <c r="CI158" i="41"/>
  <c r="CS351" i="41"/>
  <c r="CU351" i="41" s="1"/>
  <c r="CR351" i="41"/>
  <c r="CT351" i="41" s="1"/>
  <c r="CL374" i="41"/>
  <c r="CK374" i="41"/>
  <c r="CL164" i="41"/>
  <c r="CK164" i="41"/>
  <c r="CS218" i="41"/>
  <c r="CR218" i="41"/>
  <c r="CT313" i="41"/>
  <c r="CI258" i="41"/>
  <c r="CR186" i="41"/>
  <c r="CS186" i="41"/>
  <c r="CA384" i="41"/>
  <c r="CQ384" i="41" s="1"/>
  <c r="CI384" i="41"/>
  <c r="CI375" i="41"/>
  <c r="CA375" i="41"/>
  <c r="CQ375" i="41" s="1"/>
  <c r="CR192" i="41"/>
  <c r="CS192" i="41"/>
  <c r="CA355" i="41"/>
  <c r="CQ355" i="41" s="1"/>
  <c r="CI355" i="41"/>
  <c r="CK371" i="41"/>
  <c r="CL371" i="41"/>
  <c r="CS310" i="41"/>
  <c r="CR310" i="41"/>
  <c r="CL295" i="41"/>
  <c r="CK295" i="41"/>
  <c r="CL148" i="41"/>
  <c r="CT148" i="41" s="1"/>
  <c r="CK148" i="41"/>
  <c r="CU148" i="41" s="1"/>
  <c r="CU219" i="41"/>
  <c r="CU146" i="41"/>
  <c r="BO294" i="37"/>
  <c r="CL285" i="41"/>
  <c r="CT285" i="41" s="1"/>
  <c r="CK285" i="41"/>
  <c r="CU285" i="41" s="1"/>
  <c r="CR191" i="41"/>
  <c r="CS191" i="41"/>
  <c r="CL346" i="41"/>
  <c r="CT346" i="41" s="1"/>
  <c r="CK346" i="41"/>
  <c r="CU346" i="41" s="1"/>
  <c r="CL382" i="41"/>
  <c r="CK382" i="41"/>
  <c r="CK228" i="41"/>
  <c r="CL228" i="41"/>
  <c r="CL282" i="41"/>
  <c r="CT282" i="41" s="1"/>
  <c r="CK282" i="41"/>
  <c r="CU282" i="41" s="1"/>
  <c r="CR374" i="41"/>
  <c r="CS374" i="41"/>
  <c r="CK218" i="41"/>
  <c r="CL218" i="41"/>
  <c r="CS247" i="41"/>
  <c r="CR247" i="41"/>
  <c r="CA386" i="41"/>
  <c r="CQ386" i="41" s="1"/>
  <c r="CI386" i="41"/>
  <c r="CT248" i="41"/>
  <c r="CI290" i="41"/>
  <c r="CK192" i="41"/>
  <c r="CL192" i="41"/>
  <c r="CK177" i="41"/>
  <c r="CL177" i="41"/>
  <c r="CA172" i="41"/>
  <c r="CQ172" i="41" s="1"/>
  <c r="CI172" i="41"/>
  <c r="CR294" i="41"/>
  <c r="CS294" i="41"/>
  <c r="CS283" i="41"/>
  <c r="CR283" i="41"/>
  <c r="CQ345" i="41"/>
  <c r="CK173" i="41"/>
  <c r="CU173" i="41" s="1"/>
  <c r="CL173" i="41"/>
  <c r="CT173" i="41" s="1"/>
  <c r="CL298" i="41"/>
  <c r="CT298" i="41" s="1"/>
  <c r="CK298" i="41"/>
  <c r="CU298" i="41" s="1"/>
  <c r="CK165" i="41"/>
  <c r="CU165" i="41" s="1"/>
  <c r="CL165" i="41"/>
  <c r="CT165" i="41" s="1"/>
  <c r="CK319" i="41"/>
  <c r="CU319" i="41" s="1"/>
  <c r="CL319" i="41"/>
  <c r="CT319" i="41" s="1"/>
  <c r="CT364" i="41"/>
  <c r="CK389" i="41"/>
  <c r="CU389" i="41" s="1"/>
  <c r="CL389" i="41"/>
  <c r="CT389" i="41" s="1"/>
  <c r="CS258" i="41"/>
  <c r="CR258" i="41"/>
  <c r="CL157" i="41"/>
  <c r="CT157" i="41" s="1"/>
  <c r="CK157" i="41"/>
  <c r="CU157" i="41" s="1"/>
  <c r="CI310" i="41"/>
  <c r="CS228" i="41"/>
  <c r="CR228" i="41"/>
  <c r="CR221" i="41"/>
  <c r="CS221" i="41"/>
  <c r="CU221" i="41" s="1"/>
  <c r="CT388" i="41"/>
  <c r="CI167" i="41"/>
  <c r="CL184" i="41"/>
  <c r="CK184" i="41"/>
  <c r="CK247" i="41"/>
  <c r="CL247" i="41"/>
  <c r="CI214" i="41"/>
  <c r="CA214" i="41"/>
  <c r="CQ214" i="41" s="1"/>
  <c r="CS212" i="41"/>
  <c r="CR212" i="41"/>
  <c r="CA150" i="41"/>
  <c r="CQ150" i="41" s="1"/>
  <c r="CI150" i="41"/>
  <c r="BS368" i="37"/>
  <c r="CB368" i="37" s="1"/>
  <c r="BO227" i="37"/>
  <c r="BW227" i="37"/>
  <c r="CF227" i="37" s="1"/>
  <c r="BR370" i="37"/>
  <c r="BR368" i="37"/>
  <c r="BS370" i="37"/>
  <c r="CB370" i="37" s="1"/>
  <c r="BR367" i="37"/>
  <c r="BS384" i="37"/>
  <c r="CB384" i="37" s="1"/>
  <c r="BS323" i="37"/>
  <c r="CB323" i="37" s="1"/>
  <c r="BS295" i="37"/>
  <c r="CB295" i="37" s="1"/>
  <c r="BR375" i="37"/>
  <c r="BR309" i="37"/>
  <c r="BR295" i="37"/>
  <c r="BS247" i="37"/>
  <c r="CB247" i="37" s="1"/>
  <c r="BS300" i="37"/>
  <c r="CB300" i="37" s="1"/>
  <c r="BR386" i="37"/>
  <c r="BZ386" i="37" s="1" a="1"/>
  <c r="BZ386" i="37" s="1"/>
  <c r="BN227" i="37"/>
  <c r="BV227" i="37"/>
  <c r="CE227" i="37" s="1"/>
  <c r="BR371" i="37"/>
  <c r="BS226" i="37"/>
  <c r="CB226" i="37" s="1"/>
  <c r="BR300" i="37"/>
  <c r="BS382" i="37"/>
  <c r="CB382" i="37" s="1"/>
  <c r="BS371" i="37"/>
  <c r="CB371" i="37" s="1"/>
  <c r="BR382" i="37"/>
  <c r="BR244" i="37"/>
  <c r="BR314" i="37"/>
  <c r="BR379" i="37"/>
  <c r="BR311" i="37"/>
  <c r="BU227" i="37"/>
  <c r="CD227" i="37" s="1"/>
  <c r="BM227" i="37"/>
  <c r="BR226" i="37"/>
  <c r="BS302" i="37"/>
  <c r="CB302" i="37" s="1"/>
  <c r="BK227" i="37"/>
  <c r="BL227" i="37"/>
  <c r="BT227" i="37"/>
  <c r="CC227" i="37" s="1"/>
  <c r="BR373" i="37"/>
  <c r="BR301" i="37"/>
  <c r="BR259" i="37"/>
  <c r="BS301" i="37"/>
  <c r="CB301" i="37" s="1"/>
  <c r="BR224" i="37"/>
  <c r="BR323" i="37"/>
  <c r="BZ323" i="37" s="1" a="1"/>
  <c r="BZ323" i="37" s="1"/>
  <c r="CA323" i="37" s="1"/>
  <c r="BR320" i="37"/>
  <c r="BZ320" i="37" s="1" a="1"/>
  <c r="BZ320" i="37" s="1"/>
  <c r="CA320" i="37" s="1"/>
  <c r="CQ320" i="37" s="1"/>
  <c r="BR240" i="37"/>
  <c r="BS242" i="37"/>
  <c r="CB242" i="37" s="1"/>
  <c r="BS239" i="37"/>
  <c r="CB239" i="37" s="1"/>
  <c r="BR241" i="37"/>
  <c r="BR233" i="37"/>
  <c r="BR325" i="37"/>
  <c r="BR234" i="37"/>
  <c r="BR247" i="37"/>
  <c r="BR315" i="37"/>
  <c r="BR318" i="37"/>
  <c r="BS259" i="37"/>
  <c r="CB259" i="37" s="1"/>
  <c r="BR249" i="37"/>
  <c r="BR251" i="37"/>
  <c r="BR245" i="37"/>
  <c r="BR384" i="37"/>
  <c r="BS325" i="37"/>
  <c r="CB325" i="37" s="1"/>
  <c r="BR248" i="37"/>
  <c r="Q89" i="37"/>
  <c r="Q14" i="43" s="1"/>
  <c r="BS245" i="37"/>
  <c r="CB245" i="37" s="1"/>
  <c r="BB227" i="37"/>
  <c r="BJ227" i="37" s="1"/>
  <c r="BS361" i="37"/>
  <c r="CB361" i="37" s="1"/>
  <c r="BS320" i="37"/>
  <c r="CB320" i="37" s="1"/>
  <c r="BZ366" i="37" a="1"/>
  <c r="BZ366" i="37" s="1"/>
  <c r="CA366" i="37" s="1"/>
  <c r="CQ366" i="37" s="1"/>
  <c r="BR358" i="37"/>
  <c r="Q90" i="37"/>
  <c r="Q15" i="43" s="1"/>
  <c r="BR351" i="37"/>
  <c r="BS291" i="37"/>
  <c r="CB291" i="37" s="1"/>
  <c r="BR380" i="37"/>
  <c r="BS316" i="37"/>
  <c r="CB316" i="37" s="1"/>
  <c r="BS287" i="37"/>
  <c r="CB287" i="37" s="1"/>
  <c r="BS373" i="37"/>
  <c r="CB373" i="37" s="1"/>
  <c r="BR393" i="37"/>
  <c r="BR378" i="37"/>
  <c r="Q201" i="37"/>
  <c r="L88" i="37"/>
  <c r="BS213" i="37"/>
  <c r="CB213" i="37" s="1"/>
  <c r="BS307" i="37"/>
  <c r="CB307" i="37" s="1"/>
  <c r="BR217" i="37"/>
  <c r="BR326" i="37"/>
  <c r="BR352" i="37"/>
  <c r="BR237" i="37"/>
  <c r="BS237" i="37"/>
  <c r="CB237" i="37" s="1"/>
  <c r="BR394" i="37"/>
  <c r="BR302" i="37"/>
  <c r="BS248" i="37"/>
  <c r="CB248" i="37" s="1"/>
  <c r="BS294" i="37"/>
  <c r="CB294" i="37" s="1"/>
  <c r="BR321" i="37"/>
  <c r="BR362" i="37"/>
  <c r="BS244" i="37"/>
  <c r="CB244" i="37" s="1"/>
  <c r="BS253" i="37"/>
  <c r="CB253" i="37" s="1"/>
  <c r="BS278" i="37"/>
  <c r="CB278" i="37" s="1"/>
  <c r="BZ219" i="37" a="1"/>
  <c r="BZ219" i="37" s="1"/>
  <c r="CA219" i="37" s="1"/>
  <c r="CQ219" i="37" s="1"/>
  <c r="BS317" i="37"/>
  <c r="CB317" i="37" s="1"/>
  <c r="BS365" i="37"/>
  <c r="CB365" i="37" s="1"/>
  <c r="BS354" i="37"/>
  <c r="CB354" i="37" s="1"/>
  <c r="BS314" i="37"/>
  <c r="BR292" i="37"/>
  <c r="BR239" i="37"/>
  <c r="BZ345" i="37" a="1"/>
  <c r="BZ345" i="37" s="1"/>
  <c r="CI345" i="37" s="1"/>
  <c r="CL345" i="37" s="1"/>
  <c r="BS380" i="37"/>
  <c r="CB380" i="37" s="1"/>
  <c r="BS360" i="37"/>
  <c r="CB360" i="37" s="1"/>
  <c r="BS367" i="37"/>
  <c r="CB367" i="37" s="1"/>
  <c r="BS347" i="37"/>
  <c r="CB347" i="37" s="1"/>
  <c r="BS379" i="37"/>
  <c r="BR213" i="37"/>
  <c r="BR313" i="37"/>
  <c r="BS359" i="37"/>
  <c r="CB359" i="37" s="1"/>
  <c r="BS283" i="37"/>
  <c r="CB283" i="37" s="1"/>
  <c r="BS392" i="37"/>
  <c r="CB392" i="37" s="1"/>
  <c r="BS393" i="37"/>
  <c r="CB393" i="37" s="1"/>
  <c r="BR312" i="37"/>
  <c r="BS309" i="37"/>
  <c r="CB309" i="37" s="1"/>
  <c r="BS211" i="37"/>
  <c r="CB211" i="37" s="1"/>
  <c r="BR347" i="37"/>
  <c r="BR387" i="37"/>
  <c r="BR390" i="37"/>
  <c r="BS389" i="37"/>
  <c r="CB389" i="37" s="1"/>
  <c r="BS327" i="37"/>
  <c r="CB327" i="37" s="1"/>
  <c r="BZ353" i="37" a="1"/>
  <c r="BZ353" i="37" s="1"/>
  <c r="CA353" i="37" s="1"/>
  <c r="CQ353" i="37" s="1"/>
  <c r="BR255" i="37"/>
  <c r="BR298" i="37"/>
  <c r="BS385" i="37"/>
  <c r="CB385" i="37" s="1"/>
  <c r="BS315" i="37"/>
  <c r="CB315" i="37" s="1"/>
  <c r="BS378" i="37"/>
  <c r="CB378" i="37" s="1"/>
  <c r="BS351" i="37"/>
  <c r="CB351" i="37" s="1"/>
  <c r="BR214" i="37"/>
  <c r="BS212" i="37"/>
  <c r="CB212" i="37" s="1"/>
  <c r="BS241" i="37"/>
  <c r="CB241" i="37" s="1"/>
  <c r="BR242" i="37"/>
  <c r="BR281" i="37"/>
  <c r="BZ281" i="37" s="1" a="1"/>
  <c r="BZ281" i="37" s="1"/>
  <c r="CI281" i="37" s="1"/>
  <c r="BR365" i="37"/>
  <c r="BS348" i="37"/>
  <c r="CB348" i="37" s="1"/>
  <c r="BZ349" i="37" a="1"/>
  <c r="BZ349" i="37" s="1"/>
  <c r="CA349" i="37" s="1"/>
  <c r="CQ349" i="37" s="1"/>
  <c r="BS364" i="37"/>
  <c r="BR381" i="37"/>
  <c r="BR383" i="37"/>
  <c r="BS375" i="37"/>
  <c r="CB375" i="37" s="1"/>
  <c r="BS372" i="37"/>
  <c r="CB372" i="37" s="1"/>
  <c r="BS376" i="37"/>
  <c r="CB376" i="37" s="1"/>
  <c r="BR385" i="37"/>
  <c r="BS391" i="37"/>
  <c r="CB391" i="37" s="1"/>
  <c r="CB386" i="37"/>
  <c r="BS350" i="37"/>
  <c r="CB350" i="37" s="1"/>
  <c r="BS362" i="37"/>
  <c r="CB362" i="37" s="1"/>
  <c r="BS249" i="37"/>
  <c r="CB249" i="37" s="1"/>
  <c r="BR283" i="37"/>
  <c r="BR327" i="37"/>
  <c r="BR287" i="37"/>
  <c r="BZ282" i="37" a="1"/>
  <c r="BZ282" i="37" s="1"/>
  <c r="BR372" i="37"/>
  <c r="BS390" i="37"/>
  <c r="CB390" i="37" s="1"/>
  <c r="BS352" i="37"/>
  <c r="BR377" i="37"/>
  <c r="BS387" i="37"/>
  <c r="CB387" i="37" s="1"/>
  <c r="BR356" i="37"/>
  <c r="BR391" i="37"/>
  <c r="BR279" i="37"/>
  <c r="BS346" i="37"/>
  <c r="CB346" i="37" s="1"/>
  <c r="BR348" i="37"/>
  <c r="BR354" i="37"/>
  <c r="BS377" i="37"/>
  <c r="BS356" i="37"/>
  <c r="CB356" i="37" s="1"/>
  <c r="BR359" i="37"/>
  <c r="BR322" i="37"/>
  <c r="BR346" i="37"/>
  <c r="BS394" i="37"/>
  <c r="BS318" i="37"/>
  <c r="CB318" i="37" s="1"/>
  <c r="BR363" i="37"/>
  <c r="BS358" i="37"/>
  <c r="CB358" i="37" s="1"/>
  <c r="BS369" i="37"/>
  <c r="CB369" i="37" s="1"/>
  <c r="BS388" i="37"/>
  <c r="CB388" i="37" s="1"/>
  <c r="BS311" i="37"/>
  <c r="CB311" i="37" s="1"/>
  <c r="BR374" i="37"/>
  <c r="BS363" i="37"/>
  <c r="CB363" i="37" s="1"/>
  <c r="BR357" i="37"/>
  <c r="Q335" i="37"/>
  <c r="BR369" i="37"/>
  <c r="BR388" i="37"/>
  <c r="BS286" i="37"/>
  <c r="CB286" i="37" s="1"/>
  <c r="BR254" i="37"/>
  <c r="BR293" i="37"/>
  <c r="BS374" i="37"/>
  <c r="CB374" i="37" s="1"/>
  <c r="BS355" i="37"/>
  <c r="BS357" i="37"/>
  <c r="CB357" i="37" s="1"/>
  <c r="BR389" i="37"/>
  <c r="BR360" i="37"/>
  <c r="BR355" i="37"/>
  <c r="BR350" i="37"/>
  <c r="BR288" i="37"/>
  <c r="BS292" i="37"/>
  <c r="CB292" i="37" s="1"/>
  <c r="BR324" i="37"/>
  <c r="BS381" i="37"/>
  <c r="BR376" i="37"/>
  <c r="BR392" i="37"/>
  <c r="BS383" i="37"/>
  <c r="CB383" i="37" s="1"/>
  <c r="BS312" i="37"/>
  <c r="CB312" i="37" s="1"/>
  <c r="Q268" i="37"/>
  <c r="BJ284" i="37"/>
  <c r="BR284" i="37" s="1"/>
  <c r="BS284" i="37"/>
  <c r="CB284" i="37" s="1"/>
  <c r="BR304" i="37"/>
  <c r="BS289" i="37"/>
  <c r="CB289" i="37" s="1"/>
  <c r="BR299" i="37"/>
  <c r="BR305" i="37"/>
  <c r="BS319" i="37"/>
  <c r="CB319" i="37" s="1"/>
  <c r="BS279" i="37"/>
  <c r="BS285" i="37"/>
  <c r="CB285" i="37" s="1"/>
  <c r="BR306" i="37"/>
  <c r="BS303" i="37"/>
  <c r="CB303" i="37" s="1"/>
  <c r="BS324" i="37"/>
  <c r="CB324" i="37" s="1"/>
  <c r="BR280" i="37"/>
  <c r="BS298" i="37"/>
  <c r="CB298" i="37" s="1"/>
  <c r="BS313" i="37"/>
  <c r="CB313" i="37" s="1"/>
  <c r="BR294" i="37"/>
  <c r="BS293" i="37"/>
  <c r="BR223" i="37"/>
  <c r="BS251" i="37"/>
  <c r="CB251" i="37" s="1"/>
  <c r="BR316" i="37"/>
  <c r="BR317" i="37"/>
  <c r="BS290" i="37"/>
  <c r="CB290" i="37" s="1"/>
  <c r="BS233" i="37"/>
  <c r="CB233" i="37" s="1"/>
  <c r="BS288" i="37"/>
  <c r="CB288" i="37" s="1"/>
  <c r="BR253" i="37"/>
  <c r="BS258" i="37"/>
  <c r="CB258" i="37" s="1"/>
  <c r="BR238" i="37"/>
  <c r="BR243" i="37"/>
  <c r="BR285" i="37"/>
  <c r="BS296" i="37"/>
  <c r="CB296" i="37" s="1"/>
  <c r="BS305" i="37"/>
  <c r="CB305" i="37" s="1"/>
  <c r="CB282" i="37"/>
  <c r="BR303" i="37"/>
  <c r="BS322" i="37"/>
  <c r="CB322" i="37" s="1"/>
  <c r="BR297" i="37"/>
  <c r="BS326" i="37"/>
  <c r="CB326" i="37" s="1"/>
  <c r="BS260" i="37"/>
  <c r="CB260" i="37" s="1"/>
  <c r="BR310" i="37"/>
  <c r="BS310" i="37"/>
  <c r="CB310" i="37" s="1"/>
  <c r="BR307" i="37"/>
  <c r="BR291" i="37"/>
  <c r="BS235" i="37"/>
  <c r="CB235" i="37" s="1"/>
  <c r="BR215" i="37"/>
  <c r="BS297" i="37"/>
  <c r="BR308" i="37"/>
  <c r="BS304" i="37"/>
  <c r="CB304" i="37" s="1"/>
  <c r="BR290" i="37"/>
  <c r="BS321" i="37"/>
  <c r="CB321" i="37" s="1"/>
  <c r="BS308" i="37"/>
  <c r="BS306" i="37"/>
  <c r="CB306" i="37" s="1"/>
  <c r="BS240" i="37"/>
  <c r="CB240" i="37" s="1"/>
  <c r="BR296" i="37"/>
  <c r="BR225" i="37"/>
  <c r="BR228" i="37"/>
  <c r="BS280" i="37"/>
  <c r="CB280" i="37" s="1"/>
  <c r="BS299" i="37"/>
  <c r="CB299" i="37" s="1"/>
  <c r="BR319" i="37"/>
  <c r="BS236" i="37"/>
  <c r="CB236" i="37" s="1"/>
  <c r="BR246" i="37"/>
  <c r="BS224" i="37"/>
  <c r="BR250" i="37"/>
  <c r="BS234" i="37"/>
  <c r="CB234" i="37" s="1"/>
  <c r="BR230" i="37"/>
  <c r="BR252" i="37"/>
  <c r="BR221" i="37"/>
  <c r="BR232" i="37"/>
  <c r="BS225" i="37"/>
  <c r="CB225" i="37" s="1"/>
  <c r="BJ216" i="37"/>
  <c r="BR216" i="37" s="1"/>
  <c r="BS216" i="37"/>
  <c r="CB216" i="37" s="1"/>
  <c r="BS229" i="37"/>
  <c r="CB229" i="37" s="1"/>
  <c r="BS243" i="37"/>
  <c r="CB243" i="37" s="1"/>
  <c r="BZ220" i="37" a="1"/>
  <c r="BZ220" i="37" s="1"/>
  <c r="BS257" i="37"/>
  <c r="CB257" i="37" s="1"/>
  <c r="BS255" i="37"/>
  <c r="CB255" i="37" s="1"/>
  <c r="BR231" i="37"/>
  <c r="BS250" i="37"/>
  <c r="CB250" i="37" s="1"/>
  <c r="BS221" i="37"/>
  <c r="BS217" i="37"/>
  <c r="CB217" i="37" s="1"/>
  <c r="BS215" i="37"/>
  <c r="CB215" i="37" s="1"/>
  <c r="BS223" i="37"/>
  <c r="CB223" i="37" s="1"/>
  <c r="BS230" i="37"/>
  <c r="CB230" i="37" s="1"/>
  <c r="BR258" i="37"/>
  <c r="CB218" i="37"/>
  <c r="BS246" i="37"/>
  <c r="CB246" i="37" s="1"/>
  <c r="BS231" i="37"/>
  <c r="BR256" i="37"/>
  <c r="BS228" i="37"/>
  <c r="CB228" i="37" s="1"/>
  <c r="BS238" i="37"/>
  <c r="BS214" i="37"/>
  <c r="CB214" i="37" s="1"/>
  <c r="BR260" i="37"/>
  <c r="BS256" i="37"/>
  <c r="CB256" i="37" s="1"/>
  <c r="BZ218" i="37" a="1"/>
  <c r="BZ218" i="37" s="1"/>
  <c r="BS252" i="37"/>
  <c r="CB252" i="37" s="1"/>
  <c r="BR257" i="37"/>
  <c r="BS254" i="37"/>
  <c r="CB254" i="37" s="1"/>
  <c r="BS232" i="37"/>
  <c r="AD160" i="37"/>
  <c r="L201" i="37"/>
  <c r="BR229" i="37"/>
  <c r="BR235" i="37"/>
  <c r="BR236" i="37"/>
  <c r="BZ222" i="37" a="1"/>
  <c r="BZ222" i="37" s="1"/>
  <c r="CA222" i="37" s="1"/>
  <c r="BR144" i="37"/>
  <c r="BZ144" i="37" s="1" a="1"/>
  <c r="BZ144" i="37" s="1"/>
  <c r="CA144" i="37" s="1"/>
  <c r="CQ144" i="37" s="1"/>
  <c r="AD159" i="37"/>
  <c r="AF155" i="37"/>
  <c r="BB155" i="37" s="1" a="1"/>
  <c r="AF158" i="37"/>
  <c r="BB158" i="37" s="1" a="1"/>
  <c r="AF159" i="37"/>
  <c r="AF157" i="37"/>
  <c r="BB157" i="37" s="1" a="1"/>
  <c r="AF156" i="37"/>
  <c r="BB156" i="37" s="1" a="1"/>
  <c r="AF154" i="37"/>
  <c r="BB154" i="37" s="1" a="1"/>
  <c r="AF153" i="37"/>
  <c r="BB153" i="37" s="1" a="1"/>
  <c r="AF160" i="37"/>
  <c r="BS148" i="37"/>
  <c r="CB148" i="37" s="1"/>
  <c r="BS149" i="37"/>
  <c r="CB149" i="37" s="1"/>
  <c r="BR150" i="37"/>
  <c r="BR148" i="37"/>
  <c r="BR149" i="37"/>
  <c r="BR146" i="37"/>
  <c r="BR145" i="37"/>
  <c r="BR147" i="37"/>
  <c r="BS146" i="37"/>
  <c r="CB146" i="37" s="1"/>
  <c r="BS145" i="37"/>
  <c r="CB145" i="37" s="1"/>
  <c r="BR152" i="37"/>
  <c r="BS150" i="37"/>
  <c r="BS152" i="37"/>
  <c r="CB152" i="37" s="1"/>
  <c r="BR151" i="37"/>
  <c r="BS147" i="37"/>
  <c r="BS151" i="37"/>
  <c r="CB151" i="37" s="1"/>
  <c r="CL57" i="36"/>
  <c r="CK57" i="36"/>
  <c r="CT309" i="41" l="1"/>
  <c r="CT291" i="41"/>
  <c r="CS382" i="41"/>
  <c r="Q88" i="37"/>
  <c r="Q13" i="43" s="1"/>
  <c r="L13" i="43"/>
  <c r="CU357" i="41"/>
  <c r="CT188" i="41"/>
  <c r="CU184" i="41"/>
  <c r="CT311" i="41"/>
  <c r="CT250" i="41"/>
  <c r="CK278" i="41"/>
  <c r="CT284" i="41"/>
  <c r="CU390" i="41"/>
  <c r="CT221" i="41"/>
  <c r="CU164" i="41"/>
  <c r="CK311" i="41"/>
  <c r="CU311" i="41" s="1"/>
  <c r="CT385" i="41"/>
  <c r="CS352" i="41"/>
  <c r="CK191" i="41"/>
  <c r="CT283" i="41"/>
  <c r="CU192" i="41"/>
  <c r="CK317" i="41"/>
  <c r="CU317" i="41" s="1"/>
  <c r="CU213" i="41"/>
  <c r="CL327" i="41"/>
  <c r="CT327" i="41" s="1"/>
  <c r="CK360" i="41"/>
  <c r="CL360" i="41"/>
  <c r="CT146" i="41"/>
  <c r="CU175" i="41"/>
  <c r="CK149" i="41"/>
  <c r="CU149" i="41" s="1"/>
  <c r="CR360" i="41"/>
  <c r="CT360" i="41" s="1"/>
  <c r="CS360" i="41"/>
  <c r="CU360" i="41" s="1"/>
  <c r="CU177" i="41"/>
  <c r="CU183" i="41"/>
  <c r="CK306" i="41"/>
  <c r="CU306" i="41" s="1"/>
  <c r="CL306" i="41"/>
  <c r="CT306" i="41" s="1"/>
  <c r="CT225" i="41"/>
  <c r="CU186" i="41"/>
  <c r="CR222" i="41"/>
  <c r="CT222" i="41" s="1"/>
  <c r="CL241" i="41"/>
  <c r="CT241" i="41" s="1"/>
  <c r="CT212" i="41"/>
  <c r="CT159" i="41"/>
  <c r="CU353" i="41"/>
  <c r="CK226" i="41"/>
  <c r="CL226" i="41"/>
  <c r="CT226" i="41" s="1"/>
  <c r="CU305" i="41"/>
  <c r="CU283" i="41"/>
  <c r="CT286" i="41"/>
  <c r="CT381" i="41"/>
  <c r="CU226" i="41"/>
  <c r="CT186" i="41"/>
  <c r="CT175" i="41"/>
  <c r="BZ368" i="37" a="1"/>
  <c r="BZ368" i="37" s="1"/>
  <c r="CA368" i="37" s="1"/>
  <c r="CQ368" i="37" s="1"/>
  <c r="CS368" i="37" s="1"/>
  <c r="BZ370" i="37" a="1"/>
  <c r="BZ370" i="37" s="1"/>
  <c r="CA370" i="37" s="1"/>
  <c r="CQ370" i="37" s="1"/>
  <c r="CI344" i="41"/>
  <c r="CT383" i="41"/>
  <c r="CT324" i="41"/>
  <c r="CT372" i="41"/>
  <c r="CU381" i="41"/>
  <c r="CK286" i="41"/>
  <c r="CU286" i="41" s="1"/>
  <c r="CU242" i="41"/>
  <c r="CT154" i="41"/>
  <c r="CU352" i="41"/>
  <c r="CT246" i="41"/>
  <c r="CL213" i="41"/>
  <c r="CT213" i="41" s="1"/>
  <c r="CT303" i="41"/>
  <c r="CU391" i="41"/>
  <c r="CL242" i="41"/>
  <c r="CT242" i="41" s="1"/>
  <c r="CT305" i="41"/>
  <c r="CT363" i="41"/>
  <c r="CT218" i="41"/>
  <c r="CK314" i="41"/>
  <c r="CU314" i="41" s="1"/>
  <c r="CL280" i="41"/>
  <c r="CT280" i="41" s="1"/>
  <c r="CT192" i="41"/>
  <c r="CL357" i="41"/>
  <c r="CT357" i="41" s="1"/>
  <c r="CU246" i="41"/>
  <c r="CU318" i="41"/>
  <c r="CU216" i="41"/>
  <c r="CT145" i="41"/>
  <c r="CU350" i="41"/>
  <c r="BZ314" i="37" a="1"/>
  <c r="BZ314" i="37" s="1"/>
  <c r="CU325" i="41"/>
  <c r="CT352" i="41"/>
  <c r="CU218" i="41"/>
  <c r="CU303" i="41"/>
  <c r="CT318" i="41"/>
  <c r="CT216" i="41"/>
  <c r="CT320" i="41"/>
  <c r="CS166" i="41"/>
  <c r="CR166" i="41"/>
  <c r="CK287" i="41"/>
  <c r="CL287" i="41"/>
  <c r="CT287" i="41" s="1"/>
  <c r="CK368" i="41"/>
  <c r="CL368" i="41"/>
  <c r="CS368" i="41"/>
  <c r="CR368" i="41"/>
  <c r="CA277" i="41"/>
  <c r="CK296" i="41"/>
  <c r="CU296" i="41" s="1"/>
  <c r="CL296" i="41"/>
  <c r="CT296" i="41" s="1"/>
  <c r="CA344" i="41"/>
  <c r="CK297" i="41"/>
  <c r="CL297" i="41"/>
  <c r="CL255" i="41"/>
  <c r="CT255" i="41" s="1"/>
  <c r="CK255" i="41"/>
  <c r="CU255" i="41" s="1"/>
  <c r="CL292" i="41"/>
  <c r="CT292" i="41" s="1"/>
  <c r="CK292" i="41"/>
  <c r="CU292" i="41" s="1"/>
  <c r="CK376" i="41"/>
  <c r="CU376" i="41" s="1"/>
  <c r="CL376" i="41"/>
  <c r="CT376" i="41" s="1"/>
  <c r="CT391" i="41"/>
  <c r="CL167" i="41"/>
  <c r="CK167" i="41"/>
  <c r="CU167" i="41" s="1"/>
  <c r="CT247" i="41"/>
  <c r="CK348" i="41"/>
  <c r="CL348" i="41"/>
  <c r="CA143" i="41"/>
  <c r="CU294" i="41"/>
  <c r="CU247" i="41"/>
  <c r="CK384" i="41"/>
  <c r="CL384" i="41"/>
  <c r="CL193" i="41"/>
  <c r="CK193" i="41"/>
  <c r="CR237" i="41"/>
  <c r="CS237" i="41"/>
  <c r="CR348" i="41"/>
  <c r="CS348" i="41"/>
  <c r="CT229" i="41"/>
  <c r="CU304" i="41"/>
  <c r="CU363" i="41"/>
  <c r="CT350" i="41"/>
  <c r="CK308" i="41"/>
  <c r="CL308" i="41"/>
  <c r="CR278" i="41"/>
  <c r="CQ277" i="41"/>
  <c r="P267" i="41" s="1"/>
  <c r="CS278" i="41"/>
  <c r="CQ344" i="41"/>
  <c r="P334" i="41" s="1"/>
  <c r="CR345" i="41"/>
  <c r="CS345" i="41"/>
  <c r="CT167" i="41"/>
  <c r="CS193" i="41"/>
  <c r="CR193" i="41"/>
  <c r="CU320" i="41"/>
  <c r="CU284" i="41"/>
  <c r="BZ295" i="37" a="1"/>
  <c r="BZ295" i="37" s="1"/>
  <c r="CA295" i="37" s="1"/>
  <c r="CQ295" i="37" s="1"/>
  <c r="CT294" i="41"/>
  <c r="CS384" i="41"/>
  <c r="CU384" i="41" s="1"/>
  <c r="CR384" i="41"/>
  <c r="CT384" i="41" s="1"/>
  <c r="CS168" i="41"/>
  <c r="CR168" i="41"/>
  <c r="CU229" i="41"/>
  <c r="CU245" i="41"/>
  <c r="CU287" i="41"/>
  <c r="CT238" i="41"/>
  <c r="CT288" i="41"/>
  <c r="CL190" i="41"/>
  <c r="CK190" i="41"/>
  <c r="CU321" i="41"/>
  <c r="CA210" i="41"/>
  <c r="CQ211" i="41"/>
  <c r="CL224" i="41"/>
  <c r="CT224" i="41" s="1"/>
  <c r="CK224" i="41"/>
  <c r="CU224" i="41" s="1"/>
  <c r="CK237" i="41"/>
  <c r="CL237" i="41"/>
  <c r="CK150" i="41"/>
  <c r="CL150" i="41"/>
  <c r="CL172" i="41"/>
  <c r="CK172" i="41"/>
  <c r="CK168" i="41"/>
  <c r="CL168" i="41"/>
  <c r="CT245" i="41"/>
  <c r="CU359" i="41"/>
  <c r="CS153" i="41"/>
  <c r="CR153" i="41"/>
  <c r="CU238" i="41"/>
  <c r="CU288" i="41"/>
  <c r="CT244" i="41"/>
  <c r="CS190" i="41"/>
  <c r="CR190" i="41"/>
  <c r="CT321" i="41"/>
  <c r="CL187" i="41"/>
  <c r="CT187" i="41" s="1"/>
  <c r="CK187" i="41"/>
  <c r="CU187" i="41" s="1"/>
  <c r="CR217" i="41"/>
  <c r="CS217" i="41"/>
  <c r="CS150" i="41"/>
  <c r="CR150" i="41"/>
  <c r="CS172" i="41"/>
  <c r="CR172" i="41"/>
  <c r="CU191" i="41"/>
  <c r="CU223" i="41"/>
  <c r="CT359" i="41"/>
  <c r="CK153" i="41"/>
  <c r="CL153" i="41"/>
  <c r="CT227" i="41"/>
  <c r="CU145" i="41"/>
  <c r="CU244" i="41"/>
  <c r="CK310" i="41"/>
  <c r="CU310" i="41" s="1"/>
  <c r="CL310" i="41"/>
  <c r="CT310" i="41" s="1"/>
  <c r="CS308" i="41"/>
  <c r="CR308" i="41"/>
  <c r="CT304" i="41"/>
  <c r="CT191" i="41"/>
  <c r="CK158" i="41"/>
  <c r="CU158" i="41" s="1"/>
  <c r="CL158" i="41"/>
  <c r="CT158" i="41" s="1"/>
  <c r="CR169" i="41"/>
  <c r="CS169" i="41"/>
  <c r="CS365" i="41"/>
  <c r="CR365" i="41"/>
  <c r="CK174" i="41"/>
  <c r="CL174" i="41"/>
  <c r="CU383" i="41"/>
  <c r="CT223" i="41"/>
  <c r="CT387" i="41"/>
  <c r="CI277" i="41"/>
  <c r="CU227" i="41"/>
  <c r="CL214" i="41"/>
  <c r="CK214" i="41"/>
  <c r="CR375" i="41"/>
  <c r="CS375" i="41"/>
  <c r="CT184" i="41"/>
  <c r="CU327" i="41"/>
  <c r="CL169" i="41"/>
  <c r="CK169" i="41"/>
  <c r="CL365" i="41"/>
  <c r="CK365" i="41"/>
  <c r="CR174" i="41"/>
  <c r="CS174" i="41"/>
  <c r="CU387" i="41"/>
  <c r="CL299" i="41"/>
  <c r="CT299" i="41" s="1"/>
  <c r="CK299" i="41"/>
  <c r="CT170" i="41"/>
  <c r="CT362" i="41"/>
  <c r="CR349" i="41"/>
  <c r="CS349" i="41"/>
  <c r="CL176" i="41"/>
  <c r="CK176" i="41"/>
  <c r="CK217" i="41"/>
  <c r="CL217" i="41"/>
  <c r="CS144" i="41"/>
  <c r="CQ143" i="41"/>
  <c r="P133" i="41" s="1"/>
  <c r="CR144" i="41"/>
  <c r="CL258" i="41"/>
  <c r="CT258" i="41" s="1"/>
  <c r="CK258" i="41"/>
  <c r="CU258" i="41" s="1"/>
  <c r="CT382" i="41"/>
  <c r="CL147" i="41"/>
  <c r="CK147" i="41"/>
  <c r="CU373" i="41"/>
  <c r="CS366" i="41"/>
  <c r="CR366" i="41"/>
  <c r="CI143" i="41"/>
  <c r="CU170" i="41"/>
  <c r="CU362" i="41"/>
  <c r="CL290" i="41"/>
  <c r="CT290" i="41" s="1"/>
  <c r="CK290" i="41"/>
  <c r="CU290" i="41" s="1"/>
  <c r="CL211" i="41"/>
  <c r="CK211" i="41"/>
  <c r="CI210" i="41"/>
  <c r="CS297" i="41"/>
  <c r="CR297" i="41"/>
  <c r="CS386" i="41"/>
  <c r="CR386" i="41"/>
  <c r="CK375" i="41"/>
  <c r="CL375" i="41"/>
  <c r="CU212" i="41"/>
  <c r="CT228" i="41"/>
  <c r="CU374" i="41"/>
  <c r="CK355" i="41"/>
  <c r="CL355" i="41"/>
  <c r="CU382" i="41"/>
  <c r="CK323" i="41"/>
  <c r="CL323" i="41"/>
  <c r="CS147" i="41"/>
  <c r="CR147" i="41"/>
  <c r="CT147" i="41" s="1"/>
  <c r="CU160" i="41"/>
  <c r="CT371" i="41"/>
  <c r="CU324" i="41"/>
  <c r="CU222" i="41"/>
  <c r="CK257" i="41"/>
  <c r="CL257" i="41"/>
  <c r="CT373" i="41"/>
  <c r="CT295" i="41"/>
  <c r="CL366" i="41"/>
  <c r="CK366" i="41"/>
  <c r="CT152" i="41"/>
  <c r="CT185" i="41"/>
  <c r="CL380" i="41"/>
  <c r="CK380" i="41"/>
  <c r="CU299" i="41"/>
  <c r="CL386" i="41"/>
  <c r="CK386" i="41"/>
  <c r="CL349" i="41"/>
  <c r="CK349" i="41"/>
  <c r="CR176" i="41"/>
  <c r="CT176" i="41" s="1"/>
  <c r="CS176" i="41"/>
  <c r="CS214" i="41"/>
  <c r="CR214" i="41"/>
  <c r="CT214" i="41" s="1"/>
  <c r="CU228" i="41"/>
  <c r="CT374" i="41"/>
  <c r="CS355" i="41"/>
  <c r="CR355" i="41"/>
  <c r="CL166" i="41"/>
  <c r="CK166" i="41"/>
  <c r="CT177" i="41"/>
  <c r="CR323" i="41"/>
  <c r="CS323" i="41"/>
  <c r="CT164" i="41"/>
  <c r="CT160" i="41"/>
  <c r="CU371" i="41"/>
  <c r="CS257" i="41"/>
  <c r="CU257" i="41" s="1"/>
  <c r="CR257" i="41"/>
  <c r="CU154" i="41"/>
  <c r="CU295" i="41"/>
  <c r="CT325" i="41"/>
  <c r="CU152" i="41"/>
  <c r="CU185" i="41"/>
  <c r="CS380" i="41"/>
  <c r="CR380" i="41"/>
  <c r="BW153" i="37"/>
  <c r="CF153" i="37" s="1"/>
  <c r="BO153" i="37"/>
  <c r="BW154" i="37"/>
  <c r="CF154" i="37" s="1"/>
  <c r="BO154" i="37"/>
  <c r="BZ302" i="37" a="1"/>
  <c r="BZ302" i="37" s="1"/>
  <c r="CI302" i="37" s="1"/>
  <c r="CL302" i="37" s="1"/>
  <c r="BO155" i="37"/>
  <c r="BW155" i="37"/>
  <c r="CF155" i="37" s="1"/>
  <c r="BZ242" i="37" a="1"/>
  <c r="BZ242" i="37" s="1"/>
  <c r="CA242" i="37" s="1"/>
  <c r="CQ242" i="37" s="1"/>
  <c r="CS242" i="37" s="1"/>
  <c r="BZ300" i="37" a="1"/>
  <c r="BZ300" i="37" s="1"/>
  <c r="CA300" i="37" s="1"/>
  <c r="CQ300" i="37" s="1"/>
  <c r="CR300" i="37" s="1"/>
  <c r="BW158" i="37"/>
  <c r="CF158" i="37" s="1"/>
  <c r="BO158" i="37"/>
  <c r="BZ371" i="37" a="1"/>
  <c r="BZ371" i="37" s="1"/>
  <c r="CI371" i="37" s="1"/>
  <c r="CK371" i="37" s="1"/>
  <c r="BO156" i="37"/>
  <c r="BW156" i="37"/>
  <c r="CF156" i="37" s="1"/>
  <c r="BW157" i="37"/>
  <c r="CF157" i="37" s="1"/>
  <c r="BO157" i="37"/>
  <c r="CI366" i="37"/>
  <c r="BZ384" i="37" a="1"/>
  <c r="BZ384" i="37" s="1"/>
  <c r="CA384" i="37" s="1"/>
  <c r="CQ384" i="37" s="1"/>
  <c r="CR384" i="37" s="1"/>
  <c r="BZ247" i="37" a="1"/>
  <c r="BZ247" i="37" s="1"/>
  <c r="CA247" i="37" s="1"/>
  <c r="CQ247" i="37" s="1"/>
  <c r="CS247" i="37" s="1"/>
  <c r="BT153" i="37"/>
  <c r="CC153" i="37" s="1"/>
  <c r="BU153" i="37"/>
  <c r="CD153" i="37" s="1"/>
  <c r="BV153" i="37"/>
  <c r="CE153" i="37" s="1"/>
  <c r="BL153" i="37"/>
  <c r="BN153" i="37"/>
  <c r="BM153" i="37"/>
  <c r="BN154" i="37"/>
  <c r="BV154" i="37"/>
  <c r="CE154" i="37" s="1"/>
  <c r="BN157" i="37"/>
  <c r="BV157" i="37"/>
  <c r="CE157" i="37" s="1"/>
  <c r="BZ382" i="37" a="1"/>
  <c r="BZ382" i="37" s="1"/>
  <c r="CA382" i="37" s="1"/>
  <c r="CQ382" i="37" s="1"/>
  <c r="BN156" i="37"/>
  <c r="BV156" i="37"/>
  <c r="CE156" i="37" s="1"/>
  <c r="BN158" i="37"/>
  <c r="BV158" i="37"/>
  <c r="CE158" i="37" s="1"/>
  <c r="BN155" i="37"/>
  <c r="BV155" i="37"/>
  <c r="CE155" i="37" s="1"/>
  <c r="BZ226" i="37" a="1"/>
  <c r="BZ226" i="37" s="1"/>
  <c r="CI226" i="37" s="1"/>
  <c r="CL226" i="37" s="1"/>
  <c r="BZ379" i="37" a="1"/>
  <c r="BZ379" i="37" s="1"/>
  <c r="CA379" i="37" s="1"/>
  <c r="CQ379" i="37" s="1"/>
  <c r="BZ245" i="37" a="1"/>
  <c r="BZ245" i="37" s="1"/>
  <c r="CA245" i="37" s="1"/>
  <c r="CQ245" i="37" s="1"/>
  <c r="CR245" i="37" s="1"/>
  <c r="BZ239" i="37" a="1"/>
  <c r="BZ239" i="37" s="1"/>
  <c r="CA239" i="37" s="1"/>
  <c r="CQ239" i="37" s="1"/>
  <c r="CR239" i="37" s="1"/>
  <c r="BM154" i="37"/>
  <c r="BU154" i="37"/>
  <c r="CD154" i="37" s="1"/>
  <c r="BM156" i="37"/>
  <c r="BU156" i="37"/>
  <c r="CD156" i="37" s="1"/>
  <c r="BM157" i="37"/>
  <c r="BU157" i="37"/>
  <c r="CD157" i="37" s="1"/>
  <c r="BM158" i="37"/>
  <c r="BU158" i="37"/>
  <c r="CD158" i="37" s="1"/>
  <c r="BR227" i="37"/>
  <c r="BM155" i="37"/>
  <c r="BU155" i="37"/>
  <c r="CD155" i="37" s="1"/>
  <c r="BZ301" i="37" a="1"/>
  <c r="BZ301" i="37" s="1"/>
  <c r="CA301" i="37" s="1"/>
  <c r="CQ301" i="37" s="1"/>
  <c r="CR301" i="37" s="1"/>
  <c r="BT157" i="37"/>
  <c r="CC157" i="37" s="1"/>
  <c r="BL157" i="37"/>
  <c r="BL158" i="37"/>
  <c r="BT158" i="37"/>
  <c r="CC158" i="37" s="1"/>
  <c r="BT155" i="37"/>
  <c r="CC155" i="37" s="1"/>
  <c r="BL155" i="37"/>
  <c r="BT154" i="37"/>
  <c r="CC154" i="37" s="1"/>
  <c r="BL154" i="37"/>
  <c r="BT156" i="37"/>
  <c r="CC156" i="37" s="1"/>
  <c r="BL156" i="37"/>
  <c r="BZ325" i="37" a="1"/>
  <c r="BZ325" i="37" s="1"/>
  <c r="CA325" i="37" s="1"/>
  <c r="CQ325" i="37" s="1"/>
  <c r="CS325" i="37" s="1"/>
  <c r="BZ259" i="37" a="1"/>
  <c r="BZ259" i="37" s="1"/>
  <c r="CA259" i="37" s="1"/>
  <c r="CQ259" i="37" s="1"/>
  <c r="BS227" i="37"/>
  <c r="CB227" i="37" s="1"/>
  <c r="BZ213" i="37" a="1"/>
  <c r="BZ213" i="37" s="1"/>
  <c r="CA213" i="37" s="1"/>
  <c r="CQ213" i="37" s="1"/>
  <c r="BZ361" i="37" a="1"/>
  <c r="BZ361" i="37" s="1"/>
  <c r="CA361" i="37" s="1"/>
  <c r="CQ361" i="37" s="1"/>
  <c r="CS361" i="37" s="1"/>
  <c r="BZ394" i="37" a="1"/>
  <c r="BZ394" i="37" s="1"/>
  <c r="CA394" i="37" s="1"/>
  <c r="CQ394" i="37" s="1"/>
  <c r="BZ287" i="37" a="1"/>
  <c r="BZ287" i="37" s="1"/>
  <c r="CA287" i="37" s="1"/>
  <c r="CQ287" i="37" s="1"/>
  <c r="BZ316" i="37" a="1"/>
  <c r="BZ316" i="37" s="1"/>
  <c r="CA316" i="37" s="1"/>
  <c r="CQ316" i="37" s="1"/>
  <c r="CI384" i="37"/>
  <c r="CL384" i="37" s="1"/>
  <c r="BZ291" i="37" a="1"/>
  <c r="BZ291" i="37" s="1"/>
  <c r="CA291" i="37" s="1"/>
  <c r="CQ291" i="37" s="1"/>
  <c r="BZ237" i="37" a="1"/>
  <c r="BZ237" i="37" s="1"/>
  <c r="CA237" i="37" s="1"/>
  <c r="CQ237" i="37" s="1"/>
  <c r="BZ373" i="37" a="1"/>
  <c r="BZ373" i="37" s="1"/>
  <c r="BZ307" i="37" a="1"/>
  <c r="BZ307" i="37" s="1"/>
  <c r="CI307" i="37" s="1"/>
  <c r="CL307" i="37" s="1"/>
  <c r="BZ248" i="37" a="1"/>
  <c r="BZ248" i="37" s="1"/>
  <c r="CI248" i="37" s="1"/>
  <c r="CL248" i="37" s="1"/>
  <c r="BZ354" i="37" a="1"/>
  <c r="BZ354" i="37" s="1"/>
  <c r="CA354" i="37" s="1"/>
  <c r="CQ354" i="37" s="1"/>
  <c r="CB379" i="37"/>
  <c r="BZ294" i="37" a="1"/>
  <c r="BZ294" i="37" s="1"/>
  <c r="CA294" i="37" s="1"/>
  <c r="CQ294" i="37" s="1"/>
  <c r="CS294" i="37" s="1"/>
  <c r="CI320" i="37"/>
  <c r="CL320" i="37" s="1"/>
  <c r="BZ244" i="37" a="1"/>
  <c r="BZ244" i="37" s="1"/>
  <c r="CA244" i="37" s="1"/>
  <c r="CQ244" i="37" s="1"/>
  <c r="CS244" i="37" s="1"/>
  <c r="BZ252" i="37" a="1"/>
  <c r="BZ252" i="37" s="1"/>
  <c r="CI252" i="37" s="1"/>
  <c r="BZ347" i="37" a="1"/>
  <c r="BZ347" i="37" s="1"/>
  <c r="CI347" i="37" s="1"/>
  <c r="BZ348" i="37" a="1"/>
  <c r="BZ348" i="37" s="1"/>
  <c r="CA348" i="37" s="1"/>
  <c r="CQ348" i="37" s="1"/>
  <c r="BZ253" i="37" a="1"/>
  <c r="BZ253" i="37" s="1"/>
  <c r="CI253" i="37" s="1"/>
  <c r="CL253" i="37" s="1"/>
  <c r="CI349" i="37"/>
  <c r="CK349" i="37" s="1"/>
  <c r="BZ279" i="37" a="1"/>
  <c r="BZ279" i="37" s="1"/>
  <c r="CA279" i="37" s="1"/>
  <c r="CQ279" i="37" s="1"/>
  <c r="BZ392" i="37" a="1"/>
  <c r="BZ392" i="37" s="1"/>
  <c r="CI392" i="37" s="1"/>
  <c r="CL392" i="37" s="1"/>
  <c r="CI368" i="37"/>
  <c r="CL368" i="37" s="1"/>
  <c r="CB314" i="37"/>
  <c r="CI314" i="37" s="1"/>
  <c r="CK314" i="37" s="1"/>
  <c r="BZ249" i="37" a="1"/>
  <c r="BZ249" i="37" s="1"/>
  <c r="CI249" i="37" s="1"/>
  <c r="CL249" i="37" s="1"/>
  <c r="BZ393" i="37" a="1"/>
  <c r="BZ393" i="37" s="1"/>
  <c r="CI393" i="37" s="1"/>
  <c r="BZ381" i="37" a="1"/>
  <c r="BZ381" i="37" s="1"/>
  <c r="CA381" i="37" s="1"/>
  <c r="CQ381" i="37" s="1"/>
  <c r="BZ211" i="37" a="1"/>
  <c r="BZ211" i="37" s="1"/>
  <c r="CA211" i="37" s="1"/>
  <c r="BZ365" i="37" a="1"/>
  <c r="BZ365" i="37" s="1"/>
  <c r="CA365" i="37" s="1"/>
  <c r="CQ365" i="37" s="1"/>
  <c r="CA345" i="37"/>
  <c r="CQ345" i="37" s="1"/>
  <c r="BZ360" i="37" a="1"/>
  <c r="BZ360" i="37" s="1"/>
  <c r="CA360" i="37" s="1"/>
  <c r="CQ360" i="37" s="1"/>
  <c r="BZ350" i="37" a="1"/>
  <c r="BZ350" i="37" s="1"/>
  <c r="CI350" i="37" s="1"/>
  <c r="BZ315" i="37" a="1"/>
  <c r="BZ315" i="37" s="1"/>
  <c r="CA315" i="37" s="1"/>
  <c r="CQ315" i="37" s="1"/>
  <c r="CR315" i="37" s="1"/>
  <c r="BZ317" i="37" a="1"/>
  <c r="BZ317" i="37" s="1"/>
  <c r="CI317" i="37" s="1"/>
  <c r="CI219" i="37"/>
  <c r="CK219" i="37" s="1"/>
  <c r="BZ380" i="37" a="1"/>
  <c r="BZ380" i="37" s="1"/>
  <c r="CI380" i="37" s="1"/>
  <c r="CK380" i="37" s="1"/>
  <c r="BZ355" i="37" a="1"/>
  <c r="BZ355" i="37" s="1"/>
  <c r="CA355" i="37" s="1"/>
  <c r="CQ355" i="37" s="1"/>
  <c r="BZ357" i="37" a="1"/>
  <c r="BZ357" i="37" s="1"/>
  <c r="CA357" i="37" s="1"/>
  <c r="CQ357" i="37" s="1"/>
  <c r="BZ385" i="37" a="1"/>
  <c r="BZ385" i="37" s="1"/>
  <c r="CA385" i="37" s="1"/>
  <c r="CQ385" i="37" s="1"/>
  <c r="BZ278" i="37" a="1"/>
  <c r="BZ278" i="37" s="1"/>
  <c r="CK345" i="37"/>
  <c r="BZ389" i="37" a="1"/>
  <c r="BZ389" i="37" s="1"/>
  <c r="CA389" i="37" s="1"/>
  <c r="CQ389" i="37" s="1"/>
  <c r="BZ260" i="37" a="1"/>
  <c r="BZ260" i="37" s="1"/>
  <c r="CA260" i="37" s="1"/>
  <c r="CQ260" i="37" s="1"/>
  <c r="BZ283" i="37" a="1"/>
  <c r="BZ283" i="37" s="1"/>
  <c r="CA283" i="37" s="1"/>
  <c r="CQ283" i="37" s="1"/>
  <c r="BZ296" i="37" a="1"/>
  <c r="BZ296" i="37" s="1"/>
  <c r="CA296" i="37" s="1"/>
  <c r="CQ296" i="37" s="1"/>
  <c r="BZ305" i="37" a="1"/>
  <c r="BZ305" i="37" s="1"/>
  <c r="CI305" i="37" s="1"/>
  <c r="BZ359" i="37" a="1"/>
  <c r="BZ359" i="37" s="1"/>
  <c r="CA359" i="37" s="1"/>
  <c r="CQ359" i="37" s="1"/>
  <c r="BZ212" i="37" a="1"/>
  <c r="BZ212" i="37" s="1"/>
  <c r="CA212" i="37" s="1"/>
  <c r="CQ212" i="37" s="1"/>
  <c r="BZ367" i="37" a="1"/>
  <c r="BZ367" i="37" s="1"/>
  <c r="BZ327" i="37" a="1"/>
  <c r="BZ327" i="37" s="1"/>
  <c r="CA327" i="37" s="1"/>
  <c r="CQ327" i="37" s="1"/>
  <c r="BZ378" i="37" a="1"/>
  <c r="BZ378" i="37" s="1"/>
  <c r="CA378" i="37" s="1"/>
  <c r="CQ378" i="37" s="1"/>
  <c r="BZ351" i="37" a="1"/>
  <c r="BZ351" i="37" s="1"/>
  <c r="BZ229" i="37" a="1"/>
  <c r="BZ229" i="37" s="1"/>
  <c r="CA229" i="37" s="1"/>
  <c r="CQ229" i="37" s="1"/>
  <c r="BZ231" i="37" a="1"/>
  <c r="BZ231" i="37" s="1"/>
  <c r="CA231" i="37" s="1"/>
  <c r="CQ231" i="37" s="1"/>
  <c r="BZ309" i="37" a="1"/>
  <c r="BZ309" i="37" s="1"/>
  <c r="BZ376" i="37" a="1"/>
  <c r="BZ376" i="37" s="1"/>
  <c r="CI376" i="37" s="1"/>
  <c r="CK376" i="37" s="1"/>
  <c r="CI247" i="37"/>
  <c r="CA386" i="37"/>
  <c r="CQ386" i="37" s="1"/>
  <c r="CA281" i="37"/>
  <c r="CQ281" i="37" s="1"/>
  <c r="CR281" i="37" s="1"/>
  <c r="BZ318" i="37" a="1"/>
  <c r="BZ318" i="37" s="1"/>
  <c r="CA318" i="37" s="1"/>
  <c r="CQ318" i="37" s="1"/>
  <c r="BZ321" i="37" a="1"/>
  <c r="BZ321" i="37" s="1"/>
  <c r="CA321" i="37" s="1"/>
  <c r="CQ321" i="37" s="1"/>
  <c r="CR321" i="37" s="1"/>
  <c r="CI353" i="37"/>
  <c r="CK353" i="37" s="1"/>
  <c r="BZ377" i="37" a="1"/>
  <c r="BZ377" i="37" s="1"/>
  <c r="BZ241" i="37" a="1"/>
  <c r="BZ241" i="37" s="1"/>
  <c r="BZ369" i="37" a="1"/>
  <c r="BZ369" i="37" s="1"/>
  <c r="CA369" i="37" s="1"/>
  <c r="CQ369" i="37" s="1"/>
  <c r="BZ346" i="37" a="1"/>
  <c r="BZ346" i="37" s="1"/>
  <c r="CA346" i="37" s="1"/>
  <c r="CQ346" i="37" s="1"/>
  <c r="BZ364" i="37" a="1"/>
  <c r="BZ364" i="37" s="1"/>
  <c r="CB364" i="37"/>
  <c r="CI386" i="37"/>
  <c r="CL386" i="37" s="1"/>
  <c r="CI370" i="37"/>
  <c r="CL370" i="37" s="1"/>
  <c r="BZ358" i="37" a="1"/>
  <c r="BZ358" i="37" s="1"/>
  <c r="CA358" i="37" s="1"/>
  <c r="CQ358" i="37" s="1"/>
  <c r="BZ391" i="37" a="1"/>
  <c r="BZ391" i="37" s="1"/>
  <c r="BZ372" i="37" a="1"/>
  <c r="BZ372" i="37" s="1"/>
  <c r="BZ387" i="37" a="1"/>
  <c r="BZ387" i="37" s="1"/>
  <c r="BZ362" i="37" a="1"/>
  <c r="BZ362" i="37" s="1"/>
  <c r="BZ375" i="37" a="1"/>
  <c r="BZ375" i="37" s="1"/>
  <c r="CA375" i="37" s="1"/>
  <c r="CB352" i="37"/>
  <c r="BZ352" i="37" a="1"/>
  <c r="BZ352" i="37" s="1"/>
  <c r="BZ306" i="37" a="1"/>
  <c r="BZ306" i="37" s="1"/>
  <c r="CI306" i="37" s="1"/>
  <c r="BZ286" i="37" a="1"/>
  <c r="BZ286" i="37" s="1"/>
  <c r="CA286" i="37" s="1"/>
  <c r="CQ286" i="37" s="1"/>
  <c r="CR286" i="37" s="1"/>
  <c r="CL366" i="37"/>
  <c r="CK366" i="37"/>
  <c r="CB394" i="37"/>
  <c r="CB377" i="37"/>
  <c r="BZ250" i="37" a="1"/>
  <c r="BZ250" i="37" s="1"/>
  <c r="CI250" i="37" s="1"/>
  <c r="CA314" i="37"/>
  <c r="CQ314" i="37" s="1"/>
  <c r="BZ289" i="37" a="1"/>
  <c r="BZ289" i="37" s="1"/>
  <c r="CA289" i="37" s="1"/>
  <c r="CQ289" i="37" s="1"/>
  <c r="BZ388" i="37" a="1"/>
  <c r="BZ388" i="37" s="1"/>
  <c r="CS349" i="37"/>
  <c r="CR349" i="37"/>
  <c r="BZ258" i="37" a="1"/>
  <c r="BZ258" i="37" s="1"/>
  <c r="CA258" i="37" s="1"/>
  <c r="CQ258" i="37" s="1"/>
  <c r="CS366" i="37"/>
  <c r="CR366" i="37"/>
  <c r="BZ297" i="37" a="1"/>
  <c r="BZ297" i="37" s="1"/>
  <c r="BZ303" i="37" a="1"/>
  <c r="BZ303" i="37" s="1"/>
  <c r="CA303" i="37" s="1"/>
  <c r="CQ303" i="37" s="1"/>
  <c r="BZ363" i="37" a="1"/>
  <c r="BZ363" i="37" s="1"/>
  <c r="CA363" i="37" s="1"/>
  <c r="CA282" i="37"/>
  <c r="CQ282" i="37" s="1"/>
  <c r="BZ292" i="37" a="1"/>
  <c r="BZ292" i="37" s="1"/>
  <c r="CA292" i="37" s="1"/>
  <c r="CQ292" i="37" s="1"/>
  <c r="CI282" i="37"/>
  <c r="CK282" i="37" s="1"/>
  <c r="BZ311" i="37" a="1"/>
  <c r="BZ311" i="37" s="1"/>
  <c r="CB355" i="37"/>
  <c r="BZ374" i="37" a="1"/>
  <c r="BZ374" i="37" s="1"/>
  <c r="CA374" i="37" s="1"/>
  <c r="BZ383" i="37" a="1"/>
  <c r="BZ383" i="37" s="1"/>
  <c r="CA383" i="37" s="1"/>
  <c r="BZ256" i="37" a="1"/>
  <c r="BZ256" i="37" s="1"/>
  <c r="CA256" i="37" s="1"/>
  <c r="CQ256" i="37" s="1"/>
  <c r="BZ312" i="37" a="1"/>
  <c r="BZ312" i="37" s="1"/>
  <c r="CB381" i="37"/>
  <c r="BZ390" i="37" a="1"/>
  <c r="BZ390" i="37" s="1"/>
  <c r="CA390" i="37" s="1"/>
  <c r="BZ356" i="37" a="1"/>
  <c r="BZ356" i="37" s="1"/>
  <c r="CA356" i="37" s="1"/>
  <c r="CS353" i="37"/>
  <c r="CR353" i="37"/>
  <c r="CB279" i="37"/>
  <c r="BZ310" i="37" a="1"/>
  <c r="BZ310" i="37" s="1"/>
  <c r="BZ284" i="37" a="1"/>
  <c r="BZ284" i="37" s="1"/>
  <c r="BZ324" i="37" a="1"/>
  <c r="BZ324" i="37" s="1"/>
  <c r="BZ326" i="37" a="1"/>
  <c r="BZ326" i="37" s="1"/>
  <c r="CA326" i="37" s="1"/>
  <c r="CQ326" i="37" s="1"/>
  <c r="BZ298" i="37" a="1"/>
  <c r="BZ298" i="37" s="1"/>
  <c r="BZ319" i="37" a="1"/>
  <c r="BZ319" i="37" s="1"/>
  <c r="CB293" i="37"/>
  <c r="BZ313" i="37" a="1"/>
  <c r="BZ313" i="37" s="1"/>
  <c r="BZ285" i="37" a="1"/>
  <c r="BZ285" i="37" s="1"/>
  <c r="CA285" i="37" s="1"/>
  <c r="CQ285" i="37" s="1"/>
  <c r="BZ293" i="37" a="1"/>
  <c r="BZ293" i="37" s="1"/>
  <c r="BZ235" i="37" a="1"/>
  <c r="BZ235" i="37" s="1"/>
  <c r="CA235" i="37" s="1"/>
  <c r="CQ235" i="37" s="1"/>
  <c r="CS320" i="37"/>
  <c r="CR320" i="37"/>
  <c r="CB308" i="37"/>
  <c r="CL281" i="37"/>
  <c r="CK281" i="37"/>
  <c r="BB160" i="37" a="1"/>
  <c r="BZ240" i="37" a="1"/>
  <c r="BZ240" i="37" s="1"/>
  <c r="CA240" i="37" s="1"/>
  <c r="CQ240" i="37" s="1"/>
  <c r="BZ251" i="37" a="1"/>
  <c r="BZ251" i="37" s="1"/>
  <c r="CA251" i="37" s="1"/>
  <c r="CQ251" i="37" s="1"/>
  <c r="CS251" i="37" s="1"/>
  <c r="BZ257" i="37" a="1"/>
  <c r="BZ257" i="37" s="1"/>
  <c r="CA257" i="37" s="1"/>
  <c r="CQ257" i="37" s="1"/>
  <c r="BZ308" i="37" a="1"/>
  <c r="BZ308" i="37" s="1"/>
  <c r="CA220" i="37"/>
  <c r="CQ220" i="37" s="1"/>
  <c r="CI323" i="37"/>
  <c r="CQ323" i="37"/>
  <c r="BZ290" i="37" a="1"/>
  <c r="BZ290" i="37" s="1"/>
  <c r="CA290" i="37" s="1"/>
  <c r="CB297" i="37"/>
  <c r="BZ322" i="37" a="1"/>
  <c r="BZ322" i="37" s="1"/>
  <c r="CA322" i="37" s="1"/>
  <c r="BZ304" i="37" a="1"/>
  <c r="BZ304" i="37" s="1"/>
  <c r="BZ280" i="37" a="1"/>
  <c r="BZ280" i="37" s="1"/>
  <c r="CA280" i="37" s="1"/>
  <c r="BZ299" i="37" a="1"/>
  <c r="BZ299" i="37" s="1"/>
  <c r="CA299" i="37" s="1"/>
  <c r="CA218" i="37"/>
  <c r="CQ218" i="37" s="1"/>
  <c r="BZ288" i="37" a="1"/>
  <c r="BZ288" i="37" s="1"/>
  <c r="CA288" i="37" s="1"/>
  <c r="BZ233" i="37" a="1"/>
  <c r="BZ233" i="37" s="1"/>
  <c r="CA233" i="37" s="1"/>
  <c r="CQ233" i="37" s="1"/>
  <c r="CR233" i="37" s="1"/>
  <c r="CB224" i="37"/>
  <c r="BZ224" i="37" a="1"/>
  <c r="BZ224" i="37" s="1"/>
  <c r="BZ216" i="37" a="1"/>
  <c r="BZ216" i="37" s="1"/>
  <c r="BZ232" i="37" a="1"/>
  <c r="BZ232" i="37" s="1"/>
  <c r="CI220" i="37"/>
  <c r="CL220" i="37" s="1"/>
  <c r="BZ236" i="37" a="1"/>
  <c r="BZ236" i="37" s="1"/>
  <c r="CI236" i="37" s="1"/>
  <c r="CK236" i="37" s="1"/>
  <c r="BZ225" i="37" a="1"/>
  <c r="BZ225" i="37" s="1"/>
  <c r="CA225" i="37" s="1"/>
  <c r="CQ225" i="37" s="1"/>
  <c r="BZ255" i="37" a="1"/>
  <c r="BZ255" i="37" s="1"/>
  <c r="BZ223" i="37" a="1"/>
  <c r="BZ223" i="37" s="1"/>
  <c r="CI223" i="37" s="1"/>
  <c r="BZ215" i="37" a="1"/>
  <c r="BZ215" i="37" s="1"/>
  <c r="BZ234" i="37" a="1"/>
  <c r="BZ234" i="37" s="1"/>
  <c r="CA234" i="37" s="1"/>
  <c r="BZ217" i="37" a="1"/>
  <c r="BZ217" i="37" s="1"/>
  <c r="CA217" i="37" s="1"/>
  <c r="CQ217" i="37" s="1"/>
  <c r="BZ243" i="37" a="1"/>
  <c r="BZ243" i="37" s="1"/>
  <c r="CI243" i="37" s="1"/>
  <c r="CL243" i="37" s="1"/>
  <c r="BZ228" i="37" a="1"/>
  <c r="BZ228" i="37" s="1"/>
  <c r="CA228" i="37" s="1"/>
  <c r="CS219" i="37"/>
  <c r="CR219" i="37"/>
  <c r="CQ222" i="37"/>
  <c r="CI222" i="37"/>
  <c r="BZ246" i="37" a="1"/>
  <c r="BZ246" i="37" s="1"/>
  <c r="CA246" i="37" s="1"/>
  <c r="BZ230" i="37" a="1"/>
  <c r="BZ230" i="37" s="1"/>
  <c r="CA230" i="37" s="1"/>
  <c r="CI218" i="37"/>
  <c r="CB231" i="37"/>
  <c r="CB232" i="37"/>
  <c r="BZ254" i="37" a="1"/>
  <c r="BZ254" i="37" s="1"/>
  <c r="CB238" i="37"/>
  <c r="BZ238" i="37" a="1"/>
  <c r="BZ238" i="37" s="1"/>
  <c r="CB221" i="37"/>
  <c r="BZ221" i="37" a="1"/>
  <c r="BZ221" i="37" s="1"/>
  <c r="BZ214" i="37" a="1"/>
  <c r="BZ214" i="37" s="1"/>
  <c r="CA214" i="37" s="1"/>
  <c r="CR144" i="37"/>
  <c r="CS144" i="37"/>
  <c r="CI144" i="37"/>
  <c r="BB159" i="37" a="1"/>
  <c r="BB156" i="37"/>
  <c r="BJ156" i="37" s="1"/>
  <c r="BK156" i="37"/>
  <c r="BB157" i="37"/>
  <c r="BJ157" i="37" s="1"/>
  <c r="BK157" i="37"/>
  <c r="BK153" i="37"/>
  <c r="BB153" i="37"/>
  <c r="BB158" i="37"/>
  <c r="BJ158" i="37" s="1"/>
  <c r="BK158" i="37"/>
  <c r="BK154" i="37"/>
  <c r="BB154" i="37"/>
  <c r="BJ154" i="37" s="1"/>
  <c r="BB155" i="37"/>
  <c r="BJ155" i="37" s="1"/>
  <c r="BK155" i="37"/>
  <c r="CP165" i="37"/>
  <c r="H165" i="37"/>
  <c r="AG165" i="37" s="1"/>
  <c r="G165" i="37"/>
  <c r="E165" i="37"/>
  <c r="AD165" i="37" s="1"/>
  <c r="CJ165" i="37"/>
  <c r="AW165" i="37"/>
  <c r="AT165" i="37"/>
  <c r="AJ165" i="37"/>
  <c r="AQ165" i="37"/>
  <c r="AV165" i="37"/>
  <c r="AX165" i="37"/>
  <c r="AY165" i="37"/>
  <c r="AU165" i="37"/>
  <c r="AK165" i="37"/>
  <c r="AI165" i="37"/>
  <c r="AZ165" i="37"/>
  <c r="AH165" i="37"/>
  <c r="AN165" i="37"/>
  <c r="AO165" i="37"/>
  <c r="AM165" i="37"/>
  <c r="AP165" i="37"/>
  <c r="AR165" i="37"/>
  <c r="AL165" i="37"/>
  <c r="AS165" i="37"/>
  <c r="CP167" i="37"/>
  <c r="G167" i="37"/>
  <c r="CJ167" i="37"/>
  <c r="E167" i="37"/>
  <c r="AD167" i="37" s="1"/>
  <c r="H167" i="37"/>
  <c r="AG167" i="37" s="1"/>
  <c r="AI167" i="37"/>
  <c r="AN167" i="37"/>
  <c r="AJ167" i="37"/>
  <c r="AT167" i="37"/>
  <c r="AU167" i="37"/>
  <c r="AM167" i="37"/>
  <c r="AH167" i="37"/>
  <c r="AW167" i="37"/>
  <c r="AK167" i="37"/>
  <c r="AO167" i="37"/>
  <c r="AP167" i="37"/>
  <c r="AY167" i="37"/>
  <c r="AZ167" i="37"/>
  <c r="AQ167" i="37"/>
  <c r="AR167" i="37"/>
  <c r="AV167" i="37"/>
  <c r="AL167" i="37"/>
  <c r="AS167" i="37"/>
  <c r="AX167" i="37"/>
  <c r="H161" i="37"/>
  <c r="AG161" i="37" s="1"/>
  <c r="CP161" i="37"/>
  <c r="E161" i="37"/>
  <c r="AD161" i="37" s="1"/>
  <c r="G161" i="37"/>
  <c r="CJ161" i="37"/>
  <c r="AI161" i="37"/>
  <c r="AP161" i="37"/>
  <c r="AJ161" i="37"/>
  <c r="AS161" i="37"/>
  <c r="AV161" i="37"/>
  <c r="AQ161" i="37"/>
  <c r="AZ161" i="37"/>
  <c r="AU161" i="37"/>
  <c r="AO161" i="37"/>
  <c r="AM161" i="37"/>
  <c r="AL161" i="37"/>
  <c r="AH161" i="37"/>
  <c r="AT161" i="37"/>
  <c r="AK161" i="37"/>
  <c r="AX161" i="37"/>
  <c r="AR161" i="37"/>
  <c r="AW161" i="37"/>
  <c r="AN161" i="37"/>
  <c r="AY161" i="37"/>
  <c r="AZ166" i="37"/>
  <c r="CP166" i="37"/>
  <c r="H166" i="37"/>
  <c r="AG166" i="37" s="1"/>
  <c r="E166" i="37"/>
  <c r="AD166" i="37" s="1"/>
  <c r="G166" i="37"/>
  <c r="CJ166" i="37"/>
  <c r="AV166" i="37"/>
  <c r="AP166" i="37"/>
  <c r="AQ166" i="37"/>
  <c r="AN166" i="37"/>
  <c r="AL166" i="37"/>
  <c r="AH166" i="37"/>
  <c r="AO166" i="37"/>
  <c r="AR166" i="37"/>
  <c r="AU166" i="37"/>
  <c r="AM166" i="37"/>
  <c r="AW166" i="37"/>
  <c r="AT166" i="37"/>
  <c r="AY166" i="37"/>
  <c r="AS166" i="37"/>
  <c r="AI166" i="37"/>
  <c r="AJ166" i="37"/>
  <c r="AK166" i="37"/>
  <c r="AX166" i="37"/>
  <c r="CP168" i="37"/>
  <c r="CJ168" i="37"/>
  <c r="E168" i="37"/>
  <c r="AD168" i="37" s="1"/>
  <c r="H168" i="37"/>
  <c r="AG168" i="37" s="1"/>
  <c r="AR168" i="37"/>
  <c r="G168" i="37"/>
  <c r="AT168" i="37"/>
  <c r="AL168" i="37"/>
  <c r="AN168" i="37"/>
  <c r="AX168" i="37"/>
  <c r="AS168" i="37"/>
  <c r="AU168" i="37"/>
  <c r="AO168" i="37"/>
  <c r="AW168" i="37"/>
  <c r="AI168" i="37"/>
  <c r="AP168" i="37"/>
  <c r="AM168" i="37"/>
  <c r="AY168" i="37"/>
  <c r="AQ168" i="37"/>
  <c r="AJ168" i="37"/>
  <c r="AH168" i="37"/>
  <c r="AV168" i="37"/>
  <c r="AZ168" i="37"/>
  <c r="AK168" i="37"/>
  <c r="H162" i="37"/>
  <c r="AG162" i="37" s="1"/>
  <c r="G162" i="37"/>
  <c r="CJ162" i="37"/>
  <c r="CP162" i="37"/>
  <c r="AY162" i="37"/>
  <c r="E162" i="37"/>
  <c r="AD162" i="37" s="1"/>
  <c r="AW162" i="37"/>
  <c r="AM162" i="37"/>
  <c r="AQ162" i="37"/>
  <c r="AS162" i="37"/>
  <c r="AP162" i="37"/>
  <c r="AU162" i="37"/>
  <c r="AN162" i="37"/>
  <c r="AX162" i="37"/>
  <c r="AV162" i="37"/>
  <c r="AK162" i="37"/>
  <c r="AL162" i="37"/>
  <c r="AZ162" i="37"/>
  <c r="AH162" i="37"/>
  <c r="AO162" i="37"/>
  <c r="AJ162" i="37"/>
  <c r="AR162" i="37"/>
  <c r="AT162" i="37"/>
  <c r="AI162" i="37"/>
  <c r="H163" i="37"/>
  <c r="AG163" i="37" s="1"/>
  <c r="AO163" i="37"/>
  <c r="E163" i="37"/>
  <c r="AD163" i="37" s="1"/>
  <c r="CP163" i="37"/>
  <c r="G163" i="37"/>
  <c r="CJ163" i="37"/>
  <c r="AP163" i="37"/>
  <c r="AS163" i="37"/>
  <c r="AM163" i="37"/>
  <c r="AK163" i="37"/>
  <c r="AJ163" i="37"/>
  <c r="AQ163" i="37"/>
  <c r="AZ163" i="37"/>
  <c r="AU163" i="37"/>
  <c r="AH163" i="37"/>
  <c r="AY163" i="37"/>
  <c r="AT163" i="37"/>
  <c r="AR163" i="37"/>
  <c r="AN163" i="37"/>
  <c r="AV163" i="37"/>
  <c r="AW163" i="37"/>
  <c r="AL163" i="37"/>
  <c r="AI163" i="37"/>
  <c r="AX163" i="37"/>
  <c r="AT164" i="37"/>
  <c r="CP164" i="37"/>
  <c r="AW164" i="37"/>
  <c r="E164" i="37"/>
  <c r="AD164" i="37" s="1"/>
  <c r="CJ164" i="37"/>
  <c r="H164" i="37"/>
  <c r="AG164" i="37" s="1"/>
  <c r="G164" i="37"/>
  <c r="AO164" i="37"/>
  <c r="AQ164" i="37"/>
  <c r="AK164" i="37"/>
  <c r="AN164" i="37"/>
  <c r="AM164" i="37"/>
  <c r="AI164" i="37"/>
  <c r="AP164" i="37"/>
  <c r="AU164" i="37"/>
  <c r="AX164" i="37"/>
  <c r="AY164" i="37"/>
  <c r="AH164" i="37"/>
  <c r="AL164" i="37"/>
  <c r="AZ164" i="37"/>
  <c r="AJ164" i="37"/>
  <c r="AS164" i="37"/>
  <c r="AV164" i="37"/>
  <c r="AR164" i="37"/>
  <c r="BZ150" i="37" a="1"/>
  <c r="BZ150" i="37" s="1"/>
  <c r="CA150" i="37" s="1"/>
  <c r="CQ150" i="37" s="1"/>
  <c r="CS150" i="37" s="1"/>
  <c r="BZ147" i="37" a="1"/>
  <c r="BZ147" i="37" s="1"/>
  <c r="CA147" i="37" s="1"/>
  <c r="CQ147" i="37" s="1"/>
  <c r="CS147" i="37" s="1"/>
  <c r="BZ149" i="37" a="1"/>
  <c r="BZ149" i="37" s="1"/>
  <c r="CA149" i="37" s="1"/>
  <c r="CQ149" i="37" s="1"/>
  <c r="CR149" i="37" s="1"/>
  <c r="BZ148" i="37" a="1"/>
  <c r="BZ148" i="37" s="1"/>
  <c r="CA148" i="37" s="1"/>
  <c r="CQ148" i="37" s="1"/>
  <c r="CS148" i="37" s="1"/>
  <c r="BZ151" i="37" a="1"/>
  <c r="BZ151" i="37" s="1"/>
  <c r="CA151" i="37" s="1"/>
  <c r="CQ151" i="37" s="1"/>
  <c r="CS151" i="37" s="1"/>
  <c r="BZ145" i="37" a="1"/>
  <c r="BZ145" i="37" s="1"/>
  <c r="CA145" i="37" s="1"/>
  <c r="CQ145" i="37" s="1"/>
  <c r="CR145" i="37" s="1"/>
  <c r="BZ146" i="37" a="1"/>
  <c r="BZ146" i="37" s="1"/>
  <c r="CA146" i="37" s="1"/>
  <c r="CQ146" i="37" s="1"/>
  <c r="CR146" i="37" s="1"/>
  <c r="CB147" i="37"/>
  <c r="CB150" i="37"/>
  <c r="BZ152" i="37" a="1"/>
  <c r="BZ152" i="37" s="1"/>
  <c r="CA152" i="37" s="1"/>
  <c r="CQ152" i="37" s="1"/>
  <c r="CS384" i="37" l="1"/>
  <c r="CR247" i="37"/>
  <c r="CU153" i="41"/>
  <c r="CT380" i="41"/>
  <c r="CL344" i="41"/>
  <c r="CT349" i="41"/>
  <c r="CT174" i="41"/>
  <c r="CT355" i="41"/>
  <c r="CU355" i="41"/>
  <c r="CU176" i="41"/>
  <c r="CK143" i="41"/>
  <c r="CR242" i="37"/>
  <c r="CT242" i="37" s="1"/>
  <c r="CA302" i="37"/>
  <c r="CQ302" i="37" s="1"/>
  <c r="CR302" i="37" s="1"/>
  <c r="CT302" i="37" s="1"/>
  <c r="CU214" i="41"/>
  <c r="CT366" i="41"/>
  <c r="CT172" i="41"/>
  <c r="CR368" i="37"/>
  <c r="CT368" i="37" s="1"/>
  <c r="CL143" i="41"/>
  <c r="CU172" i="41"/>
  <c r="CT193" i="41"/>
  <c r="CK344" i="41"/>
  <c r="CU323" i="41"/>
  <c r="CT150" i="41"/>
  <c r="CU193" i="41"/>
  <c r="CT323" i="41"/>
  <c r="CT308" i="41"/>
  <c r="CU150" i="41"/>
  <c r="CT368" i="41"/>
  <c r="CU147" i="41"/>
  <c r="CU217" i="41"/>
  <c r="CU368" i="41"/>
  <c r="CT144" i="41"/>
  <c r="CR143" i="41"/>
  <c r="R133" i="41"/>
  <c r="I87" i="41"/>
  <c r="I22" i="43" s="1"/>
  <c r="CI295" i="37"/>
  <c r="CK295" i="37" s="1"/>
  <c r="CU144" i="41"/>
  <c r="CS143" i="41"/>
  <c r="CU174" i="41"/>
  <c r="CU366" i="41"/>
  <c r="CT365" i="41"/>
  <c r="CU345" i="41"/>
  <c r="CS344" i="41"/>
  <c r="CU348" i="41"/>
  <c r="CI242" i="37"/>
  <c r="CL242" i="37" s="1"/>
  <c r="CT386" i="41"/>
  <c r="CK277" i="41"/>
  <c r="CU349" i="41"/>
  <c r="CU365" i="41"/>
  <c r="CR344" i="41"/>
  <c r="CT345" i="41"/>
  <c r="CT348" i="41"/>
  <c r="CT257" i="41"/>
  <c r="CU386" i="41"/>
  <c r="CU169" i="41"/>
  <c r="CT190" i="41"/>
  <c r="CT168" i="41"/>
  <c r="R334" i="41"/>
  <c r="I90" i="41"/>
  <c r="I25" i="43" s="1"/>
  <c r="CU237" i="41"/>
  <c r="CL277" i="41"/>
  <c r="CT297" i="41"/>
  <c r="CU375" i="41"/>
  <c r="CT169" i="41"/>
  <c r="CU190" i="41"/>
  <c r="CU168" i="41"/>
  <c r="CU278" i="41"/>
  <c r="CS277" i="41"/>
  <c r="CT237" i="41"/>
  <c r="CU297" i="41"/>
  <c r="CT375" i="41"/>
  <c r="R267" i="41"/>
  <c r="I89" i="41"/>
  <c r="I24" i="43" s="1"/>
  <c r="CK302" i="37"/>
  <c r="CR277" i="41"/>
  <c r="CT278" i="41"/>
  <c r="CK210" i="41"/>
  <c r="CT166" i="41"/>
  <c r="CU308" i="41"/>
  <c r="CT217" i="41"/>
  <c r="CU380" i="41"/>
  <c r="CL210" i="41"/>
  <c r="CT153" i="41"/>
  <c r="CQ210" i="41"/>
  <c r="P200" i="41" s="1"/>
  <c r="CS211" i="41"/>
  <c r="CR211" i="41"/>
  <c r="CU166" i="41"/>
  <c r="CI316" i="37"/>
  <c r="CL316" i="37" s="1"/>
  <c r="CL371" i="37"/>
  <c r="CI379" i="37"/>
  <c r="CK379" i="37" s="1"/>
  <c r="CA371" i="37"/>
  <c r="CQ371" i="37" s="1"/>
  <c r="CR371" i="37" s="1"/>
  <c r="CI300" i="37"/>
  <c r="CS245" i="37"/>
  <c r="CK226" i="37"/>
  <c r="CI382" i="37"/>
  <c r="CL382" i="37" s="1"/>
  <c r="CI237" i="37"/>
  <c r="CL237" i="37" s="1"/>
  <c r="BZ227" i="37" a="1"/>
  <c r="BZ227" i="37" s="1"/>
  <c r="CA227" i="37" s="1"/>
  <c r="CQ227" i="37" s="1"/>
  <c r="CI239" i="37"/>
  <c r="CK239" i="37" s="1"/>
  <c r="CA226" i="37"/>
  <c r="CQ226" i="37" s="1"/>
  <c r="CS226" i="37" s="1"/>
  <c r="CS239" i="37"/>
  <c r="CU239" i="37" s="1"/>
  <c r="CI325" i="37"/>
  <c r="CK325" i="37" s="1"/>
  <c r="CU325" i="37" s="1"/>
  <c r="CI245" i="37"/>
  <c r="CK245" i="37" s="1"/>
  <c r="CR325" i="37"/>
  <c r="CI259" i="37"/>
  <c r="CL259" i="37" s="1"/>
  <c r="CI287" i="37"/>
  <c r="CK287" i="37" s="1"/>
  <c r="BV159" i="37"/>
  <c r="CE159" i="37" s="1"/>
  <c r="BO159" i="37"/>
  <c r="BN159" i="37"/>
  <c r="BW159" i="37"/>
  <c r="CF159" i="37" s="1"/>
  <c r="CI301" i="37"/>
  <c r="CL301" i="37" s="1"/>
  <c r="CT301" i="37" s="1"/>
  <c r="CI354" i="37"/>
  <c r="CL354" i="37" s="1"/>
  <c r="BV160" i="37"/>
  <c r="CE160" i="37" s="1"/>
  <c r="BW160" i="37"/>
  <c r="CF160" i="37" s="1"/>
  <c r="BN160" i="37"/>
  <c r="BO160" i="37"/>
  <c r="CI394" i="37"/>
  <c r="CL394" i="37" s="1"/>
  <c r="CR361" i="37"/>
  <c r="CI361" i="37"/>
  <c r="CL361" i="37" s="1"/>
  <c r="CI213" i="37"/>
  <c r="CL213" i="37" s="1"/>
  <c r="BB159" i="37"/>
  <c r="BJ159" i="37" s="1"/>
  <c r="BM159" i="37"/>
  <c r="BU159" i="37"/>
  <c r="CD159" i="37" s="1"/>
  <c r="BT159" i="37"/>
  <c r="CC159" i="37" s="1"/>
  <c r="BL159" i="37"/>
  <c r="BK160" i="37"/>
  <c r="BU160" i="37"/>
  <c r="CD160" i="37" s="1"/>
  <c r="BT160" i="37"/>
  <c r="CC160" i="37" s="1"/>
  <c r="BL160" i="37"/>
  <c r="BM160" i="37"/>
  <c r="CI291" i="37"/>
  <c r="CL291" i="37" s="1"/>
  <c r="CT384" i="37"/>
  <c r="CA307" i="37"/>
  <c r="CQ307" i="37" s="1"/>
  <c r="CR307" i="37" s="1"/>
  <c r="CT307" i="37" s="1"/>
  <c r="CK384" i="37"/>
  <c r="CU384" i="37" s="1"/>
  <c r="CS300" i="37"/>
  <c r="CA248" i="37"/>
  <c r="CQ248" i="37" s="1"/>
  <c r="CS248" i="37" s="1"/>
  <c r="CR244" i="37"/>
  <c r="CA252" i="37"/>
  <c r="CQ252" i="37" s="1"/>
  <c r="CS252" i="37" s="1"/>
  <c r="CI365" i="37"/>
  <c r="CL365" i="37" s="1"/>
  <c r="CA373" i="37"/>
  <c r="CQ373" i="37" s="1"/>
  <c r="CI373" i="37"/>
  <c r="CI294" i="37"/>
  <c r="CL294" i="37" s="1"/>
  <c r="CK320" i="37"/>
  <c r="CU320" i="37" s="1"/>
  <c r="CA347" i="37"/>
  <c r="CQ347" i="37" s="1"/>
  <c r="CS347" i="37" s="1"/>
  <c r="CI244" i="37"/>
  <c r="CL244" i="37" s="1"/>
  <c r="CR294" i="37"/>
  <c r="CA250" i="37"/>
  <c r="CQ250" i="37" s="1"/>
  <c r="CR250" i="37" s="1"/>
  <c r="CA253" i="37"/>
  <c r="CQ253" i="37" s="1"/>
  <c r="CS253" i="37" s="1"/>
  <c r="CK368" i="37"/>
  <c r="CU368" i="37" s="1"/>
  <c r="CI357" i="37"/>
  <c r="CL357" i="37" s="1"/>
  <c r="CA392" i="37"/>
  <c r="CQ392" i="37" s="1"/>
  <c r="CS392" i="37" s="1"/>
  <c r="CS286" i="37"/>
  <c r="CI369" i="37"/>
  <c r="CK369" i="37" s="1"/>
  <c r="CL380" i="37"/>
  <c r="CL349" i="37"/>
  <c r="CT349" i="37" s="1"/>
  <c r="CI348" i="37"/>
  <c r="CI279" i="37"/>
  <c r="CK279" i="37" s="1"/>
  <c r="CK220" i="37"/>
  <c r="CA249" i="37"/>
  <c r="CQ249" i="37" s="1"/>
  <c r="CS249" i="37" s="1"/>
  <c r="CI360" i="37"/>
  <c r="CL360" i="37" s="1"/>
  <c r="CA393" i="37"/>
  <c r="CQ393" i="37" s="1"/>
  <c r="CR393" i="37" s="1"/>
  <c r="CI260" i="37"/>
  <c r="CL260" i="37" s="1"/>
  <c r="CI283" i="37"/>
  <c r="CL283" i="37" s="1"/>
  <c r="CI293" i="37"/>
  <c r="CL293" i="37" s="1"/>
  <c r="CI381" i="37"/>
  <c r="CL381" i="37" s="1"/>
  <c r="CI212" i="37"/>
  <c r="CK212" i="37" s="1"/>
  <c r="CA350" i="37"/>
  <c r="CQ350" i="37" s="1"/>
  <c r="CR350" i="37" s="1"/>
  <c r="CI211" i="37"/>
  <c r="CK211" i="37" s="1"/>
  <c r="CI359" i="37"/>
  <c r="CL359" i="37" s="1"/>
  <c r="CI315" i="37"/>
  <c r="CK315" i="37" s="1"/>
  <c r="CS315" i="37"/>
  <c r="CI232" i="37"/>
  <c r="CK232" i="37" s="1"/>
  <c r="CI289" i="37"/>
  <c r="CL289" i="37" s="1"/>
  <c r="CI285" i="37"/>
  <c r="CK285" i="37" s="1"/>
  <c r="CI296" i="37"/>
  <c r="CK296" i="37" s="1"/>
  <c r="CA305" i="37"/>
  <c r="CQ305" i="37" s="1"/>
  <c r="CR305" i="37" s="1"/>
  <c r="CI303" i="37"/>
  <c r="CL303" i="37" s="1"/>
  <c r="CI346" i="37"/>
  <c r="CL346" i="37" s="1"/>
  <c r="CL219" i="37"/>
  <c r="CT219" i="37" s="1"/>
  <c r="CL282" i="37"/>
  <c r="CI389" i="37"/>
  <c r="CK389" i="37" s="1"/>
  <c r="CI251" i="37"/>
  <c r="CL251" i="37" s="1"/>
  <c r="CR251" i="37"/>
  <c r="CI385" i="37"/>
  <c r="CK385" i="37" s="1"/>
  <c r="CK370" i="37"/>
  <c r="CI292" i="37"/>
  <c r="CK292" i="37" s="1"/>
  <c r="CA278" i="37"/>
  <c r="CQ278" i="37" s="1"/>
  <c r="CR278" i="37" s="1"/>
  <c r="CI278" i="37"/>
  <c r="CK307" i="37"/>
  <c r="CS281" i="37"/>
  <c r="CU281" i="37" s="1"/>
  <c r="CL314" i="37"/>
  <c r="CL353" i="37"/>
  <c r="CT353" i="37" s="1"/>
  <c r="CA317" i="37"/>
  <c r="CQ317" i="37" s="1"/>
  <c r="CS317" i="37" s="1"/>
  <c r="CI355" i="37"/>
  <c r="CK355" i="37" s="1"/>
  <c r="CI327" i="37"/>
  <c r="CK327" i="37" s="1"/>
  <c r="CI378" i="37"/>
  <c r="CL378" i="37" s="1"/>
  <c r="CA380" i="37"/>
  <c r="CQ380" i="37" s="1"/>
  <c r="CS380" i="37" s="1"/>
  <c r="CU380" i="37" s="1"/>
  <c r="CI229" i="37"/>
  <c r="CI286" i="37"/>
  <c r="CA309" i="37"/>
  <c r="CQ309" i="37" s="1"/>
  <c r="CI309" i="37"/>
  <c r="CT281" i="37"/>
  <c r="CK249" i="37"/>
  <c r="CA367" i="37"/>
  <c r="CQ367" i="37" s="1"/>
  <c r="CI367" i="37"/>
  <c r="CA351" i="37"/>
  <c r="CQ351" i="37" s="1"/>
  <c r="CI351" i="37"/>
  <c r="CI377" i="37"/>
  <c r="CK377" i="37" s="1"/>
  <c r="CI231" i="37"/>
  <c r="CK231" i="37" s="1"/>
  <c r="CI318" i="37"/>
  <c r="CK318" i="37" s="1"/>
  <c r="CS394" i="37"/>
  <c r="CR394" i="37"/>
  <c r="CS348" i="37"/>
  <c r="CR348" i="37"/>
  <c r="CS386" i="37"/>
  <c r="CR386" i="37"/>
  <c r="CT386" i="37" s="1"/>
  <c r="CS381" i="37"/>
  <c r="CR381" i="37"/>
  <c r="CS365" i="37"/>
  <c r="CR365" i="37"/>
  <c r="CR360" i="37"/>
  <c r="CS360" i="37"/>
  <c r="CR370" i="37"/>
  <c r="CT370" i="37" s="1"/>
  <c r="CS370" i="37"/>
  <c r="CS379" i="37"/>
  <c r="CR379" i="37"/>
  <c r="CR355" i="37"/>
  <c r="CS355" i="37"/>
  <c r="CA372" i="37"/>
  <c r="CQ372" i="37" s="1"/>
  <c r="CI358" i="37"/>
  <c r="CL358" i="37" s="1"/>
  <c r="CA388" i="37"/>
  <c r="CQ388" i="37" s="1"/>
  <c r="CL379" i="37"/>
  <c r="CA391" i="37"/>
  <c r="CQ391" i="37" s="1"/>
  <c r="CA387" i="37"/>
  <c r="CQ387" i="37" s="1"/>
  <c r="CA377" i="37"/>
  <c r="CQ377" i="37" s="1"/>
  <c r="CI321" i="37"/>
  <c r="CL321" i="37" s="1"/>
  <c r="CT321" i="37" s="1"/>
  <c r="CS301" i="37"/>
  <c r="CA376" i="37"/>
  <c r="CQ376" i="37" s="1"/>
  <c r="CA362" i="37"/>
  <c r="CQ362" i="37" s="1"/>
  <c r="CA241" i="37"/>
  <c r="CQ241" i="37" s="1"/>
  <c r="CI241" i="37"/>
  <c r="CI364" i="37"/>
  <c r="CK248" i="37"/>
  <c r="CA364" i="37"/>
  <c r="CQ364" i="37" s="1"/>
  <c r="CR364" i="37" s="1"/>
  <c r="CA352" i="37"/>
  <c r="CQ352" i="37" s="1"/>
  <c r="CK247" i="37"/>
  <c r="CU247" i="37" s="1"/>
  <c r="CL247" i="37"/>
  <c r="CT247" i="37" s="1"/>
  <c r="CI308" i="37"/>
  <c r="CK308" i="37" s="1"/>
  <c r="CQ375" i="37"/>
  <c r="CI375" i="37"/>
  <c r="CI372" i="37"/>
  <c r="CK372" i="37" s="1"/>
  <c r="CI391" i="37"/>
  <c r="CK391" i="37" s="1"/>
  <c r="CK392" i="37"/>
  <c r="CI387" i="37"/>
  <c r="CK387" i="37" s="1"/>
  <c r="CI388" i="37"/>
  <c r="CL388" i="37" s="1"/>
  <c r="CI362" i="37"/>
  <c r="CK362" i="37" s="1"/>
  <c r="CK386" i="37"/>
  <c r="CL376" i="37"/>
  <c r="CU349" i="37"/>
  <c r="CR287" i="37"/>
  <c r="CS287" i="37"/>
  <c r="CS316" i="37"/>
  <c r="CR316" i="37"/>
  <c r="CS282" i="37"/>
  <c r="CU282" i="37" s="1"/>
  <c r="CR282" i="37"/>
  <c r="CR279" i="37"/>
  <c r="CS279" i="37"/>
  <c r="CR218" i="37"/>
  <c r="CS218" i="37"/>
  <c r="CS314" i="37"/>
  <c r="CU314" i="37" s="1"/>
  <c r="CR314" i="37"/>
  <c r="CS237" i="37"/>
  <c r="CR237" i="37"/>
  <c r="CS295" i="37"/>
  <c r="CU295" i="37" s="1"/>
  <c r="CR295" i="37"/>
  <c r="CS345" i="37"/>
  <c r="CR345" i="37"/>
  <c r="CI319" i="37"/>
  <c r="CL319" i="37" s="1"/>
  <c r="CA319" i="37"/>
  <c r="CQ319" i="37" s="1"/>
  <c r="CR319" i="37" s="1"/>
  <c r="CI258" i="37"/>
  <c r="CA324" i="37"/>
  <c r="CQ324" i="37" s="1"/>
  <c r="CS385" i="37"/>
  <c r="CR385" i="37"/>
  <c r="CS357" i="37"/>
  <c r="CR357" i="37"/>
  <c r="CA311" i="37"/>
  <c r="CQ311" i="37" s="1"/>
  <c r="CI235" i="37"/>
  <c r="CL235" i="37" s="1"/>
  <c r="CI256" i="37"/>
  <c r="CL256" i="37" s="1"/>
  <c r="CA304" i="37"/>
  <c r="CQ304" i="37" s="1"/>
  <c r="CA310" i="37"/>
  <c r="CQ310" i="37" s="1"/>
  <c r="CA297" i="37"/>
  <c r="CQ297" i="37" s="1"/>
  <c r="CR369" i="37"/>
  <c r="CS369" i="37"/>
  <c r="CS378" i="37"/>
  <c r="CR378" i="37"/>
  <c r="CI225" i="37"/>
  <c r="CK225" i="37" s="1"/>
  <c r="CI304" i="37"/>
  <c r="CL304" i="37" s="1"/>
  <c r="CL295" i="37"/>
  <c r="CA312" i="37"/>
  <c r="CQ312" i="37" s="1"/>
  <c r="CI312" i="37"/>
  <c r="CT366" i="37"/>
  <c r="CS358" i="37"/>
  <c r="CR358" i="37"/>
  <c r="CA284" i="37"/>
  <c r="CQ284" i="37" s="1"/>
  <c r="CQ383" i="37"/>
  <c r="CI383" i="37"/>
  <c r="CI297" i="37"/>
  <c r="CL297" i="37" s="1"/>
  <c r="CS321" i="37"/>
  <c r="CS382" i="37"/>
  <c r="CR382" i="37"/>
  <c r="CU366" i="37"/>
  <c r="CA298" i="37"/>
  <c r="CQ298" i="37" s="1"/>
  <c r="CI326" i="37"/>
  <c r="CL326" i="37" s="1"/>
  <c r="CA293" i="37"/>
  <c r="CQ293" i="37" s="1"/>
  <c r="CI311" i="37"/>
  <c r="CK311" i="37" s="1"/>
  <c r="CL393" i="37"/>
  <c r="CK393" i="37"/>
  <c r="CA306" i="37"/>
  <c r="CQ306" i="37" s="1"/>
  <c r="CR389" i="37"/>
  <c r="CS389" i="37"/>
  <c r="CK347" i="37"/>
  <c r="CL347" i="37"/>
  <c r="CI233" i="37"/>
  <c r="CL233" i="37" s="1"/>
  <c r="CT233" i="37" s="1"/>
  <c r="CK350" i="37"/>
  <c r="CL350" i="37"/>
  <c r="CQ374" i="37"/>
  <c r="CI374" i="37"/>
  <c r="CS359" i="37"/>
  <c r="CR359" i="37"/>
  <c r="BZ344" i="37"/>
  <c r="CI352" i="37"/>
  <c r="CA308" i="37"/>
  <c r="CQ308" i="37" s="1"/>
  <c r="CI356" i="37"/>
  <c r="CS346" i="37"/>
  <c r="CR346" i="37"/>
  <c r="CR354" i="37"/>
  <c r="CS354" i="37"/>
  <c r="CI363" i="37"/>
  <c r="CQ363" i="37"/>
  <c r="CI257" i="37"/>
  <c r="CL257" i="37" s="1"/>
  <c r="CI313" i="37"/>
  <c r="CL313" i="37" s="1"/>
  <c r="CA313" i="37"/>
  <c r="CQ313" i="37" s="1"/>
  <c r="CS313" i="37" s="1"/>
  <c r="CU353" i="37"/>
  <c r="CQ390" i="37"/>
  <c r="CI390" i="37"/>
  <c r="CI310" i="37"/>
  <c r="CL310" i="37" s="1"/>
  <c r="CI298" i="37"/>
  <c r="CI324" i="37"/>
  <c r="CI284" i="37"/>
  <c r="CS212" i="37"/>
  <c r="CR212" i="37"/>
  <c r="CS229" i="37"/>
  <c r="CR229" i="37"/>
  <c r="CR258" i="37"/>
  <c r="CS258" i="37"/>
  <c r="CS220" i="37"/>
  <c r="CR220" i="37"/>
  <c r="CT220" i="37" s="1"/>
  <c r="CR231" i="37"/>
  <c r="CS231" i="37"/>
  <c r="CR291" i="37"/>
  <c r="CS291" i="37"/>
  <c r="CA221" i="37"/>
  <c r="CQ221" i="37" s="1"/>
  <c r="CS233" i="37"/>
  <c r="CI288" i="37"/>
  <c r="CQ288" i="37"/>
  <c r="CQ290" i="37"/>
  <c r="CI290" i="37"/>
  <c r="CR323" i="37"/>
  <c r="CS323" i="37"/>
  <c r="CA215" i="37"/>
  <c r="CQ215" i="37" s="1"/>
  <c r="CS215" i="37" s="1"/>
  <c r="CL323" i="37"/>
  <c r="CK323" i="37"/>
  <c r="CS296" i="37"/>
  <c r="CR296" i="37"/>
  <c r="CA224" i="37"/>
  <c r="CQ224" i="37" s="1"/>
  <c r="CA238" i="37"/>
  <c r="CQ238" i="37" s="1"/>
  <c r="CK253" i="37"/>
  <c r="CA223" i="37"/>
  <c r="CQ223" i="37" s="1"/>
  <c r="CL317" i="37"/>
  <c r="CK317" i="37"/>
  <c r="CS292" i="37"/>
  <c r="CR292" i="37"/>
  <c r="BZ277" i="37"/>
  <c r="CS289" i="37"/>
  <c r="CR289" i="37"/>
  <c r="CS327" i="37"/>
  <c r="CR327" i="37"/>
  <c r="CA216" i="37"/>
  <c r="CQ216" i="37" s="1"/>
  <c r="CI216" i="37"/>
  <c r="CS303" i="37"/>
  <c r="CR303" i="37"/>
  <c r="CA255" i="37"/>
  <c r="CQ255" i="37" s="1"/>
  <c r="CR283" i="37"/>
  <c r="CS283" i="37"/>
  <c r="CL305" i="37"/>
  <c r="CK305" i="37"/>
  <c r="BB160" i="37"/>
  <c r="BJ160" i="37" s="1"/>
  <c r="CA254" i="37"/>
  <c r="CQ254" i="37" s="1"/>
  <c r="CI255" i="37"/>
  <c r="CS285" i="37"/>
  <c r="CR285" i="37"/>
  <c r="CI224" i="37"/>
  <c r="CK224" i="37" s="1"/>
  <c r="CI240" i="37"/>
  <c r="CK240" i="37" s="1"/>
  <c r="CA236" i="37"/>
  <c r="CQ236" i="37" s="1"/>
  <c r="CI280" i="37"/>
  <c r="CL306" i="37"/>
  <c r="CK306" i="37"/>
  <c r="CT320" i="37"/>
  <c r="CQ299" i="37"/>
  <c r="CI299" i="37"/>
  <c r="CR326" i="37"/>
  <c r="CS326" i="37"/>
  <c r="CQ322" i="37"/>
  <c r="CI322" i="37"/>
  <c r="CI217" i="37"/>
  <c r="CL217" i="37" s="1"/>
  <c r="CA243" i="37"/>
  <c r="CQ243" i="37" s="1"/>
  <c r="CA232" i="37"/>
  <c r="CQ232" i="37" s="1"/>
  <c r="CK316" i="37"/>
  <c r="CR318" i="37"/>
  <c r="CS318" i="37"/>
  <c r="CL236" i="37"/>
  <c r="CI215" i="37"/>
  <c r="CK215" i="37" s="1"/>
  <c r="CK243" i="37"/>
  <c r="CI234" i="37"/>
  <c r="CQ234" i="37"/>
  <c r="CI254" i="37"/>
  <c r="CQ228" i="37"/>
  <c r="CI228" i="37"/>
  <c r="CS213" i="37"/>
  <c r="CR213" i="37"/>
  <c r="CI238" i="37"/>
  <c r="CR256" i="37"/>
  <c r="CS256" i="37"/>
  <c r="CQ211" i="37"/>
  <c r="CS235" i="37"/>
  <c r="CR235" i="37"/>
  <c r="CL223" i="37"/>
  <c r="CK223" i="37"/>
  <c r="CL222" i="37"/>
  <c r="CK222" i="37"/>
  <c r="CS257" i="37"/>
  <c r="CR257" i="37"/>
  <c r="CR260" i="37"/>
  <c r="CS260" i="37"/>
  <c r="CR240" i="37"/>
  <c r="CS240" i="37"/>
  <c r="CK218" i="37"/>
  <c r="CL218" i="37"/>
  <c r="CR222" i="37"/>
  <c r="CS222" i="37"/>
  <c r="CL252" i="37"/>
  <c r="CK252" i="37"/>
  <c r="CQ230" i="37"/>
  <c r="CI230" i="37"/>
  <c r="CS225" i="37"/>
  <c r="CR225" i="37"/>
  <c r="CK250" i="37"/>
  <c r="CL250" i="37"/>
  <c r="CS259" i="37"/>
  <c r="CR259" i="37"/>
  <c r="CQ246" i="37"/>
  <c r="CI246" i="37"/>
  <c r="CU219" i="37"/>
  <c r="CI214" i="37"/>
  <c r="CQ214" i="37"/>
  <c r="CI221" i="37"/>
  <c r="CR217" i="37"/>
  <c r="CS217" i="37"/>
  <c r="CL144" i="37"/>
  <c r="CT144" i="37" s="1"/>
  <c r="CK144" i="37"/>
  <c r="CU144" i="37" s="1"/>
  <c r="BS157" i="37"/>
  <c r="CB157" i="37" s="1"/>
  <c r="BK159" i="37"/>
  <c r="BS155" i="37"/>
  <c r="CB155" i="37" s="1"/>
  <c r="BS154" i="37"/>
  <c r="CB154" i="37" s="1"/>
  <c r="CI147" i="37"/>
  <c r="BS156" i="37"/>
  <c r="CB156" i="37" s="1"/>
  <c r="BR154" i="37"/>
  <c r="BS158" i="37"/>
  <c r="CB158" i="37" s="1"/>
  <c r="CR150" i="37"/>
  <c r="CS149" i="37"/>
  <c r="BR158" i="37"/>
  <c r="CI150" i="37"/>
  <c r="BR155" i="37"/>
  <c r="AF168" i="37"/>
  <c r="BB168" i="37" s="1" a="1"/>
  <c r="AF163" i="37"/>
  <c r="BB163" i="37" s="1" a="1"/>
  <c r="AF161" i="37"/>
  <c r="BB161" i="37" s="1" a="1"/>
  <c r="AF167" i="37"/>
  <c r="BB167" i="37" s="1" a="1"/>
  <c r="AF165" i="37"/>
  <c r="BB165" i="37" s="1" a="1"/>
  <c r="BS153" i="37"/>
  <c r="BJ153" i="37"/>
  <c r="BR153" i="37" s="1"/>
  <c r="AF164" i="37"/>
  <c r="BB164" i="37" s="1" a="1"/>
  <c r="AF166" i="37"/>
  <c r="BB166" i="37" s="1" a="1"/>
  <c r="BR157" i="37"/>
  <c r="AF162" i="37"/>
  <c r="BB162" i="37" s="1" a="1"/>
  <c r="BR156" i="37"/>
  <c r="CR148" i="37"/>
  <c r="CR147" i="37"/>
  <c r="CI149" i="37"/>
  <c r="CI145" i="37"/>
  <c r="CI148" i="37"/>
  <c r="CI151" i="37"/>
  <c r="CS145" i="37"/>
  <c r="CR151" i="37"/>
  <c r="CI146" i="37"/>
  <c r="CS146" i="37"/>
  <c r="CI152" i="37"/>
  <c r="CS152" i="37"/>
  <c r="CR152" i="37"/>
  <c r="CS302" i="37" l="1"/>
  <c r="CU302" i="37" s="1"/>
  <c r="CS371" i="37"/>
  <c r="CU371" i="37" s="1"/>
  <c r="CI227" i="37"/>
  <c r="CK227" i="37" s="1"/>
  <c r="BZ210" i="37"/>
  <c r="CK237" i="37"/>
  <c r="CU237" i="37" s="1"/>
  <c r="CT371" i="37"/>
  <c r="CK259" i="37"/>
  <c r="CT277" i="41"/>
  <c r="P269" i="41" s="1"/>
  <c r="O89" i="41"/>
  <c r="O24" i="43" s="1"/>
  <c r="R89" i="41"/>
  <c r="R24" i="43" s="1"/>
  <c r="CU379" i="37"/>
  <c r="CU245" i="37"/>
  <c r="CT211" i="41"/>
  <c r="CT210" i="41" s="1"/>
  <c r="P202" i="41" s="1"/>
  <c r="CR210" i="41"/>
  <c r="CU211" i="41"/>
  <c r="CU210" i="41" s="1"/>
  <c r="P203" i="41" s="1"/>
  <c r="CS210" i="41"/>
  <c r="CU143" i="41"/>
  <c r="P136" i="41" s="1"/>
  <c r="CK382" i="37"/>
  <c r="CU382" i="37" s="1"/>
  <c r="R200" i="41"/>
  <c r="I88" i="41"/>
  <c r="I23" i="43" s="1"/>
  <c r="CU226" i="37"/>
  <c r="CU277" i="41"/>
  <c r="P270" i="41" s="1"/>
  <c r="CT344" i="41"/>
  <c r="P336" i="41" s="1"/>
  <c r="R87" i="41"/>
  <c r="R22" i="43" s="1"/>
  <c r="O87" i="41"/>
  <c r="O22" i="43" s="1"/>
  <c r="R90" i="41"/>
  <c r="R25" i="43" s="1"/>
  <c r="O90" i="41"/>
  <c r="O25" i="43" s="1"/>
  <c r="CK242" i="37"/>
  <c r="CU242" i="37" s="1"/>
  <c r="CU344" i="41"/>
  <c r="P337" i="41" s="1"/>
  <c r="CT143" i="41"/>
  <c r="P135" i="41" s="1"/>
  <c r="CL300" i="37"/>
  <c r="CT300" i="37" s="1"/>
  <c r="CK300" i="37"/>
  <c r="CU300" i="37" s="1"/>
  <c r="CL325" i="37"/>
  <c r="CT325" i="37" s="1"/>
  <c r="CL287" i="37"/>
  <c r="CT287" i="37" s="1"/>
  <c r="CL239" i="37"/>
  <c r="CT239" i="37" s="1"/>
  <c r="CR226" i="37"/>
  <c r="CT226" i="37" s="1"/>
  <c r="CT361" i="37"/>
  <c r="BS159" i="37"/>
  <c r="CB159" i="37" s="1"/>
  <c r="BR159" i="37"/>
  <c r="CL245" i="37"/>
  <c r="CT245" i="37" s="1"/>
  <c r="CL227" i="37"/>
  <c r="CK301" i="37"/>
  <c r="CK354" i="37"/>
  <c r="CU354" i="37" s="1"/>
  <c r="BW164" i="37"/>
  <c r="CF164" i="37" s="1"/>
  <c r="BV164" i="37"/>
  <c r="CE164" i="37" s="1"/>
  <c r="BN164" i="37"/>
  <c r="BO164" i="37"/>
  <c r="BV162" i="37"/>
  <c r="CE162" i="37" s="1"/>
  <c r="BO162" i="37"/>
  <c r="BW162" i="37"/>
  <c r="CF162" i="37" s="1"/>
  <c r="BN162" i="37"/>
  <c r="BW165" i="37"/>
  <c r="CF165" i="37" s="1"/>
  <c r="BN165" i="37"/>
  <c r="BO165" i="37"/>
  <c r="BV165" i="37"/>
  <c r="CE165" i="37" s="1"/>
  <c r="CK361" i="37"/>
  <c r="CU361" i="37" s="1"/>
  <c r="BW167" i="37"/>
  <c r="CF167" i="37" s="1"/>
  <c r="BN167" i="37"/>
  <c r="BV167" i="37"/>
  <c r="CE167" i="37" s="1"/>
  <c r="BO167" i="37"/>
  <c r="CK213" i="37"/>
  <c r="CU213" i="37" s="1"/>
  <c r="BW161" i="37"/>
  <c r="CF161" i="37" s="1"/>
  <c r="BN161" i="37"/>
  <c r="BO161" i="37"/>
  <c r="BV161" i="37"/>
  <c r="CE161" i="37" s="1"/>
  <c r="BW163" i="37"/>
  <c r="CF163" i="37" s="1"/>
  <c r="BN163" i="37"/>
  <c r="BO163" i="37"/>
  <c r="BV163" i="37"/>
  <c r="CE163" i="37" s="1"/>
  <c r="CK394" i="37"/>
  <c r="CU394" i="37" s="1"/>
  <c r="BO166" i="37"/>
  <c r="BN166" i="37"/>
  <c r="BV166" i="37"/>
  <c r="CE166" i="37" s="1"/>
  <c r="BW166" i="37"/>
  <c r="CF166" i="37" s="1"/>
  <c r="BN168" i="37"/>
  <c r="BO168" i="37"/>
  <c r="BW168" i="37"/>
  <c r="CF168" i="37" s="1"/>
  <c r="BV168" i="37"/>
  <c r="CE168" i="37" s="1"/>
  <c r="CS307" i="37"/>
  <c r="CU307" i="37" s="1"/>
  <c r="BM166" i="37"/>
  <c r="BU166" i="37"/>
  <c r="CD166" i="37" s="1"/>
  <c r="BL166" i="37"/>
  <c r="BT166" i="37"/>
  <c r="CC166" i="37" s="1"/>
  <c r="BT167" i="37"/>
  <c r="CC167" i="37" s="1"/>
  <c r="BM167" i="37"/>
  <c r="BU167" i="37"/>
  <c r="CD167" i="37" s="1"/>
  <c r="BL167" i="37"/>
  <c r="BT161" i="37"/>
  <c r="CC161" i="37" s="1"/>
  <c r="BL161" i="37"/>
  <c r="BU161" i="37"/>
  <c r="CD161" i="37" s="1"/>
  <c r="BM161" i="37"/>
  <c r="BU163" i="37"/>
  <c r="CD163" i="37" s="1"/>
  <c r="BM163" i="37"/>
  <c r="BL163" i="37"/>
  <c r="BT163" i="37"/>
  <c r="CC163" i="37" s="1"/>
  <c r="BU168" i="37"/>
  <c r="CD168" i="37" s="1"/>
  <c r="BM168" i="37"/>
  <c r="BL168" i="37"/>
  <c r="BT168" i="37"/>
  <c r="CC168" i="37" s="1"/>
  <c r="BU164" i="37"/>
  <c r="CD164" i="37" s="1"/>
  <c r="BM164" i="37"/>
  <c r="BT164" i="37"/>
  <c r="CC164" i="37" s="1"/>
  <c r="BL164" i="37"/>
  <c r="BU165" i="37"/>
  <c r="CD165" i="37" s="1"/>
  <c r="BT165" i="37"/>
  <c r="CC165" i="37" s="1"/>
  <c r="BL165" i="37"/>
  <c r="BM165" i="37"/>
  <c r="BR160" i="37"/>
  <c r="CK291" i="37"/>
  <c r="CU291" i="37" s="1"/>
  <c r="BM162" i="37"/>
  <c r="BL162" i="37"/>
  <c r="BU162" i="37"/>
  <c r="CD162" i="37" s="1"/>
  <c r="BT162" i="37"/>
  <c r="CC162" i="37" s="1"/>
  <c r="CT365" i="37"/>
  <c r="CT294" i="37"/>
  <c r="CR248" i="37"/>
  <c r="CT248" i="37" s="1"/>
  <c r="CR252" i="37"/>
  <c r="CT252" i="37" s="1"/>
  <c r="CT244" i="37"/>
  <c r="CK244" i="37"/>
  <c r="CU244" i="37" s="1"/>
  <c r="CR347" i="37"/>
  <c r="CT347" i="37" s="1"/>
  <c r="CS250" i="37"/>
  <c r="CU250" i="37" s="1"/>
  <c r="CK365" i="37"/>
  <c r="CU365" i="37" s="1"/>
  <c r="CU249" i="37"/>
  <c r="CK294" i="37"/>
  <c r="CU294" i="37" s="1"/>
  <c r="CR253" i="37"/>
  <c r="CT253" i="37" s="1"/>
  <c r="CK373" i="37"/>
  <c r="CL373" i="37"/>
  <c r="CT314" i="37"/>
  <c r="CS373" i="37"/>
  <c r="CR373" i="37"/>
  <c r="CU370" i="37"/>
  <c r="CR380" i="37"/>
  <c r="CT380" i="37" s="1"/>
  <c r="CL231" i="37"/>
  <c r="CT231" i="37" s="1"/>
  <c r="CK357" i="37"/>
  <c r="CU357" i="37" s="1"/>
  <c r="CK293" i="37"/>
  <c r="CR392" i="37"/>
  <c r="CT392" i="37" s="1"/>
  <c r="CU315" i="37"/>
  <c r="CK251" i="37"/>
  <c r="CU251" i="37" s="1"/>
  <c r="CT360" i="37"/>
  <c r="CK346" i="37"/>
  <c r="CU346" i="37" s="1"/>
  <c r="CT394" i="37"/>
  <c r="CT251" i="37"/>
  <c r="CL389" i="37"/>
  <c r="CT389" i="37" s="1"/>
  <c r="CK360" i="37"/>
  <c r="CU360" i="37" s="1"/>
  <c r="CR249" i="37"/>
  <c r="CT249" i="37" s="1"/>
  <c r="CL232" i="37"/>
  <c r="CL369" i="37"/>
  <c r="CT369" i="37" s="1"/>
  <c r="CL279" i="37"/>
  <c r="CT279" i="37" s="1"/>
  <c r="CL315" i="37"/>
  <c r="CT315" i="37" s="1"/>
  <c r="CK303" i="37"/>
  <c r="CU303" i="37" s="1"/>
  <c r="CK260" i="37"/>
  <c r="CU260" i="37" s="1"/>
  <c r="CK283" i="37"/>
  <c r="CU283" i="37" s="1"/>
  <c r="CL296" i="37"/>
  <c r="CT296" i="37" s="1"/>
  <c r="CU279" i="37"/>
  <c r="CL348" i="37"/>
  <c r="CT348" i="37" s="1"/>
  <c r="CK348" i="37"/>
  <c r="CU348" i="37" s="1"/>
  <c r="CT218" i="37"/>
  <c r="CK289" i="37"/>
  <c r="CU289" i="37" s="1"/>
  <c r="CT282" i="37"/>
  <c r="CS393" i="37"/>
  <c r="CU393" i="37" s="1"/>
  <c r="CU212" i="37"/>
  <c r="CL285" i="37"/>
  <c r="CT285" i="37" s="1"/>
  <c r="CU220" i="37"/>
  <c r="CK378" i="37"/>
  <c r="CU378" i="37" s="1"/>
  <c r="CL308" i="37"/>
  <c r="CK359" i="37"/>
  <c r="CU359" i="37" s="1"/>
  <c r="CT237" i="37"/>
  <c r="CL211" i="37"/>
  <c r="CL355" i="37"/>
  <c r="CT355" i="37" s="1"/>
  <c r="CL372" i="37"/>
  <c r="CU231" i="37"/>
  <c r="CT359" i="37"/>
  <c r="CL327" i="37"/>
  <c r="CT327" i="37" s="1"/>
  <c r="CT393" i="37"/>
  <c r="CS305" i="37"/>
  <c r="CU305" i="37" s="1"/>
  <c r="CR317" i="37"/>
  <c r="CT317" i="37" s="1"/>
  <c r="CS350" i="37"/>
  <c r="CU350" i="37" s="1"/>
  <c r="CL212" i="37"/>
  <c r="CT212" i="37" s="1"/>
  <c r="CU301" i="37"/>
  <c r="CK381" i="37"/>
  <c r="CU381" i="37" s="1"/>
  <c r="CU317" i="37"/>
  <c r="CR313" i="37"/>
  <c r="CT313" i="37" s="1"/>
  <c r="CL385" i="37"/>
  <c r="CT385" i="37" s="1"/>
  <c r="CK278" i="37"/>
  <c r="CL278" i="37"/>
  <c r="CT278" i="37" s="1"/>
  <c r="CL292" i="37"/>
  <c r="CT292" i="37" s="1"/>
  <c r="CS364" i="37"/>
  <c r="CS278" i="37"/>
  <c r="CT381" i="37"/>
  <c r="CT350" i="37"/>
  <c r="CK358" i="37"/>
  <c r="CU358" i="37" s="1"/>
  <c r="CL318" i="37"/>
  <c r="CT318" i="37" s="1"/>
  <c r="CK304" i="37"/>
  <c r="CL377" i="37"/>
  <c r="CS351" i="37"/>
  <c r="CR351" i="37"/>
  <c r="CL351" i="37"/>
  <c r="CK351" i="37"/>
  <c r="CT250" i="37"/>
  <c r="CL367" i="37"/>
  <c r="CK367" i="37"/>
  <c r="CU369" i="37"/>
  <c r="CU386" i="37"/>
  <c r="CR367" i="37"/>
  <c r="CS367" i="37"/>
  <c r="CU285" i="37"/>
  <c r="CU296" i="37"/>
  <c r="CK309" i="37"/>
  <c r="CL309" i="37"/>
  <c r="CR309" i="37"/>
  <c r="CS309" i="37"/>
  <c r="CU347" i="37"/>
  <c r="CL286" i="37"/>
  <c r="CT286" i="37" s="1"/>
  <c r="CK286" i="37"/>
  <c r="CU286" i="37" s="1"/>
  <c r="CU389" i="37"/>
  <c r="CK229" i="37"/>
  <c r="CU229" i="37" s="1"/>
  <c r="CL229" i="37"/>
  <c r="CT229" i="37" s="1"/>
  <c r="CU392" i="37"/>
  <c r="CR308" i="37"/>
  <c r="CS308" i="37"/>
  <c r="CU308" i="37" s="1"/>
  <c r="CR362" i="37"/>
  <c r="CS362" i="37"/>
  <c r="CU362" i="37" s="1"/>
  <c r="CS376" i="37"/>
  <c r="CU376" i="37" s="1"/>
  <c r="CR376" i="37"/>
  <c r="CT376" i="37" s="1"/>
  <c r="CS372" i="37"/>
  <c r="CU372" i="37" s="1"/>
  <c r="CR372" i="37"/>
  <c r="CS387" i="37"/>
  <c r="CU387" i="37" s="1"/>
  <c r="CR387" i="37"/>
  <c r="CR391" i="37"/>
  <c r="CS391" i="37"/>
  <c r="CU391" i="37" s="1"/>
  <c r="CR377" i="37"/>
  <c r="CS377" i="37"/>
  <c r="CU377" i="37" s="1"/>
  <c r="CR352" i="37"/>
  <c r="CS352" i="37"/>
  <c r="CR388" i="37"/>
  <c r="CT388" i="37" s="1"/>
  <c r="CS388" i="37"/>
  <c r="CK319" i="37"/>
  <c r="CL225" i="37"/>
  <c r="CT225" i="37" s="1"/>
  <c r="CT316" i="37"/>
  <c r="CK257" i="37"/>
  <c r="CU257" i="37" s="1"/>
  <c r="CU355" i="37"/>
  <c r="CL364" i="37"/>
  <c r="CT364" i="37" s="1"/>
  <c r="CK364" i="37"/>
  <c r="CT379" i="37"/>
  <c r="CK313" i="37"/>
  <c r="CU313" i="37" s="1"/>
  <c r="CL241" i="37"/>
  <c r="CK241" i="37"/>
  <c r="CU316" i="37"/>
  <c r="CL240" i="37"/>
  <c r="CT240" i="37" s="1"/>
  <c r="CK321" i="37"/>
  <c r="CU321" i="37" s="1"/>
  <c r="CR241" i="37"/>
  <c r="CS241" i="37"/>
  <c r="CS319" i="37"/>
  <c r="CL391" i="37"/>
  <c r="CT295" i="37"/>
  <c r="CL387" i="37"/>
  <c r="CK233" i="37"/>
  <c r="CU233" i="37" s="1"/>
  <c r="CU287" i="37"/>
  <c r="CU218" i="37"/>
  <c r="CU248" i="37"/>
  <c r="CL362" i="37"/>
  <c r="CK388" i="37"/>
  <c r="CK375" i="37"/>
  <c r="CL375" i="37"/>
  <c r="CS375" i="37"/>
  <c r="CR375" i="37"/>
  <c r="CI344" i="37"/>
  <c r="CT358" i="37"/>
  <c r="CS304" i="37"/>
  <c r="CR304" i="37"/>
  <c r="CT304" i="37" s="1"/>
  <c r="CR297" i="37"/>
  <c r="CT297" i="37" s="1"/>
  <c r="CS297" i="37"/>
  <c r="CS312" i="37"/>
  <c r="CR312" i="37"/>
  <c r="CR284" i="37"/>
  <c r="CS284" i="37"/>
  <c r="CS311" i="37"/>
  <c r="CU311" i="37" s="1"/>
  <c r="CR311" i="37"/>
  <c r="CR293" i="37"/>
  <c r="CT293" i="37" s="1"/>
  <c r="CS293" i="37"/>
  <c r="CR310" i="37"/>
  <c r="CT310" i="37" s="1"/>
  <c r="CS310" i="37"/>
  <c r="CR324" i="37"/>
  <c r="CS324" i="37"/>
  <c r="CS298" i="37"/>
  <c r="CR298" i="37"/>
  <c r="CR306" i="37"/>
  <c r="CT306" i="37" s="1"/>
  <c r="CS306" i="37"/>
  <c r="CU306" i="37" s="1"/>
  <c r="CL363" i="37"/>
  <c r="CK363" i="37"/>
  <c r="CU345" i="37"/>
  <c r="CK383" i="37"/>
  <c r="CL383" i="37"/>
  <c r="CT305" i="37"/>
  <c r="CT354" i="37"/>
  <c r="CK235" i="37"/>
  <c r="CU235" i="37" s="1"/>
  <c r="CK326" i="37"/>
  <c r="CU326" i="37" s="1"/>
  <c r="CK312" i="37"/>
  <c r="CL312" i="37"/>
  <c r="CT283" i="37"/>
  <c r="CK297" i="37"/>
  <c r="CS390" i="37"/>
  <c r="CR390" i="37"/>
  <c r="CK258" i="37"/>
  <c r="CU258" i="37" s="1"/>
  <c r="CL258" i="37"/>
  <c r="CT258" i="37" s="1"/>
  <c r="CK256" i="37"/>
  <c r="CU256" i="37" s="1"/>
  <c r="CT382" i="37"/>
  <c r="CL311" i="37"/>
  <c r="CQ356" i="37"/>
  <c r="CA344" i="37"/>
  <c r="CK374" i="37"/>
  <c r="CL374" i="37"/>
  <c r="CL352" i="37"/>
  <c r="CK352" i="37"/>
  <c r="BS160" i="37"/>
  <c r="CB160" i="37" s="1"/>
  <c r="CK217" i="37"/>
  <c r="CU217" i="37" s="1"/>
  <c r="CU253" i="37"/>
  <c r="CL356" i="37"/>
  <c r="CK356" i="37"/>
  <c r="CS374" i="37"/>
  <c r="CR374" i="37"/>
  <c r="CS383" i="37"/>
  <c r="CR383" i="37"/>
  <c r="CT346" i="37"/>
  <c r="CT357" i="37"/>
  <c r="CU385" i="37"/>
  <c r="CL390" i="37"/>
  <c r="CK390" i="37"/>
  <c r="CT217" i="37"/>
  <c r="CU292" i="37"/>
  <c r="CS363" i="37"/>
  <c r="CR363" i="37"/>
  <c r="CT378" i="37"/>
  <c r="CT345" i="37"/>
  <c r="CT326" i="37"/>
  <c r="CK284" i="37"/>
  <c r="CL284" i="37"/>
  <c r="CL298" i="37"/>
  <c r="CK298" i="37"/>
  <c r="CK310" i="37"/>
  <c r="CU327" i="37"/>
  <c r="CL324" i="37"/>
  <c r="CK324" i="37"/>
  <c r="CS221" i="37"/>
  <c r="CR221" i="37"/>
  <c r="CS232" i="37"/>
  <c r="CU232" i="37" s="1"/>
  <c r="CR232" i="37"/>
  <c r="CR255" i="37"/>
  <c r="CS255" i="37"/>
  <c r="CS243" i="37"/>
  <c r="CU243" i="37" s="1"/>
  <c r="CR243" i="37"/>
  <c r="CT243" i="37" s="1"/>
  <c r="CS236" i="37"/>
  <c r="CU236" i="37" s="1"/>
  <c r="CR236" i="37"/>
  <c r="CT236" i="37" s="1"/>
  <c r="CS216" i="37"/>
  <c r="CR216" i="37"/>
  <c r="CR254" i="37"/>
  <c r="CS254" i="37"/>
  <c r="CS223" i="37"/>
  <c r="CU223" i="37" s="1"/>
  <c r="CR223" i="37"/>
  <c r="CT223" i="37" s="1"/>
  <c r="CR224" i="37"/>
  <c r="CS224" i="37"/>
  <c r="CU224" i="37" s="1"/>
  <c r="CR238" i="37"/>
  <c r="CS238" i="37"/>
  <c r="CS227" i="37"/>
  <c r="CU227" i="37" s="1"/>
  <c r="CR227" i="37"/>
  <c r="CL216" i="37"/>
  <c r="CK216" i="37"/>
  <c r="CR299" i="37"/>
  <c r="CS299" i="37"/>
  <c r="CQ280" i="37"/>
  <c r="CA277" i="37"/>
  <c r="CR322" i="37"/>
  <c r="CS322" i="37"/>
  <c r="CU252" i="37"/>
  <c r="CT289" i="37"/>
  <c r="CT291" i="37"/>
  <c r="CL255" i="37"/>
  <c r="CK255" i="37"/>
  <c r="CL224" i="37"/>
  <c r="CL280" i="37"/>
  <c r="CK280" i="37"/>
  <c r="CI277" i="37"/>
  <c r="CT319" i="37"/>
  <c r="CU323" i="37"/>
  <c r="CT323" i="37"/>
  <c r="CL322" i="37"/>
  <c r="CK322" i="37"/>
  <c r="CR290" i="37"/>
  <c r="CS290" i="37"/>
  <c r="CL299" i="37"/>
  <c r="CK299" i="37"/>
  <c r="CK288" i="37"/>
  <c r="CL288" i="37"/>
  <c r="CR215" i="37"/>
  <c r="CL215" i="37"/>
  <c r="CU318" i="37"/>
  <c r="CR288" i="37"/>
  <c r="CS288" i="37"/>
  <c r="CT303" i="37"/>
  <c r="CK290" i="37"/>
  <c r="CL290" i="37"/>
  <c r="CR234" i="37"/>
  <c r="CS234" i="37"/>
  <c r="CL234" i="37"/>
  <c r="CK234" i="37"/>
  <c r="CU240" i="37"/>
  <c r="CT235" i="37"/>
  <c r="CU222" i="37"/>
  <c r="CT259" i="37"/>
  <c r="CT222" i="37"/>
  <c r="CI210" i="37"/>
  <c r="CS228" i="37"/>
  <c r="CR228" i="37"/>
  <c r="CK246" i="37"/>
  <c r="CL246" i="37"/>
  <c r="CT257" i="37"/>
  <c r="CR230" i="37"/>
  <c r="CS230" i="37"/>
  <c r="CL221" i="37"/>
  <c r="CK221" i="37"/>
  <c r="CU259" i="37"/>
  <c r="CS211" i="37"/>
  <c r="CQ210" i="37"/>
  <c r="P200" i="37" s="1"/>
  <c r="CR211" i="37"/>
  <c r="CL254" i="37"/>
  <c r="CK254" i="37"/>
  <c r="CL230" i="37"/>
  <c r="CK230" i="37"/>
  <c r="CT213" i="37"/>
  <c r="CU215" i="37"/>
  <c r="CA210" i="37"/>
  <c r="CS214" i="37"/>
  <c r="CR214" i="37"/>
  <c r="CL214" i="37"/>
  <c r="CK214" i="37"/>
  <c r="CT256" i="37"/>
  <c r="CS246" i="37"/>
  <c r="CR246" i="37"/>
  <c r="CT260" i="37"/>
  <c r="CU225" i="37"/>
  <c r="CL238" i="37"/>
  <c r="CK238" i="37"/>
  <c r="CL228" i="37"/>
  <c r="CK228" i="37"/>
  <c r="CL149" i="37"/>
  <c r="CT149" i="37" s="1"/>
  <c r="CK149" i="37"/>
  <c r="CU149" i="37" s="1"/>
  <c r="CL148" i="37"/>
  <c r="CT148" i="37" s="1"/>
  <c r="CK148" i="37"/>
  <c r="CU148" i="37" s="1"/>
  <c r="CL147" i="37"/>
  <c r="CT147" i="37" s="1"/>
  <c r="CK147" i="37"/>
  <c r="CU147" i="37" s="1"/>
  <c r="CL152" i="37"/>
  <c r="CT152" i="37" s="1"/>
  <c r="CK152" i="37"/>
  <c r="CU152" i="37" s="1"/>
  <c r="CL151" i="37"/>
  <c r="CT151" i="37" s="1"/>
  <c r="CK151" i="37"/>
  <c r="CU151" i="37" s="1"/>
  <c r="CL150" i="37"/>
  <c r="CT150" i="37" s="1"/>
  <c r="CK150" i="37"/>
  <c r="CU150" i="37" s="1"/>
  <c r="CL146" i="37"/>
  <c r="CT146" i="37" s="1"/>
  <c r="CK146" i="37"/>
  <c r="CU146" i="37" s="1"/>
  <c r="CK145" i="37"/>
  <c r="CU145" i="37" s="1"/>
  <c r="CL145" i="37"/>
  <c r="CT145" i="37" s="1"/>
  <c r="BZ155" i="37" a="1"/>
  <c r="BZ155" i="37" s="1"/>
  <c r="CA155" i="37" s="1"/>
  <c r="CQ155" i="37" s="1"/>
  <c r="CR155" i="37" s="1"/>
  <c r="BZ154" i="37" a="1"/>
  <c r="BZ154" i="37" s="1"/>
  <c r="CA154" i="37" s="1"/>
  <c r="CQ154" i="37" s="1"/>
  <c r="CR154" i="37" s="1"/>
  <c r="BZ157" i="37" a="1"/>
  <c r="BZ157" i="37" s="1"/>
  <c r="CA157" i="37" s="1"/>
  <c r="CQ157" i="37" s="1"/>
  <c r="CR157" i="37" s="1"/>
  <c r="BZ153" i="37" a="1"/>
  <c r="BZ153" i="37" s="1"/>
  <c r="CA153" i="37" s="1"/>
  <c r="CQ153" i="37" s="1"/>
  <c r="CR153" i="37" s="1"/>
  <c r="BZ158" i="37" a="1"/>
  <c r="BZ158" i="37" s="1"/>
  <c r="CA158" i="37" s="1"/>
  <c r="CQ158" i="37" s="1"/>
  <c r="CR158" i="37" s="1"/>
  <c r="BZ156" i="37" a="1"/>
  <c r="BZ156" i="37" s="1"/>
  <c r="CA156" i="37" s="1"/>
  <c r="CQ156" i="37" s="1"/>
  <c r="CR156" i="37" s="1"/>
  <c r="BK165" i="37"/>
  <c r="BB165" i="37"/>
  <c r="BJ165" i="37" s="1"/>
  <c r="BK167" i="37"/>
  <c r="BB167" i="37"/>
  <c r="BJ167" i="37" s="1"/>
  <c r="BK166" i="37"/>
  <c r="BB166" i="37"/>
  <c r="BJ166" i="37" s="1"/>
  <c r="BB162" i="37"/>
  <c r="BJ162" i="37" s="1"/>
  <c r="BK162" i="37"/>
  <c r="BK163" i="37"/>
  <c r="BB163" i="37"/>
  <c r="BJ163" i="37" s="1"/>
  <c r="BK168" i="37"/>
  <c r="BB168" i="37"/>
  <c r="BJ168" i="37" s="1"/>
  <c r="BK161" i="37"/>
  <c r="BB161" i="37"/>
  <c r="BK164" i="37"/>
  <c r="BB164" i="37"/>
  <c r="BJ164" i="37" s="1"/>
  <c r="E170" i="37"/>
  <c r="AD170" i="37" s="1"/>
  <c r="G170" i="37"/>
  <c r="CP170" i="37"/>
  <c r="CJ170" i="37"/>
  <c r="H170" i="37"/>
  <c r="AG170" i="37" s="1"/>
  <c r="AW170" i="37"/>
  <c r="AX170" i="37"/>
  <c r="AL170" i="37"/>
  <c r="AN170" i="37"/>
  <c r="AM170" i="37"/>
  <c r="AI170" i="37"/>
  <c r="AR170" i="37"/>
  <c r="AO170" i="37"/>
  <c r="AZ170" i="37"/>
  <c r="AK170" i="37"/>
  <c r="AV170" i="37"/>
  <c r="AP170" i="37"/>
  <c r="AY170" i="37"/>
  <c r="AU170" i="37"/>
  <c r="AQ170" i="37"/>
  <c r="AS170" i="37"/>
  <c r="AJ170" i="37"/>
  <c r="AH170" i="37"/>
  <c r="AT170" i="37"/>
  <c r="AV169" i="37"/>
  <c r="H169" i="37"/>
  <c r="AG169" i="37" s="1"/>
  <c r="E169" i="37"/>
  <c r="AD169" i="37" s="1"/>
  <c r="CJ169" i="37"/>
  <c r="CP169" i="37"/>
  <c r="G169" i="37"/>
  <c r="AU169" i="37"/>
  <c r="AN169" i="37"/>
  <c r="AR169" i="37"/>
  <c r="AM169" i="37"/>
  <c r="AJ169" i="37"/>
  <c r="AQ169" i="37"/>
  <c r="AT169" i="37"/>
  <c r="AL169" i="37"/>
  <c r="AP169" i="37"/>
  <c r="AO169" i="37"/>
  <c r="AI169" i="37"/>
  <c r="AH169" i="37"/>
  <c r="AY169" i="37"/>
  <c r="AW169" i="37"/>
  <c r="AX169" i="37"/>
  <c r="AK169" i="37"/>
  <c r="AZ169" i="37"/>
  <c r="AS169" i="37"/>
  <c r="AM174" i="37"/>
  <c r="CP174" i="37"/>
  <c r="CJ174" i="37"/>
  <c r="H174" i="37"/>
  <c r="AG174" i="37" s="1"/>
  <c r="G174" i="37"/>
  <c r="E174" i="37"/>
  <c r="AD174" i="37" s="1"/>
  <c r="AR174" i="37"/>
  <c r="AQ174" i="37"/>
  <c r="AT174" i="37"/>
  <c r="AO174" i="37"/>
  <c r="AL174" i="37"/>
  <c r="AH174" i="37"/>
  <c r="AJ174" i="37"/>
  <c r="AP174" i="37"/>
  <c r="AN174" i="37"/>
  <c r="AS174" i="37"/>
  <c r="AV174" i="37"/>
  <c r="AW174" i="37"/>
  <c r="AU174" i="37"/>
  <c r="AI174" i="37"/>
  <c r="AX174" i="37"/>
  <c r="AK174" i="37"/>
  <c r="AZ174" i="37"/>
  <c r="AY174" i="37"/>
  <c r="H173" i="37"/>
  <c r="AG173" i="37" s="1"/>
  <c r="G173" i="37"/>
  <c r="AW173" i="37"/>
  <c r="CP173" i="37"/>
  <c r="AT173" i="37"/>
  <c r="E173" i="37"/>
  <c r="AD173" i="37" s="1"/>
  <c r="CJ173" i="37"/>
  <c r="AS173" i="37"/>
  <c r="AO173" i="37"/>
  <c r="AV173" i="37"/>
  <c r="AP173" i="37"/>
  <c r="AK173" i="37"/>
  <c r="AL173" i="37"/>
  <c r="AN173" i="37"/>
  <c r="AQ173" i="37"/>
  <c r="AJ173" i="37"/>
  <c r="AR173" i="37"/>
  <c r="AM173" i="37"/>
  <c r="AH173" i="37"/>
  <c r="AZ173" i="37"/>
  <c r="AU173" i="37"/>
  <c r="AY173" i="37"/>
  <c r="AX173" i="37"/>
  <c r="AI173" i="37"/>
  <c r="G172" i="37"/>
  <c r="E172" i="37"/>
  <c r="AD172" i="37" s="1"/>
  <c r="H172" i="37"/>
  <c r="AG172" i="37" s="1"/>
  <c r="CJ172" i="37"/>
  <c r="AK172" i="37"/>
  <c r="CP172" i="37"/>
  <c r="AI172" i="37"/>
  <c r="AX172" i="37"/>
  <c r="AO172" i="37"/>
  <c r="AZ172" i="37"/>
  <c r="AR172" i="37"/>
  <c r="AJ172" i="37"/>
  <c r="AQ172" i="37"/>
  <c r="AY172" i="37"/>
  <c r="AH172" i="37"/>
  <c r="AP172" i="37"/>
  <c r="AV172" i="37"/>
  <c r="AU172" i="37"/>
  <c r="AW172" i="37"/>
  <c r="AT172" i="37"/>
  <c r="AM172" i="37"/>
  <c r="AL172" i="37"/>
  <c r="AS172" i="37"/>
  <c r="AN172" i="37"/>
  <c r="CP175" i="37"/>
  <c r="G175" i="37"/>
  <c r="H175" i="37"/>
  <c r="AG175" i="37" s="1"/>
  <c r="E175" i="37"/>
  <c r="AD175" i="37" s="1"/>
  <c r="AK175" i="37"/>
  <c r="CJ175" i="37"/>
  <c r="AV175" i="37"/>
  <c r="AO175" i="37"/>
  <c r="AS175" i="37"/>
  <c r="AJ175" i="37"/>
  <c r="AZ175" i="37"/>
  <c r="AU175" i="37"/>
  <c r="AX175" i="37"/>
  <c r="AP175" i="37"/>
  <c r="AM175" i="37"/>
  <c r="AY175" i="37"/>
  <c r="AW175" i="37"/>
  <c r="AL175" i="37"/>
  <c r="AH175" i="37"/>
  <c r="AT175" i="37"/>
  <c r="AR175" i="37"/>
  <c r="AI175" i="37"/>
  <c r="AQ175" i="37"/>
  <c r="AN175" i="37"/>
  <c r="CJ171" i="37"/>
  <c r="E171" i="37"/>
  <c r="AD171" i="37" s="1"/>
  <c r="G171" i="37"/>
  <c r="CP171" i="37"/>
  <c r="H171" i="37"/>
  <c r="AG171" i="37" s="1"/>
  <c r="AW171" i="37"/>
  <c r="AL171" i="37"/>
  <c r="AU171" i="37"/>
  <c r="AZ171" i="37"/>
  <c r="AM171" i="37"/>
  <c r="AJ171" i="37"/>
  <c r="AK171" i="37"/>
  <c r="AS171" i="37"/>
  <c r="AQ171" i="37"/>
  <c r="AV171" i="37"/>
  <c r="AP171" i="37"/>
  <c r="AX171" i="37"/>
  <c r="AO171" i="37"/>
  <c r="AY171" i="37"/>
  <c r="AH171" i="37"/>
  <c r="AN171" i="37"/>
  <c r="AI171" i="37"/>
  <c r="AT171" i="37"/>
  <c r="AR171" i="37"/>
  <c r="E176" i="37"/>
  <c r="AD176" i="37" s="1"/>
  <c r="H176" i="37"/>
  <c r="AG176" i="37" s="1"/>
  <c r="AR176" i="37"/>
  <c r="G176" i="37"/>
  <c r="CP176" i="37"/>
  <c r="CJ176" i="37"/>
  <c r="AI176" i="37"/>
  <c r="AY176" i="37"/>
  <c r="AM176" i="37"/>
  <c r="AX176" i="37"/>
  <c r="AJ176" i="37"/>
  <c r="AL176" i="37"/>
  <c r="AS176" i="37"/>
  <c r="AH176" i="37"/>
  <c r="AK176" i="37"/>
  <c r="AT176" i="37"/>
  <c r="AP176" i="37"/>
  <c r="AQ176" i="37"/>
  <c r="AZ176" i="37"/>
  <c r="AO176" i="37"/>
  <c r="AU176" i="37"/>
  <c r="AN176" i="37"/>
  <c r="AV176" i="37"/>
  <c r="AW176" i="37"/>
  <c r="CB153" i="37"/>
  <c r="CT227" i="37" l="1"/>
  <c r="P335" i="41"/>
  <c r="R336" i="41"/>
  <c r="K90" i="41"/>
  <c r="K25" i="43" s="1"/>
  <c r="R270" i="41"/>
  <c r="M89" i="41"/>
  <c r="R88" i="41"/>
  <c r="R23" i="43" s="1"/>
  <c r="O88" i="41"/>
  <c r="O23" i="43" s="1"/>
  <c r="R203" i="41"/>
  <c r="M88" i="41"/>
  <c r="K87" i="41"/>
  <c r="K22" i="43" s="1"/>
  <c r="R135" i="41"/>
  <c r="P134" i="41"/>
  <c r="R337" i="41"/>
  <c r="M90" i="41"/>
  <c r="K88" i="41"/>
  <c r="K23" i="43" s="1"/>
  <c r="R202" i="41"/>
  <c r="P201" i="41"/>
  <c r="R136" i="41"/>
  <c r="M87" i="41"/>
  <c r="R269" i="41"/>
  <c r="R268" i="41" s="1"/>
  <c r="K89" i="41"/>
  <c r="K24" i="43" s="1"/>
  <c r="P268" i="41"/>
  <c r="BZ159" i="37" a="1"/>
  <c r="BZ159" i="37" s="1"/>
  <c r="CA159" i="37" s="1"/>
  <c r="CQ159" i="37" s="1"/>
  <c r="CS159" i="37" s="1"/>
  <c r="CT373" i="37"/>
  <c r="CU373" i="37"/>
  <c r="CU324" i="37"/>
  <c r="CU293" i="37"/>
  <c r="R200" i="37"/>
  <c r="I88" i="37"/>
  <c r="I13" i="43" s="1"/>
  <c r="CU284" i="37"/>
  <c r="CT232" i="37"/>
  <c r="CU319" i="37"/>
  <c r="CU278" i="37"/>
  <c r="CT308" i="37"/>
  <c r="CT377" i="37"/>
  <c r="CT391" i="37"/>
  <c r="CT298" i="37"/>
  <c r="CU304" i="37"/>
  <c r="CU309" i="37"/>
  <c r="CT372" i="37"/>
  <c r="CU364" i="37"/>
  <c r="CT362" i="37"/>
  <c r="CT221" i="37"/>
  <c r="CU298" i="37"/>
  <c r="CT284" i="37"/>
  <c r="CU367" i="37"/>
  <c r="CT367" i="37"/>
  <c r="CU230" i="37"/>
  <c r="CT215" i="37"/>
  <c r="CT375" i="37"/>
  <c r="CT309" i="37"/>
  <c r="CT351" i="37"/>
  <c r="CU351" i="37"/>
  <c r="CU238" i="37"/>
  <c r="CU241" i="37"/>
  <c r="CT238" i="37"/>
  <c r="CT241" i="37"/>
  <c r="CU388" i="37"/>
  <c r="CT363" i="37"/>
  <c r="CT387" i="37"/>
  <c r="CU312" i="37"/>
  <c r="CT216" i="37"/>
  <c r="CU297" i="37"/>
  <c r="CT352" i="37"/>
  <c r="CT312" i="37"/>
  <c r="CK344" i="37"/>
  <c r="CL344" i="37"/>
  <c r="CU375" i="37"/>
  <c r="BZ160" i="37" a="1"/>
  <c r="BZ160" i="37" s="1"/>
  <c r="CA160" i="37" s="1"/>
  <c r="CQ160" i="37" s="1"/>
  <c r="CS160" i="37" s="1"/>
  <c r="CU216" i="37"/>
  <c r="CU310" i="37"/>
  <c r="CU352" i="37"/>
  <c r="CU255" i="37"/>
  <c r="CT390" i="37"/>
  <c r="CT383" i="37"/>
  <c r="CR356" i="37"/>
  <c r="CS356" i="37"/>
  <c r="CQ344" i="37"/>
  <c r="P334" i="37" s="1"/>
  <c r="CU390" i="37"/>
  <c r="CU383" i="37"/>
  <c r="CT374" i="37"/>
  <c r="CT311" i="37"/>
  <c r="CU374" i="37"/>
  <c r="CU363" i="37"/>
  <c r="CT324" i="37"/>
  <c r="CU290" i="37"/>
  <c r="CT290" i="37"/>
  <c r="CU299" i="37"/>
  <c r="CT230" i="37"/>
  <c r="CT299" i="37"/>
  <c r="CT288" i="37"/>
  <c r="CT246" i="37"/>
  <c r="CU254" i="37"/>
  <c r="CT255" i="37"/>
  <c r="CU288" i="37"/>
  <c r="CL277" i="37"/>
  <c r="CU246" i="37"/>
  <c r="CT254" i="37"/>
  <c r="CU322" i="37"/>
  <c r="CT322" i="37"/>
  <c r="CK277" i="37"/>
  <c r="CR280" i="37"/>
  <c r="CS280" i="37"/>
  <c r="CQ277" i="37"/>
  <c r="P267" i="37" s="1"/>
  <c r="CT224" i="37"/>
  <c r="CT214" i="37"/>
  <c r="CU214" i="37"/>
  <c r="CL210" i="37"/>
  <c r="CK210" i="37"/>
  <c r="CU234" i="37"/>
  <c r="CT234" i="37"/>
  <c r="CU221" i="37"/>
  <c r="CT211" i="37"/>
  <c r="CR210" i="37"/>
  <c r="CU211" i="37"/>
  <c r="CS210" i="37"/>
  <c r="CT228" i="37"/>
  <c r="CU228" i="37"/>
  <c r="BR167" i="37"/>
  <c r="CS157" i="37"/>
  <c r="CI157" i="37"/>
  <c r="CS155" i="37"/>
  <c r="CI155" i="37"/>
  <c r="CI159" i="37"/>
  <c r="BS165" i="37"/>
  <c r="CB165" i="37" s="1"/>
  <c r="CI153" i="37"/>
  <c r="CI154" i="37"/>
  <c r="CS154" i="37"/>
  <c r="BR166" i="37"/>
  <c r="CI156" i="37"/>
  <c r="CS153" i="37"/>
  <c r="CS156" i="37"/>
  <c r="CI158" i="37"/>
  <c r="BS168" i="37"/>
  <c r="CB168" i="37" s="1"/>
  <c r="CS158" i="37"/>
  <c r="BS163" i="37"/>
  <c r="CB163" i="37" s="1"/>
  <c r="BS162" i="37"/>
  <c r="CB162" i="37" s="1"/>
  <c r="BS166" i="37"/>
  <c r="CB166" i="37" s="1"/>
  <c r="BS164" i="37"/>
  <c r="CB164" i="37" s="1"/>
  <c r="BR165" i="37"/>
  <c r="BR164" i="37"/>
  <c r="BS167" i="37"/>
  <c r="CB167" i="37" s="1"/>
  <c r="BR163" i="37"/>
  <c r="AF171" i="37"/>
  <c r="BB171" i="37" s="1" a="1"/>
  <c r="BR162" i="37"/>
  <c r="AF170" i="37"/>
  <c r="BB170" i="37" s="1" a="1"/>
  <c r="AF172" i="37"/>
  <c r="BB172" i="37" s="1" a="1"/>
  <c r="BS161" i="37"/>
  <c r="BJ161" i="37"/>
  <c r="BR161" i="37" s="1"/>
  <c r="AF174" i="37"/>
  <c r="BB174" i="37" s="1" a="1"/>
  <c r="AF176" i="37"/>
  <c r="BB176" i="37" s="1" a="1"/>
  <c r="AF169" i="37"/>
  <c r="BB169" i="37" s="1" a="1"/>
  <c r="AF175" i="37"/>
  <c r="BB175" i="37" s="1" a="1"/>
  <c r="AF173" i="37"/>
  <c r="BB173" i="37" s="1" a="1"/>
  <c r="BR168" i="37"/>
  <c r="T87" i="41" l="1"/>
  <c r="T22" i="43" s="1"/>
  <c r="M22" i="43"/>
  <c r="T90" i="41"/>
  <c r="T25" i="43" s="1"/>
  <c r="M25" i="43"/>
  <c r="T88" i="41"/>
  <c r="T23" i="43" s="1"/>
  <c r="M23" i="43"/>
  <c r="T89" i="41"/>
  <c r="T24" i="43" s="1"/>
  <c r="M24" i="43"/>
  <c r="R201" i="41"/>
  <c r="R134" i="41"/>
  <c r="CR159" i="37"/>
  <c r="S89" i="41"/>
  <c r="S24" i="43" s="1"/>
  <c r="P89" i="41"/>
  <c r="P24" i="43" s="1"/>
  <c r="S88" i="41"/>
  <c r="S23" i="43" s="1"/>
  <c r="P88" i="41"/>
  <c r="P23" i="43" s="1"/>
  <c r="S90" i="41"/>
  <c r="S25" i="43" s="1"/>
  <c r="P90" i="41"/>
  <c r="P25" i="43" s="1"/>
  <c r="R335" i="41"/>
  <c r="S87" i="41"/>
  <c r="S22" i="43" s="1"/>
  <c r="P87" i="41"/>
  <c r="P22" i="43" s="1"/>
  <c r="BW175" i="37"/>
  <c r="CF175" i="37" s="1"/>
  <c r="BO175" i="37"/>
  <c r="BW176" i="37"/>
  <c r="CF176" i="37" s="1"/>
  <c r="BO176" i="37"/>
  <c r="BU175" i="37"/>
  <c r="CD175" i="37" s="1"/>
  <c r="BM175" i="37"/>
  <c r="BN175" i="37"/>
  <c r="BV175" i="37"/>
  <c r="CE175" i="37" s="1"/>
  <c r="BO169" i="37"/>
  <c r="BN169" i="37"/>
  <c r="BW169" i="37"/>
  <c r="CF169" i="37" s="1"/>
  <c r="BV169" i="37"/>
  <c r="CE169" i="37" s="1"/>
  <c r="BN171" i="37"/>
  <c r="BO171" i="37"/>
  <c r="BV171" i="37"/>
  <c r="CE171" i="37" s="1"/>
  <c r="BW171" i="37"/>
  <c r="CF171" i="37" s="1"/>
  <c r="BM176" i="37"/>
  <c r="BV176" i="37"/>
  <c r="CE176" i="37" s="1"/>
  <c r="BU176" i="37"/>
  <c r="CD176" i="37" s="1"/>
  <c r="BN176" i="37"/>
  <c r="BW173" i="37"/>
  <c r="CF173" i="37" s="1"/>
  <c r="BV173" i="37"/>
  <c r="CE173" i="37" s="1"/>
  <c r="BN173" i="37"/>
  <c r="BO173" i="37"/>
  <c r="BW174" i="37"/>
  <c r="CF174" i="37" s="1"/>
  <c r="BN174" i="37"/>
  <c r="BO174" i="37"/>
  <c r="BV174" i="37"/>
  <c r="CE174" i="37" s="1"/>
  <c r="BV172" i="37"/>
  <c r="CE172" i="37" s="1"/>
  <c r="BO172" i="37"/>
  <c r="BN172" i="37"/>
  <c r="BW172" i="37"/>
  <c r="CF172" i="37" s="1"/>
  <c r="BN170" i="37"/>
  <c r="BO170" i="37"/>
  <c r="BW170" i="37"/>
  <c r="CF170" i="37" s="1"/>
  <c r="BV170" i="37"/>
  <c r="CE170" i="37" s="1"/>
  <c r="BU171" i="37"/>
  <c r="CD171" i="37" s="1"/>
  <c r="BM171" i="37"/>
  <c r="BL171" i="37"/>
  <c r="BT171" i="37"/>
  <c r="CC171" i="37" s="1"/>
  <c r="BT175" i="37"/>
  <c r="CC175" i="37" s="1"/>
  <c r="BL175" i="37"/>
  <c r="BL176" i="37"/>
  <c r="BT176" i="37"/>
  <c r="CC176" i="37" s="1"/>
  <c r="BM174" i="37"/>
  <c r="BU174" i="37"/>
  <c r="CD174" i="37" s="1"/>
  <c r="BT174" i="37"/>
  <c r="CC174" i="37" s="1"/>
  <c r="BL174" i="37"/>
  <c r="BU169" i="37"/>
  <c r="CD169" i="37" s="1"/>
  <c r="BL169" i="37"/>
  <c r="BT169" i="37"/>
  <c r="CC169" i="37" s="1"/>
  <c r="BM169" i="37"/>
  <c r="BT173" i="37"/>
  <c r="CC173" i="37" s="1"/>
  <c r="BL173" i="37"/>
  <c r="BU173" i="37"/>
  <c r="CD173" i="37" s="1"/>
  <c r="BM173" i="37"/>
  <c r="BM172" i="37"/>
  <c r="BU172" i="37"/>
  <c r="CD172" i="37" s="1"/>
  <c r="BL172" i="37"/>
  <c r="BT172" i="37"/>
  <c r="CC172" i="37" s="1"/>
  <c r="BM170" i="37"/>
  <c r="BU170" i="37"/>
  <c r="CD170" i="37" s="1"/>
  <c r="BL170" i="37"/>
  <c r="BT170" i="37"/>
  <c r="CC170" i="37" s="1"/>
  <c r="R267" i="37"/>
  <c r="I89" i="37"/>
  <c r="I14" i="43" s="1"/>
  <c r="R334" i="37"/>
  <c r="I90" i="37"/>
  <c r="I15" i="43" s="1"/>
  <c r="R88" i="37"/>
  <c r="R13" i="43" s="1"/>
  <c r="O88" i="37"/>
  <c r="O13" i="43" s="1"/>
  <c r="CI160" i="37"/>
  <c r="CK160" i="37" s="1"/>
  <c r="CU160" i="37" s="1"/>
  <c r="CU356" i="37"/>
  <c r="CU344" i="37" s="1"/>
  <c r="P337" i="37" s="1"/>
  <c r="CS344" i="37"/>
  <c r="CT356" i="37"/>
  <c r="CT344" i="37" s="1"/>
  <c r="P336" i="37" s="1"/>
  <c r="K90" i="37" s="1"/>
  <c r="CR344" i="37"/>
  <c r="CR160" i="37"/>
  <c r="CU280" i="37"/>
  <c r="CU277" i="37" s="1"/>
  <c r="P270" i="37" s="1"/>
  <c r="CS277" i="37"/>
  <c r="CT280" i="37"/>
  <c r="CT277" i="37" s="1"/>
  <c r="P269" i="37" s="1"/>
  <c r="K89" i="37" s="1"/>
  <c r="CR277" i="37"/>
  <c r="CU210" i="37"/>
  <c r="P203" i="37" s="1"/>
  <c r="CT210" i="37"/>
  <c r="P202" i="37" s="1"/>
  <c r="K88" i="37" s="1"/>
  <c r="CK156" i="37"/>
  <c r="CU156" i="37" s="1"/>
  <c r="CL156" i="37"/>
  <c r="CT156" i="37" s="1"/>
  <c r="CK153" i="37"/>
  <c r="CU153" i="37" s="1"/>
  <c r="CL153" i="37"/>
  <c r="CT153" i="37" s="1"/>
  <c r="CL157" i="37"/>
  <c r="CT157" i="37" s="1"/>
  <c r="CK157" i="37"/>
  <c r="CU157" i="37" s="1"/>
  <c r="CL159" i="37"/>
  <c r="CT159" i="37" s="1"/>
  <c r="CK159" i="37"/>
  <c r="CU159" i="37" s="1"/>
  <c r="CL158" i="37"/>
  <c r="CT158" i="37" s="1"/>
  <c r="CK158" i="37"/>
  <c r="CU158" i="37" s="1"/>
  <c r="CL154" i="37"/>
  <c r="CT154" i="37" s="1"/>
  <c r="CK154" i="37"/>
  <c r="CU154" i="37" s="1"/>
  <c r="CK155" i="37"/>
  <c r="CU155" i="37" s="1"/>
  <c r="CL155" i="37"/>
  <c r="CT155" i="37" s="1"/>
  <c r="BZ164" i="37" a="1"/>
  <c r="BZ164" i="37" s="1"/>
  <c r="CA164" i="37" s="1"/>
  <c r="CQ164" i="37" s="1"/>
  <c r="CS164" i="37" s="1"/>
  <c r="BZ165" i="37" a="1"/>
  <c r="BZ165" i="37" s="1"/>
  <c r="CA165" i="37" s="1"/>
  <c r="CQ165" i="37" s="1"/>
  <c r="CS165" i="37" s="1"/>
  <c r="BZ168" i="37" a="1"/>
  <c r="BZ168" i="37" s="1"/>
  <c r="CA168" i="37" s="1"/>
  <c r="CQ168" i="37" s="1"/>
  <c r="CR168" i="37" s="1"/>
  <c r="BZ163" i="37" a="1"/>
  <c r="BZ163" i="37" s="1"/>
  <c r="CA163" i="37" s="1"/>
  <c r="CQ163" i="37" s="1"/>
  <c r="CS163" i="37" s="1"/>
  <c r="BZ166" i="37" a="1"/>
  <c r="BZ166" i="37" s="1"/>
  <c r="CA166" i="37" s="1"/>
  <c r="CQ166" i="37" s="1"/>
  <c r="CS166" i="37" s="1"/>
  <c r="BZ162" i="37" a="1"/>
  <c r="BZ162" i="37" s="1"/>
  <c r="CA162" i="37" s="1"/>
  <c r="CQ162" i="37" s="1"/>
  <c r="CR162" i="37" s="1"/>
  <c r="BZ167" i="37" a="1"/>
  <c r="BZ167" i="37" s="1"/>
  <c r="CA167" i="37" s="1"/>
  <c r="CQ167" i="37" s="1"/>
  <c r="CR167" i="37" s="1"/>
  <c r="BK175" i="37"/>
  <c r="BB175" i="37"/>
  <c r="BJ175" i="37" s="1"/>
  <c r="BB173" i="37"/>
  <c r="BJ173" i="37" s="1"/>
  <c r="BK173" i="37"/>
  <c r="BB169" i="37"/>
  <c r="BJ169" i="37" s="1"/>
  <c r="BK169" i="37"/>
  <c r="BB170" i="37"/>
  <c r="BJ170" i="37" s="1"/>
  <c r="BK170" i="37"/>
  <c r="BB174" i="37"/>
  <c r="BJ174" i="37" s="1"/>
  <c r="BK174" i="37"/>
  <c r="BB171" i="37"/>
  <c r="BJ171" i="37" s="1"/>
  <c r="BK171" i="37"/>
  <c r="BK176" i="37"/>
  <c r="BB176" i="37"/>
  <c r="BJ176" i="37" s="1"/>
  <c r="BK172" i="37"/>
  <c r="BB172" i="37"/>
  <c r="BJ172" i="37" s="1"/>
  <c r="G184" i="37"/>
  <c r="CJ184" i="37"/>
  <c r="AX184" i="37"/>
  <c r="E184" i="37"/>
  <c r="AD184" i="37" s="1"/>
  <c r="H184" i="37"/>
  <c r="AG184" i="37" s="1"/>
  <c r="CP184" i="37"/>
  <c r="AH184" i="37"/>
  <c r="AZ184" i="37"/>
  <c r="AJ184" i="37"/>
  <c r="AW184" i="37"/>
  <c r="AI184" i="37"/>
  <c r="AQ184" i="37"/>
  <c r="AO184" i="37"/>
  <c r="AR184" i="37"/>
  <c r="AM184" i="37"/>
  <c r="AU184" i="37"/>
  <c r="AN184" i="37"/>
  <c r="AS184" i="37"/>
  <c r="AK184" i="37"/>
  <c r="AY184" i="37"/>
  <c r="AL184" i="37"/>
  <c r="AV184" i="37"/>
  <c r="AP184" i="37"/>
  <c r="AT184" i="37"/>
  <c r="H180" i="37"/>
  <c r="AG180" i="37" s="1"/>
  <c r="E180" i="37"/>
  <c r="AD180" i="37" s="1"/>
  <c r="AU180" i="37"/>
  <c r="CJ180" i="37"/>
  <c r="CP180" i="37"/>
  <c r="G180" i="37"/>
  <c r="AI180" i="37"/>
  <c r="AK180" i="37"/>
  <c r="AZ180" i="37"/>
  <c r="AY180" i="37"/>
  <c r="AO180" i="37"/>
  <c r="AQ180" i="37"/>
  <c r="AV180" i="37"/>
  <c r="AM180" i="37"/>
  <c r="AN180" i="37"/>
  <c r="AP180" i="37"/>
  <c r="AW180" i="37"/>
  <c r="AT180" i="37"/>
  <c r="AR180" i="37"/>
  <c r="AJ180" i="37"/>
  <c r="AX180" i="37"/>
  <c r="AL180" i="37"/>
  <c r="AH180" i="37"/>
  <c r="AS180" i="37"/>
  <c r="CJ177" i="37"/>
  <c r="H177" i="37"/>
  <c r="AG177" i="37" s="1"/>
  <c r="AP177" i="37"/>
  <c r="G177" i="37"/>
  <c r="CP177" i="37"/>
  <c r="E177" i="37"/>
  <c r="AD177" i="37" s="1"/>
  <c r="AY177" i="37"/>
  <c r="AT177" i="37"/>
  <c r="AQ177" i="37"/>
  <c r="AV177" i="37"/>
  <c r="AK177" i="37"/>
  <c r="AL177" i="37"/>
  <c r="AZ177" i="37"/>
  <c r="AO177" i="37"/>
  <c r="AN177" i="37"/>
  <c r="AH177" i="37"/>
  <c r="AM177" i="37"/>
  <c r="AX177" i="37"/>
  <c r="AU177" i="37"/>
  <c r="AW177" i="37"/>
  <c r="AR177" i="37"/>
  <c r="AJ177" i="37"/>
  <c r="AS177" i="37"/>
  <c r="AI177" i="37"/>
  <c r="CP182" i="37"/>
  <c r="H182" i="37"/>
  <c r="AG182" i="37" s="1"/>
  <c r="AW182" i="37"/>
  <c r="AY182" i="37"/>
  <c r="E182" i="37"/>
  <c r="AD182" i="37" s="1"/>
  <c r="G182" i="37"/>
  <c r="AK182" i="37"/>
  <c r="CJ182" i="37"/>
  <c r="AJ182" i="37"/>
  <c r="AL182" i="37"/>
  <c r="AZ182" i="37"/>
  <c r="AO182" i="37"/>
  <c r="AM182" i="37"/>
  <c r="AU182" i="37"/>
  <c r="AT182" i="37"/>
  <c r="AH182" i="37"/>
  <c r="AV182" i="37"/>
  <c r="AI182" i="37"/>
  <c r="AR182" i="37"/>
  <c r="AX182" i="37"/>
  <c r="AS182" i="37"/>
  <c r="AP182" i="37"/>
  <c r="AQ182" i="37"/>
  <c r="AN182" i="37"/>
  <c r="CB161" i="37"/>
  <c r="E178" i="37"/>
  <c r="AD178" i="37" s="1"/>
  <c r="CJ178" i="37"/>
  <c r="G178" i="37"/>
  <c r="CP178" i="37"/>
  <c r="H178" i="37"/>
  <c r="AG178" i="37" s="1"/>
  <c r="AP178" i="37"/>
  <c r="AZ178" i="37"/>
  <c r="AT178" i="37"/>
  <c r="AS178" i="37"/>
  <c r="AU178" i="37"/>
  <c r="AK178" i="37"/>
  <c r="AR178" i="37"/>
  <c r="AJ178" i="37"/>
  <c r="AV178" i="37"/>
  <c r="AL178" i="37"/>
  <c r="AI178" i="37"/>
  <c r="AM178" i="37"/>
  <c r="AH178" i="37"/>
  <c r="AN178" i="37"/>
  <c r="AO178" i="37"/>
  <c r="AY178" i="37"/>
  <c r="AX178" i="37"/>
  <c r="AQ178" i="37"/>
  <c r="AW178" i="37"/>
  <c r="G179" i="37"/>
  <c r="E179" i="37"/>
  <c r="AD179" i="37" s="1"/>
  <c r="CJ179" i="37"/>
  <c r="H179" i="37"/>
  <c r="AG179" i="37" s="1"/>
  <c r="AU179" i="37"/>
  <c r="CP179" i="37"/>
  <c r="AM179" i="37"/>
  <c r="AW179" i="37"/>
  <c r="AY179" i="37"/>
  <c r="AX179" i="37"/>
  <c r="AO179" i="37"/>
  <c r="AK179" i="37"/>
  <c r="AN179" i="37"/>
  <c r="AP179" i="37"/>
  <c r="AH179" i="37"/>
  <c r="AV179" i="37"/>
  <c r="AR179" i="37"/>
  <c r="AI179" i="37"/>
  <c r="AS179" i="37"/>
  <c r="AT179" i="37"/>
  <c r="AL179" i="37"/>
  <c r="AQ179" i="37"/>
  <c r="AZ179" i="37"/>
  <c r="AJ179" i="37"/>
  <c r="CP181" i="37"/>
  <c r="E181" i="37"/>
  <c r="AD181" i="37" s="1"/>
  <c r="H181" i="37"/>
  <c r="AG181" i="37" s="1"/>
  <c r="CJ181" i="37"/>
  <c r="G181" i="37"/>
  <c r="AR181" i="37"/>
  <c r="AU181" i="37"/>
  <c r="AM181" i="37"/>
  <c r="AV181" i="37"/>
  <c r="AQ181" i="37"/>
  <c r="AH181" i="37"/>
  <c r="AK181" i="37"/>
  <c r="AN181" i="37"/>
  <c r="AT181" i="37"/>
  <c r="AZ181" i="37"/>
  <c r="AX181" i="37"/>
  <c r="AY181" i="37"/>
  <c r="AL181" i="37"/>
  <c r="AI181" i="37"/>
  <c r="AW181" i="37"/>
  <c r="AJ181" i="37"/>
  <c r="AO181" i="37"/>
  <c r="AP181" i="37"/>
  <c r="AS181" i="37"/>
  <c r="CP183" i="37"/>
  <c r="G183" i="37"/>
  <c r="H183" i="37"/>
  <c r="AG183" i="37" s="1"/>
  <c r="CJ183" i="37"/>
  <c r="E183" i="37"/>
  <c r="AD183" i="37" s="1"/>
  <c r="AO183" i="37"/>
  <c r="AV183" i="37"/>
  <c r="AR183" i="37"/>
  <c r="AK183" i="37"/>
  <c r="AZ183" i="37"/>
  <c r="AS183" i="37"/>
  <c r="AJ183" i="37"/>
  <c r="AW183" i="37"/>
  <c r="AH183" i="37"/>
  <c r="AT183" i="37"/>
  <c r="AP183" i="37"/>
  <c r="AN183" i="37"/>
  <c r="AX183" i="37"/>
  <c r="AL183" i="37"/>
  <c r="AM183" i="37"/>
  <c r="AQ183" i="37"/>
  <c r="AU183" i="37"/>
  <c r="AI183" i="37"/>
  <c r="AY183" i="37"/>
  <c r="BZ161" i="37" a="1"/>
  <c r="BZ161" i="37" s="1"/>
  <c r="S90" i="37" l="1"/>
  <c r="S15" i="43" s="1"/>
  <c r="K15" i="43"/>
  <c r="S89" i="37"/>
  <c r="S14" i="43" s="1"/>
  <c r="K14" i="43"/>
  <c r="S88" i="37"/>
  <c r="S13" i="43" s="1"/>
  <c r="K13" i="43"/>
  <c r="CL160" i="37"/>
  <c r="R270" i="37"/>
  <c r="M89" i="37"/>
  <c r="R337" i="37"/>
  <c r="M90" i="37"/>
  <c r="M15" i="43" s="1"/>
  <c r="O90" i="37"/>
  <c r="O15" i="43" s="1"/>
  <c r="R90" i="37"/>
  <c r="R15" i="43" s="1"/>
  <c r="R89" i="37"/>
  <c r="R14" i="43" s="1"/>
  <c r="O89" i="37"/>
  <c r="O14" i="43" s="1"/>
  <c r="R203" i="37"/>
  <c r="M88" i="37"/>
  <c r="M13" i="43" s="1"/>
  <c r="CT160" i="37"/>
  <c r="CR164" i="37"/>
  <c r="CI164" i="37"/>
  <c r="CK164" i="37" s="1"/>
  <c r="CU164" i="37" s="1"/>
  <c r="P335" i="37"/>
  <c r="R336" i="37"/>
  <c r="R269" i="37"/>
  <c r="P268" i="37"/>
  <c r="R202" i="37"/>
  <c r="P201" i="37"/>
  <c r="CR165" i="37"/>
  <c r="BS173" i="37"/>
  <c r="CB173" i="37" s="1"/>
  <c r="CI165" i="37"/>
  <c r="CI168" i="37"/>
  <c r="CS168" i="37"/>
  <c r="BR172" i="37"/>
  <c r="CR163" i="37"/>
  <c r="CI163" i="37"/>
  <c r="BS171" i="37"/>
  <c r="CB171" i="37" s="1"/>
  <c r="BS172" i="37"/>
  <c r="CB172" i="37" s="1"/>
  <c r="CI161" i="37"/>
  <c r="CS162" i="37"/>
  <c r="CS167" i="37"/>
  <c r="BS175" i="37"/>
  <c r="CB175" i="37" s="1"/>
  <c r="CI162" i="37"/>
  <c r="CI166" i="37"/>
  <c r="BS174" i="37"/>
  <c r="CB174" i="37" s="1"/>
  <c r="CR166" i="37"/>
  <c r="CI167" i="37"/>
  <c r="BS169" i="37"/>
  <c r="CB169" i="37" s="1"/>
  <c r="BS176" i="37"/>
  <c r="CB176" i="37" s="1"/>
  <c r="BR175" i="37"/>
  <c r="BR171" i="37"/>
  <c r="BS170" i="37"/>
  <c r="CB170" i="37" s="1"/>
  <c r="BR169" i="37"/>
  <c r="CA161" i="37"/>
  <c r="AF183" i="37"/>
  <c r="BB183" i="37" s="1" a="1"/>
  <c r="BR170" i="37"/>
  <c r="AF181" i="37"/>
  <c r="BB181" i="37" s="1" a="1"/>
  <c r="BR174" i="37"/>
  <c r="AF179" i="37"/>
  <c r="BB179" i="37" s="1" a="1"/>
  <c r="AF177" i="37"/>
  <c r="BB177" i="37" s="1" a="1"/>
  <c r="BR176" i="37"/>
  <c r="BR173" i="37"/>
  <c r="AF182" i="37"/>
  <c r="BB182" i="37" s="1" a="1"/>
  <c r="AF180" i="37"/>
  <c r="BB180" i="37" s="1" a="1"/>
  <c r="AF178" i="37"/>
  <c r="BB178" i="37" s="1" a="1"/>
  <c r="AF184" i="37"/>
  <c r="BB184" i="37" s="1" a="1"/>
  <c r="T89" i="37" l="1"/>
  <c r="T14" i="43" s="1"/>
  <c r="M14" i="43"/>
  <c r="BW183" i="37"/>
  <c r="CF183" i="37" s="1"/>
  <c r="BO183" i="37"/>
  <c r="BO184" i="37"/>
  <c r="BW184" i="37"/>
  <c r="CF184" i="37" s="1"/>
  <c r="BW180" i="37"/>
  <c r="CF180" i="37" s="1"/>
  <c r="BO180" i="37"/>
  <c r="BW179" i="37"/>
  <c r="CF179" i="37" s="1"/>
  <c r="BO179" i="37"/>
  <c r="BW178" i="37"/>
  <c r="CF178" i="37" s="1"/>
  <c r="BO178" i="37"/>
  <c r="BW177" i="37"/>
  <c r="CF177" i="37" s="1"/>
  <c r="BO177" i="37"/>
  <c r="BW182" i="37"/>
  <c r="CF182" i="37" s="1"/>
  <c r="BO182" i="37"/>
  <c r="BW181" i="37"/>
  <c r="CF181" i="37" s="1"/>
  <c r="BO181" i="37"/>
  <c r="BL184" i="37"/>
  <c r="BM184" i="37"/>
  <c r="BU184" i="37"/>
  <c r="CD184" i="37" s="1"/>
  <c r="BV184" i="37"/>
  <c r="CE184" i="37" s="1"/>
  <c r="BN184" i="37"/>
  <c r="BT182" i="37"/>
  <c r="CC182" i="37" s="1"/>
  <c r="BN182" i="37"/>
  <c r="BV182" i="37"/>
  <c r="CE182" i="37" s="1"/>
  <c r="BM182" i="37"/>
  <c r="BU182" i="37"/>
  <c r="CD182" i="37" s="1"/>
  <c r="BU180" i="37"/>
  <c r="CD180" i="37" s="1"/>
  <c r="BM180" i="37"/>
  <c r="BV180" i="37"/>
  <c r="CE180" i="37" s="1"/>
  <c r="BN180" i="37"/>
  <c r="BU183" i="37"/>
  <c r="CD183" i="37" s="1"/>
  <c r="BM183" i="37"/>
  <c r="BV183" i="37"/>
  <c r="CE183" i="37" s="1"/>
  <c r="BN183" i="37"/>
  <c r="BM177" i="37"/>
  <c r="BN177" i="37"/>
  <c r="BU177" i="37"/>
  <c r="CD177" i="37" s="1"/>
  <c r="BV177" i="37"/>
  <c r="CE177" i="37" s="1"/>
  <c r="BU178" i="37"/>
  <c r="CD178" i="37" s="1"/>
  <c r="BM178" i="37"/>
  <c r="BV178" i="37"/>
  <c r="CE178" i="37" s="1"/>
  <c r="BN178" i="37"/>
  <c r="BU179" i="37"/>
  <c r="CD179" i="37" s="1"/>
  <c r="BV179" i="37"/>
  <c r="CE179" i="37" s="1"/>
  <c r="BN179" i="37"/>
  <c r="BM179" i="37"/>
  <c r="BV181" i="37"/>
  <c r="CE181" i="37" s="1"/>
  <c r="BN181" i="37"/>
  <c r="BM181" i="37"/>
  <c r="BU181" i="37"/>
  <c r="CD181" i="37" s="1"/>
  <c r="BT180" i="37"/>
  <c r="CC180" i="37" s="1"/>
  <c r="BL180" i="37"/>
  <c r="BL177" i="37"/>
  <c r="BT177" i="37"/>
  <c r="CC177" i="37" s="1"/>
  <c r="BT179" i="37"/>
  <c r="CC179" i="37" s="1"/>
  <c r="BL179" i="37"/>
  <c r="BL183" i="37"/>
  <c r="BT183" i="37"/>
  <c r="CC183" i="37" s="1"/>
  <c r="BT178" i="37"/>
  <c r="CC178" i="37" s="1"/>
  <c r="BL178" i="37"/>
  <c r="BT181" i="37"/>
  <c r="CC181" i="37" s="1"/>
  <c r="BL181" i="37"/>
  <c r="P90" i="37"/>
  <c r="P15" i="43" s="1"/>
  <c r="T90" i="37"/>
  <c r="T15" i="43" s="1"/>
  <c r="P88" i="37"/>
  <c r="P13" i="43" s="1"/>
  <c r="T88" i="37"/>
  <c r="T13" i="43" s="1"/>
  <c r="P89" i="37"/>
  <c r="P14" i="43" s="1"/>
  <c r="R335" i="37"/>
  <c r="R268" i="37"/>
  <c r="CL164" i="37"/>
  <c r="CT164" i="37" s="1"/>
  <c r="R201" i="37"/>
  <c r="CL166" i="37"/>
  <c r="CT166" i="37" s="1"/>
  <c r="CK166" i="37"/>
  <c r="CU166" i="37" s="1"/>
  <c r="CL165" i="37"/>
  <c r="CT165" i="37" s="1"/>
  <c r="CK165" i="37"/>
  <c r="CU165" i="37" s="1"/>
  <c r="CK162" i="37"/>
  <c r="CU162" i="37" s="1"/>
  <c r="CL162" i="37"/>
  <c r="CT162" i="37" s="1"/>
  <c r="CL163" i="37"/>
  <c r="CT163" i="37" s="1"/>
  <c r="CK163" i="37"/>
  <c r="CU163" i="37" s="1"/>
  <c r="CK161" i="37"/>
  <c r="CL161" i="37"/>
  <c r="CL167" i="37"/>
  <c r="CT167" i="37" s="1"/>
  <c r="CK167" i="37"/>
  <c r="CU167" i="37" s="1"/>
  <c r="BZ173" i="37" a="1"/>
  <c r="BZ173" i="37" s="1"/>
  <c r="CA173" i="37" s="1"/>
  <c r="CQ173" i="37" s="1"/>
  <c r="CR173" i="37" s="1"/>
  <c r="CK168" i="37"/>
  <c r="CU168" i="37" s="1"/>
  <c r="CL168" i="37"/>
  <c r="CT168" i="37" s="1"/>
  <c r="BZ175" i="37" a="1"/>
  <c r="BZ175" i="37" s="1"/>
  <c r="CA175" i="37" s="1"/>
  <c r="CQ175" i="37" s="1"/>
  <c r="CS175" i="37" s="1"/>
  <c r="BZ171" i="37" a="1"/>
  <c r="BZ171" i="37" s="1"/>
  <c r="CA171" i="37" s="1"/>
  <c r="CQ171" i="37" s="1"/>
  <c r="CR171" i="37" s="1"/>
  <c r="BZ172" i="37" a="1"/>
  <c r="BZ172" i="37" s="1"/>
  <c r="CA172" i="37" s="1"/>
  <c r="CQ172" i="37" s="1"/>
  <c r="CS172" i="37" s="1"/>
  <c r="BZ174" i="37" a="1"/>
  <c r="BZ174" i="37" s="1"/>
  <c r="CA174" i="37" s="1"/>
  <c r="CQ174" i="37" s="1"/>
  <c r="CR174" i="37" s="1"/>
  <c r="BZ169" i="37" a="1"/>
  <c r="BZ169" i="37" s="1"/>
  <c r="CA169" i="37" s="1"/>
  <c r="CQ169" i="37" s="1"/>
  <c r="CR169" i="37" s="1"/>
  <c r="BZ176" i="37" a="1"/>
  <c r="BZ176" i="37" s="1"/>
  <c r="CA176" i="37" s="1"/>
  <c r="CQ176" i="37" s="1"/>
  <c r="CS176" i="37" s="1"/>
  <c r="CI171" i="37"/>
  <c r="BZ170" i="37" a="1"/>
  <c r="BZ170" i="37" s="1"/>
  <c r="CA170" i="37" s="1"/>
  <c r="CQ170" i="37" s="1"/>
  <c r="CS170" i="37" s="1"/>
  <c r="CQ161" i="37"/>
  <c r="BK177" i="37"/>
  <c r="BB177" i="37"/>
  <c r="BJ177" i="37" s="1"/>
  <c r="BK180" i="37"/>
  <c r="BB180" i="37"/>
  <c r="BJ180" i="37" s="1"/>
  <c r="BK179" i="37"/>
  <c r="BB179" i="37"/>
  <c r="BJ179" i="37" s="1"/>
  <c r="BB178" i="37"/>
  <c r="BJ178" i="37" s="1"/>
  <c r="BK178" i="37"/>
  <c r="BT184" i="37"/>
  <c r="CC184" i="37" s="1"/>
  <c r="BB184" i="37"/>
  <c r="BJ184" i="37" s="1"/>
  <c r="BK184" i="37"/>
  <c r="BL182" i="37"/>
  <c r="BK182" i="37"/>
  <c r="BB182" i="37"/>
  <c r="BJ182" i="37" s="1"/>
  <c r="BK183" i="37"/>
  <c r="BB183" i="37"/>
  <c r="BJ183" i="37" s="1"/>
  <c r="BB181" i="37"/>
  <c r="BJ181" i="37" s="1"/>
  <c r="BK181" i="37"/>
  <c r="G192" i="37"/>
  <c r="AF192" i="37" s="1"/>
  <c r="E192" i="37"/>
  <c r="AD192" i="37" s="1"/>
  <c r="AU192" i="37"/>
  <c r="AW192" i="37"/>
  <c r="CP192" i="37"/>
  <c r="AS192" i="37"/>
  <c r="H192" i="37"/>
  <c r="AG192" i="37" s="1"/>
  <c r="CJ192" i="37"/>
  <c r="AZ192" i="37"/>
  <c r="AY192" i="37"/>
  <c r="AL192" i="37"/>
  <c r="AQ192" i="37"/>
  <c r="AH192" i="37"/>
  <c r="AK192" i="37"/>
  <c r="AX192" i="37"/>
  <c r="AM192" i="37"/>
  <c r="AJ192" i="37"/>
  <c r="AN192" i="37"/>
  <c r="AI192" i="37"/>
  <c r="AT192" i="37"/>
  <c r="AO192" i="37"/>
  <c r="AP192" i="37"/>
  <c r="AR192" i="37"/>
  <c r="AV192" i="37"/>
  <c r="E186" i="37"/>
  <c r="AD186" i="37" s="1"/>
  <c r="G186" i="37"/>
  <c r="AF186" i="37" s="1"/>
  <c r="CP186" i="37"/>
  <c r="H186" i="37"/>
  <c r="AG186" i="37" s="1"/>
  <c r="AY186" i="37"/>
  <c r="CJ186" i="37"/>
  <c r="AI186" i="37"/>
  <c r="AX186" i="37"/>
  <c r="AO186" i="37"/>
  <c r="AM186" i="37"/>
  <c r="AK186" i="37"/>
  <c r="AJ186" i="37"/>
  <c r="AH186" i="37"/>
  <c r="AV186" i="37"/>
  <c r="AQ186" i="37"/>
  <c r="AT186" i="37"/>
  <c r="AS186" i="37"/>
  <c r="AN186" i="37"/>
  <c r="AP186" i="37"/>
  <c r="AZ186" i="37"/>
  <c r="AU186" i="37"/>
  <c r="AL186" i="37"/>
  <c r="AR186" i="37"/>
  <c r="AW186" i="37"/>
  <c r="CP187" i="37"/>
  <c r="E187" i="37"/>
  <c r="AD187" i="37" s="1"/>
  <c r="G187" i="37"/>
  <c r="AF187" i="37" s="1"/>
  <c r="CJ187" i="37"/>
  <c r="H187" i="37"/>
  <c r="AG187" i="37" s="1"/>
  <c r="AT187" i="37"/>
  <c r="AN187" i="37"/>
  <c r="AL187" i="37"/>
  <c r="AZ187" i="37"/>
  <c r="AW187" i="37"/>
  <c r="AU187" i="37"/>
  <c r="AJ187" i="37"/>
  <c r="AM187" i="37"/>
  <c r="AV187" i="37"/>
  <c r="AH187" i="37"/>
  <c r="AP187" i="37"/>
  <c r="AS187" i="37"/>
  <c r="AR187" i="37"/>
  <c r="AI187" i="37"/>
  <c r="AK187" i="37"/>
  <c r="AX187" i="37"/>
  <c r="AY187" i="37"/>
  <c r="AQ187" i="37"/>
  <c r="AO187" i="37"/>
  <c r="G190" i="37"/>
  <c r="AF190" i="37" s="1"/>
  <c r="E190" i="37"/>
  <c r="AD190" i="37" s="1"/>
  <c r="CJ190" i="37"/>
  <c r="CP190" i="37"/>
  <c r="H190" i="37"/>
  <c r="AG190" i="37" s="1"/>
  <c r="AN190" i="37"/>
  <c r="AZ190" i="37"/>
  <c r="AP190" i="37"/>
  <c r="AR190" i="37"/>
  <c r="AU190" i="37"/>
  <c r="AT190" i="37"/>
  <c r="AJ190" i="37"/>
  <c r="AV190" i="37"/>
  <c r="AL190" i="37"/>
  <c r="AS190" i="37"/>
  <c r="AQ190" i="37"/>
  <c r="AM190" i="37"/>
  <c r="AO190" i="37"/>
  <c r="AW190" i="37"/>
  <c r="AY190" i="37"/>
  <c r="AX190" i="37"/>
  <c r="AI190" i="37"/>
  <c r="AK190" i="37"/>
  <c r="AH190" i="37"/>
  <c r="AQ185" i="37"/>
  <c r="CJ185" i="37"/>
  <c r="E185" i="37"/>
  <c r="AD185" i="37" s="1"/>
  <c r="H185" i="37"/>
  <c r="AG185" i="37" s="1"/>
  <c r="G185" i="37"/>
  <c r="CP185" i="37"/>
  <c r="AS185" i="37"/>
  <c r="AI185" i="37"/>
  <c r="AJ185" i="37"/>
  <c r="AX185" i="37"/>
  <c r="AW185" i="37"/>
  <c r="AU185" i="37"/>
  <c r="AH185" i="37"/>
  <c r="AT185" i="37"/>
  <c r="AL185" i="37"/>
  <c r="AK185" i="37"/>
  <c r="AR185" i="37"/>
  <c r="AP185" i="37"/>
  <c r="AY185" i="37"/>
  <c r="AZ185" i="37"/>
  <c r="AM185" i="37"/>
  <c r="AO185" i="37"/>
  <c r="AN185" i="37"/>
  <c r="AV185" i="37"/>
  <c r="E189" i="37"/>
  <c r="AD189" i="37" s="1"/>
  <c r="G189" i="37"/>
  <c r="AF189" i="37" s="1"/>
  <c r="H189" i="37"/>
  <c r="AG189" i="37" s="1"/>
  <c r="CP189" i="37"/>
  <c r="CJ189" i="37"/>
  <c r="AN189" i="37"/>
  <c r="AY189" i="37"/>
  <c r="AJ189" i="37"/>
  <c r="AR189" i="37"/>
  <c r="AH189" i="37"/>
  <c r="AI189" i="37"/>
  <c r="AO189" i="37"/>
  <c r="AX189" i="37"/>
  <c r="AP189" i="37"/>
  <c r="AM189" i="37"/>
  <c r="AK189" i="37"/>
  <c r="AT189" i="37"/>
  <c r="AL189" i="37"/>
  <c r="AW189" i="37"/>
  <c r="AQ189" i="37"/>
  <c r="AS189" i="37"/>
  <c r="AV189" i="37"/>
  <c r="AU189" i="37"/>
  <c r="AZ189" i="37"/>
  <c r="G188" i="37"/>
  <c r="AF188" i="37" s="1"/>
  <c r="H188" i="37"/>
  <c r="AG188" i="37" s="1"/>
  <c r="CP188" i="37"/>
  <c r="CJ188" i="37"/>
  <c r="E188" i="37"/>
  <c r="AD188" i="37" s="1"/>
  <c r="AM188" i="37"/>
  <c r="AW188" i="37"/>
  <c r="AX188" i="37"/>
  <c r="AU188" i="37"/>
  <c r="AV188" i="37"/>
  <c r="AO188" i="37"/>
  <c r="AY188" i="37"/>
  <c r="AZ188" i="37"/>
  <c r="AK188" i="37"/>
  <c r="AR188" i="37"/>
  <c r="AP188" i="37"/>
  <c r="AI188" i="37"/>
  <c r="AN188" i="37"/>
  <c r="AT188" i="37"/>
  <c r="AL188" i="37"/>
  <c r="AH188" i="37"/>
  <c r="AJ188" i="37"/>
  <c r="AS188" i="37"/>
  <c r="AQ188" i="37"/>
  <c r="E191" i="37"/>
  <c r="AD191" i="37" s="1"/>
  <c r="AH191" i="37"/>
  <c r="CJ191" i="37"/>
  <c r="CP191" i="37"/>
  <c r="G191" i="37"/>
  <c r="AF191" i="37" s="1"/>
  <c r="H191" i="37"/>
  <c r="AG191" i="37" s="1"/>
  <c r="AN191" i="37"/>
  <c r="AY191" i="37"/>
  <c r="AW191" i="37"/>
  <c r="AM191" i="37"/>
  <c r="AQ191" i="37"/>
  <c r="AL191" i="37"/>
  <c r="AV191" i="37"/>
  <c r="AT191" i="37"/>
  <c r="AI191" i="37"/>
  <c r="AS191" i="37"/>
  <c r="AK191" i="37"/>
  <c r="AO191" i="37"/>
  <c r="AU191" i="37"/>
  <c r="AZ191" i="37"/>
  <c r="AP191" i="37"/>
  <c r="AJ191" i="37"/>
  <c r="AX191" i="37"/>
  <c r="AR191" i="37"/>
  <c r="BS184" i="37" l="1"/>
  <c r="CI173" i="37"/>
  <c r="CL173" i="37" s="1"/>
  <c r="CT173" i="37" s="1"/>
  <c r="CS173" i="37"/>
  <c r="CR175" i="37"/>
  <c r="CL171" i="37"/>
  <c r="CT171" i="37" s="1"/>
  <c r="CK171" i="37"/>
  <c r="CS171" i="37"/>
  <c r="CI175" i="37"/>
  <c r="CI172" i="37"/>
  <c r="CR172" i="37"/>
  <c r="BR180" i="37"/>
  <c r="CS169" i="37"/>
  <c r="BS179" i="37"/>
  <c r="CB179" i="37" s="1"/>
  <c r="CS174" i="37"/>
  <c r="CR176" i="37"/>
  <c r="CI174" i="37"/>
  <c r="CR170" i="37"/>
  <c r="BS177" i="37"/>
  <c r="CB177" i="37" s="1"/>
  <c r="BS182" i="37"/>
  <c r="CB182" i="37" s="1"/>
  <c r="CI169" i="37"/>
  <c r="BS178" i="37"/>
  <c r="CB178" i="37" s="1"/>
  <c r="CI176" i="37"/>
  <c r="BR177" i="37"/>
  <c r="BR183" i="37"/>
  <c r="BS180" i="37"/>
  <c r="CB180" i="37" s="1"/>
  <c r="CI170" i="37"/>
  <c r="BS181" i="37"/>
  <c r="CB181" i="37" s="1"/>
  <c r="BR181" i="37"/>
  <c r="BS183" i="37"/>
  <c r="CB183" i="37" s="1"/>
  <c r="CR161" i="37"/>
  <c r="CS161" i="37"/>
  <c r="BB187" i="37" a="1"/>
  <c r="BR178" i="37"/>
  <c r="BR179" i="37"/>
  <c r="BB190" i="37" a="1"/>
  <c r="BB192" i="37" a="1"/>
  <c r="BB186" i="37" a="1"/>
  <c r="BB191" i="37" a="1"/>
  <c r="BB189" i="37" a="1"/>
  <c r="BR182" i="37"/>
  <c r="AF185" i="37"/>
  <c r="BB185" i="37" s="1" a="1"/>
  <c r="CB184" i="37"/>
  <c r="BR184" i="37"/>
  <c r="BZ184" i="37" s="1" a="1"/>
  <c r="BZ184" i="37" s="1"/>
  <c r="CA184" i="37" s="1"/>
  <c r="CQ184" i="37" s="1"/>
  <c r="BB188" i="37" a="1"/>
  <c r="BW187" i="37" l="1"/>
  <c r="CF187" i="37" s="1"/>
  <c r="BO187" i="37"/>
  <c r="BW185" i="37"/>
  <c r="CF185" i="37" s="1"/>
  <c r="BO185" i="37"/>
  <c r="BO186" i="37"/>
  <c r="BW186" i="37"/>
  <c r="CF186" i="37" s="1"/>
  <c r="BV188" i="37"/>
  <c r="CE188" i="37" s="1"/>
  <c r="BN188" i="37"/>
  <c r="BU188" i="37"/>
  <c r="CD188" i="37" s="1"/>
  <c r="BN189" i="37"/>
  <c r="BV189" i="37"/>
  <c r="CE189" i="37" s="1"/>
  <c r="BU189" i="37"/>
  <c r="CD189" i="37" s="1"/>
  <c r="BN191" i="37"/>
  <c r="BV191" i="37"/>
  <c r="CE191" i="37" s="1"/>
  <c r="BM191" i="37"/>
  <c r="BU191" i="37"/>
  <c r="CD191" i="37" s="1"/>
  <c r="BN185" i="37"/>
  <c r="BV185" i="37"/>
  <c r="CE185" i="37" s="1"/>
  <c r="BM185" i="37"/>
  <c r="BU185" i="37"/>
  <c r="CD185" i="37" s="1"/>
  <c r="BN192" i="37"/>
  <c r="BV192" i="37"/>
  <c r="CE192" i="37" s="1"/>
  <c r="BU192" i="37"/>
  <c r="CD192" i="37" s="1"/>
  <c r="BM192" i="37"/>
  <c r="BV190" i="37"/>
  <c r="CE190" i="37" s="1"/>
  <c r="BN190" i="37"/>
  <c r="BM190" i="37"/>
  <c r="BU190" i="37"/>
  <c r="CD190" i="37" s="1"/>
  <c r="BV187" i="37"/>
  <c r="CE187" i="37" s="1"/>
  <c r="BN187" i="37"/>
  <c r="BU187" i="37"/>
  <c r="CD187" i="37" s="1"/>
  <c r="BM187" i="37"/>
  <c r="BT186" i="37"/>
  <c r="CC186" i="37" s="1"/>
  <c r="BU186" i="37"/>
  <c r="CD186" i="37" s="1"/>
  <c r="BN186" i="37"/>
  <c r="BM186" i="37"/>
  <c r="BV186" i="37"/>
  <c r="CE186" i="37" s="1"/>
  <c r="BT185" i="37"/>
  <c r="CC185" i="37" s="1"/>
  <c r="BL185" i="37"/>
  <c r="BT189" i="37"/>
  <c r="CC189" i="37" s="1"/>
  <c r="BL189" i="37"/>
  <c r="BL187" i="37"/>
  <c r="BT187" i="37"/>
  <c r="CC187" i="37" s="1"/>
  <c r="BL190" i="37"/>
  <c r="BT190" i="37"/>
  <c r="CC190" i="37" s="1"/>
  <c r="BL188" i="37"/>
  <c r="BT188" i="37"/>
  <c r="CC188" i="37" s="1"/>
  <c r="BT192" i="37"/>
  <c r="CC192" i="37" s="1"/>
  <c r="BL192" i="37"/>
  <c r="BT191" i="37"/>
  <c r="CC191" i="37" s="1"/>
  <c r="BL191" i="37"/>
  <c r="CK173" i="37"/>
  <c r="CU173" i="37" s="1"/>
  <c r="CU171" i="37"/>
  <c r="BZ178" i="37" a="1"/>
  <c r="BZ178" i="37" s="1"/>
  <c r="CA178" i="37" s="1"/>
  <c r="CQ178" i="37" s="1"/>
  <c r="CR178" i="37" s="1"/>
  <c r="CL175" i="37"/>
  <c r="CT175" i="37" s="1"/>
  <c r="CK175" i="37"/>
  <c r="CU175" i="37" s="1"/>
  <c r="CK170" i="37"/>
  <c r="CU170" i="37" s="1"/>
  <c r="CL170" i="37"/>
  <c r="CT170" i="37" s="1"/>
  <c r="CL169" i="37"/>
  <c r="CT169" i="37" s="1"/>
  <c r="CK169" i="37"/>
  <c r="CU169" i="37" s="1"/>
  <c r="CL174" i="37"/>
  <c r="CT174" i="37" s="1"/>
  <c r="CK174" i="37"/>
  <c r="CU174" i="37" s="1"/>
  <c r="CK172" i="37"/>
  <c r="CU172" i="37" s="1"/>
  <c r="CL172" i="37"/>
  <c r="CT172" i="37" s="1"/>
  <c r="CL176" i="37"/>
  <c r="CT176" i="37" s="1"/>
  <c r="CK176" i="37"/>
  <c r="CU176" i="37" s="1"/>
  <c r="BZ181" i="37" a="1"/>
  <c r="BZ181" i="37" s="1"/>
  <c r="CA181" i="37" s="1"/>
  <c r="CQ181" i="37" s="1"/>
  <c r="CR181" i="37" s="1"/>
  <c r="BZ179" i="37" a="1"/>
  <c r="BZ179" i="37" s="1"/>
  <c r="CA179" i="37" s="1"/>
  <c r="CQ179" i="37" s="1"/>
  <c r="CR179" i="37" s="1"/>
  <c r="BZ182" i="37" a="1"/>
  <c r="BZ182" i="37" s="1"/>
  <c r="CA182" i="37" s="1"/>
  <c r="CQ182" i="37" s="1"/>
  <c r="CR182" i="37" s="1"/>
  <c r="BZ177" i="37" a="1"/>
  <c r="BZ177" i="37" s="1"/>
  <c r="CA177" i="37" s="1"/>
  <c r="CQ177" i="37" s="1"/>
  <c r="CS177" i="37" s="1"/>
  <c r="BZ180" i="37" a="1"/>
  <c r="BZ180" i="37" s="1"/>
  <c r="CA180" i="37" s="1"/>
  <c r="CQ180" i="37" s="1"/>
  <c r="CR180" i="37" s="1"/>
  <c r="BZ183" i="37" a="1"/>
  <c r="BZ183" i="37" s="1"/>
  <c r="CA183" i="37" s="1"/>
  <c r="CQ183" i="37" s="1"/>
  <c r="CS183" i="37" s="1"/>
  <c r="CU161" i="37"/>
  <c r="CT161" i="37"/>
  <c r="BB185" i="37"/>
  <c r="BJ185" i="37" s="1"/>
  <c r="BK185" i="37"/>
  <c r="BB192" i="37"/>
  <c r="BJ192" i="37" s="1"/>
  <c r="BK192" i="37"/>
  <c r="BM188" i="37"/>
  <c r="BB188" i="37"/>
  <c r="BJ188" i="37" s="1"/>
  <c r="BK188" i="37"/>
  <c r="BM189" i="37"/>
  <c r="BK189" i="37"/>
  <c r="BB189" i="37"/>
  <c r="BJ189" i="37" s="1"/>
  <c r="BK190" i="37"/>
  <c r="BB190" i="37"/>
  <c r="BJ190" i="37" s="1"/>
  <c r="BB191" i="37"/>
  <c r="BJ191" i="37" s="1"/>
  <c r="BK191" i="37"/>
  <c r="BL186" i="37"/>
  <c r="BB186" i="37"/>
  <c r="BJ186" i="37" s="1"/>
  <c r="BK186" i="37"/>
  <c r="BK187" i="37"/>
  <c r="BB187" i="37"/>
  <c r="BJ187" i="37" s="1"/>
  <c r="CP193" i="37"/>
  <c r="H193" i="37"/>
  <c r="AG193" i="37" s="1"/>
  <c r="CJ193" i="37"/>
  <c r="CJ143" i="37" s="1"/>
  <c r="AO193" i="37"/>
  <c r="G193" i="37"/>
  <c r="AF193" i="37" s="1"/>
  <c r="E193" i="37"/>
  <c r="AD193" i="37" s="1"/>
  <c r="AK193" i="37"/>
  <c r="AU193" i="37"/>
  <c r="AP193" i="37"/>
  <c r="AR193" i="37"/>
  <c r="AW193" i="37"/>
  <c r="AL193" i="37"/>
  <c r="AY193" i="37"/>
  <c r="AQ193" i="37"/>
  <c r="AX193" i="37"/>
  <c r="AT193" i="37"/>
  <c r="AN193" i="37"/>
  <c r="AH193" i="37"/>
  <c r="AS193" i="37"/>
  <c r="AZ193" i="37"/>
  <c r="AM193" i="37"/>
  <c r="AV193" i="37"/>
  <c r="AJ193" i="37"/>
  <c r="AI193" i="37"/>
  <c r="CR184" i="37"/>
  <c r="CS184" i="37"/>
  <c r="CI184" i="37"/>
  <c r="CS178" i="37" l="1"/>
  <c r="CI178" i="37"/>
  <c r="CL178" i="37" s="1"/>
  <c r="CT178" i="37" s="1"/>
  <c r="CI181" i="37"/>
  <c r="CL181" i="37" s="1"/>
  <c r="CT181" i="37" s="1"/>
  <c r="CS181" i="37"/>
  <c r="CL184" i="37"/>
  <c r="CT184" i="37" s="1"/>
  <c r="CK184" i="37"/>
  <c r="CU184" i="37" s="1"/>
  <c r="BS190" i="37"/>
  <c r="CB190" i="37" s="1"/>
  <c r="CS180" i="37"/>
  <c r="BR187" i="37"/>
  <c r="CI182" i="37"/>
  <c r="CS182" i="37"/>
  <c r="CS179" i="37"/>
  <c r="BS192" i="37"/>
  <c r="CB192" i="37" s="1"/>
  <c r="CI179" i="37"/>
  <c r="CI177" i="37"/>
  <c r="CR177" i="37"/>
  <c r="BS189" i="37"/>
  <c r="CB189" i="37" s="1"/>
  <c r="CI180" i="37"/>
  <c r="BR190" i="37"/>
  <c r="BR189" i="37"/>
  <c r="BS187" i="37"/>
  <c r="BS185" i="37"/>
  <c r="CB185" i="37" s="1"/>
  <c r="BS191" i="37"/>
  <c r="CB191" i="37" s="1"/>
  <c r="CR183" i="37"/>
  <c r="CI183" i="37"/>
  <c r="BS186" i="37"/>
  <c r="CB186" i="37" s="1"/>
  <c r="BR185" i="37"/>
  <c r="BS188" i="37"/>
  <c r="CB188" i="37" s="1"/>
  <c r="BB193" i="37" a="1"/>
  <c r="BR188" i="37"/>
  <c r="BR192" i="37"/>
  <c r="BR186" i="37"/>
  <c r="BR191" i="37"/>
  <c r="BV193" i="37" l="1"/>
  <c r="CE193" i="37" s="1"/>
  <c r="BN193" i="37"/>
  <c r="BU193" i="37"/>
  <c r="CD193" i="37" s="1"/>
  <c r="BM193" i="37"/>
  <c r="BT193" i="37"/>
  <c r="CC193" i="37" s="1"/>
  <c r="BL193" i="37"/>
  <c r="CK178" i="37"/>
  <c r="CU178" i="37" s="1"/>
  <c r="CK181" i="37"/>
  <c r="CU181" i="37" s="1"/>
  <c r="BZ190" i="37" a="1"/>
  <c r="BZ190" i="37" s="1"/>
  <c r="CA190" i="37" s="1"/>
  <c r="CQ190" i="37" s="1"/>
  <c r="CS190" i="37" s="1"/>
  <c r="CL179" i="37"/>
  <c r="CT179" i="37" s="1"/>
  <c r="CK179" i="37"/>
  <c r="CU179" i="37" s="1"/>
  <c r="CL180" i="37"/>
  <c r="CT180" i="37" s="1"/>
  <c r="CK180" i="37"/>
  <c r="CU180" i="37" s="1"/>
  <c r="CK177" i="37"/>
  <c r="CU177" i="37" s="1"/>
  <c r="CL177" i="37"/>
  <c r="CT177" i="37" s="1"/>
  <c r="CL183" i="37"/>
  <c r="CT183" i="37" s="1"/>
  <c r="CK183" i="37"/>
  <c r="CU183" i="37" s="1"/>
  <c r="CL182" i="37"/>
  <c r="CT182" i="37" s="1"/>
  <c r="CK182" i="37"/>
  <c r="CU182" i="37" s="1"/>
  <c r="BZ187" i="37" a="1"/>
  <c r="BZ187" i="37" s="1"/>
  <c r="CA187" i="37" s="1"/>
  <c r="CQ187" i="37" s="1"/>
  <c r="CS187" i="37" s="1"/>
  <c r="BZ189" i="37" a="1"/>
  <c r="BZ189" i="37" s="1"/>
  <c r="CA189" i="37" s="1"/>
  <c r="CQ189" i="37" s="1"/>
  <c r="CS189" i="37" s="1"/>
  <c r="BZ192" i="37" a="1"/>
  <c r="BZ192" i="37" s="1"/>
  <c r="CA192" i="37" s="1"/>
  <c r="CQ192" i="37" s="1"/>
  <c r="CR192" i="37" s="1"/>
  <c r="CB187" i="37"/>
  <c r="BZ191" i="37" a="1"/>
  <c r="BZ191" i="37" s="1"/>
  <c r="CA191" i="37" s="1"/>
  <c r="CQ191" i="37" s="1"/>
  <c r="CR191" i="37" s="1"/>
  <c r="BZ185" i="37" a="1"/>
  <c r="BZ185" i="37" s="1"/>
  <c r="CA185" i="37" s="1"/>
  <c r="CQ185" i="37" s="1"/>
  <c r="BZ186" i="37" a="1"/>
  <c r="BZ186" i="37" s="1"/>
  <c r="CA186" i="37" s="1"/>
  <c r="CQ186" i="37" s="1"/>
  <c r="CR186" i="37" s="1"/>
  <c r="BZ188" i="37" a="1"/>
  <c r="BZ188" i="37" s="1"/>
  <c r="BB193" i="37"/>
  <c r="BJ193" i="37" s="1"/>
  <c r="BK193" i="37"/>
  <c r="CR190" i="37" l="1"/>
  <c r="CI190" i="37"/>
  <c r="CL190" i="37" s="1"/>
  <c r="CI192" i="37"/>
  <c r="CL192" i="37" s="1"/>
  <c r="CT192" i="37" s="1"/>
  <c r="CR187" i="37"/>
  <c r="BR193" i="37"/>
  <c r="CI187" i="37"/>
  <c r="BS193" i="37"/>
  <c r="CI189" i="37"/>
  <c r="CS192" i="37"/>
  <c r="CR189" i="37"/>
  <c r="CI191" i="37"/>
  <c r="CS191" i="37"/>
  <c r="CS185" i="37"/>
  <c r="CR185" i="37"/>
  <c r="CI185" i="37"/>
  <c r="CS186" i="37"/>
  <c r="CI186" i="37"/>
  <c r="CA188" i="37"/>
  <c r="CQ188" i="37" s="1"/>
  <c r="CI188" i="37"/>
  <c r="CT190" i="37" l="1"/>
  <c r="CK192" i="37"/>
  <c r="CU192" i="37" s="1"/>
  <c r="CK190" i="37"/>
  <c r="CU190" i="37" s="1"/>
  <c r="BZ193" i="37" a="1"/>
  <c r="BZ193" i="37" s="1"/>
  <c r="CA193" i="37" s="1"/>
  <c r="CL185" i="37"/>
  <c r="CT185" i="37" s="1"/>
  <c r="CK185" i="37"/>
  <c r="CU185" i="37" s="1"/>
  <c r="CL189" i="37"/>
  <c r="CT189" i="37" s="1"/>
  <c r="CK189" i="37"/>
  <c r="CU189" i="37" s="1"/>
  <c r="CB193" i="37"/>
  <c r="CL186" i="37"/>
  <c r="CT186" i="37" s="1"/>
  <c r="CK186" i="37"/>
  <c r="CU186" i="37" s="1"/>
  <c r="CL187" i="37"/>
  <c r="CT187" i="37" s="1"/>
  <c r="CK187" i="37"/>
  <c r="CU187" i="37" s="1"/>
  <c r="CL191" i="37"/>
  <c r="CT191" i="37" s="1"/>
  <c r="CK191" i="37"/>
  <c r="CU191" i="37" s="1"/>
  <c r="CK188" i="37"/>
  <c r="CL188" i="37"/>
  <c r="CS188" i="37"/>
  <c r="CR188" i="37"/>
  <c r="CI193" i="37" l="1"/>
  <c r="CI143" i="37" s="1"/>
  <c r="BZ143" i="37"/>
  <c r="CT188" i="37"/>
  <c r="CU188" i="37"/>
  <c r="CQ193" i="37"/>
  <c r="CA143" i="37"/>
  <c r="CL193" i="37" l="1"/>
  <c r="CL143" i="37" s="1"/>
  <c r="CK193" i="37"/>
  <c r="CK143" i="37" s="1"/>
  <c r="CQ143" i="37"/>
  <c r="P133" i="37" s="1"/>
  <c r="CS193" i="37"/>
  <c r="CR193" i="37"/>
  <c r="R133" i="37" l="1"/>
  <c r="I87" i="37"/>
  <c r="I12" i="43" s="1"/>
  <c r="CR143" i="37"/>
  <c r="CT193" i="37"/>
  <c r="CT143" i="37" s="1"/>
  <c r="P135" i="37" s="1"/>
  <c r="K87" i="37" s="1"/>
  <c r="CS143" i="37"/>
  <c r="CU193" i="37"/>
  <c r="CU143" i="37" s="1"/>
  <c r="P136" i="37" s="1"/>
  <c r="S87" i="37" l="1"/>
  <c r="S12" i="43" s="1"/>
  <c r="K12" i="43"/>
  <c r="R136" i="37"/>
  <c r="M87" i="37"/>
  <c r="M12" i="43" s="1"/>
  <c r="R87" i="37"/>
  <c r="R12" i="43" s="1"/>
  <c r="O87" i="37"/>
  <c r="O12" i="43" s="1"/>
  <c r="R135" i="37"/>
  <c r="R134" i="37" s="1"/>
  <c r="P134" i="37"/>
  <c r="P87" i="37" l="1"/>
  <c r="P12" i="43" s="1"/>
  <c r="T87" i="37"/>
  <c r="T12" i="43" s="1"/>
  <c r="F62" i="42"/>
  <c r="I62" i="42"/>
  <c r="I57" i="42"/>
  <c r="G57" i="42"/>
  <c r="G58" i="42"/>
  <c r="H57" i="42"/>
  <c r="D63" i="42"/>
  <c r="D62" i="42"/>
  <c r="D67" i="42"/>
  <c r="D73" i="42"/>
  <c r="O73" i="42"/>
  <c r="S72" i="42"/>
  <c r="N73" i="42"/>
  <c r="R73" i="42"/>
  <c r="J72" i="42"/>
  <c r="K72" i="42"/>
  <c r="N72" i="42"/>
  <c r="P72" i="42"/>
  <c r="G72" i="42"/>
  <c r="L73" i="42"/>
  <c r="Q73" i="42"/>
  <c r="K73" i="42"/>
  <c r="M73" i="42"/>
  <c r="L72" i="42"/>
  <c r="S73" i="42"/>
  <c r="R72" i="42"/>
  <c r="I73" i="42"/>
  <c r="U73" i="42"/>
  <c r="H72" i="42"/>
  <c r="L62" i="42"/>
  <c r="P73" i="42"/>
  <c r="L68" i="42"/>
  <c r="D72" i="42"/>
  <c r="E72" i="42"/>
  <c r="F72" i="42"/>
  <c r="D57" i="42"/>
  <c r="E83" i="42"/>
  <c r="D58" i="42"/>
  <c r="K63" i="42" l="1"/>
  <c r="G67" i="42"/>
  <c r="F63" i="42"/>
  <c r="J63" i="42"/>
  <c r="G68" i="42"/>
  <c r="F67" i="42"/>
  <c r="K58" i="42"/>
  <c r="E68" i="42"/>
  <c r="G62" i="42"/>
  <c r="I63" i="42"/>
  <c r="F68" i="42"/>
  <c r="G63" i="42"/>
  <c r="E58" i="42"/>
  <c r="E63" i="42"/>
  <c r="J57" i="42"/>
  <c r="I67" i="42"/>
  <c r="K67" i="42"/>
  <c r="I68" i="42"/>
  <c r="K62" i="42"/>
  <c r="J58" i="42"/>
  <c r="F57" i="42"/>
  <c r="E67" i="42"/>
  <c r="M72" i="42"/>
  <c r="T72" i="42"/>
  <c r="E57" i="42"/>
  <c r="F58" i="42"/>
  <c r="E62" i="42"/>
  <c r="H67" i="42"/>
  <c r="H63" i="42"/>
  <c r="K57" i="42"/>
  <c r="K68" i="42"/>
  <c r="J68" i="42"/>
  <c r="H58" i="42"/>
  <c r="G73" i="42"/>
  <c r="O72" i="42"/>
  <c r="I72" i="42"/>
  <c r="F73" i="42"/>
  <c r="E73" i="42"/>
  <c r="U72" i="42"/>
  <c r="J67" i="42"/>
  <c r="D68" i="42"/>
  <c r="L67" i="42"/>
  <c r="L58" i="42"/>
  <c r="J62" i="42"/>
  <c r="H62" i="42"/>
  <c r="H73" i="42"/>
  <c r="J73" i="42"/>
  <c r="L57" i="42"/>
  <c r="T73" i="42"/>
  <c r="H68" i="42"/>
  <c r="Q72" i="42"/>
  <c r="L63" i="42"/>
  <c r="I58" i="42"/>
  <c r="E76" i="42" l="1"/>
  <c r="L134" i="42" s="1"/>
  <c r="CY144" i="42" a="1"/>
  <c r="CZ152" i="42" s="1"/>
  <c r="G199" i="42"/>
  <c r="CY278" i="42" a="1"/>
  <c r="CZ286" i="42" s="1"/>
  <c r="G266" i="42"/>
  <c r="M269" i="42" s="1"/>
  <c r="G333" i="42"/>
  <c r="M335" i="42" s="1"/>
  <c r="M336" i="42"/>
  <c r="N77" i="42"/>
  <c r="D76" i="42"/>
  <c r="M201" i="42"/>
  <c r="M202" i="42"/>
  <c r="CY345" i="42" a="1"/>
  <c r="M77" i="42"/>
  <c r="N78" i="42" a="1"/>
  <c r="N78" i="42" s="1"/>
  <c r="M78" i="42" a="1"/>
  <c r="M78" i="42" s="1"/>
  <c r="G132" i="42"/>
  <c r="G131" i="42"/>
  <c r="M79" i="42" a="1"/>
  <c r="M79" i="42" s="1"/>
  <c r="G198" i="42"/>
  <c r="L77" i="42"/>
  <c r="D77" i="42"/>
  <c r="L79" i="42" a="1"/>
  <c r="L79" i="42" s="1"/>
  <c r="E77" i="42"/>
  <c r="G265" i="42"/>
  <c r="G332" i="42"/>
  <c r="N79" i="42" a="1"/>
  <c r="N79" i="42" s="1"/>
  <c r="L78" i="42" a="1"/>
  <c r="L78" i="42" s="1"/>
  <c r="CY211" i="42" a="1"/>
  <c r="CZ146" i="42" l="1"/>
  <c r="CZ147" i="42"/>
  <c r="CZ156" i="42"/>
  <c r="CZ148" i="42"/>
  <c r="CZ145" i="42"/>
  <c r="CZ151" i="42"/>
  <c r="CZ150" i="42"/>
  <c r="CY144" i="42"/>
  <c r="CZ144" i="42" s="1"/>
  <c r="CZ158" i="42"/>
  <c r="CZ282" i="42"/>
  <c r="CZ280" i="42"/>
  <c r="CZ287" i="42"/>
  <c r="CZ284" i="42"/>
  <c r="CZ288" i="42"/>
  <c r="CZ293" i="42"/>
  <c r="CY278" i="42"/>
  <c r="CZ278" i="42" s="1"/>
  <c r="CZ153" i="42"/>
  <c r="CZ279" i="42"/>
  <c r="CZ157" i="42"/>
  <c r="CZ161" i="42"/>
  <c r="CZ294" i="42"/>
  <c r="CZ149" i="42"/>
  <c r="CZ290" i="42"/>
  <c r="CZ159" i="42"/>
  <c r="CZ292" i="42"/>
  <c r="CZ155" i="42"/>
  <c r="CZ283" i="42"/>
  <c r="CZ154" i="42"/>
  <c r="CZ281" i="42"/>
  <c r="CZ291" i="42"/>
  <c r="CZ160" i="42"/>
  <c r="CZ295" i="42"/>
  <c r="CZ289" i="42"/>
  <c r="CZ285" i="42"/>
  <c r="M268" i="42"/>
  <c r="M134" i="42"/>
  <c r="M135" i="42"/>
  <c r="CZ361" i="42"/>
  <c r="CZ362" i="42"/>
  <c r="CZ348" i="42"/>
  <c r="CZ358" i="42"/>
  <c r="CZ357" i="42"/>
  <c r="CY345" i="42"/>
  <c r="CZ345" i="42" s="1"/>
  <c r="CZ350" i="42"/>
  <c r="CZ349" i="42"/>
  <c r="CZ351" i="42"/>
  <c r="CZ353" i="42"/>
  <c r="CZ355" i="42"/>
  <c r="CZ346" i="42"/>
  <c r="CZ354" i="42"/>
  <c r="CZ360" i="42"/>
  <c r="CZ359" i="42"/>
  <c r="CZ352" i="42"/>
  <c r="CZ356" i="42"/>
  <c r="CZ347" i="42"/>
  <c r="G77" i="42"/>
  <c r="G267" i="42"/>
  <c r="G268" i="42" s="1"/>
  <c r="G133" i="42"/>
  <c r="G134" i="42" s="1"/>
  <c r="G200" i="42"/>
  <c r="G201" i="42" s="1"/>
  <c r="G334" i="42"/>
  <c r="G335" i="42" s="1"/>
  <c r="O77" i="42"/>
  <c r="O79" i="42" s="1"/>
  <c r="L135" i="42"/>
  <c r="H77" i="42"/>
  <c r="CZ219" i="42"/>
  <c r="CZ221" i="42"/>
  <c r="CZ217" i="42"/>
  <c r="CZ225" i="42"/>
  <c r="CZ227" i="42"/>
  <c r="CZ226" i="42"/>
  <c r="CZ228" i="42"/>
  <c r="CZ216" i="42"/>
  <c r="CZ214" i="42"/>
  <c r="CZ222" i="42"/>
  <c r="CZ212" i="42"/>
  <c r="CY211" i="42"/>
  <c r="CZ211" i="42" s="1"/>
  <c r="CZ220" i="42"/>
  <c r="CZ223" i="42"/>
  <c r="CZ224" i="42"/>
  <c r="CZ218" i="42"/>
  <c r="CZ215" i="42"/>
  <c r="CZ213" i="42"/>
  <c r="O78" i="42" l="1"/>
  <c r="G337" i="42"/>
  <c r="J337" i="42"/>
  <c r="H90" i="42" s="1"/>
  <c r="H35" i="43" s="1"/>
  <c r="J336" i="42"/>
  <c r="G136" i="42"/>
  <c r="J135" i="42"/>
  <c r="J136" i="42"/>
  <c r="H87" i="42" s="1"/>
  <c r="H32" i="43" s="1"/>
  <c r="G203" i="42"/>
  <c r="J202" i="42"/>
  <c r="J203" i="42"/>
  <c r="H88" i="42" s="1"/>
  <c r="H33" i="43" s="1"/>
  <c r="G270" i="42"/>
  <c r="J270" i="42"/>
  <c r="H89" i="42" s="1"/>
  <c r="H34" i="43" s="1"/>
  <c r="J269" i="42"/>
  <c r="DA285" i="42" l="1"/>
  <c r="DB285" i="42" s="1"/>
  <c r="DA294" i="42"/>
  <c r="DB294" i="42" s="1"/>
  <c r="DA292" i="42"/>
  <c r="DB292" i="42" s="1"/>
  <c r="DA282" i="42"/>
  <c r="DB282" i="42" s="1"/>
  <c r="DA289" i="42"/>
  <c r="DB289" i="42" s="1"/>
  <c r="DA293" i="42"/>
  <c r="DB293" i="42" s="1"/>
  <c r="DA295" i="42"/>
  <c r="DB295" i="42" s="1"/>
  <c r="DA286" i="42"/>
  <c r="DB286" i="42" s="1"/>
  <c r="DA284" i="42"/>
  <c r="DB284" i="42" s="1"/>
  <c r="DA283" i="42"/>
  <c r="DB283" i="42" s="1"/>
  <c r="DA281" i="42"/>
  <c r="DB281" i="42" s="1"/>
  <c r="DA287" i="42"/>
  <c r="DB287" i="42" s="1"/>
  <c r="DA288" i="42"/>
  <c r="DB288" i="42" s="1"/>
  <c r="DA279" i="42"/>
  <c r="DB279" i="42" s="1"/>
  <c r="DA291" i="42"/>
  <c r="DB291" i="42" s="1"/>
  <c r="DA280" i="42"/>
  <c r="DB280" i="42" s="1"/>
  <c r="DA290" i="42"/>
  <c r="DB290" i="42" s="1"/>
  <c r="DA278" i="42"/>
  <c r="DB278" i="42" s="1"/>
  <c r="G89" i="42"/>
  <c r="G34" i="43" s="1"/>
  <c r="C280" i="42"/>
  <c r="C302" i="42"/>
  <c r="C322" i="42"/>
  <c r="C315" i="42"/>
  <c r="C314" i="42"/>
  <c r="C299" i="42"/>
  <c r="C306" i="42"/>
  <c r="C325" i="42"/>
  <c r="C317" i="42"/>
  <c r="C295" i="42"/>
  <c r="C321" i="42"/>
  <c r="C288" i="42"/>
  <c r="C309" i="42"/>
  <c r="C283" i="42"/>
  <c r="C303" i="42"/>
  <c r="C301" i="42"/>
  <c r="C308" i="42"/>
  <c r="C284" i="42"/>
  <c r="C305" i="42"/>
  <c r="C324" i="42"/>
  <c r="C312" i="42"/>
  <c r="C323" i="42"/>
  <c r="C292" i="42"/>
  <c r="C316" i="42"/>
  <c r="C297" i="42"/>
  <c r="C327" i="42"/>
  <c r="C320" i="42"/>
  <c r="C294" i="42"/>
  <c r="C307" i="42"/>
  <c r="C311" i="42"/>
  <c r="C304" i="42"/>
  <c r="C281" i="42"/>
  <c r="C310" i="42"/>
  <c r="C282" i="42"/>
  <c r="C289" i="42"/>
  <c r="C286" i="42"/>
  <c r="C290" i="42"/>
  <c r="C285" i="42"/>
  <c r="C298" i="42"/>
  <c r="C293" i="42"/>
  <c r="C319" i="42"/>
  <c r="C313" i="42"/>
  <c r="C287" i="42"/>
  <c r="C278" i="42"/>
  <c r="C318" i="42"/>
  <c r="C326" i="42"/>
  <c r="C300" i="42"/>
  <c r="C279" i="42"/>
  <c r="C291" i="42"/>
  <c r="C296" i="42"/>
  <c r="DA152" i="42"/>
  <c r="DB152" i="42" s="1"/>
  <c r="DA151" i="42"/>
  <c r="DB151" i="42" s="1"/>
  <c r="DA155" i="42"/>
  <c r="DB155" i="42" s="1"/>
  <c r="DA154" i="42"/>
  <c r="DB154" i="42" s="1"/>
  <c r="DA153" i="42"/>
  <c r="DB153" i="42" s="1"/>
  <c r="DA150" i="42"/>
  <c r="DB150" i="42" s="1"/>
  <c r="DA157" i="42"/>
  <c r="DB157" i="42" s="1"/>
  <c r="DA148" i="42"/>
  <c r="DB148" i="42" s="1"/>
  <c r="DA159" i="42"/>
  <c r="DB159" i="42" s="1"/>
  <c r="DA161" i="42"/>
  <c r="DB161" i="42" s="1"/>
  <c r="DA160" i="42"/>
  <c r="DB160" i="42" s="1"/>
  <c r="DA146" i="42"/>
  <c r="DB146" i="42" s="1"/>
  <c r="DA147" i="42"/>
  <c r="DB147" i="42" s="1"/>
  <c r="DA156" i="42"/>
  <c r="DB156" i="42" s="1"/>
  <c r="DA149" i="42"/>
  <c r="DB149" i="42" s="1"/>
  <c r="DA145" i="42"/>
  <c r="DB145" i="42" s="1"/>
  <c r="G87" i="42"/>
  <c r="G32" i="43" s="1"/>
  <c r="DA144" i="42"/>
  <c r="DB144" i="42" s="1"/>
  <c r="DA158" i="42"/>
  <c r="DB158" i="42" s="1"/>
  <c r="C172" i="42"/>
  <c r="C168" i="42"/>
  <c r="C160" i="42"/>
  <c r="C162" i="42"/>
  <c r="C193" i="42"/>
  <c r="C182" i="42"/>
  <c r="C163" i="42"/>
  <c r="C157" i="42"/>
  <c r="C186" i="42"/>
  <c r="C146" i="42"/>
  <c r="C177" i="42"/>
  <c r="C152" i="42"/>
  <c r="C167" i="42"/>
  <c r="C190" i="42"/>
  <c r="C170" i="42"/>
  <c r="C151" i="42"/>
  <c r="C180" i="42"/>
  <c r="C183" i="42"/>
  <c r="C169" i="42"/>
  <c r="C150" i="42"/>
  <c r="C161" i="42"/>
  <c r="C184" i="42"/>
  <c r="C145" i="42"/>
  <c r="C181" i="42"/>
  <c r="C187" i="42"/>
  <c r="C192" i="42"/>
  <c r="C171" i="42"/>
  <c r="C159" i="42"/>
  <c r="C156" i="42"/>
  <c r="C173" i="42"/>
  <c r="C185" i="42"/>
  <c r="C174" i="42"/>
  <c r="C176" i="42"/>
  <c r="C144" i="42"/>
  <c r="C189" i="42"/>
  <c r="C153" i="42"/>
  <c r="C155" i="42"/>
  <c r="C149" i="42"/>
  <c r="C188" i="42"/>
  <c r="C148" i="42"/>
  <c r="C178" i="42"/>
  <c r="C158" i="42"/>
  <c r="C165" i="42"/>
  <c r="C191" i="42"/>
  <c r="C166" i="42"/>
  <c r="C179" i="42"/>
  <c r="C154" i="42"/>
  <c r="C147" i="42"/>
  <c r="C164" i="42"/>
  <c r="C175" i="42"/>
  <c r="C368" i="42"/>
  <c r="C388" i="42"/>
  <c r="C383" i="42"/>
  <c r="C366" i="42"/>
  <c r="C365" i="42"/>
  <c r="C384" i="42"/>
  <c r="C390" i="42"/>
  <c r="C393" i="42"/>
  <c r="C385" i="42"/>
  <c r="C373" i="42"/>
  <c r="C386" i="42"/>
  <c r="C358" i="42"/>
  <c r="C349" i="42"/>
  <c r="C387" i="42"/>
  <c r="C347" i="42"/>
  <c r="C371" i="42"/>
  <c r="C391" i="42"/>
  <c r="C377" i="42"/>
  <c r="C352" i="42"/>
  <c r="C394" i="42"/>
  <c r="C367" i="42"/>
  <c r="C372" i="42"/>
  <c r="C370" i="42"/>
  <c r="C346" i="42"/>
  <c r="C350" i="42"/>
  <c r="C351" i="42"/>
  <c r="C369" i="42"/>
  <c r="C348" i="42"/>
  <c r="C376" i="42"/>
  <c r="C379" i="42"/>
  <c r="C392" i="42"/>
  <c r="C357" i="42"/>
  <c r="C363" i="42"/>
  <c r="C353" i="42"/>
  <c r="C359" i="42"/>
  <c r="C361" i="42"/>
  <c r="C389" i="42"/>
  <c r="C356" i="42"/>
  <c r="C382" i="42"/>
  <c r="C355" i="42"/>
  <c r="C364" i="42"/>
  <c r="C381" i="42"/>
  <c r="C354" i="42"/>
  <c r="C362" i="42"/>
  <c r="C360" i="42"/>
  <c r="C375" i="42"/>
  <c r="C378" i="42"/>
  <c r="C380" i="42"/>
  <c r="C374" i="42"/>
  <c r="C345" i="42"/>
  <c r="DA218" i="42"/>
  <c r="DB218" i="42" s="1"/>
  <c r="DA219" i="42"/>
  <c r="DB219" i="42" s="1"/>
  <c r="DA220" i="42"/>
  <c r="DB220" i="42" s="1"/>
  <c r="DA224" i="42"/>
  <c r="DB224" i="42" s="1"/>
  <c r="DA228" i="42"/>
  <c r="DB228" i="42" s="1"/>
  <c r="DA215" i="42"/>
  <c r="DB215" i="42" s="1"/>
  <c r="DA216" i="42"/>
  <c r="DB216" i="42" s="1"/>
  <c r="DA227" i="42"/>
  <c r="DB227" i="42" s="1"/>
  <c r="DA212" i="42"/>
  <c r="DB212" i="42" s="1"/>
  <c r="DA225" i="42"/>
  <c r="DB225" i="42" s="1"/>
  <c r="DA221" i="42"/>
  <c r="DB221" i="42" s="1"/>
  <c r="DA213" i="42"/>
  <c r="DB213" i="42" s="1"/>
  <c r="DA223" i="42"/>
  <c r="DB223" i="42" s="1"/>
  <c r="DA222" i="42"/>
  <c r="DB222" i="42" s="1"/>
  <c r="DA226" i="42"/>
  <c r="DB226" i="42" s="1"/>
  <c r="DA214" i="42"/>
  <c r="DB214" i="42" s="1"/>
  <c r="DA217" i="42"/>
  <c r="DB217" i="42" s="1"/>
  <c r="DA211" i="42"/>
  <c r="DB211" i="42" s="1"/>
  <c r="G88" i="42"/>
  <c r="G33" i="43" s="1"/>
  <c r="C229" i="42"/>
  <c r="C215" i="42"/>
  <c r="C244" i="42"/>
  <c r="C246" i="42"/>
  <c r="C256" i="42"/>
  <c r="C212" i="42"/>
  <c r="C248" i="42"/>
  <c r="C213" i="42"/>
  <c r="C240" i="42"/>
  <c r="C235" i="42"/>
  <c r="C218" i="42"/>
  <c r="C220" i="42"/>
  <c r="C242" i="42"/>
  <c r="C258" i="42"/>
  <c r="C230" i="42"/>
  <c r="C223" i="42"/>
  <c r="C238" i="42"/>
  <c r="C211" i="42"/>
  <c r="C239" i="42"/>
  <c r="C233" i="42"/>
  <c r="C216" i="42"/>
  <c r="C245" i="42"/>
  <c r="C251" i="42"/>
  <c r="C241" i="42"/>
  <c r="C250" i="42"/>
  <c r="C252" i="42"/>
  <c r="C221" i="42"/>
  <c r="C224" i="42"/>
  <c r="C253" i="42"/>
  <c r="C237" i="42"/>
  <c r="C243" i="42"/>
  <c r="C254" i="42"/>
  <c r="C214" i="42"/>
  <c r="C228" i="42"/>
  <c r="C249" i="42"/>
  <c r="C222" i="42"/>
  <c r="C234" i="42"/>
  <c r="C260" i="42"/>
  <c r="C257" i="42"/>
  <c r="C231" i="42"/>
  <c r="C217" i="42"/>
  <c r="C226" i="42"/>
  <c r="C232" i="42"/>
  <c r="C236" i="42"/>
  <c r="C255" i="42"/>
  <c r="C219" i="42"/>
  <c r="C227" i="42"/>
  <c r="C247" i="42"/>
  <c r="C259" i="42"/>
  <c r="C225" i="42"/>
  <c r="DA351" i="42"/>
  <c r="DB351" i="42" s="1"/>
  <c r="DA358" i="42"/>
  <c r="DB358" i="42" s="1"/>
  <c r="DA355" i="42"/>
  <c r="DB355" i="42" s="1"/>
  <c r="DA353" i="42"/>
  <c r="DB353" i="42" s="1"/>
  <c r="DA352" i="42"/>
  <c r="DB352" i="42" s="1"/>
  <c r="DA356" i="42"/>
  <c r="DB356" i="42" s="1"/>
  <c r="DA361" i="42"/>
  <c r="DB361" i="42" s="1"/>
  <c r="DA346" i="42"/>
  <c r="DB346" i="42" s="1"/>
  <c r="DA348" i="42"/>
  <c r="DB348" i="42" s="1"/>
  <c r="DA357" i="42"/>
  <c r="DB357" i="42" s="1"/>
  <c r="DA350" i="42"/>
  <c r="DB350" i="42" s="1"/>
  <c r="DA360" i="42"/>
  <c r="DB360" i="42" s="1"/>
  <c r="DA354" i="42"/>
  <c r="DB354" i="42" s="1"/>
  <c r="DA347" i="42"/>
  <c r="DB347" i="42" s="1"/>
  <c r="DA362" i="42"/>
  <c r="DB362" i="42" s="1"/>
  <c r="G90" i="42"/>
  <c r="G35" i="43" s="1"/>
  <c r="DA349" i="42"/>
  <c r="DB349" i="42" s="1"/>
  <c r="DA345" i="42"/>
  <c r="DB345" i="42" s="1"/>
  <c r="DA359" i="42"/>
  <c r="DB359" i="42" s="1"/>
  <c r="X157" i="42" l="1"/>
  <c r="AW157" i="42" s="1"/>
  <c r="H157" i="42"/>
  <c r="AG157" i="42" s="1"/>
  <c r="L157" i="42"/>
  <c r="AK157" i="42" s="1"/>
  <c r="T157" i="42"/>
  <c r="AS157" i="42" s="1"/>
  <c r="P157" i="42"/>
  <c r="AO157" i="42" s="1"/>
  <c r="D157" i="42"/>
  <c r="AC157" i="42" s="1"/>
  <c r="L163" i="42"/>
  <c r="AK163" i="42" s="1"/>
  <c r="P163" i="42"/>
  <c r="AO163" i="42" s="1"/>
  <c r="T163" i="42"/>
  <c r="AS163" i="42" s="1"/>
  <c r="H163" i="42"/>
  <c r="AG163" i="42" s="1"/>
  <c r="X163" i="42"/>
  <c r="AW163" i="42" s="1"/>
  <c r="D163" i="42"/>
  <c r="AC163" i="42" s="1"/>
  <c r="L287" i="42"/>
  <c r="AK287" i="42" s="1"/>
  <c r="H287" i="42"/>
  <c r="AG287" i="42" s="1"/>
  <c r="X287" i="42"/>
  <c r="AW287" i="42" s="1"/>
  <c r="P287" i="42"/>
  <c r="AO287" i="42" s="1"/>
  <c r="D287" i="42"/>
  <c r="AC287" i="42" s="1"/>
  <c r="T287" i="42"/>
  <c r="AS287" i="42" s="1"/>
  <c r="D193" i="42"/>
  <c r="AC193" i="42" s="1"/>
  <c r="H193" i="42"/>
  <c r="AG193" i="42" s="1"/>
  <c r="L193" i="42"/>
  <c r="AK193" i="42" s="1"/>
  <c r="X193" i="42"/>
  <c r="AW193" i="42" s="1"/>
  <c r="P193" i="42"/>
  <c r="AO193" i="42" s="1"/>
  <c r="T193" i="42"/>
  <c r="AS193" i="42" s="1"/>
  <c r="L353" i="42"/>
  <c r="AK353" i="42" s="1"/>
  <c r="D353" i="42"/>
  <c r="AC353" i="42" s="1"/>
  <c r="H353" i="42"/>
  <c r="AG353" i="42" s="1"/>
  <c r="P353" i="42"/>
  <c r="AO353" i="42" s="1"/>
  <c r="T353" i="42"/>
  <c r="AS353" i="42" s="1"/>
  <c r="X353" i="42"/>
  <c r="AW353" i="42" s="1"/>
  <c r="L391" i="42"/>
  <c r="AK391" i="42" s="1"/>
  <c r="D391" i="42"/>
  <c r="AC391" i="42" s="1"/>
  <c r="P391" i="42"/>
  <c r="AO391" i="42" s="1"/>
  <c r="H391" i="42"/>
  <c r="AG391" i="42" s="1"/>
  <c r="X391" i="42"/>
  <c r="AW391" i="42" s="1"/>
  <c r="T391" i="42"/>
  <c r="AS391" i="42" s="1"/>
  <c r="D218" i="42"/>
  <c r="AC218" i="42" s="1"/>
  <c r="X218" i="42"/>
  <c r="AW218" i="42" s="1"/>
  <c r="T218" i="42"/>
  <c r="AS218" i="42" s="1"/>
  <c r="P218" i="42"/>
  <c r="AO218" i="42" s="1"/>
  <c r="H218" i="42"/>
  <c r="AG218" i="42" s="1"/>
  <c r="L218" i="42"/>
  <c r="AK218" i="42" s="1"/>
  <c r="L183" i="42"/>
  <c r="AK183" i="42" s="1"/>
  <c r="H183" i="42"/>
  <c r="AG183" i="42" s="1"/>
  <c r="P183" i="42"/>
  <c r="AO183" i="42" s="1"/>
  <c r="T183" i="42"/>
  <c r="AS183" i="42" s="1"/>
  <c r="D183" i="42"/>
  <c r="AC183" i="42" s="1"/>
  <c r="X183" i="42"/>
  <c r="AW183" i="42" s="1"/>
  <c r="D298" i="42"/>
  <c r="AC298" i="42" s="1"/>
  <c r="X298" i="42"/>
  <c r="AW298" i="42" s="1"/>
  <c r="H298" i="42"/>
  <c r="AG298" i="42" s="1"/>
  <c r="L298" i="42"/>
  <c r="AK298" i="42" s="1"/>
  <c r="P298" i="42"/>
  <c r="AO298" i="42" s="1"/>
  <c r="T298" i="42"/>
  <c r="AS298" i="42" s="1"/>
  <c r="D292" i="42"/>
  <c r="AC292" i="42" s="1"/>
  <c r="H292" i="42"/>
  <c r="AG292" i="42" s="1"/>
  <c r="X292" i="42"/>
  <c r="AW292" i="42" s="1"/>
  <c r="L292" i="42"/>
  <c r="AK292" i="42" s="1"/>
  <c r="P292" i="42"/>
  <c r="AO292" i="42" s="1"/>
  <c r="T292" i="42"/>
  <c r="AS292" i="42" s="1"/>
  <c r="D306" i="42"/>
  <c r="AC306" i="42" s="1"/>
  <c r="P306" i="42"/>
  <c r="AO306" i="42" s="1"/>
  <c r="X306" i="42"/>
  <c r="AW306" i="42" s="1"/>
  <c r="H306" i="42"/>
  <c r="AG306" i="42" s="1"/>
  <c r="L306" i="42"/>
  <c r="AK306" i="42" s="1"/>
  <c r="T306" i="42"/>
  <c r="AS306" i="42" s="1"/>
  <c r="D148" i="42"/>
  <c r="AC148" i="42" s="1"/>
  <c r="X148" i="42"/>
  <c r="AW148" i="42" s="1"/>
  <c r="P148" i="42"/>
  <c r="AO148" i="42" s="1"/>
  <c r="T148" i="42"/>
  <c r="AS148" i="42" s="1"/>
  <c r="H148" i="42"/>
  <c r="AG148" i="42" s="1"/>
  <c r="L148" i="42"/>
  <c r="AK148" i="42" s="1"/>
  <c r="P223" i="42"/>
  <c r="AO223" i="42" s="1"/>
  <c r="T223" i="42"/>
  <c r="AS223" i="42" s="1"/>
  <c r="H223" i="42"/>
  <c r="AG223" i="42" s="1"/>
  <c r="X223" i="42"/>
  <c r="AW223" i="42" s="1"/>
  <c r="D223" i="42"/>
  <c r="AC223" i="42" s="1"/>
  <c r="L223" i="42"/>
  <c r="AK223" i="42" s="1"/>
  <c r="L394" i="42"/>
  <c r="AK394" i="42" s="1"/>
  <c r="D394" i="42"/>
  <c r="AC394" i="42" s="1"/>
  <c r="T394" i="42"/>
  <c r="AS394" i="42" s="1"/>
  <c r="X394" i="42"/>
  <c r="AW394" i="42" s="1"/>
  <c r="H394" i="42"/>
  <c r="AG394" i="42" s="1"/>
  <c r="P394" i="42"/>
  <c r="AO394" i="42" s="1"/>
  <c r="L242" i="42"/>
  <c r="AK242" i="42" s="1"/>
  <c r="X242" i="42"/>
  <c r="AW242" i="42" s="1"/>
  <c r="H242" i="42"/>
  <c r="AG242" i="42" s="1"/>
  <c r="P242" i="42"/>
  <c r="AO242" i="42" s="1"/>
  <c r="T242" i="42"/>
  <c r="AS242" i="42" s="1"/>
  <c r="D242" i="42"/>
  <c r="AC242" i="42" s="1"/>
  <c r="D377" i="42"/>
  <c r="AC377" i="42" s="1"/>
  <c r="L377" i="42"/>
  <c r="AK377" i="42" s="1"/>
  <c r="H377" i="42"/>
  <c r="AG377" i="42" s="1"/>
  <c r="P377" i="42"/>
  <c r="AO377" i="42" s="1"/>
  <c r="T377" i="42"/>
  <c r="AS377" i="42" s="1"/>
  <c r="X377" i="42"/>
  <c r="AW377" i="42" s="1"/>
  <c r="L363" i="42"/>
  <c r="AK363" i="42" s="1"/>
  <c r="X363" i="42"/>
  <c r="AW363" i="42" s="1"/>
  <c r="T363" i="42"/>
  <c r="AS363" i="42" s="1"/>
  <c r="D363" i="42"/>
  <c r="AC363" i="42" s="1"/>
  <c r="P363" i="42"/>
  <c r="AO363" i="42" s="1"/>
  <c r="H363" i="42"/>
  <c r="AG363" i="42" s="1"/>
  <c r="L392" i="42"/>
  <c r="AK392" i="42" s="1"/>
  <c r="D392" i="42"/>
  <c r="AC392" i="42" s="1"/>
  <c r="P392" i="42"/>
  <c r="AO392" i="42" s="1"/>
  <c r="T392" i="42"/>
  <c r="AS392" i="42" s="1"/>
  <c r="H392" i="42"/>
  <c r="AG392" i="42" s="1"/>
  <c r="X392" i="42"/>
  <c r="AW392" i="42" s="1"/>
  <c r="D347" i="42"/>
  <c r="AC347" i="42" s="1"/>
  <c r="P347" i="42"/>
  <c r="AO347" i="42" s="1"/>
  <c r="X347" i="42"/>
  <c r="AW347" i="42" s="1"/>
  <c r="L347" i="42"/>
  <c r="AK347" i="42" s="1"/>
  <c r="H347" i="42"/>
  <c r="AG347" i="42" s="1"/>
  <c r="T347" i="42"/>
  <c r="AS347" i="42" s="1"/>
  <c r="D164" i="42"/>
  <c r="AC164" i="42" s="1"/>
  <c r="H164" i="42"/>
  <c r="AG164" i="42" s="1"/>
  <c r="L164" i="42"/>
  <c r="AK164" i="42" s="1"/>
  <c r="P164" i="42"/>
  <c r="AO164" i="42" s="1"/>
  <c r="T164" i="42"/>
  <c r="AS164" i="42" s="1"/>
  <c r="X164" i="42"/>
  <c r="AW164" i="42" s="1"/>
  <c r="L176" i="42"/>
  <c r="AK176" i="42" s="1"/>
  <c r="P176" i="42"/>
  <c r="AO176" i="42" s="1"/>
  <c r="D176" i="42"/>
  <c r="AC176" i="42" s="1"/>
  <c r="X176" i="42"/>
  <c r="AW176" i="42" s="1"/>
  <c r="H176" i="42"/>
  <c r="AG176" i="42" s="1"/>
  <c r="T176" i="42"/>
  <c r="AS176" i="42" s="1"/>
  <c r="D180" i="42"/>
  <c r="AC180" i="42" s="1"/>
  <c r="X180" i="42"/>
  <c r="AW180" i="42" s="1"/>
  <c r="H180" i="42"/>
  <c r="AG180" i="42" s="1"/>
  <c r="P180" i="42"/>
  <c r="AO180" i="42" s="1"/>
  <c r="L180" i="42"/>
  <c r="AK180" i="42" s="1"/>
  <c r="T180" i="42"/>
  <c r="AS180" i="42" s="1"/>
  <c r="D172" i="42"/>
  <c r="AC172" i="42" s="1"/>
  <c r="H172" i="42"/>
  <c r="AG172" i="42" s="1"/>
  <c r="P172" i="42"/>
  <c r="AO172" i="42" s="1"/>
  <c r="X172" i="42"/>
  <c r="AW172" i="42" s="1"/>
  <c r="L172" i="42"/>
  <c r="AK172" i="42" s="1"/>
  <c r="T172" i="42"/>
  <c r="AS172" i="42" s="1"/>
  <c r="L285" i="42"/>
  <c r="AK285" i="42" s="1"/>
  <c r="T285" i="42"/>
  <c r="AS285" i="42" s="1"/>
  <c r="X285" i="42"/>
  <c r="AW285" i="42" s="1"/>
  <c r="H285" i="42"/>
  <c r="AG285" i="42" s="1"/>
  <c r="D285" i="42"/>
  <c r="AC285" i="42" s="1"/>
  <c r="P285" i="42"/>
  <c r="AO285" i="42" s="1"/>
  <c r="H323" i="42"/>
  <c r="AG323" i="42" s="1"/>
  <c r="D323" i="42"/>
  <c r="AC323" i="42" s="1"/>
  <c r="L323" i="42"/>
  <c r="AK323" i="42" s="1"/>
  <c r="P323" i="42"/>
  <c r="AO323" i="42" s="1"/>
  <c r="T323" i="42"/>
  <c r="AS323" i="42" s="1"/>
  <c r="X323" i="42"/>
  <c r="AW323" i="42" s="1"/>
  <c r="L299" i="42"/>
  <c r="AK299" i="42" s="1"/>
  <c r="P299" i="42"/>
  <c r="AO299" i="42" s="1"/>
  <c r="T299" i="42"/>
  <c r="AS299" i="42" s="1"/>
  <c r="D299" i="42"/>
  <c r="AC299" i="42" s="1"/>
  <c r="X299" i="42"/>
  <c r="AW299" i="42" s="1"/>
  <c r="H299" i="42"/>
  <c r="AG299" i="42" s="1"/>
  <c r="P181" i="42"/>
  <c r="AO181" i="42" s="1"/>
  <c r="D181" i="42"/>
  <c r="AC181" i="42" s="1"/>
  <c r="X181" i="42"/>
  <c r="AW181" i="42" s="1"/>
  <c r="H181" i="42"/>
  <c r="AG181" i="42" s="1"/>
  <c r="L181" i="42"/>
  <c r="AK181" i="42" s="1"/>
  <c r="T181" i="42"/>
  <c r="AS181" i="42" s="1"/>
  <c r="H288" i="42"/>
  <c r="AG288" i="42" s="1"/>
  <c r="D288" i="42"/>
  <c r="AC288" i="42" s="1"/>
  <c r="L288" i="42"/>
  <c r="AK288" i="42" s="1"/>
  <c r="P288" i="42"/>
  <c r="AO288" i="42" s="1"/>
  <c r="T288" i="42"/>
  <c r="AS288" i="42" s="1"/>
  <c r="X288" i="42"/>
  <c r="AW288" i="42" s="1"/>
  <c r="P149" i="42"/>
  <c r="AO149" i="42" s="1"/>
  <c r="X149" i="42"/>
  <c r="AW149" i="42" s="1"/>
  <c r="T149" i="42"/>
  <c r="AS149" i="42" s="1"/>
  <c r="D149" i="42"/>
  <c r="AC149" i="42" s="1"/>
  <c r="H149" i="42"/>
  <c r="AG149" i="42" s="1"/>
  <c r="L149" i="42"/>
  <c r="AK149" i="42" s="1"/>
  <c r="T237" i="42"/>
  <c r="AS237" i="42" s="1"/>
  <c r="P237" i="42"/>
  <c r="AO237" i="42" s="1"/>
  <c r="D237" i="42"/>
  <c r="AC237" i="42" s="1"/>
  <c r="H237" i="42"/>
  <c r="AG237" i="42" s="1"/>
  <c r="X237" i="42"/>
  <c r="AW237" i="42" s="1"/>
  <c r="L237" i="42"/>
  <c r="AK237" i="42" s="1"/>
  <c r="L162" i="42"/>
  <c r="AK162" i="42" s="1"/>
  <c r="P162" i="42"/>
  <c r="AO162" i="42" s="1"/>
  <c r="D162" i="42"/>
  <c r="AC162" i="42" s="1"/>
  <c r="X162" i="42"/>
  <c r="AW162" i="42" s="1"/>
  <c r="H162" i="42"/>
  <c r="AG162" i="42" s="1"/>
  <c r="T162" i="42"/>
  <c r="AS162" i="42" s="1"/>
  <c r="D374" i="42"/>
  <c r="AC374" i="42" s="1"/>
  <c r="P374" i="42"/>
  <c r="AO374" i="42" s="1"/>
  <c r="L374" i="42"/>
  <c r="AK374" i="42" s="1"/>
  <c r="X374" i="42"/>
  <c r="AW374" i="42" s="1"/>
  <c r="T374" i="42"/>
  <c r="AS374" i="42" s="1"/>
  <c r="H374" i="42"/>
  <c r="AG374" i="42" s="1"/>
  <c r="L371" i="42"/>
  <c r="AK371" i="42" s="1"/>
  <c r="T371" i="42"/>
  <c r="AS371" i="42" s="1"/>
  <c r="P371" i="42"/>
  <c r="AO371" i="42" s="1"/>
  <c r="H371" i="42"/>
  <c r="AG371" i="42" s="1"/>
  <c r="D371" i="42"/>
  <c r="AC371" i="42" s="1"/>
  <c r="X371" i="42"/>
  <c r="AW371" i="42" s="1"/>
  <c r="L375" i="42"/>
  <c r="AK375" i="42" s="1"/>
  <c r="H375" i="42"/>
  <c r="AG375" i="42" s="1"/>
  <c r="D375" i="42"/>
  <c r="AC375" i="42" s="1"/>
  <c r="P375" i="42"/>
  <c r="AO375" i="42" s="1"/>
  <c r="X375" i="42"/>
  <c r="AW375" i="42" s="1"/>
  <c r="T375" i="42"/>
  <c r="AS375" i="42" s="1"/>
  <c r="X379" i="42"/>
  <c r="AW379" i="42" s="1"/>
  <c r="L379" i="42"/>
  <c r="AK379" i="42" s="1"/>
  <c r="P379" i="42"/>
  <c r="AO379" i="42" s="1"/>
  <c r="D379" i="42"/>
  <c r="AC379" i="42" s="1"/>
  <c r="T379" i="42"/>
  <c r="AS379" i="42" s="1"/>
  <c r="H379" i="42"/>
  <c r="AG379" i="42" s="1"/>
  <c r="H387" i="42"/>
  <c r="AG387" i="42" s="1"/>
  <c r="P387" i="42"/>
  <c r="AO387" i="42" s="1"/>
  <c r="X387" i="42"/>
  <c r="AW387" i="42" s="1"/>
  <c r="D387" i="42"/>
  <c r="AC387" i="42" s="1"/>
  <c r="T387" i="42"/>
  <c r="AS387" i="42" s="1"/>
  <c r="L387" i="42"/>
  <c r="AK387" i="42" s="1"/>
  <c r="L147" i="42"/>
  <c r="AK147" i="42" s="1"/>
  <c r="H147" i="42"/>
  <c r="AG147" i="42" s="1"/>
  <c r="D147" i="42"/>
  <c r="AC147" i="42" s="1"/>
  <c r="P147" i="42"/>
  <c r="AO147" i="42" s="1"/>
  <c r="T147" i="42"/>
  <c r="AS147" i="42" s="1"/>
  <c r="X147" i="42"/>
  <c r="AW147" i="42" s="1"/>
  <c r="L174" i="42"/>
  <c r="AK174" i="42" s="1"/>
  <c r="H174" i="42"/>
  <c r="AG174" i="42" s="1"/>
  <c r="X174" i="42"/>
  <c r="AW174" i="42" s="1"/>
  <c r="D174" i="42"/>
  <c r="AC174" i="42" s="1"/>
  <c r="T174" i="42"/>
  <c r="AS174" i="42" s="1"/>
  <c r="P174" i="42"/>
  <c r="AO174" i="42" s="1"/>
  <c r="L151" i="42"/>
  <c r="AK151" i="42" s="1"/>
  <c r="D151" i="42"/>
  <c r="AC151" i="42" s="1"/>
  <c r="H151" i="42"/>
  <c r="AG151" i="42" s="1"/>
  <c r="P151" i="42"/>
  <c r="AO151" i="42" s="1"/>
  <c r="X151" i="42"/>
  <c r="AW151" i="42" s="1"/>
  <c r="T151" i="42"/>
  <c r="AS151" i="42" s="1"/>
  <c r="L290" i="42"/>
  <c r="AK290" i="42" s="1"/>
  <c r="H290" i="42"/>
  <c r="AG290" i="42" s="1"/>
  <c r="X290" i="42"/>
  <c r="AW290" i="42" s="1"/>
  <c r="D290" i="42"/>
  <c r="AC290" i="42" s="1"/>
  <c r="T290" i="42"/>
  <c r="AS290" i="42" s="1"/>
  <c r="P290" i="42"/>
  <c r="AO290" i="42" s="1"/>
  <c r="D312" i="42"/>
  <c r="AC312" i="42" s="1"/>
  <c r="T312" i="42"/>
  <c r="AS312" i="42" s="1"/>
  <c r="X312" i="42"/>
  <c r="AW312" i="42" s="1"/>
  <c r="P312" i="42"/>
  <c r="AO312" i="42" s="1"/>
  <c r="H312" i="42"/>
  <c r="AG312" i="42" s="1"/>
  <c r="L312" i="42"/>
  <c r="AK312" i="42" s="1"/>
  <c r="D314" i="42"/>
  <c r="AC314" i="42" s="1"/>
  <c r="P314" i="42"/>
  <c r="AO314" i="42" s="1"/>
  <c r="X314" i="42"/>
  <c r="AW314" i="42" s="1"/>
  <c r="L314" i="42"/>
  <c r="AK314" i="42" s="1"/>
  <c r="T314" i="42"/>
  <c r="AS314" i="42" s="1"/>
  <c r="H314" i="42"/>
  <c r="AG314" i="42" s="1"/>
  <c r="P229" i="42"/>
  <c r="AO229" i="42" s="1"/>
  <c r="X229" i="42"/>
  <c r="AW229" i="42" s="1"/>
  <c r="L229" i="42"/>
  <c r="AK229" i="42" s="1"/>
  <c r="H229" i="42"/>
  <c r="AG229" i="42" s="1"/>
  <c r="T229" i="42"/>
  <c r="AS229" i="42" s="1"/>
  <c r="D229" i="42"/>
  <c r="AC229" i="42" s="1"/>
  <c r="L307" i="42"/>
  <c r="AK307" i="42" s="1"/>
  <c r="D307" i="42"/>
  <c r="AC307" i="42" s="1"/>
  <c r="X307" i="42"/>
  <c r="AW307" i="42" s="1"/>
  <c r="H307" i="42"/>
  <c r="AG307" i="42" s="1"/>
  <c r="P307" i="42"/>
  <c r="AO307" i="42" s="1"/>
  <c r="T307" i="42"/>
  <c r="AS307" i="42" s="1"/>
  <c r="D389" i="42"/>
  <c r="AC389" i="42" s="1"/>
  <c r="H389" i="42"/>
  <c r="AG389" i="42" s="1"/>
  <c r="T389" i="42"/>
  <c r="AS389" i="42" s="1"/>
  <c r="L389" i="42"/>
  <c r="AK389" i="42" s="1"/>
  <c r="X389" i="42"/>
  <c r="AW389" i="42" s="1"/>
  <c r="P389" i="42"/>
  <c r="AO389" i="42" s="1"/>
  <c r="L182" i="42"/>
  <c r="AK182" i="42" s="1"/>
  <c r="X182" i="42"/>
  <c r="AW182" i="42" s="1"/>
  <c r="T182" i="42"/>
  <c r="AS182" i="42" s="1"/>
  <c r="P182" i="42"/>
  <c r="AO182" i="42" s="1"/>
  <c r="D182" i="42"/>
  <c r="AC182" i="42" s="1"/>
  <c r="H182" i="42"/>
  <c r="AG182" i="42" s="1"/>
  <c r="L258" i="42"/>
  <c r="AK258" i="42" s="1"/>
  <c r="D258" i="42"/>
  <c r="AC258" i="42" s="1"/>
  <c r="H258" i="42"/>
  <c r="AG258" i="42" s="1"/>
  <c r="T258" i="42"/>
  <c r="AS258" i="42" s="1"/>
  <c r="P258" i="42"/>
  <c r="AO258" i="42" s="1"/>
  <c r="X258" i="42"/>
  <c r="AW258" i="42" s="1"/>
  <c r="L313" i="42"/>
  <c r="AK313" i="42" s="1"/>
  <c r="P313" i="42"/>
  <c r="AO313" i="42" s="1"/>
  <c r="D313" i="42"/>
  <c r="AC313" i="42" s="1"/>
  <c r="X313" i="42"/>
  <c r="AW313" i="42" s="1"/>
  <c r="T313" i="42"/>
  <c r="AS313" i="42" s="1"/>
  <c r="H313" i="42"/>
  <c r="AG313" i="42" s="1"/>
  <c r="D255" i="42"/>
  <c r="AC255" i="42" s="1"/>
  <c r="P255" i="42"/>
  <c r="AO255" i="42" s="1"/>
  <c r="H255" i="42"/>
  <c r="AG255" i="42" s="1"/>
  <c r="X255" i="42"/>
  <c r="AW255" i="42" s="1"/>
  <c r="L255" i="42"/>
  <c r="AK255" i="42" s="1"/>
  <c r="T255" i="42"/>
  <c r="AS255" i="42" s="1"/>
  <c r="D150" i="42"/>
  <c r="AC150" i="42" s="1"/>
  <c r="P150" i="42"/>
  <c r="AO150" i="42" s="1"/>
  <c r="X150" i="42"/>
  <c r="AW150" i="42" s="1"/>
  <c r="H150" i="42"/>
  <c r="AG150" i="42" s="1"/>
  <c r="L150" i="42"/>
  <c r="AK150" i="42" s="1"/>
  <c r="T150" i="42"/>
  <c r="AS150" i="42" s="1"/>
  <c r="T236" i="42"/>
  <c r="AS236" i="42" s="1"/>
  <c r="D236" i="42"/>
  <c r="AC236" i="42" s="1"/>
  <c r="H236" i="42"/>
  <c r="AG236" i="42" s="1"/>
  <c r="L236" i="42"/>
  <c r="AK236" i="42" s="1"/>
  <c r="X236" i="42"/>
  <c r="AW236" i="42" s="1"/>
  <c r="P236" i="42"/>
  <c r="AO236" i="42" s="1"/>
  <c r="L160" i="42"/>
  <c r="AK160" i="42" s="1"/>
  <c r="X160" i="42"/>
  <c r="AW160" i="42" s="1"/>
  <c r="P160" i="42"/>
  <c r="AO160" i="42" s="1"/>
  <c r="D160" i="42"/>
  <c r="T160" i="42"/>
  <c r="AS160" i="42" s="1"/>
  <c r="H160" i="42"/>
  <c r="AG160" i="42" s="1"/>
  <c r="D380" i="42"/>
  <c r="AC380" i="42" s="1"/>
  <c r="T380" i="42"/>
  <c r="AS380" i="42" s="1"/>
  <c r="H380" i="42"/>
  <c r="AG380" i="42" s="1"/>
  <c r="X380" i="42"/>
  <c r="AW380" i="42" s="1"/>
  <c r="P380" i="42"/>
  <c r="AO380" i="42" s="1"/>
  <c r="L380" i="42"/>
  <c r="AK380" i="42" s="1"/>
  <c r="X231" i="42"/>
  <c r="AW231" i="42" s="1"/>
  <c r="L231" i="42"/>
  <c r="AK231" i="42" s="1"/>
  <c r="H231" i="42"/>
  <c r="AG231" i="42" s="1"/>
  <c r="P231" i="42"/>
  <c r="AO231" i="42" s="1"/>
  <c r="T231" i="42"/>
  <c r="AS231" i="42" s="1"/>
  <c r="D231" i="42"/>
  <c r="AC231" i="42" s="1"/>
  <c r="D241" i="42"/>
  <c r="AC241" i="42" s="1"/>
  <c r="L241" i="42"/>
  <c r="AK241" i="42" s="1"/>
  <c r="H241" i="42"/>
  <c r="AG241" i="42" s="1"/>
  <c r="X241" i="42"/>
  <c r="AW241" i="42" s="1"/>
  <c r="P241" i="42"/>
  <c r="AO241" i="42" s="1"/>
  <c r="T241" i="42"/>
  <c r="AS241" i="42" s="1"/>
  <c r="L213" i="42"/>
  <c r="AK213" i="42" s="1"/>
  <c r="X213" i="42"/>
  <c r="AW213" i="42" s="1"/>
  <c r="H213" i="42"/>
  <c r="AG213" i="42" s="1"/>
  <c r="T213" i="42"/>
  <c r="AS213" i="42" s="1"/>
  <c r="D213" i="42"/>
  <c r="AC213" i="42" s="1"/>
  <c r="P213" i="42"/>
  <c r="AO213" i="42" s="1"/>
  <c r="P360" i="42"/>
  <c r="AO360" i="42" s="1"/>
  <c r="D360" i="42"/>
  <c r="AC360" i="42" s="1"/>
  <c r="L360" i="42"/>
  <c r="AK360" i="42" s="1"/>
  <c r="T360" i="42"/>
  <c r="AS360" i="42" s="1"/>
  <c r="H360" i="42"/>
  <c r="AG360" i="42" s="1"/>
  <c r="X360" i="42"/>
  <c r="AW360" i="42" s="1"/>
  <c r="D376" i="42"/>
  <c r="AC376" i="42" s="1"/>
  <c r="X376" i="42"/>
  <c r="AW376" i="42" s="1"/>
  <c r="P376" i="42"/>
  <c r="AO376" i="42" s="1"/>
  <c r="L376" i="42"/>
  <c r="AK376" i="42" s="1"/>
  <c r="H376" i="42"/>
  <c r="AG376" i="42" s="1"/>
  <c r="T376" i="42"/>
  <c r="AS376" i="42" s="1"/>
  <c r="L349" i="42"/>
  <c r="AK349" i="42" s="1"/>
  <c r="H349" i="42"/>
  <c r="AG349" i="42" s="1"/>
  <c r="P349" i="42"/>
  <c r="AO349" i="42" s="1"/>
  <c r="T349" i="42"/>
  <c r="AS349" i="42" s="1"/>
  <c r="D349" i="42"/>
  <c r="AC349" i="42" s="1"/>
  <c r="X349" i="42"/>
  <c r="AW349" i="42" s="1"/>
  <c r="D154" i="42"/>
  <c r="AC154" i="42" s="1"/>
  <c r="X154" i="42"/>
  <c r="AW154" i="42" s="1"/>
  <c r="H154" i="42"/>
  <c r="AG154" i="42" s="1"/>
  <c r="L154" i="42"/>
  <c r="AK154" i="42" s="1"/>
  <c r="P154" i="42"/>
  <c r="AO154" i="42" s="1"/>
  <c r="T154" i="42"/>
  <c r="AS154" i="42" s="1"/>
  <c r="T185" i="42"/>
  <c r="AS185" i="42" s="1"/>
  <c r="P185" i="42"/>
  <c r="AO185" i="42" s="1"/>
  <c r="D185" i="42"/>
  <c r="AC185" i="42" s="1"/>
  <c r="H185" i="42"/>
  <c r="AG185" i="42" s="1"/>
  <c r="L185" i="42"/>
  <c r="AK185" i="42" s="1"/>
  <c r="X185" i="42"/>
  <c r="AW185" i="42" s="1"/>
  <c r="P170" i="42"/>
  <c r="AO170" i="42" s="1"/>
  <c r="T170" i="42"/>
  <c r="AS170" i="42" s="1"/>
  <c r="X170" i="42"/>
  <c r="AW170" i="42" s="1"/>
  <c r="D170" i="42"/>
  <c r="AC170" i="42" s="1"/>
  <c r="L170" i="42"/>
  <c r="AK170" i="42" s="1"/>
  <c r="H170" i="42"/>
  <c r="AG170" i="42" s="1"/>
  <c r="D286" i="42"/>
  <c r="AC286" i="42" s="1"/>
  <c r="P286" i="42"/>
  <c r="AO286" i="42" s="1"/>
  <c r="H286" i="42"/>
  <c r="AG286" i="42" s="1"/>
  <c r="L286" i="42"/>
  <c r="AK286" i="42" s="1"/>
  <c r="X286" i="42"/>
  <c r="AW286" i="42" s="1"/>
  <c r="T286" i="42"/>
  <c r="AS286" i="42" s="1"/>
  <c r="L324" i="42"/>
  <c r="AK324" i="42" s="1"/>
  <c r="P324" i="42"/>
  <c r="AO324" i="42" s="1"/>
  <c r="D324" i="42"/>
  <c r="AC324" i="42" s="1"/>
  <c r="H324" i="42"/>
  <c r="AG324" i="42" s="1"/>
  <c r="T324" i="42"/>
  <c r="AS324" i="42" s="1"/>
  <c r="X324" i="42"/>
  <c r="AW324" i="42" s="1"/>
  <c r="P315" i="42"/>
  <c r="AO315" i="42" s="1"/>
  <c r="L315" i="42"/>
  <c r="AK315" i="42" s="1"/>
  <c r="X315" i="42"/>
  <c r="AW315" i="42" s="1"/>
  <c r="D315" i="42"/>
  <c r="AC315" i="42" s="1"/>
  <c r="T315" i="42"/>
  <c r="AS315" i="42" s="1"/>
  <c r="H315" i="42"/>
  <c r="AG315" i="42" s="1"/>
  <c r="L384" i="42"/>
  <c r="AK384" i="42" s="1"/>
  <c r="X384" i="42"/>
  <c r="AW384" i="42" s="1"/>
  <c r="H384" i="42"/>
  <c r="AG384" i="42" s="1"/>
  <c r="P384" i="42"/>
  <c r="AO384" i="42" s="1"/>
  <c r="T384" i="42"/>
  <c r="AS384" i="42" s="1"/>
  <c r="D384" i="42"/>
  <c r="AC384" i="42" s="1"/>
  <c r="H278" i="42"/>
  <c r="AG278" i="42" s="1"/>
  <c r="D278" i="42"/>
  <c r="AC278" i="42" s="1"/>
  <c r="L278" i="42"/>
  <c r="AK278" i="42" s="1"/>
  <c r="P278" i="42"/>
  <c r="AO278" i="42" s="1"/>
  <c r="X278" i="42"/>
  <c r="AW278" i="42" s="1"/>
  <c r="T278" i="42"/>
  <c r="AS278" i="42" s="1"/>
  <c r="D184" i="42"/>
  <c r="AC184" i="42" s="1"/>
  <c r="X184" i="42"/>
  <c r="AW184" i="42" s="1"/>
  <c r="L184" i="42"/>
  <c r="AK184" i="42" s="1"/>
  <c r="T184" i="42"/>
  <c r="AS184" i="42" s="1"/>
  <c r="P184" i="42"/>
  <c r="AO184" i="42" s="1"/>
  <c r="H184" i="42"/>
  <c r="AG184" i="42" s="1"/>
  <c r="H359" i="42"/>
  <c r="AG359" i="42" s="1"/>
  <c r="P359" i="42"/>
  <c r="AO359" i="42" s="1"/>
  <c r="T359" i="42"/>
  <c r="AS359" i="42" s="1"/>
  <c r="L359" i="42"/>
  <c r="AK359" i="42" s="1"/>
  <c r="X359" i="42"/>
  <c r="AW359" i="42" s="1"/>
  <c r="D359" i="42"/>
  <c r="AC359" i="42" s="1"/>
  <c r="D327" i="42"/>
  <c r="AC327" i="42" s="1"/>
  <c r="X327" i="42"/>
  <c r="AW327" i="42" s="1"/>
  <c r="P327" i="42"/>
  <c r="AO327" i="42" s="1"/>
  <c r="L327" i="42"/>
  <c r="AK327" i="42" s="1"/>
  <c r="T327" i="42"/>
  <c r="AS327" i="42" s="1"/>
  <c r="H327" i="42"/>
  <c r="AG327" i="42" s="1"/>
  <c r="L153" i="42"/>
  <c r="AK153" i="42" s="1"/>
  <c r="P153" i="42"/>
  <c r="AO153" i="42" s="1"/>
  <c r="D153" i="42"/>
  <c r="AC153" i="42" s="1"/>
  <c r="X153" i="42"/>
  <c r="AW153" i="42" s="1"/>
  <c r="H153" i="42"/>
  <c r="AG153" i="42" s="1"/>
  <c r="T153" i="42"/>
  <c r="AS153" i="42" s="1"/>
  <c r="H224" i="42"/>
  <c r="AG224" i="42" s="1"/>
  <c r="P224" i="42"/>
  <c r="AO224" i="42" s="1"/>
  <c r="T224" i="42"/>
  <c r="AS224" i="42" s="1"/>
  <c r="X224" i="42"/>
  <c r="AW224" i="42" s="1"/>
  <c r="L224" i="42"/>
  <c r="AK224" i="42" s="1"/>
  <c r="D224" i="42"/>
  <c r="AC224" i="42" s="1"/>
  <c r="D316" i="42"/>
  <c r="AC316" i="42" s="1"/>
  <c r="L316" i="42"/>
  <c r="AK316" i="42" s="1"/>
  <c r="H316" i="42"/>
  <c r="AG316" i="42" s="1"/>
  <c r="P316" i="42"/>
  <c r="AO316" i="42" s="1"/>
  <c r="X316" i="42"/>
  <c r="AW316" i="42" s="1"/>
  <c r="T316" i="42"/>
  <c r="AS316" i="42" s="1"/>
  <c r="D221" i="42"/>
  <c r="AC221" i="42" s="1"/>
  <c r="X221" i="42"/>
  <c r="AW221" i="42" s="1"/>
  <c r="H221" i="42"/>
  <c r="AG221" i="42" s="1"/>
  <c r="P221" i="42"/>
  <c r="AO221" i="42" s="1"/>
  <c r="T221" i="42"/>
  <c r="AS221" i="42" s="1"/>
  <c r="L221" i="42"/>
  <c r="AK221" i="42" s="1"/>
  <c r="D257" i="42"/>
  <c r="AC257" i="42" s="1"/>
  <c r="H257" i="42"/>
  <c r="AG257" i="42" s="1"/>
  <c r="P257" i="42"/>
  <c r="AO257" i="42" s="1"/>
  <c r="X257" i="42"/>
  <c r="AW257" i="42" s="1"/>
  <c r="T257" i="42"/>
  <c r="AS257" i="42" s="1"/>
  <c r="L257" i="42"/>
  <c r="AK257" i="42" s="1"/>
  <c r="L348" i="42"/>
  <c r="AK348" i="42" s="1"/>
  <c r="H348" i="42"/>
  <c r="AG348" i="42" s="1"/>
  <c r="D348" i="42"/>
  <c r="AC348" i="42" s="1"/>
  <c r="T348" i="42"/>
  <c r="AS348" i="42" s="1"/>
  <c r="P348" i="42"/>
  <c r="AO348" i="42" s="1"/>
  <c r="X348" i="42"/>
  <c r="AW348" i="42" s="1"/>
  <c r="L358" i="42"/>
  <c r="AK358" i="42" s="1"/>
  <c r="H358" i="42"/>
  <c r="AG358" i="42" s="1"/>
  <c r="X358" i="42"/>
  <c r="AW358" i="42" s="1"/>
  <c r="P358" i="42"/>
  <c r="AO358" i="42" s="1"/>
  <c r="T358" i="42"/>
  <c r="AS358" i="42" s="1"/>
  <c r="D358" i="42"/>
  <c r="AC358" i="42" s="1"/>
  <c r="H179" i="42"/>
  <c r="AG179" i="42" s="1"/>
  <c r="D179" i="42"/>
  <c r="AC179" i="42" s="1"/>
  <c r="L179" i="42"/>
  <c r="AK179" i="42" s="1"/>
  <c r="P179" i="42"/>
  <c r="AO179" i="42" s="1"/>
  <c r="T179" i="42"/>
  <c r="AS179" i="42" s="1"/>
  <c r="X179" i="42"/>
  <c r="AW179" i="42" s="1"/>
  <c r="D173" i="42"/>
  <c r="AC173" i="42" s="1"/>
  <c r="T173" i="42"/>
  <c r="AS173" i="42" s="1"/>
  <c r="L173" i="42"/>
  <c r="AK173" i="42" s="1"/>
  <c r="H173" i="42"/>
  <c r="AG173" i="42" s="1"/>
  <c r="X173" i="42"/>
  <c r="AW173" i="42" s="1"/>
  <c r="P173" i="42"/>
  <c r="AO173" i="42" s="1"/>
  <c r="L190" i="42"/>
  <c r="AK190" i="42" s="1"/>
  <c r="H190" i="42"/>
  <c r="AG190" i="42" s="1"/>
  <c r="D190" i="42"/>
  <c r="AC190" i="42" s="1"/>
  <c r="P190" i="42"/>
  <c r="AO190" i="42" s="1"/>
  <c r="T190" i="42"/>
  <c r="AS190" i="42" s="1"/>
  <c r="X190" i="42"/>
  <c r="AW190" i="42" s="1"/>
  <c r="T289" i="42"/>
  <c r="AS289" i="42" s="1"/>
  <c r="P289" i="42"/>
  <c r="AO289" i="42" s="1"/>
  <c r="D289" i="42"/>
  <c r="AC289" i="42" s="1"/>
  <c r="X289" i="42"/>
  <c r="AW289" i="42" s="1"/>
  <c r="L289" i="42"/>
  <c r="AK289" i="42" s="1"/>
  <c r="H289" i="42"/>
  <c r="AG289" i="42" s="1"/>
  <c r="L305" i="42"/>
  <c r="AK305" i="42" s="1"/>
  <c r="H305" i="42"/>
  <c r="AG305" i="42" s="1"/>
  <c r="X305" i="42"/>
  <c r="AW305" i="42" s="1"/>
  <c r="P305" i="42"/>
  <c r="AO305" i="42" s="1"/>
  <c r="T305" i="42"/>
  <c r="AS305" i="42" s="1"/>
  <c r="D305" i="42"/>
  <c r="AC305" i="42" s="1"/>
  <c r="H322" i="42"/>
  <c r="AG322" i="42" s="1"/>
  <c r="L322" i="42"/>
  <c r="AK322" i="42" s="1"/>
  <c r="T322" i="42"/>
  <c r="AS322" i="42" s="1"/>
  <c r="P322" i="42"/>
  <c r="AO322" i="42" s="1"/>
  <c r="D322" i="42"/>
  <c r="AC322" i="42" s="1"/>
  <c r="X322" i="42"/>
  <c r="AW322" i="42" s="1"/>
  <c r="X372" i="42"/>
  <c r="AW372" i="42" s="1"/>
  <c r="H372" i="42"/>
  <c r="AG372" i="42" s="1"/>
  <c r="T372" i="42"/>
  <c r="AS372" i="42" s="1"/>
  <c r="P372" i="42"/>
  <c r="AO372" i="42" s="1"/>
  <c r="D372" i="42"/>
  <c r="AC372" i="42" s="1"/>
  <c r="L372" i="42"/>
  <c r="AK372" i="42" s="1"/>
  <c r="H294" i="42"/>
  <c r="AG294" i="42" s="1"/>
  <c r="X294" i="42"/>
  <c r="AW294" i="42" s="1"/>
  <c r="D294" i="42"/>
  <c r="L294" i="42"/>
  <c r="AK294" i="42" s="1"/>
  <c r="T294" i="42"/>
  <c r="AS294" i="42" s="1"/>
  <c r="P294" i="42"/>
  <c r="AO294" i="42" s="1"/>
  <c r="H243" i="42"/>
  <c r="AG243" i="42" s="1"/>
  <c r="X243" i="42"/>
  <c r="AW243" i="42" s="1"/>
  <c r="L243" i="42"/>
  <c r="AK243" i="42" s="1"/>
  <c r="D243" i="42"/>
  <c r="AC243" i="42" s="1"/>
  <c r="T243" i="42"/>
  <c r="AS243" i="42" s="1"/>
  <c r="P243" i="42"/>
  <c r="AO243" i="42" s="1"/>
  <c r="X366" i="42"/>
  <c r="AW366" i="42" s="1"/>
  <c r="D366" i="42"/>
  <c r="AC366" i="42" s="1"/>
  <c r="L366" i="42"/>
  <c r="AK366" i="42" s="1"/>
  <c r="H366" i="42"/>
  <c r="AG366" i="42" s="1"/>
  <c r="T366" i="42"/>
  <c r="AS366" i="42" s="1"/>
  <c r="P366" i="42"/>
  <c r="AO366" i="42" s="1"/>
  <c r="L295" i="42"/>
  <c r="AK295" i="42" s="1"/>
  <c r="X295" i="42"/>
  <c r="AW295" i="42" s="1"/>
  <c r="H295" i="42"/>
  <c r="AG295" i="42" s="1"/>
  <c r="P295" i="42"/>
  <c r="AO295" i="42" s="1"/>
  <c r="T295" i="42"/>
  <c r="AS295" i="42" s="1"/>
  <c r="D295" i="42"/>
  <c r="AC295" i="42" s="1"/>
  <c r="L253" i="42"/>
  <c r="AK253" i="42" s="1"/>
  <c r="D253" i="42"/>
  <c r="AC253" i="42" s="1"/>
  <c r="X253" i="42"/>
  <c r="AW253" i="42" s="1"/>
  <c r="P253" i="42"/>
  <c r="AO253" i="42" s="1"/>
  <c r="T253" i="42"/>
  <c r="AS253" i="42" s="1"/>
  <c r="H253" i="42"/>
  <c r="AG253" i="42" s="1"/>
  <c r="D388" i="42"/>
  <c r="AC388" i="42" s="1"/>
  <c r="X388" i="42"/>
  <c r="AW388" i="42" s="1"/>
  <c r="P388" i="42"/>
  <c r="AO388" i="42" s="1"/>
  <c r="H388" i="42"/>
  <c r="AG388" i="42" s="1"/>
  <c r="T388" i="42"/>
  <c r="AS388" i="42" s="1"/>
  <c r="L388" i="42"/>
  <c r="AK388" i="42" s="1"/>
  <c r="D325" i="42"/>
  <c r="AC325" i="42" s="1"/>
  <c r="P325" i="42"/>
  <c r="AO325" i="42" s="1"/>
  <c r="X325" i="42"/>
  <c r="AW325" i="42" s="1"/>
  <c r="H325" i="42"/>
  <c r="AG325" i="42" s="1"/>
  <c r="L325" i="42"/>
  <c r="AK325" i="42" s="1"/>
  <c r="T325" i="42"/>
  <c r="AS325" i="42" s="1"/>
  <c r="D232" i="42"/>
  <c r="AC232" i="42" s="1"/>
  <c r="H232" i="42"/>
  <c r="AG232" i="42" s="1"/>
  <c r="P232" i="42"/>
  <c r="AO232" i="42" s="1"/>
  <c r="T232" i="42"/>
  <c r="AS232" i="42" s="1"/>
  <c r="X232" i="42"/>
  <c r="AW232" i="42" s="1"/>
  <c r="L232" i="42"/>
  <c r="AK232" i="42" s="1"/>
  <c r="L235" i="42"/>
  <c r="AK235" i="42" s="1"/>
  <c r="H235" i="42"/>
  <c r="AG235" i="42" s="1"/>
  <c r="X235" i="42"/>
  <c r="AW235" i="42" s="1"/>
  <c r="P235" i="42"/>
  <c r="AO235" i="42" s="1"/>
  <c r="T235" i="42"/>
  <c r="AS235" i="42" s="1"/>
  <c r="D235" i="42"/>
  <c r="AC235" i="42" s="1"/>
  <c r="P362" i="42"/>
  <c r="AO362" i="42" s="1"/>
  <c r="T362" i="42"/>
  <c r="AS362" i="42" s="1"/>
  <c r="L362" i="42"/>
  <c r="AK362" i="42" s="1"/>
  <c r="D362" i="42"/>
  <c r="AC362" i="42" s="1"/>
  <c r="H362" i="42"/>
  <c r="AG362" i="42" s="1"/>
  <c r="X362" i="42"/>
  <c r="AW362" i="42" s="1"/>
  <c r="L260" i="42"/>
  <c r="AK260" i="42" s="1"/>
  <c r="D260" i="42"/>
  <c r="AC260" i="42" s="1"/>
  <c r="H260" i="42"/>
  <c r="AG260" i="42" s="1"/>
  <c r="P260" i="42"/>
  <c r="AO260" i="42" s="1"/>
  <c r="X260" i="42"/>
  <c r="AW260" i="42" s="1"/>
  <c r="T260" i="42"/>
  <c r="AS260" i="42" s="1"/>
  <c r="L245" i="42"/>
  <c r="AK245" i="42" s="1"/>
  <c r="H245" i="42"/>
  <c r="AG245" i="42" s="1"/>
  <c r="P245" i="42"/>
  <c r="AO245" i="42" s="1"/>
  <c r="D245" i="42"/>
  <c r="AC245" i="42" s="1"/>
  <c r="X245" i="42"/>
  <c r="AW245" i="42" s="1"/>
  <c r="T245" i="42"/>
  <c r="AS245" i="42" s="1"/>
  <c r="L212" i="42"/>
  <c r="AK212" i="42" s="1"/>
  <c r="P212" i="42"/>
  <c r="AO212" i="42" s="1"/>
  <c r="D212" i="42"/>
  <c r="AC212" i="42" s="1"/>
  <c r="X212" i="42"/>
  <c r="AW212" i="42" s="1"/>
  <c r="T212" i="42"/>
  <c r="AS212" i="42" s="1"/>
  <c r="H212" i="42"/>
  <c r="AG212" i="42" s="1"/>
  <c r="D354" i="42"/>
  <c r="AC354" i="42" s="1"/>
  <c r="P354" i="42"/>
  <c r="AO354" i="42" s="1"/>
  <c r="H354" i="42"/>
  <c r="AG354" i="42" s="1"/>
  <c r="X354" i="42"/>
  <c r="AW354" i="42" s="1"/>
  <c r="T354" i="42"/>
  <c r="AS354" i="42" s="1"/>
  <c r="L354" i="42"/>
  <c r="AK354" i="42" s="1"/>
  <c r="P369" i="42"/>
  <c r="AO369" i="42" s="1"/>
  <c r="H369" i="42"/>
  <c r="AG369" i="42" s="1"/>
  <c r="D369" i="42"/>
  <c r="AC369" i="42" s="1"/>
  <c r="T369" i="42"/>
  <c r="AS369" i="42" s="1"/>
  <c r="X369" i="42"/>
  <c r="AW369" i="42" s="1"/>
  <c r="L369" i="42"/>
  <c r="AK369" i="42" s="1"/>
  <c r="X386" i="42"/>
  <c r="AW386" i="42" s="1"/>
  <c r="T386" i="42"/>
  <c r="AS386" i="42" s="1"/>
  <c r="D386" i="42"/>
  <c r="AC386" i="42" s="1"/>
  <c r="P386" i="42"/>
  <c r="AO386" i="42" s="1"/>
  <c r="H386" i="42"/>
  <c r="AG386" i="42" s="1"/>
  <c r="L386" i="42"/>
  <c r="AK386" i="42" s="1"/>
  <c r="L166" i="42"/>
  <c r="AK166" i="42" s="1"/>
  <c r="D166" i="42"/>
  <c r="AC166" i="42" s="1"/>
  <c r="H166" i="42"/>
  <c r="AG166" i="42" s="1"/>
  <c r="X166" i="42"/>
  <c r="AW166" i="42" s="1"/>
  <c r="P166" i="42"/>
  <c r="AO166" i="42" s="1"/>
  <c r="T166" i="42"/>
  <c r="AS166" i="42" s="1"/>
  <c r="D156" i="42"/>
  <c r="AC156" i="42" s="1"/>
  <c r="P156" i="42"/>
  <c r="AO156" i="42" s="1"/>
  <c r="X156" i="42"/>
  <c r="AW156" i="42" s="1"/>
  <c r="T156" i="42"/>
  <c r="AS156" i="42" s="1"/>
  <c r="H156" i="42"/>
  <c r="AG156" i="42" s="1"/>
  <c r="L156" i="42"/>
  <c r="AK156" i="42" s="1"/>
  <c r="P167" i="42"/>
  <c r="AO167" i="42" s="1"/>
  <c r="T167" i="42"/>
  <c r="AS167" i="42" s="1"/>
  <c r="D167" i="42"/>
  <c r="AC167" i="42" s="1"/>
  <c r="X167" i="42"/>
  <c r="AW167" i="42" s="1"/>
  <c r="L167" i="42"/>
  <c r="AK167" i="42" s="1"/>
  <c r="H167" i="42"/>
  <c r="AG167" i="42" s="1"/>
  <c r="H296" i="42"/>
  <c r="AG296" i="42" s="1"/>
  <c r="P296" i="42"/>
  <c r="AO296" i="42" s="1"/>
  <c r="X296" i="42"/>
  <c r="AW296" i="42" s="1"/>
  <c r="L296" i="42"/>
  <c r="AK296" i="42" s="1"/>
  <c r="D296" i="42"/>
  <c r="AC296" i="42" s="1"/>
  <c r="T296" i="42"/>
  <c r="AS296" i="42" s="1"/>
  <c r="L282" i="42"/>
  <c r="AK282" i="42" s="1"/>
  <c r="P282" i="42"/>
  <c r="AO282" i="42" s="1"/>
  <c r="X282" i="42"/>
  <c r="AW282" i="42" s="1"/>
  <c r="D282" i="42"/>
  <c r="AC282" i="42" s="1"/>
  <c r="T282" i="42"/>
  <c r="AS282" i="42" s="1"/>
  <c r="H282" i="42"/>
  <c r="AG282" i="42" s="1"/>
  <c r="D284" i="42"/>
  <c r="AC284" i="42" s="1"/>
  <c r="P284" i="42"/>
  <c r="AO284" i="42" s="1"/>
  <c r="X284" i="42"/>
  <c r="AW284" i="42" s="1"/>
  <c r="T284" i="42"/>
  <c r="AS284" i="42" s="1"/>
  <c r="H284" i="42"/>
  <c r="AG284" i="42" s="1"/>
  <c r="L284" i="42"/>
  <c r="AK284" i="42" s="1"/>
  <c r="X302" i="42"/>
  <c r="AW302" i="42" s="1"/>
  <c r="H302" i="42"/>
  <c r="AG302" i="42" s="1"/>
  <c r="P302" i="42"/>
  <c r="AO302" i="42" s="1"/>
  <c r="L302" i="42"/>
  <c r="AK302" i="42" s="1"/>
  <c r="T302" i="42"/>
  <c r="AS302" i="42" s="1"/>
  <c r="D302" i="42"/>
  <c r="AC302" i="42" s="1"/>
  <c r="X356" i="42"/>
  <c r="AW356" i="42" s="1"/>
  <c r="L356" i="42"/>
  <c r="AK356" i="42" s="1"/>
  <c r="P356" i="42"/>
  <c r="AO356" i="42" s="1"/>
  <c r="T356" i="42"/>
  <c r="AS356" i="42" s="1"/>
  <c r="H356" i="42"/>
  <c r="AG356" i="42" s="1"/>
  <c r="D356" i="42"/>
  <c r="AC356" i="42" s="1"/>
  <c r="H365" i="42"/>
  <c r="AG365" i="42" s="1"/>
  <c r="P365" i="42"/>
  <c r="AO365" i="42" s="1"/>
  <c r="X365" i="42"/>
  <c r="AW365" i="42" s="1"/>
  <c r="L365" i="42"/>
  <c r="AK365" i="42" s="1"/>
  <c r="T365" i="42"/>
  <c r="AS365" i="42" s="1"/>
  <c r="D365" i="42"/>
  <c r="AC365" i="42" s="1"/>
  <c r="D227" i="42"/>
  <c r="P227" i="42"/>
  <c r="AO227" i="42" s="1"/>
  <c r="H227" i="42"/>
  <c r="AG227" i="42" s="1"/>
  <c r="X227" i="42"/>
  <c r="AW227" i="42" s="1"/>
  <c r="L227" i="42"/>
  <c r="AK227" i="42" s="1"/>
  <c r="T227" i="42"/>
  <c r="AS227" i="42" s="1"/>
  <c r="D161" i="42"/>
  <c r="AC161" i="42" s="1"/>
  <c r="P161" i="42"/>
  <c r="AO161" i="42" s="1"/>
  <c r="H161" i="42"/>
  <c r="AG161" i="42" s="1"/>
  <c r="T161" i="42"/>
  <c r="AS161" i="42" s="1"/>
  <c r="X161" i="42"/>
  <c r="AW161" i="42" s="1"/>
  <c r="L161" i="42"/>
  <c r="AK161" i="42" s="1"/>
  <c r="H319" i="42"/>
  <c r="AG319" i="42" s="1"/>
  <c r="L319" i="42"/>
  <c r="AK319" i="42" s="1"/>
  <c r="P319" i="42"/>
  <c r="AO319" i="42" s="1"/>
  <c r="T319" i="42"/>
  <c r="AS319" i="42" s="1"/>
  <c r="D319" i="42"/>
  <c r="AC319" i="42" s="1"/>
  <c r="X319" i="42"/>
  <c r="AW319" i="42" s="1"/>
  <c r="H293" i="42"/>
  <c r="AG293" i="42" s="1"/>
  <c r="L293" i="42"/>
  <c r="AK293" i="42" s="1"/>
  <c r="X293" i="42"/>
  <c r="AW293" i="42" s="1"/>
  <c r="P293" i="42"/>
  <c r="AO293" i="42" s="1"/>
  <c r="T293" i="42"/>
  <c r="AS293" i="42" s="1"/>
  <c r="D293" i="42"/>
  <c r="AC293" i="42" s="1"/>
  <c r="H357" i="42"/>
  <c r="AG357" i="42" s="1"/>
  <c r="D357" i="42"/>
  <c r="AC357" i="42" s="1"/>
  <c r="X357" i="42"/>
  <c r="AW357" i="42" s="1"/>
  <c r="L357" i="42"/>
  <c r="AK357" i="42" s="1"/>
  <c r="P357" i="42"/>
  <c r="AO357" i="42" s="1"/>
  <c r="T357" i="42"/>
  <c r="AS357" i="42" s="1"/>
  <c r="L378" i="42"/>
  <c r="AK378" i="42" s="1"/>
  <c r="H378" i="42"/>
  <c r="AG378" i="42" s="1"/>
  <c r="X378" i="42"/>
  <c r="AW378" i="42" s="1"/>
  <c r="P378" i="42"/>
  <c r="AO378" i="42" s="1"/>
  <c r="D378" i="42"/>
  <c r="AC378" i="42" s="1"/>
  <c r="T378" i="42"/>
  <c r="AS378" i="42" s="1"/>
  <c r="D216" i="42"/>
  <c r="AC216" i="42" s="1"/>
  <c r="L216" i="42"/>
  <c r="AK216" i="42" s="1"/>
  <c r="P216" i="42"/>
  <c r="AO216" i="42" s="1"/>
  <c r="H216" i="42"/>
  <c r="AG216" i="42" s="1"/>
  <c r="X216" i="42"/>
  <c r="AW216" i="42" s="1"/>
  <c r="T216" i="42"/>
  <c r="AS216" i="42" s="1"/>
  <c r="X256" i="42"/>
  <c r="AW256" i="42" s="1"/>
  <c r="D256" i="42"/>
  <c r="AC256" i="42" s="1"/>
  <c r="H256" i="42"/>
  <c r="AG256" i="42" s="1"/>
  <c r="L256" i="42"/>
  <c r="AK256" i="42" s="1"/>
  <c r="T256" i="42"/>
  <c r="AS256" i="42" s="1"/>
  <c r="P256" i="42"/>
  <c r="AO256" i="42" s="1"/>
  <c r="L381" i="42"/>
  <c r="AK381" i="42" s="1"/>
  <c r="P381" i="42"/>
  <c r="AO381" i="42" s="1"/>
  <c r="X381" i="42"/>
  <c r="AW381" i="42" s="1"/>
  <c r="T381" i="42"/>
  <c r="AS381" i="42" s="1"/>
  <c r="H381" i="42"/>
  <c r="AG381" i="42" s="1"/>
  <c r="D381" i="42"/>
  <c r="AC381" i="42" s="1"/>
  <c r="X351" i="42"/>
  <c r="AW351" i="42" s="1"/>
  <c r="P351" i="42"/>
  <c r="AO351" i="42" s="1"/>
  <c r="T351" i="42"/>
  <c r="AS351" i="42" s="1"/>
  <c r="D351" i="42"/>
  <c r="AC351" i="42" s="1"/>
  <c r="L351" i="42"/>
  <c r="AK351" i="42" s="1"/>
  <c r="H351" i="42"/>
  <c r="AG351" i="42" s="1"/>
  <c r="L373" i="42"/>
  <c r="AK373" i="42" s="1"/>
  <c r="H373" i="42"/>
  <c r="AG373" i="42" s="1"/>
  <c r="X373" i="42"/>
  <c r="AW373" i="42" s="1"/>
  <c r="D373" i="42"/>
  <c r="AC373" i="42" s="1"/>
  <c r="T373" i="42"/>
  <c r="AS373" i="42" s="1"/>
  <c r="P373" i="42"/>
  <c r="AO373" i="42" s="1"/>
  <c r="L191" i="42"/>
  <c r="AK191" i="42" s="1"/>
  <c r="D191" i="42"/>
  <c r="AC191" i="42" s="1"/>
  <c r="H191" i="42"/>
  <c r="AG191" i="42" s="1"/>
  <c r="P191" i="42"/>
  <c r="AO191" i="42" s="1"/>
  <c r="X191" i="42"/>
  <c r="AW191" i="42" s="1"/>
  <c r="T191" i="42"/>
  <c r="AS191" i="42" s="1"/>
  <c r="X159" i="42"/>
  <c r="AW159" i="42" s="1"/>
  <c r="T159" i="42"/>
  <c r="AS159" i="42" s="1"/>
  <c r="P159" i="42"/>
  <c r="AO159" i="42" s="1"/>
  <c r="H159" i="42"/>
  <c r="AG159" i="42" s="1"/>
  <c r="D159" i="42"/>
  <c r="AC159" i="42" s="1"/>
  <c r="L159" i="42"/>
  <c r="AK159" i="42" s="1"/>
  <c r="L152" i="42"/>
  <c r="AK152" i="42" s="1"/>
  <c r="X152" i="42"/>
  <c r="AW152" i="42" s="1"/>
  <c r="D152" i="42"/>
  <c r="AC152" i="42" s="1"/>
  <c r="H152" i="42"/>
  <c r="AG152" i="42" s="1"/>
  <c r="T152" i="42"/>
  <c r="AS152" i="42" s="1"/>
  <c r="P152" i="42"/>
  <c r="AO152" i="42" s="1"/>
  <c r="D291" i="42"/>
  <c r="AC291" i="42" s="1"/>
  <c r="X291" i="42"/>
  <c r="AW291" i="42" s="1"/>
  <c r="L291" i="42"/>
  <c r="AK291" i="42" s="1"/>
  <c r="H291" i="42"/>
  <c r="AG291" i="42" s="1"/>
  <c r="P291" i="42"/>
  <c r="AO291" i="42" s="1"/>
  <c r="T291" i="42"/>
  <c r="AS291" i="42" s="1"/>
  <c r="H310" i="42"/>
  <c r="AG310" i="42" s="1"/>
  <c r="D310" i="42"/>
  <c r="AC310" i="42" s="1"/>
  <c r="X310" i="42"/>
  <c r="AW310" i="42" s="1"/>
  <c r="P310" i="42"/>
  <c r="AO310" i="42" s="1"/>
  <c r="T310" i="42"/>
  <c r="AS310" i="42" s="1"/>
  <c r="L310" i="42"/>
  <c r="AK310" i="42" s="1"/>
  <c r="L308" i="42"/>
  <c r="AK308" i="42" s="1"/>
  <c r="H308" i="42"/>
  <c r="AG308" i="42" s="1"/>
  <c r="P308" i="42"/>
  <c r="AO308" i="42" s="1"/>
  <c r="X308" i="42"/>
  <c r="AW308" i="42" s="1"/>
  <c r="D308" i="42"/>
  <c r="AC308" i="42" s="1"/>
  <c r="T308" i="42"/>
  <c r="AS308" i="42" s="1"/>
  <c r="H280" i="42"/>
  <c r="AG280" i="42" s="1"/>
  <c r="T280" i="42"/>
  <c r="AS280" i="42" s="1"/>
  <c r="X280" i="42"/>
  <c r="AW280" i="42" s="1"/>
  <c r="P280" i="42"/>
  <c r="AO280" i="42" s="1"/>
  <c r="D280" i="42"/>
  <c r="AC280" i="42" s="1"/>
  <c r="L280" i="42"/>
  <c r="AK280" i="42" s="1"/>
  <c r="L214" i="42"/>
  <c r="AK214" i="42" s="1"/>
  <c r="X214" i="42"/>
  <c r="AW214" i="42" s="1"/>
  <c r="T214" i="42"/>
  <c r="AS214" i="42" s="1"/>
  <c r="D214" i="42"/>
  <c r="AC214" i="42" s="1"/>
  <c r="P214" i="42"/>
  <c r="AO214" i="42" s="1"/>
  <c r="H214" i="42"/>
  <c r="AG214" i="42" s="1"/>
  <c r="L254" i="42"/>
  <c r="AK254" i="42" s="1"/>
  <c r="P254" i="42"/>
  <c r="AO254" i="42" s="1"/>
  <c r="X254" i="42"/>
  <c r="AW254" i="42" s="1"/>
  <c r="H254" i="42"/>
  <c r="AG254" i="42" s="1"/>
  <c r="D254" i="42"/>
  <c r="AC254" i="42" s="1"/>
  <c r="T254" i="42"/>
  <c r="AS254" i="42" s="1"/>
  <c r="L188" i="42"/>
  <c r="AK188" i="42" s="1"/>
  <c r="D188" i="42"/>
  <c r="AC188" i="42" s="1"/>
  <c r="X188" i="42"/>
  <c r="AW188" i="42" s="1"/>
  <c r="H188" i="42"/>
  <c r="AG188" i="42" s="1"/>
  <c r="T188" i="42"/>
  <c r="AS188" i="42" s="1"/>
  <c r="P188" i="42"/>
  <c r="AO188" i="42" s="1"/>
  <c r="D320" i="42"/>
  <c r="AC320" i="42" s="1"/>
  <c r="L320" i="42"/>
  <c r="AK320" i="42" s="1"/>
  <c r="H320" i="42"/>
  <c r="AG320" i="42" s="1"/>
  <c r="X320" i="42"/>
  <c r="AW320" i="42" s="1"/>
  <c r="P320" i="42"/>
  <c r="AO320" i="42" s="1"/>
  <c r="T320" i="42"/>
  <c r="AS320" i="42" s="1"/>
  <c r="D155" i="42"/>
  <c r="AC155" i="42" s="1"/>
  <c r="T155" i="42"/>
  <c r="AS155" i="42" s="1"/>
  <c r="L155" i="42"/>
  <c r="AK155" i="42" s="1"/>
  <c r="X155" i="42"/>
  <c r="AW155" i="42" s="1"/>
  <c r="H155" i="42"/>
  <c r="AG155" i="42" s="1"/>
  <c r="P155" i="42"/>
  <c r="AO155" i="42" s="1"/>
  <c r="D297" i="42"/>
  <c r="AC297" i="42" s="1"/>
  <c r="T297" i="42"/>
  <c r="AS297" i="42" s="1"/>
  <c r="H297" i="42"/>
  <c r="AG297" i="42" s="1"/>
  <c r="X297" i="42"/>
  <c r="AW297" i="42" s="1"/>
  <c r="P297" i="42"/>
  <c r="AO297" i="42" s="1"/>
  <c r="L297" i="42"/>
  <c r="AK297" i="42" s="1"/>
  <c r="L169" i="42"/>
  <c r="AK169" i="42" s="1"/>
  <c r="X169" i="42"/>
  <c r="AW169" i="42" s="1"/>
  <c r="P169" i="42"/>
  <c r="AO169" i="42" s="1"/>
  <c r="T169" i="42"/>
  <c r="AS169" i="42" s="1"/>
  <c r="D169" i="42"/>
  <c r="AC169" i="42" s="1"/>
  <c r="H169" i="42"/>
  <c r="AG169" i="42" s="1"/>
  <c r="D175" i="42"/>
  <c r="AC175" i="42" s="1"/>
  <c r="P175" i="42"/>
  <c r="AO175" i="42" s="1"/>
  <c r="L175" i="42"/>
  <c r="AK175" i="42" s="1"/>
  <c r="X175" i="42"/>
  <c r="AW175" i="42" s="1"/>
  <c r="H175" i="42"/>
  <c r="AG175" i="42" s="1"/>
  <c r="T175" i="42"/>
  <c r="AS175" i="42" s="1"/>
  <c r="H252" i="42"/>
  <c r="AG252" i="42" s="1"/>
  <c r="L252" i="42"/>
  <c r="AK252" i="42" s="1"/>
  <c r="X252" i="42"/>
  <c r="AW252" i="42" s="1"/>
  <c r="D252" i="42"/>
  <c r="AC252" i="42" s="1"/>
  <c r="T252" i="42"/>
  <c r="AS252" i="42" s="1"/>
  <c r="P252" i="42"/>
  <c r="AO252" i="42" s="1"/>
  <c r="L240" i="42"/>
  <c r="AK240" i="42" s="1"/>
  <c r="D240" i="42"/>
  <c r="AC240" i="42" s="1"/>
  <c r="H240" i="42"/>
  <c r="AG240" i="42" s="1"/>
  <c r="X240" i="42"/>
  <c r="AW240" i="42" s="1"/>
  <c r="P240" i="42"/>
  <c r="AO240" i="42" s="1"/>
  <c r="T240" i="42"/>
  <c r="AS240" i="42" s="1"/>
  <c r="D248" i="42"/>
  <c r="AC248" i="42" s="1"/>
  <c r="L248" i="42"/>
  <c r="AK248" i="42" s="1"/>
  <c r="H248" i="42"/>
  <c r="AG248" i="42" s="1"/>
  <c r="X248" i="42"/>
  <c r="AW248" i="42" s="1"/>
  <c r="P248" i="42"/>
  <c r="AO248" i="42" s="1"/>
  <c r="T248" i="42"/>
  <c r="AS248" i="42" s="1"/>
  <c r="D222" i="42"/>
  <c r="AC222" i="42" s="1"/>
  <c r="X222" i="42"/>
  <c r="AW222" i="42" s="1"/>
  <c r="L222" i="42"/>
  <c r="AK222" i="42" s="1"/>
  <c r="P222" i="42"/>
  <c r="AO222" i="42" s="1"/>
  <c r="H222" i="42"/>
  <c r="AG222" i="42" s="1"/>
  <c r="T222" i="42"/>
  <c r="AS222" i="42" s="1"/>
  <c r="H233" i="42"/>
  <c r="AG233" i="42" s="1"/>
  <c r="T233" i="42"/>
  <c r="AS233" i="42" s="1"/>
  <c r="D233" i="42"/>
  <c r="AC233" i="42" s="1"/>
  <c r="L233" i="42"/>
  <c r="AK233" i="42" s="1"/>
  <c r="X233" i="42"/>
  <c r="AW233" i="42" s="1"/>
  <c r="P233" i="42"/>
  <c r="AO233" i="42" s="1"/>
  <c r="D246" i="42"/>
  <c r="AC246" i="42" s="1"/>
  <c r="L246" i="42"/>
  <c r="AK246" i="42" s="1"/>
  <c r="H246" i="42"/>
  <c r="AG246" i="42" s="1"/>
  <c r="T246" i="42"/>
  <c r="AS246" i="42" s="1"/>
  <c r="X246" i="42"/>
  <c r="AW246" i="42" s="1"/>
  <c r="P246" i="42"/>
  <c r="AO246" i="42" s="1"/>
  <c r="H364" i="42"/>
  <c r="AG364" i="42" s="1"/>
  <c r="X364" i="42"/>
  <c r="AW364" i="42" s="1"/>
  <c r="D364" i="42"/>
  <c r="AC364" i="42" s="1"/>
  <c r="L364" i="42"/>
  <c r="AK364" i="42" s="1"/>
  <c r="P364" i="42"/>
  <c r="AO364" i="42" s="1"/>
  <c r="T364" i="42"/>
  <c r="AS364" i="42" s="1"/>
  <c r="L350" i="42"/>
  <c r="AK350" i="42" s="1"/>
  <c r="X350" i="42"/>
  <c r="AW350" i="42" s="1"/>
  <c r="P350" i="42"/>
  <c r="AO350" i="42" s="1"/>
  <c r="D350" i="42"/>
  <c r="AC350" i="42" s="1"/>
  <c r="T350" i="42"/>
  <c r="AS350" i="42" s="1"/>
  <c r="H350" i="42"/>
  <c r="AG350" i="42" s="1"/>
  <c r="X385" i="42"/>
  <c r="AW385" i="42" s="1"/>
  <c r="D385" i="42"/>
  <c r="AC385" i="42" s="1"/>
  <c r="P385" i="42"/>
  <c r="AO385" i="42" s="1"/>
  <c r="H385" i="42"/>
  <c r="AG385" i="42" s="1"/>
  <c r="T385" i="42"/>
  <c r="AS385" i="42" s="1"/>
  <c r="L385" i="42"/>
  <c r="AK385" i="42" s="1"/>
  <c r="D165" i="42"/>
  <c r="AC165" i="42" s="1"/>
  <c r="P165" i="42"/>
  <c r="AO165" i="42" s="1"/>
  <c r="T165" i="42"/>
  <c r="AS165" i="42" s="1"/>
  <c r="X165" i="42"/>
  <c r="AW165" i="42" s="1"/>
  <c r="H165" i="42"/>
  <c r="AG165" i="42" s="1"/>
  <c r="L165" i="42"/>
  <c r="AK165" i="42" s="1"/>
  <c r="L171" i="42"/>
  <c r="AK171" i="42" s="1"/>
  <c r="H171" i="42"/>
  <c r="AG171" i="42" s="1"/>
  <c r="D171" i="42"/>
  <c r="AC171" i="42" s="1"/>
  <c r="T171" i="42"/>
  <c r="AS171" i="42" s="1"/>
  <c r="P171" i="42"/>
  <c r="AO171" i="42" s="1"/>
  <c r="X171" i="42"/>
  <c r="AW171" i="42" s="1"/>
  <c r="H177" i="42"/>
  <c r="AG177" i="42" s="1"/>
  <c r="X177" i="42"/>
  <c r="AW177" i="42" s="1"/>
  <c r="D177" i="42"/>
  <c r="AC177" i="42" s="1"/>
  <c r="P177" i="42"/>
  <c r="AO177" i="42" s="1"/>
  <c r="T177" i="42"/>
  <c r="AS177" i="42" s="1"/>
  <c r="L177" i="42"/>
  <c r="AK177" i="42" s="1"/>
  <c r="L279" i="42"/>
  <c r="AK279" i="42" s="1"/>
  <c r="H279" i="42"/>
  <c r="AG279" i="42" s="1"/>
  <c r="P279" i="42"/>
  <c r="AO279" i="42" s="1"/>
  <c r="X279" i="42"/>
  <c r="AW279" i="42" s="1"/>
  <c r="T279" i="42"/>
  <c r="AS279" i="42" s="1"/>
  <c r="D279" i="42"/>
  <c r="AC279" i="42" s="1"/>
  <c r="D281" i="42"/>
  <c r="AC281" i="42" s="1"/>
  <c r="L281" i="42"/>
  <c r="AK281" i="42" s="1"/>
  <c r="X281" i="42"/>
  <c r="AW281" i="42" s="1"/>
  <c r="P281" i="42"/>
  <c r="AO281" i="42" s="1"/>
  <c r="H281" i="42"/>
  <c r="AG281" i="42" s="1"/>
  <c r="T281" i="42"/>
  <c r="AS281" i="42" s="1"/>
  <c r="L301" i="42"/>
  <c r="AK301" i="42" s="1"/>
  <c r="X301" i="42"/>
  <c r="AW301" i="42" s="1"/>
  <c r="D301" i="42"/>
  <c r="AC301" i="42" s="1"/>
  <c r="H301" i="42"/>
  <c r="AG301" i="42" s="1"/>
  <c r="T301" i="42"/>
  <c r="AS301" i="42" s="1"/>
  <c r="P301" i="42"/>
  <c r="AO301" i="42" s="1"/>
  <c r="D259" i="42"/>
  <c r="AC259" i="42" s="1"/>
  <c r="X259" i="42"/>
  <c r="AW259" i="42" s="1"/>
  <c r="P259" i="42"/>
  <c r="AO259" i="42" s="1"/>
  <c r="L259" i="42"/>
  <c r="AK259" i="42" s="1"/>
  <c r="H259" i="42"/>
  <c r="AG259" i="42" s="1"/>
  <c r="T259" i="42"/>
  <c r="AS259" i="42" s="1"/>
  <c r="P318" i="42"/>
  <c r="AO318" i="42" s="1"/>
  <c r="H318" i="42"/>
  <c r="AG318" i="42" s="1"/>
  <c r="X318" i="42"/>
  <c r="AW318" i="42" s="1"/>
  <c r="D318" i="42"/>
  <c r="AC318" i="42" s="1"/>
  <c r="L318" i="42"/>
  <c r="AK318" i="42" s="1"/>
  <c r="T318" i="42"/>
  <c r="AS318" i="42" s="1"/>
  <c r="D247" i="42"/>
  <c r="AC247" i="42" s="1"/>
  <c r="X247" i="42"/>
  <c r="AW247" i="42" s="1"/>
  <c r="H247" i="42"/>
  <c r="AG247" i="42" s="1"/>
  <c r="T247" i="42"/>
  <c r="AS247" i="42" s="1"/>
  <c r="P247" i="42"/>
  <c r="AO247" i="42" s="1"/>
  <c r="L247" i="42"/>
  <c r="AK247" i="42" s="1"/>
  <c r="D367" i="42"/>
  <c r="AC367" i="42" s="1"/>
  <c r="T367" i="42"/>
  <c r="AS367" i="42" s="1"/>
  <c r="X367" i="42"/>
  <c r="AW367" i="42" s="1"/>
  <c r="H367" i="42"/>
  <c r="AG367" i="42" s="1"/>
  <c r="P367" i="42"/>
  <c r="AO367" i="42" s="1"/>
  <c r="L367" i="42"/>
  <c r="AK367" i="42" s="1"/>
  <c r="L230" i="42"/>
  <c r="AK230" i="42" s="1"/>
  <c r="H230" i="42"/>
  <c r="AG230" i="42" s="1"/>
  <c r="P230" i="42"/>
  <c r="AO230" i="42" s="1"/>
  <c r="X230" i="42"/>
  <c r="AW230" i="42" s="1"/>
  <c r="T230" i="42"/>
  <c r="AS230" i="42" s="1"/>
  <c r="D230" i="42"/>
  <c r="AC230" i="42" s="1"/>
  <c r="L321" i="42"/>
  <c r="AK321" i="42" s="1"/>
  <c r="X321" i="42"/>
  <c r="AW321" i="42" s="1"/>
  <c r="D321" i="42"/>
  <c r="AC321" i="42" s="1"/>
  <c r="H321" i="42"/>
  <c r="AG321" i="42" s="1"/>
  <c r="T321" i="42"/>
  <c r="AS321" i="42" s="1"/>
  <c r="P321" i="42"/>
  <c r="AO321" i="42" s="1"/>
  <c r="D219" i="42"/>
  <c r="AC219" i="42" s="1"/>
  <c r="P219" i="42"/>
  <c r="AO219" i="42" s="1"/>
  <c r="L219" i="42"/>
  <c r="AK219" i="42" s="1"/>
  <c r="H219" i="42"/>
  <c r="AG219" i="42" s="1"/>
  <c r="X219" i="42"/>
  <c r="AW219" i="42" s="1"/>
  <c r="T219" i="42"/>
  <c r="AS219" i="42" s="1"/>
  <c r="L352" i="42"/>
  <c r="AK352" i="42" s="1"/>
  <c r="T352" i="42"/>
  <c r="AS352" i="42" s="1"/>
  <c r="H352" i="42"/>
  <c r="AG352" i="42" s="1"/>
  <c r="D352" i="42"/>
  <c r="AC352" i="42" s="1"/>
  <c r="X352" i="42"/>
  <c r="AW352" i="42" s="1"/>
  <c r="P352" i="42"/>
  <c r="AO352" i="42" s="1"/>
  <c r="D317" i="42"/>
  <c r="AC317" i="42" s="1"/>
  <c r="X317" i="42"/>
  <c r="AW317" i="42" s="1"/>
  <c r="L317" i="42"/>
  <c r="AK317" i="42" s="1"/>
  <c r="H317" i="42"/>
  <c r="AG317" i="42" s="1"/>
  <c r="P317" i="42"/>
  <c r="AO317" i="42" s="1"/>
  <c r="T317" i="42"/>
  <c r="AS317" i="42" s="1"/>
  <c r="D189" i="42"/>
  <c r="AC189" i="42" s="1"/>
  <c r="H189" i="42"/>
  <c r="AG189" i="42" s="1"/>
  <c r="T189" i="42"/>
  <c r="AS189" i="42" s="1"/>
  <c r="X189" i="42"/>
  <c r="AW189" i="42" s="1"/>
  <c r="P189" i="42"/>
  <c r="AO189" i="42" s="1"/>
  <c r="L189" i="42"/>
  <c r="AK189" i="42" s="1"/>
  <c r="D144" i="42"/>
  <c r="AC144" i="42" s="1"/>
  <c r="H144" i="42"/>
  <c r="AG144" i="42" s="1"/>
  <c r="X144" i="42"/>
  <c r="AW144" i="42" s="1"/>
  <c r="T144" i="42"/>
  <c r="AS144" i="42" s="1"/>
  <c r="L144" i="42"/>
  <c r="AK144" i="42" s="1"/>
  <c r="P144" i="42"/>
  <c r="AO144" i="42" s="1"/>
  <c r="P226" i="42"/>
  <c r="AO226" i="42" s="1"/>
  <c r="L226" i="42"/>
  <c r="AK226" i="42" s="1"/>
  <c r="D226" i="42"/>
  <c r="AC226" i="42" s="1"/>
  <c r="X226" i="42"/>
  <c r="AW226" i="42" s="1"/>
  <c r="T226" i="42"/>
  <c r="AS226" i="42" s="1"/>
  <c r="H226" i="42"/>
  <c r="AG226" i="42" s="1"/>
  <c r="H250" i="42"/>
  <c r="AG250" i="42" s="1"/>
  <c r="P250" i="42"/>
  <c r="AO250" i="42" s="1"/>
  <c r="X250" i="42"/>
  <c r="AW250" i="42" s="1"/>
  <c r="T250" i="42"/>
  <c r="AS250" i="42" s="1"/>
  <c r="D250" i="42"/>
  <c r="AC250" i="42" s="1"/>
  <c r="L250" i="42"/>
  <c r="AK250" i="42" s="1"/>
  <c r="D251" i="42"/>
  <c r="AC251" i="42" s="1"/>
  <c r="X251" i="42"/>
  <c r="AW251" i="42" s="1"/>
  <c r="P251" i="42"/>
  <c r="AO251" i="42" s="1"/>
  <c r="L251" i="42"/>
  <c r="AK251" i="42" s="1"/>
  <c r="T251" i="42"/>
  <c r="AS251" i="42" s="1"/>
  <c r="H251" i="42"/>
  <c r="AG251" i="42" s="1"/>
  <c r="X234" i="42"/>
  <c r="AW234" i="42" s="1"/>
  <c r="H234" i="42"/>
  <c r="AG234" i="42" s="1"/>
  <c r="T234" i="42"/>
  <c r="AS234" i="42" s="1"/>
  <c r="D234" i="42"/>
  <c r="AC234" i="42" s="1"/>
  <c r="P234" i="42"/>
  <c r="AO234" i="42" s="1"/>
  <c r="L234" i="42"/>
  <c r="AK234" i="42" s="1"/>
  <c r="P249" i="42"/>
  <c r="AO249" i="42" s="1"/>
  <c r="X249" i="42"/>
  <c r="AW249" i="42" s="1"/>
  <c r="L249" i="42"/>
  <c r="AK249" i="42" s="1"/>
  <c r="H249" i="42"/>
  <c r="AG249" i="42" s="1"/>
  <c r="T249" i="42"/>
  <c r="AS249" i="42" s="1"/>
  <c r="D249" i="42"/>
  <c r="AC249" i="42" s="1"/>
  <c r="D244" i="42"/>
  <c r="AC244" i="42" s="1"/>
  <c r="H244" i="42"/>
  <c r="AG244" i="42" s="1"/>
  <c r="L244" i="42"/>
  <c r="AK244" i="42" s="1"/>
  <c r="X244" i="42"/>
  <c r="AW244" i="42" s="1"/>
  <c r="T244" i="42"/>
  <c r="AS244" i="42" s="1"/>
  <c r="P244" i="42"/>
  <c r="AO244" i="42" s="1"/>
  <c r="P355" i="42"/>
  <c r="AO355" i="42" s="1"/>
  <c r="H355" i="42"/>
  <c r="AG355" i="42" s="1"/>
  <c r="L355" i="42"/>
  <c r="AK355" i="42" s="1"/>
  <c r="T355" i="42"/>
  <c r="AS355" i="42" s="1"/>
  <c r="D355" i="42"/>
  <c r="AC355" i="42" s="1"/>
  <c r="X355" i="42"/>
  <c r="AW355" i="42" s="1"/>
  <c r="T393" i="42"/>
  <c r="AS393" i="42" s="1"/>
  <c r="P393" i="42"/>
  <c r="AO393" i="42" s="1"/>
  <c r="D393" i="42"/>
  <c r="AC393" i="42" s="1"/>
  <c r="H393" i="42"/>
  <c r="AG393" i="42" s="1"/>
  <c r="L393" i="42"/>
  <c r="AK393" i="42" s="1"/>
  <c r="X393" i="42"/>
  <c r="AW393" i="42" s="1"/>
  <c r="H158" i="42"/>
  <c r="AG158" i="42" s="1"/>
  <c r="X158" i="42"/>
  <c r="AW158" i="42" s="1"/>
  <c r="P158" i="42"/>
  <c r="AO158" i="42" s="1"/>
  <c r="D158" i="42"/>
  <c r="AC158" i="42" s="1"/>
  <c r="L158" i="42"/>
  <c r="AK158" i="42" s="1"/>
  <c r="T158" i="42"/>
  <c r="AS158" i="42" s="1"/>
  <c r="L192" i="42"/>
  <c r="AK192" i="42" s="1"/>
  <c r="P192" i="42"/>
  <c r="AO192" i="42" s="1"/>
  <c r="X192" i="42"/>
  <c r="AW192" i="42" s="1"/>
  <c r="T192" i="42"/>
  <c r="AS192" i="42" s="1"/>
  <c r="H192" i="42"/>
  <c r="AG192" i="42" s="1"/>
  <c r="D192" i="42"/>
  <c r="AC192" i="42" s="1"/>
  <c r="D146" i="42"/>
  <c r="AC146" i="42" s="1"/>
  <c r="L146" i="42"/>
  <c r="AK146" i="42" s="1"/>
  <c r="P146" i="42"/>
  <c r="AO146" i="42" s="1"/>
  <c r="H146" i="42"/>
  <c r="AG146" i="42" s="1"/>
  <c r="T146" i="42"/>
  <c r="AS146" i="42" s="1"/>
  <c r="X146" i="42"/>
  <c r="AW146" i="42" s="1"/>
  <c r="L300" i="42"/>
  <c r="AK300" i="42" s="1"/>
  <c r="P300" i="42"/>
  <c r="AO300" i="42" s="1"/>
  <c r="H300" i="42"/>
  <c r="AG300" i="42" s="1"/>
  <c r="D300" i="42"/>
  <c r="AC300" i="42" s="1"/>
  <c r="T300" i="42"/>
  <c r="AS300" i="42" s="1"/>
  <c r="X300" i="42"/>
  <c r="AW300" i="42" s="1"/>
  <c r="L304" i="42"/>
  <c r="AK304" i="42" s="1"/>
  <c r="P304" i="42"/>
  <c r="AO304" i="42" s="1"/>
  <c r="H304" i="42"/>
  <c r="AG304" i="42" s="1"/>
  <c r="X304" i="42"/>
  <c r="AW304" i="42" s="1"/>
  <c r="T304" i="42"/>
  <c r="AS304" i="42" s="1"/>
  <c r="D304" i="42"/>
  <c r="AC304" i="42" s="1"/>
  <c r="L303" i="42"/>
  <c r="AK303" i="42" s="1"/>
  <c r="H303" i="42"/>
  <c r="AG303" i="42" s="1"/>
  <c r="X303" i="42"/>
  <c r="AW303" i="42" s="1"/>
  <c r="P303" i="42"/>
  <c r="AO303" i="42" s="1"/>
  <c r="T303" i="42"/>
  <c r="AS303" i="42" s="1"/>
  <c r="D303" i="42"/>
  <c r="AC303" i="42" s="1"/>
  <c r="L238" i="42"/>
  <c r="AK238" i="42" s="1"/>
  <c r="X238" i="42"/>
  <c r="AW238" i="42" s="1"/>
  <c r="T238" i="42"/>
  <c r="AS238" i="42" s="1"/>
  <c r="P238" i="42"/>
  <c r="AO238" i="42" s="1"/>
  <c r="H238" i="42"/>
  <c r="AG238" i="42" s="1"/>
  <c r="D238" i="42"/>
  <c r="AC238" i="42" s="1"/>
  <c r="L309" i="42"/>
  <c r="AK309" i="42" s="1"/>
  <c r="P309" i="42"/>
  <c r="AO309" i="42" s="1"/>
  <c r="X309" i="42"/>
  <c r="AW309" i="42" s="1"/>
  <c r="T309" i="42"/>
  <c r="AS309" i="42" s="1"/>
  <c r="H309" i="42"/>
  <c r="AG309" i="42" s="1"/>
  <c r="D309" i="42"/>
  <c r="AC309" i="42" s="1"/>
  <c r="L145" i="42"/>
  <c r="AK145" i="42" s="1"/>
  <c r="T145" i="42"/>
  <c r="AS145" i="42" s="1"/>
  <c r="D145" i="42"/>
  <c r="AC145" i="42" s="1"/>
  <c r="P145" i="42"/>
  <c r="AO145" i="42" s="1"/>
  <c r="X145" i="42"/>
  <c r="AW145" i="42" s="1"/>
  <c r="H145" i="42"/>
  <c r="AG145" i="42" s="1"/>
  <c r="H361" i="42"/>
  <c r="AG361" i="42" s="1"/>
  <c r="X361" i="42"/>
  <c r="AW361" i="42" s="1"/>
  <c r="T361" i="42"/>
  <c r="AS361" i="42" s="1"/>
  <c r="P361" i="42"/>
  <c r="AO361" i="42" s="1"/>
  <c r="D361" i="42"/>
  <c r="AC361" i="42" s="1"/>
  <c r="L361" i="42"/>
  <c r="AK361" i="42" s="1"/>
  <c r="L383" i="42"/>
  <c r="AK383" i="42" s="1"/>
  <c r="D383" i="42"/>
  <c r="AC383" i="42" s="1"/>
  <c r="H383" i="42"/>
  <c r="AG383" i="42" s="1"/>
  <c r="X383" i="42"/>
  <c r="AW383" i="42" s="1"/>
  <c r="T383" i="42"/>
  <c r="AS383" i="42" s="1"/>
  <c r="P383" i="42"/>
  <c r="AO383" i="42" s="1"/>
  <c r="H345" i="42"/>
  <c r="AG345" i="42" s="1"/>
  <c r="P345" i="42"/>
  <c r="AO345" i="42" s="1"/>
  <c r="X345" i="42"/>
  <c r="AW345" i="42" s="1"/>
  <c r="L345" i="42"/>
  <c r="AK345" i="42" s="1"/>
  <c r="T345" i="42"/>
  <c r="AS345" i="42" s="1"/>
  <c r="D345" i="42"/>
  <c r="AC345" i="42" s="1"/>
  <c r="D220" i="42"/>
  <c r="AC220" i="42" s="1"/>
  <c r="L220" i="42"/>
  <c r="AK220" i="42" s="1"/>
  <c r="P220" i="42"/>
  <c r="AO220" i="42" s="1"/>
  <c r="T220" i="42"/>
  <c r="AS220" i="42" s="1"/>
  <c r="H220" i="42"/>
  <c r="AG220" i="42" s="1"/>
  <c r="X220" i="42"/>
  <c r="AW220" i="42" s="1"/>
  <c r="D368" i="42"/>
  <c r="AC368" i="42" s="1"/>
  <c r="T368" i="42"/>
  <c r="AS368" i="42" s="1"/>
  <c r="P368" i="42"/>
  <c r="AO368" i="42" s="1"/>
  <c r="H368" i="42"/>
  <c r="AG368" i="42" s="1"/>
  <c r="X368" i="42"/>
  <c r="AW368" i="42" s="1"/>
  <c r="L368" i="42"/>
  <c r="AK368" i="42" s="1"/>
  <c r="L168" i="42"/>
  <c r="AK168" i="42" s="1"/>
  <c r="X168" i="42"/>
  <c r="AW168" i="42" s="1"/>
  <c r="H168" i="42"/>
  <c r="AG168" i="42" s="1"/>
  <c r="P168" i="42"/>
  <c r="AO168" i="42" s="1"/>
  <c r="D168" i="42"/>
  <c r="AC168" i="42" s="1"/>
  <c r="T168" i="42"/>
  <c r="AS168" i="42" s="1"/>
  <c r="P217" i="42"/>
  <c r="AO217" i="42" s="1"/>
  <c r="D217" i="42"/>
  <c r="AC217" i="42" s="1"/>
  <c r="L217" i="42"/>
  <c r="AK217" i="42" s="1"/>
  <c r="H217" i="42"/>
  <c r="AG217" i="42" s="1"/>
  <c r="X217" i="42"/>
  <c r="AW217" i="42" s="1"/>
  <c r="T217" i="42"/>
  <c r="AS217" i="42" s="1"/>
  <c r="X239" i="42"/>
  <c r="AW239" i="42" s="1"/>
  <c r="T239" i="42"/>
  <c r="AS239" i="42" s="1"/>
  <c r="H239" i="42"/>
  <c r="AG239" i="42" s="1"/>
  <c r="P239" i="42"/>
  <c r="AO239" i="42" s="1"/>
  <c r="L239" i="42"/>
  <c r="AK239" i="42" s="1"/>
  <c r="D239" i="42"/>
  <c r="AC239" i="42" s="1"/>
  <c r="D346" i="42"/>
  <c r="AC346" i="42" s="1"/>
  <c r="H346" i="42"/>
  <c r="AG346" i="42" s="1"/>
  <c r="T346" i="42"/>
  <c r="AS346" i="42" s="1"/>
  <c r="X346" i="42"/>
  <c r="AW346" i="42" s="1"/>
  <c r="L346" i="42"/>
  <c r="AK346" i="42" s="1"/>
  <c r="P346" i="42"/>
  <c r="AO346" i="42" s="1"/>
  <c r="D225" i="42"/>
  <c r="AC225" i="42" s="1"/>
  <c r="P225" i="42"/>
  <c r="AO225" i="42" s="1"/>
  <c r="X225" i="42"/>
  <c r="AW225" i="42" s="1"/>
  <c r="T225" i="42"/>
  <c r="AS225" i="42" s="1"/>
  <c r="L225" i="42"/>
  <c r="AK225" i="42" s="1"/>
  <c r="H225" i="42"/>
  <c r="AG225" i="42" s="1"/>
  <c r="D228" i="42"/>
  <c r="AC228" i="42" s="1"/>
  <c r="H228" i="42"/>
  <c r="AG228" i="42" s="1"/>
  <c r="L228" i="42"/>
  <c r="AK228" i="42" s="1"/>
  <c r="T228" i="42"/>
  <c r="AS228" i="42" s="1"/>
  <c r="P228" i="42"/>
  <c r="AO228" i="42" s="1"/>
  <c r="X228" i="42"/>
  <c r="AW228" i="42" s="1"/>
  <c r="L211" i="42"/>
  <c r="AK211" i="42" s="1"/>
  <c r="P211" i="42"/>
  <c r="AO211" i="42" s="1"/>
  <c r="H211" i="42"/>
  <c r="AG211" i="42" s="1"/>
  <c r="T211" i="42"/>
  <c r="AS211" i="42" s="1"/>
  <c r="X211" i="42"/>
  <c r="AW211" i="42" s="1"/>
  <c r="D211" i="42"/>
  <c r="AC211" i="42" s="1"/>
  <c r="H215" i="42"/>
  <c r="AG215" i="42" s="1"/>
  <c r="T215" i="42"/>
  <c r="AS215" i="42" s="1"/>
  <c r="D215" i="42"/>
  <c r="AC215" i="42" s="1"/>
  <c r="P215" i="42"/>
  <c r="AO215" i="42" s="1"/>
  <c r="L215" i="42"/>
  <c r="AK215" i="42" s="1"/>
  <c r="X215" i="42"/>
  <c r="AW215" i="42" s="1"/>
  <c r="D382" i="42"/>
  <c r="AC382" i="42" s="1"/>
  <c r="X382" i="42"/>
  <c r="AW382" i="42" s="1"/>
  <c r="H382" i="42"/>
  <c r="AG382" i="42" s="1"/>
  <c r="L382" i="42"/>
  <c r="AK382" i="42" s="1"/>
  <c r="P382" i="42"/>
  <c r="AO382" i="42" s="1"/>
  <c r="T382" i="42"/>
  <c r="AS382" i="42" s="1"/>
  <c r="T370" i="42"/>
  <c r="AS370" i="42" s="1"/>
  <c r="P370" i="42"/>
  <c r="AO370" i="42" s="1"/>
  <c r="L370" i="42"/>
  <c r="AK370" i="42" s="1"/>
  <c r="X370" i="42"/>
  <c r="AW370" i="42" s="1"/>
  <c r="D370" i="42"/>
  <c r="AC370" i="42" s="1"/>
  <c r="H370" i="42"/>
  <c r="AG370" i="42" s="1"/>
  <c r="D390" i="42"/>
  <c r="AC390" i="42" s="1"/>
  <c r="H390" i="42"/>
  <c r="AG390" i="42" s="1"/>
  <c r="P390" i="42"/>
  <c r="AO390" i="42" s="1"/>
  <c r="L390" i="42"/>
  <c r="AK390" i="42" s="1"/>
  <c r="X390" i="42"/>
  <c r="AW390" i="42" s="1"/>
  <c r="T390" i="42"/>
  <c r="AS390" i="42" s="1"/>
  <c r="D178" i="42"/>
  <c r="AC178" i="42" s="1"/>
  <c r="P178" i="42"/>
  <c r="AO178" i="42" s="1"/>
  <c r="X178" i="42"/>
  <c r="AW178" i="42" s="1"/>
  <c r="L178" i="42"/>
  <c r="AK178" i="42" s="1"/>
  <c r="T178" i="42"/>
  <c r="AS178" i="42" s="1"/>
  <c r="H178" i="42"/>
  <c r="AG178" i="42" s="1"/>
  <c r="L187" i="42"/>
  <c r="AK187" i="42" s="1"/>
  <c r="H187" i="42"/>
  <c r="AG187" i="42" s="1"/>
  <c r="X187" i="42"/>
  <c r="AW187" i="42" s="1"/>
  <c r="P187" i="42"/>
  <c r="AO187" i="42" s="1"/>
  <c r="D187" i="42"/>
  <c r="AC187" i="42" s="1"/>
  <c r="T187" i="42"/>
  <c r="AS187" i="42" s="1"/>
  <c r="L186" i="42"/>
  <c r="AK186" i="42" s="1"/>
  <c r="D186" i="42"/>
  <c r="AC186" i="42" s="1"/>
  <c r="P186" i="42"/>
  <c r="AO186" i="42" s="1"/>
  <c r="X186" i="42"/>
  <c r="AW186" i="42" s="1"/>
  <c r="H186" i="42"/>
  <c r="AG186" i="42" s="1"/>
  <c r="T186" i="42"/>
  <c r="AS186" i="42" s="1"/>
  <c r="L326" i="42"/>
  <c r="AK326" i="42" s="1"/>
  <c r="T326" i="42"/>
  <c r="AS326" i="42" s="1"/>
  <c r="H326" i="42"/>
  <c r="AG326" i="42" s="1"/>
  <c r="X326" i="42"/>
  <c r="AW326" i="42" s="1"/>
  <c r="P326" i="42"/>
  <c r="AO326" i="42" s="1"/>
  <c r="D326" i="42"/>
  <c r="AC326" i="42" s="1"/>
  <c r="D311" i="42"/>
  <c r="AC311" i="42" s="1"/>
  <c r="X311" i="42"/>
  <c r="AW311" i="42" s="1"/>
  <c r="H311" i="42"/>
  <c r="AG311" i="42" s="1"/>
  <c r="L311" i="42"/>
  <c r="AK311" i="42" s="1"/>
  <c r="T311" i="42"/>
  <c r="AS311" i="42" s="1"/>
  <c r="P311" i="42"/>
  <c r="AO311" i="42" s="1"/>
  <c r="X283" i="42"/>
  <c r="AW283" i="42" s="1"/>
  <c r="H283" i="42"/>
  <c r="AG283" i="42" s="1"/>
  <c r="P283" i="42"/>
  <c r="AO283" i="42" s="1"/>
  <c r="L283" i="42"/>
  <c r="AK283" i="42" s="1"/>
  <c r="T283" i="42"/>
  <c r="AS283" i="42" s="1"/>
  <c r="D283" i="42"/>
  <c r="AC283" i="42" s="1"/>
  <c r="CN218" i="42"/>
  <c r="CO218" i="42" s="1"/>
  <c r="CP218" i="42" s="1"/>
  <c r="CJ218" i="42"/>
  <c r="M218" i="42"/>
  <c r="AL218" i="42" s="1"/>
  <c r="U218" i="42"/>
  <c r="AT218" i="42" s="1"/>
  <c r="AA218" i="42"/>
  <c r="AZ218" i="42" s="1"/>
  <c r="V218" i="42"/>
  <c r="AU218" i="42" s="1"/>
  <c r="K218" i="42"/>
  <c r="AJ218" i="42" s="1"/>
  <c r="E218" i="42"/>
  <c r="AD218" i="42" s="1"/>
  <c r="O218" i="42"/>
  <c r="AN218" i="42" s="1"/>
  <c r="R218" i="42"/>
  <c r="AQ218" i="42" s="1"/>
  <c r="G218" i="42"/>
  <c r="AF218" i="42" s="1"/>
  <c r="N218" i="42"/>
  <c r="AM218" i="42" s="1"/>
  <c r="Y218" i="42"/>
  <c r="AX218" i="42" s="1"/>
  <c r="F218" i="42"/>
  <c r="AE218" i="42" s="1"/>
  <c r="S218" i="42"/>
  <c r="AR218" i="42" s="1"/>
  <c r="W218" i="42"/>
  <c r="AV218" i="42" s="1"/>
  <c r="J218" i="42"/>
  <c r="AI218" i="42" s="1"/>
  <c r="I218" i="42"/>
  <c r="AH218" i="42" s="1"/>
  <c r="Q218" i="42"/>
  <c r="AP218" i="42" s="1"/>
  <c r="Z218" i="42"/>
  <c r="AY218" i="42" s="1"/>
  <c r="CJ345" i="42"/>
  <c r="CN345" i="42"/>
  <c r="CO345" i="42" s="1"/>
  <c r="CP345" i="42" s="1"/>
  <c r="U345" i="42"/>
  <c r="AT345" i="42" s="1"/>
  <c r="Z345" i="42"/>
  <c r="AY345" i="42" s="1"/>
  <c r="F345" i="42"/>
  <c r="AE345" i="42" s="1"/>
  <c r="J345" i="42"/>
  <c r="AI345" i="42" s="1"/>
  <c r="K345" i="42"/>
  <c r="AJ345" i="42" s="1"/>
  <c r="R345" i="42"/>
  <c r="AQ345" i="42" s="1"/>
  <c r="E345" i="42"/>
  <c r="AD345" i="42" s="1"/>
  <c r="I345" i="42"/>
  <c r="AH345" i="42" s="1"/>
  <c r="AA345" i="42"/>
  <c r="AZ345" i="42" s="1"/>
  <c r="V345" i="42"/>
  <c r="AU345" i="42" s="1"/>
  <c r="G345" i="42"/>
  <c r="AF345" i="42" s="1"/>
  <c r="Y345" i="42"/>
  <c r="AX345" i="42" s="1"/>
  <c r="O345" i="42"/>
  <c r="AN345" i="42" s="1"/>
  <c r="Q345" i="42"/>
  <c r="AP345" i="42" s="1"/>
  <c r="N345" i="42"/>
  <c r="AM345" i="42" s="1"/>
  <c r="S345" i="42"/>
  <c r="AR345" i="42" s="1"/>
  <c r="W345" i="42"/>
  <c r="AV345" i="42" s="1"/>
  <c r="M345" i="42"/>
  <c r="AL345" i="42" s="1"/>
  <c r="CN388" i="42"/>
  <c r="CO388" i="42" s="1"/>
  <c r="CP388" i="42" s="1"/>
  <c r="CJ388" i="42"/>
  <c r="G388" i="42"/>
  <c r="AF388" i="42" s="1"/>
  <c r="S388" i="42"/>
  <c r="AR388" i="42" s="1"/>
  <c r="AA388" i="42"/>
  <c r="AZ388" i="42" s="1"/>
  <c r="J388" i="42"/>
  <c r="AI388" i="42" s="1"/>
  <c r="N388" i="42"/>
  <c r="AM388" i="42" s="1"/>
  <c r="F388" i="42"/>
  <c r="AE388" i="42" s="1"/>
  <c r="R388" i="42"/>
  <c r="AQ388" i="42" s="1"/>
  <c r="M388" i="42"/>
  <c r="AL388" i="42" s="1"/>
  <c r="I388" i="42"/>
  <c r="AH388" i="42" s="1"/>
  <c r="U388" i="42"/>
  <c r="AT388" i="42" s="1"/>
  <c r="Y388" i="42"/>
  <c r="AX388" i="42" s="1"/>
  <c r="Z388" i="42"/>
  <c r="E388" i="42"/>
  <c r="AD388" i="42" s="1"/>
  <c r="W388" i="42"/>
  <c r="AV388" i="42" s="1"/>
  <c r="Q388" i="42"/>
  <c r="AP388" i="42" s="1"/>
  <c r="V388" i="42"/>
  <c r="AU388" i="42" s="1"/>
  <c r="AY388" i="42"/>
  <c r="K388" i="42"/>
  <c r="AJ388" i="42" s="1"/>
  <c r="O388" i="42"/>
  <c r="AN388" i="42" s="1"/>
  <c r="DC146" i="42"/>
  <c r="DD146" i="42" s="1"/>
  <c r="DE146" i="42" s="1"/>
  <c r="DC294" i="42"/>
  <c r="DD294" i="42" s="1"/>
  <c r="DE294" i="42" s="1"/>
  <c r="CJ226" i="42"/>
  <c r="CN226" i="42"/>
  <c r="CO226" i="42" s="1"/>
  <c r="CP226" i="42" s="1"/>
  <c r="G226" i="42"/>
  <c r="AF226" i="42" s="1"/>
  <c r="S226" i="42"/>
  <c r="AR226" i="42" s="1"/>
  <c r="Y226" i="42"/>
  <c r="AX226" i="42" s="1"/>
  <c r="W226" i="42"/>
  <c r="AV226" i="42" s="1"/>
  <c r="O226" i="42"/>
  <c r="AN226" i="42" s="1"/>
  <c r="E226" i="42"/>
  <c r="AD226" i="42" s="1"/>
  <c r="U226" i="42"/>
  <c r="AT226" i="42" s="1"/>
  <c r="M226" i="42"/>
  <c r="AL226" i="42" s="1"/>
  <c r="I226" i="42"/>
  <c r="AH226" i="42" s="1"/>
  <c r="Z226" i="42"/>
  <c r="AY226" i="42" s="1"/>
  <c r="F226" i="42"/>
  <c r="AE226" i="42" s="1"/>
  <c r="V226" i="42"/>
  <c r="AU226" i="42" s="1"/>
  <c r="R226" i="42"/>
  <c r="AQ226" i="42" s="1"/>
  <c r="K226" i="42"/>
  <c r="AJ226" i="42" s="1"/>
  <c r="J226" i="42"/>
  <c r="AI226" i="42" s="1"/>
  <c r="Q226" i="42"/>
  <c r="AP226" i="42" s="1"/>
  <c r="N226" i="42"/>
  <c r="AM226" i="42" s="1"/>
  <c r="AA226" i="42"/>
  <c r="AZ226" i="42" s="1"/>
  <c r="DC215" i="42"/>
  <c r="DD215" i="42" s="1"/>
  <c r="DE215" i="42" s="1"/>
  <c r="CJ363" i="42"/>
  <c r="CN363" i="42"/>
  <c r="CO363" i="42" s="1"/>
  <c r="CP363" i="42" s="1"/>
  <c r="M363" i="42"/>
  <c r="AL363" i="42" s="1"/>
  <c r="E363" i="42"/>
  <c r="AD363" i="42" s="1"/>
  <c r="K363" i="42"/>
  <c r="AJ363" i="42" s="1"/>
  <c r="I363" i="42"/>
  <c r="AH363" i="42" s="1"/>
  <c r="O363" i="42"/>
  <c r="AN363" i="42" s="1"/>
  <c r="U363" i="42"/>
  <c r="AT363" i="42" s="1"/>
  <c r="R363" i="42"/>
  <c r="AQ363" i="42" s="1"/>
  <c r="N363" i="42"/>
  <c r="AM363" i="42" s="1"/>
  <c r="V363" i="42"/>
  <c r="AU363" i="42" s="1"/>
  <c r="W363" i="42"/>
  <c r="AV363" i="42" s="1"/>
  <c r="J363" i="42"/>
  <c r="AI363" i="42" s="1"/>
  <c r="G363" i="42"/>
  <c r="AF363" i="42" s="1"/>
  <c r="S363" i="42"/>
  <c r="AR363" i="42" s="1"/>
  <c r="F363" i="42"/>
  <c r="AE363" i="42" s="1"/>
  <c r="Y363" i="42"/>
  <c r="AX363" i="42" s="1"/>
  <c r="Z363" i="42"/>
  <c r="AY363" i="42" s="1"/>
  <c r="Q363" i="42"/>
  <c r="AP363" i="42" s="1"/>
  <c r="AA363" i="42"/>
  <c r="AZ363" i="42" s="1"/>
  <c r="CJ169" i="42"/>
  <c r="CN169" i="42"/>
  <c r="CO169" i="42" s="1"/>
  <c r="CP169" i="42" s="1"/>
  <c r="E169" i="42"/>
  <c r="AD169" i="42" s="1"/>
  <c r="Y169" i="42"/>
  <c r="AX169" i="42" s="1"/>
  <c r="Z169" i="42"/>
  <c r="AY169" i="42" s="1"/>
  <c r="S169" i="42"/>
  <c r="AR169" i="42" s="1"/>
  <c r="U169" i="42"/>
  <c r="AT169" i="42" s="1"/>
  <c r="Q169" i="42"/>
  <c r="AP169" i="42" s="1"/>
  <c r="R169" i="42"/>
  <c r="AQ169" i="42" s="1"/>
  <c r="J169" i="42"/>
  <c r="AI169" i="42" s="1"/>
  <c r="V169" i="42"/>
  <c r="O169" i="42"/>
  <c r="AN169" i="42" s="1"/>
  <c r="K169" i="42"/>
  <c r="AJ169" i="42" s="1"/>
  <c r="W169" i="42"/>
  <c r="AV169" i="42" s="1"/>
  <c r="M169" i="42"/>
  <c r="AL169" i="42" s="1"/>
  <c r="I169" i="42"/>
  <c r="AH169" i="42" s="1"/>
  <c r="G169" i="42"/>
  <c r="AF169" i="42" s="1"/>
  <c r="AA169" i="42"/>
  <c r="AZ169" i="42" s="1"/>
  <c r="AU169" i="42"/>
  <c r="N169" i="42"/>
  <c r="AM169" i="42" s="1"/>
  <c r="F169" i="42"/>
  <c r="AE169" i="42" s="1"/>
  <c r="DC152" i="42"/>
  <c r="DD152" i="42" s="1"/>
  <c r="DE152" i="42" s="1"/>
  <c r="CN313" i="42"/>
  <c r="CO313" i="42" s="1"/>
  <c r="CP313" i="42" s="1"/>
  <c r="CJ313" i="42"/>
  <c r="W313" i="42"/>
  <c r="AV313" i="42" s="1"/>
  <c r="S313" i="42"/>
  <c r="AR313" i="42" s="1"/>
  <c r="Y313" i="42"/>
  <c r="AX313" i="42" s="1"/>
  <c r="E313" i="42"/>
  <c r="AD313" i="42" s="1"/>
  <c r="Z313" i="42"/>
  <c r="AY313" i="42" s="1"/>
  <c r="J313" i="42"/>
  <c r="AI313" i="42" s="1"/>
  <c r="U313" i="42"/>
  <c r="AT313" i="42" s="1"/>
  <c r="I313" i="42"/>
  <c r="AH313" i="42" s="1"/>
  <c r="G313" i="42"/>
  <c r="AF313" i="42" s="1"/>
  <c r="O313" i="42"/>
  <c r="AN313" i="42" s="1"/>
  <c r="K313" i="42"/>
  <c r="AJ313" i="42" s="1"/>
  <c r="M313" i="42"/>
  <c r="AL313" i="42" s="1"/>
  <c r="V313" i="42"/>
  <c r="AU313" i="42" s="1"/>
  <c r="N313" i="42"/>
  <c r="AM313" i="42" s="1"/>
  <c r="AA313" i="42"/>
  <c r="AZ313" i="42" s="1"/>
  <c r="F313" i="42"/>
  <c r="AE313" i="42" s="1"/>
  <c r="R313" i="42"/>
  <c r="AQ313" i="42" s="1"/>
  <c r="Q313" i="42"/>
  <c r="AP313" i="42" s="1"/>
  <c r="CN295" i="42"/>
  <c r="CO295" i="42" s="1"/>
  <c r="CP295" i="42" s="1"/>
  <c r="CJ295" i="42"/>
  <c r="K295" i="42"/>
  <c r="AJ295" i="42" s="1"/>
  <c r="W295" i="42"/>
  <c r="AV295" i="42" s="1"/>
  <c r="I295" i="42"/>
  <c r="AH295" i="42" s="1"/>
  <c r="G295" i="42"/>
  <c r="AF295" i="42" s="1"/>
  <c r="J295" i="42"/>
  <c r="AI295" i="42" s="1"/>
  <c r="Z295" i="42"/>
  <c r="AY295" i="42" s="1"/>
  <c r="F295" i="42"/>
  <c r="AE295" i="42" s="1"/>
  <c r="U295" i="42"/>
  <c r="AT295" i="42" s="1"/>
  <c r="Q295" i="42"/>
  <c r="AP295" i="42" s="1"/>
  <c r="N295" i="42"/>
  <c r="AM295" i="42" s="1"/>
  <c r="O295" i="42"/>
  <c r="AN295" i="42" s="1"/>
  <c r="M295" i="42"/>
  <c r="AL295" i="42" s="1"/>
  <c r="E295" i="42"/>
  <c r="AD295" i="42" s="1"/>
  <c r="AA295" i="42"/>
  <c r="AZ295" i="42" s="1"/>
  <c r="V295" i="42"/>
  <c r="AU295" i="42" s="1"/>
  <c r="R295" i="42"/>
  <c r="AQ295" i="42" s="1"/>
  <c r="S295" i="42"/>
  <c r="AR295" i="42" s="1"/>
  <c r="Y295" i="42"/>
  <c r="AX295" i="42" s="1"/>
  <c r="CN240" i="42"/>
  <c r="CO240" i="42" s="1"/>
  <c r="CP240" i="42" s="1"/>
  <c r="CJ240" i="42"/>
  <c r="S240" i="42"/>
  <c r="AR240" i="42" s="1"/>
  <c r="Y240" i="42"/>
  <c r="AX240" i="42" s="1"/>
  <c r="I240" i="42"/>
  <c r="AH240" i="42" s="1"/>
  <c r="E240" i="42"/>
  <c r="AD240" i="42" s="1"/>
  <c r="F240" i="42"/>
  <c r="AE240" i="42" s="1"/>
  <c r="R240" i="42"/>
  <c r="AQ240" i="42" s="1"/>
  <c r="O240" i="42"/>
  <c r="AN240" i="42" s="1"/>
  <c r="K240" i="42"/>
  <c r="AJ240" i="42" s="1"/>
  <c r="J240" i="42"/>
  <c r="AI240" i="42" s="1"/>
  <c r="Q240" i="42"/>
  <c r="AP240" i="42" s="1"/>
  <c r="Z240" i="42"/>
  <c r="AY240" i="42" s="1"/>
  <c r="U240" i="42"/>
  <c r="AT240" i="42" s="1"/>
  <c r="W240" i="42"/>
  <c r="AV240" i="42" s="1"/>
  <c r="M240" i="42"/>
  <c r="AL240" i="42" s="1"/>
  <c r="N240" i="42"/>
  <c r="AM240" i="42" s="1"/>
  <c r="AA240" i="42"/>
  <c r="AZ240" i="42" s="1"/>
  <c r="V240" i="42"/>
  <c r="AU240" i="42" s="1"/>
  <c r="G240" i="42"/>
  <c r="AF240" i="42" s="1"/>
  <c r="CN371" i="42"/>
  <c r="CO371" i="42" s="1"/>
  <c r="CP371" i="42" s="1"/>
  <c r="CJ371" i="42"/>
  <c r="AA371" i="42"/>
  <c r="AZ371" i="42" s="1"/>
  <c r="K371" i="42"/>
  <c r="AJ371" i="42" s="1"/>
  <c r="S371" i="42"/>
  <c r="AR371" i="42" s="1"/>
  <c r="O371" i="42"/>
  <c r="AN371" i="42" s="1"/>
  <c r="E371" i="42"/>
  <c r="AD371" i="42" s="1"/>
  <c r="M371" i="42"/>
  <c r="AL371" i="42" s="1"/>
  <c r="Z371" i="42"/>
  <c r="AY371" i="42" s="1"/>
  <c r="W371" i="42"/>
  <c r="AV371" i="42" s="1"/>
  <c r="G371" i="42"/>
  <c r="AF371" i="42" s="1"/>
  <c r="N371" i="42"/>
  <c r="AM371" i="42" s="1"/>
  <c r="I371" i="42"/>
  <c r="AH371" i="42" s="1"/>
  <c r="Y371" i="42"/>
  <c r="AX371" i="42" s="1"/>
  <c r="J371" i="42"/>
  <c r="AI371" i="42" s="1"/>
  <c r="R371" i="42"/>
  <c r="AQ371" i="42" s="1"/>
  <c r="Q371" i="42"/>
  <c r="AP371" i="42" s="1"/>
  <c r="V371" i="42"/>
  <c r="AU371" i="42" s="1"/>
  <c r="U371" i="42"/>
  <c r="AT371" i="42" s="1"/>
  <c r="F371" i="42"/>
  <c r="AE371" i="42" s="1"/>
  <c r="CJ183" i="42"/>
  <c r="CN183" i="42"/>
  <c r="CO183" i="42" s="1"/>
  <c r="CP183" i="42" s="1"/>
  <c r="J183" i="42"/>
  <c r="AI183" i="42" s="1"/>
  <c r="F183" i="42"/>
  <c r="AE183" i="42" s="1"/>
  <c r="S183" i="42"/>
  <c r="AR183" i="42" s="1"/>
  <c r="U183" i="42"/>
  <c r="AT183" i="42" s="1"/>
  <c r="N183" i="42"/>
  <c r="AM183" i="42" s="1"/>
  <c r="R183" i="42"/>
  <c r="AQ183" i="42" s="1"/>
  <c r="Y183" i="42"/>
  <c r="AX183" i="42" s="1"/>
  <c r="K183" i="42"/>
  <c r="AJ183" i="42" s="1"/>
  <c r="AU183" i="42"/>
  <c r="AA183" i="42"/>
  <c r="AZ183" i="42" s="1"/>
  <c r="G183" i="42"/>
  <c r="AF183" i="42" s="1"/>
  <c r="E183" i="42"/>
  <c r="AD183" i="42" s="1"/>
  <c r="O183" i="42"/>
  <c r="AN183" i="42" s="1"/>
  <c r="M183" i="42"/>
  <c r="AL183" i="42" s="1"/>
  <c r="Z183" i="42"/>
  <c r="AY183" i="42" s="1"/>
  <c r="W183" i="42"/>
  <c r="AV183" i="42" s="1"/>
  <c r="V183" i="42"/>
  <c r="Q183" i="42"/>
  <c r="AP183" i="42" s="1"/>
  <c r="I183" i="42"/>
  <c r="AH183" i="42" s="1"/>
  <c r="CN297" i="42"/>
  <c r="CO297" i="42" s="1"/>
  <c r="CP297" i="42" s="1"/>
  <c r="CJ297" i="42"/>
  <c r="M297" i="42"/>
  <c r="AL297" i="42" s="1"/>
  <c r="Y297" i="42"/>
  <c r="AX297" i="42" s="1"/>
  <c r="E297" i="42"/>
  <c r="AD297" i="42" s="1"/>
  <c r="F297" i="42"/>
  <c r="AE297" i="42" s="1"/>
  <c r="W297" i="42"/>
  <c r="AV297" i="42" s="1"/>
  <c r="S297" i="42"/>
  <c r="AR297" i="42" s="1"/>
  <c r="K297" i="42"/>
  <c r="AJ297" i="42" s="1"/>
  <c r="AA297" i="42"/>
  <c r="AZ297" i="42" s="1"/>
  <c r="O297" i="42"/>
  <c r="AN297" i="42" s="1"/>
  <c r="N297" i="42"/>
  <c r="AM297" i="42" s="1"/>
  <c r="Z297" i="42"/>
  <c r="AY297" i="42" s="1"/>
  <c r="Q297" i="42"/>
  <c r="AP297" i="42" s="1"/>
  <c r="U297" i="42"/>
  <c r="AT297" i="42" s="1"/>
  <c r="J297" i="42"/>
  <c r="AI297" i="42" s="1"/>
  <c r="I297" i="42"/>
  <c r="AH297" i="42" s="1"/>
  <c r="G297" i="42"/>
  <c r="AF297" i="42" s="1"/>
  <c r="V297" i="42"/>
  <c r="AU297" i="42" s="1"/>
  <c r="R297" i="42"/>
  <c r="AQ297" i="42" s="1"/>
  <c r="CN241" i="42"/>
  <c r="CO241" i="42" s="1"/>
  <c r="CP241" i="42" s="1"/>
  <c r="CJ241" i="42"/>
  <c r="K241" i="42"/>
  <c r="AJ241" i="42" s="1"/>
  <c r="Q241" i="42"/>
  <c r="AP241" i="42" s="1"/>
  <c r="U241" i="42"/>
  <c r="AT241" i="42" s="1"/>
  <c r="V241" i="42"/>
  <c r="AU241" i="42" s="1"/>
  <c r="G241" i="42"/>
  <c r="AF241" i="42" s="1"/>
  <c r="J241" i="42"/>
  <c r="AI241" i="42" s="1"/>
  <c r="O241" i="42"/>
  <c r="AN241" i="42" s="1"/>
  <c r="Z241" i="42"/>
  <c r="AY241" i="42" s="1"/>
  <c r="AA241" i="42"/>
  <c r="AZ241" i="42" s="1"/>
  <c r="S241" i="42"/>
  <c r="AR241" i="42" s="1"/>
  <c r="I241" i="42"/>
  <c r="AH241" i="42" s="1"/>
  <c r="R241" i="42"/>
  <c r="AQ241" i="42" s="1"/>
  <c r="Y241" i="42"/>
  <c r="AX241" i="42" s="1"/>
  <c r="N241" i="42"/>
  <c r="AM241" i="42" s="1"/>
  <c r="M241" i="42"/>
  <c r="AL241" i="42" s="1"/>
  <c r="W241" i="42"/>
  <c r="AV241" i="42" s="1"/>
  <c r="F241" i="42"/>
  <c r="AE241" i="42" s="1"/>
  <c r="E241" i="42"/>
  <c r="AD241" i="42" s="1"/>
  <c r="CN347" i="42"/>
  <c r="CO347" i="42" s="1"/>
  <c r="CP347" i="42" s="1"/>
  <c r="CJ347" i="42"/>
  <c r="K347" i="42"/>
  <c r="AJ347" i="42" s="1"/>
  <c r="Q347" i="42"/>
  <c r="AP347" i="42" s="1"/>
  <c r="U347" i="42"/>
  <c r="AT347" i="42" s="1"/>
  <c r="Y347" i="42"/>
  <c r="AX347" i="42" s="1"/>
  <c r="G347" i="42"/>
  <c r="AF347" i="42" s="1"/>
  <c r="W347" i="42"/>
  <c r="AV347" i="42" s="1"/>
  <c r="I347" i="42"/>
  <c r="AH347" i="42" s="1"/>
  <c r="AA347" i="42"/>
  <c r="AZ347" i="42" s="1"/>
  <c r="M347" i="42"/>
  <c r="AL347" i="42" s="1"/>
  <c r="O347" i="42"/>
  <c r="AN347" i="42" s="1"/>
  <c r="V347" i="42"/>
  <c r="AU347" i="42" s="1"/>
  <c r="S347" i="42"/>
  <c r="AR347" i="42" s="1"/>
  <c r="R347" i="42"/>
  <c r="AQ347" i="42" s="1"/>
  <c r="Z347" i="42"/>
  <c r="AY347" i="42" s="1"/>
  <c r="E347" i="42"/>
  <c r="AD347" i="42" s="1"/>
  <c r="F347" i="42"/>
  <c r="AE347" i="42" s="1"/>
  <c r="N347" i="42"/>
  <c r="AM347" i="42" s="1"/>
  <c r="J347" i="42"/>
  <c r="AI347" i="42" s="1"/>
  <c r="CN180" i="42"/>
  <c r="CO180" i="42" s="1"/>
  <c r="CP180" i="42" s="1"/>
  <c r="CJ180" i="42"/>
  <c r="G180" i="42"/>
  <c r="AF180" i="42" s="1"/>
  <c r="AA180" i="42"/>
  <c r="AZ180" i="42" s="1"/>
  <c r="J180" i="42"/>
  <c r="AI180" i="42" s="1"/>
  <c r="U180" i="42"/>
  <c r="AT180" i="42" s="1"/>
  <c r="O180" i="42"/>
  <c r="AN180" i="42" s="1"/>
  <c r="S180" i="42"/>
  <c r="AR180" i="42" s="1"/>
  <c r="Y180" i="42"/>
  <c r="AX180" i="42" s="1"/>
  <c r="F180" i="42"/>
  <c r="AE180" i="42" s="1"/>
  <c r="Q180" i="42"/>
  <c r="AP180" i="42" s="1"/>
  <c r="V180" i="42"/>
  <c r="AU180" i="42" s="1"/>
  <c r="N180" i="42"/>
  <c r="AM180" i="42" s="1"/>
  <c r="K180" i="42"/>
  <c r="AJ180" i="42" s="1"/>
  <c r="I180" i="42"/>
  <c r="AH180" i="42" s="1"/>
  <c r="Z180" i="42"/>
  <c r="AY180" i="42" s="1"/>
  <c r="E180" i="42"/>
  <c r="AD180" i="42" s="1"/>
  <c r="M180" i="42"/>
  <c r="AL180" i="42" s="1"/>
  <c r="R180" i="42"/>
  <c r="AQ180" i="42" s="1"/>
  <c r="W180" i="42"/>
  <c r="AV180" i="42" s="1"/>
  <c r="DC356" i="42"/>
  <c r="DD356" i="42" s="1"/>
  <c r="DE356" i="42" s="1"/>
  <c r="DC222" i="42"/>
  <c r="DD222" i="42" s="1"/>
  <c r="DE222" i="42" s="1"/>
  <c r="CN387" i="42"/>
  <c r="CO387" i="42" s="1"/>
  <c r="CP387" i="42" s="1"/>
  <c r="CJ387" i="42"/>
  <c r="E387" i="42"/>
  <c r="AD387" i="42" s="1"/>
  <c r="Q387" i="42"/>
  <c r="AP387" i="42" s="1"/>
  <c r="S387" i="42"/>
  <c r="AR387" i="42" s="1"/>
  <c r="M387" i="42"/>
  <c r="AL387" i="42" s="1"/>
  <c r="AA387" i="42"/>
  <c r="AZ387" i="42" s="1"/>
  <c r="Z387" i="42"/>
  <c r="AY387" i="42" s="1"/>
  <c r="U387" i="42"/>
  <c r="AT387" i="42" s="1"/>
  <c r="F387" i="42"/>
  <c r="AE387" i="42" s="1"/>
  <c r="N387" i="42"/>
  <c r="AM387" i="42" s="1"/>
  <c r="O387" i="42"/>
  <c r="AN387" i="42" s="1"/>
  <c r="J387" i="42"/>
  <c r="AI387" i="42" s="1"/>
  <c r="R387" i="42"/>
  <c r="AQ387" i="42" s="1"/>
  <c r="K387" i="42"/>
  <c r="AJ387" i="42" s="1"/>
  <c r="V387" i="42"/>
  <c r="AU387" i="42" s="1"/>
  <c r="Y387" i="42"/>
  <c r="AX387" i="42" s="1"/>
  <c r="I387" i="42"/>
  <c r="AH387" i="42" s="1"/>
  <c r="G387" i="42"/>
  <c r="AF387" i="42" s="1"/>
  <c r="W387" i="42"/>
  <c r="AV387" i="42" s="1"/>
  <c r="DC158" i="42"/>
  <c r="DD158" i="42" s="1"/>
  <c r="DE158" i="42" s="1"/>
  <c r="CN292" i="42"/>
  <c r="CO292" i="42" s="1"/>
  <c r="CP292" i="42" s="1"/>
  <c r="CJ292" i="42"/>
  <c r="U292" i="42"/>
  <c r="AT292" i="42" s="1"/>
  <c r="S292" i="42"/>
  <c r="AR292" i="42" s="1"/>
  <c r="G292" i="42"/>
  <c r="AF292" i="42" s="1"/>
  <c r="R292" i="42"/>
  <c r="AQ292" i="42" s="1"/>
  <c r="M292" i="42"/>
  <c r="AL292" i="42" s="1"/>
  <c r="Y292" i="42"/>
  <c r="AX292" i="42" s="1"/>
  <c r="F292" i="42"/>
  <c r="AE292" i="42" s="1"/>
  <c r="J292" i="42"/>
  <c r="AI292" i="42" s="1"/>
  <c r="Z292" i="42"/>
  <c r="AY292" i="42" s="1"/>
  <c r="Q292" i="42"/>
  <c r="AP292" i="42" s="1"/>
  <c r="O292" i="42"/>
  <c r="AN292" i="42" s="1"/>
  <c r="K292" i="42"/>
  <c r="AJ292" i="42" s="1"/>
  <c r="AA292" i="42"/>
  <c r="AZ292" i="42" s="1"/>
  <c r="I292" i="42"/>
  <c r="AH292" i="42" s="1"/>
  <c r="W292" i="42"/>
  <c r="AV292" i="42" s="1"/>
  <c r="E292" i="42"/>
  <c r="AD292" i="42" s="1"/>
  <c r="V292" i="42"/>
  <c r="AU292" i="42" s="1"/>
  <c r="N292" i="42"/>
  <c r="AM292" i="42" s="1"/>
  <c r="DD352" i="42"/>
  <c r="DE352" i="42" s="1"/>
  <c r="DC352" i="42"/>
  <c r="CN260" i="42"/>
  <c r="CO260" i="42" s="1"/>
  <c r="CP260" i="42" s="1"/>
  <c r="CJ260" i="42"/>
  <c r="Z260" i="42"/>
  <c r="AY260" i="42" s="1"/>
  <c r="R260" i="42"/>
  <c r="AQ260" i="42" s="1"/>
  <c r="O260" i="42"/>
  <c r="AN260" i="42" s="1"/>
  <c r="Y260" i="42"/>
  <c r="AX260" i="42" s="1"/>
  <c r="I260" i="42"/>
  <c r="AH260" i="42" s="1"/>
  <c r="U260" i="42"/>
  <c r="AT260" i="42" s="1"/>
  <c r="M260" i="42"/>
  <c r="AL260" i="42" s="1"/>
  <c r="AA260" i="42"/>
  <c r="AZ260" i="42" s="1"/>
  <c r="E260" i="42"/>
  <c r="AD260" i="42" s="1"/>
  <c r="N260" i="42"/>
  <c r="AM260" i="42" s="1"/>
  <c r="W260" i="42"/>
  <c r="AV260" i="42" s="1"/>
  <c r="G260" i="42"/>
  <c r="AF260" i="42" s="1"/>
  <c r="K260" i="42"/>
  <c r="AJ260" i="42" s="1"/>
  <c r="V260" i="42"/>
  <c r="AU260" i="42" s="1"/>
  <c r="F260" i="42"/>
  <c r="AE260" i="42" s="1"/>
  <c r="J260" i="42"/>
  <c r="AI260" i="42" s="1"/>
  <c r="S260" i="42"/>
  <c r="AR260" i="42" s="1"/>
  <c r="Q260" i="42"/>
  <c r="AP260" i="42" s="1"/>
  <c r="DC224" i="42"/>
  <c r="DD224" i="42" s="1"/>
  <c r="DE224" i="42" s="1"/>
  <c r="CN360" i="42"/>
  <c r="CO360" i="42" s="1"/>
  <c r="CP360" i="42" s="1"/>
  <c r="CJ360" i="42"/>
  <c r="K360" i="42"/>
  <c r="AJ360" i="42" s="1"/>
  <c r="J360" i="42"/>
  <c r="AI360" i="42" s="1"/>
  <c r="G360" i="42"/>
  <c r="AF360" i="42" s="1"/>
  <c r="E360" i="42"/>
  <c r="AD360" i="42" s="1"/>
  <c r="O360" i="42"/>
  <c r="AN360" i="42" s="1"/>
  <c r="M360" i="42"/>
  <c r="AL360" i="42" s="1"/>
  <c r="I360" i="42"/>
  <c r="AH360" i="42" s="1"/>
  <c r="F360" i="42"/>
  <c r="AE360" i="42" s="1"/>
  <c r="V360" i="42"/>
  <c r="AU360" i="42" s="1"/>
  <c r="Q360" i="42"/>
  <c r="AP360" i="42" s="1"/>
  <c r="S360" i="42"/>
  <c r="AR360" i="42" s="1"/>
  <c r="R360" i="42"/>
  <c r="AQ360" i="42" s="1"/>
  <c r="N360" i="42"/>
  <c r="AM360" i="42" s="1"/>
  <c r="W360" i="42"/>
  <c r="AV360" i="42" s="1"/>
  <c r="Y360" i="42"/>
  <c r="AX360" i="42" s="1"/>
  <c r="Z360" i="42"/>
  <c r="AY360" i="42" s="1"/>
  <c r="AA360" i="42"/>
  <c r="AZ360" i="42" s="1"/>
  <c r="U360" i="42"/>
  <c r="AT360" i="42" s="1"/>
  <c r="CN154" i="42"/>
  <c r="CO154" i="42" s="1"/>
  <c r="CP154" i="42" s="1"/>
  <c r="CJ154" i="42"/>
  <c r="S154" i="42"/>
  <c r="AR154" i="42" s="1"/>
  <c r="W154" i="42"/>
  <c r="AV154" i="42" s="1"/>
  <c r="J154" i="42"/>
  <c r="AI154" i="42" s="1"/>
  <c r="N154" i="42"/>
  <c r="AM154" i="42" s="1"/>
  <c r="Z154" i="42"/>
  <c r="AY154" i="42" s="1"/>
  <c r="G154" i="42"/>
  <c r="AF154" i="42" s="1"/>
  <c r="U154" i="42"/>
  <c r="AT154" i="42" s="1"/>
  <c r="R154" i="42"/>
  <c r="AQ154" i="42" s="1"/>
  <c r="O154" i="42"/>
  <c r="AN154" i="42" s="1"/>
  <c r="I154" i="42"/>
  <c r="AH154" i="42" s="1"/>
  <c r="Y154" i="42"/>
  <c r="AX154" i="42" s="1"/>
  <c r="E154" i="42"/>
  <c r="AD154" i="42" s="1"/>
  <c r="Q154" i="42"/>
  <c r="AP154" i="42" s="1"/>
  <c r="M154" i="42"/>
  <c r="AL154" i="42" s="1"/>
  <c r="F154" i="42"/>
  <c r="AE154" i="42" s="1"/>
  <c r="AA154" i="42"/>
  <c r="AZ154" i="42" s="1"/>
  <c r="V154" i="42"/>
  <c r="AU154" i="42" s="1"/>
  <c r="K154" i="42"/>
  <c r="AJ154" i="42" s="1"/>
  <c r="CN285" i="42"/>
  <c r="CO285" i="42" s="1"/>
  <c r="CP285" i="42" s="1"/>
  <c r="CJ285" i="42"/>
  <c r="E285" i="42"/>
  <c r="AD285" i="42" s="1"/>
  <c r="J285" i="42"/>
  <c r="AI285" i="42" s="1"/>
  <c r="R285" i="42"/>
  <c r="AQ285" i="42" s="1"/>
  <c r="Y285" i="42"/>
  <c r="AX285" i="42" s="1"/>
  <c r="F285" i="42"/>
  <c r="AE285" i="42" s="1"/>
  <c r="S285" i="42"/>
  <c r="AR285" i="42" s="1"/>
  <c r="O285" i="42"/>
  <c r="AN285" i="42" s="1"/>
  <c r="M285" i="42"/>
  <c r="AL285" i="42" s="1"/>
  <c r="AA285" i="42"/>
  <c r="AZ285" i="42" s="1"/>
  <c r="I285" i="42"/>
  <c r="AH285" i="42" s="1"/>
  <c r="V285" i="42"/>
  <c r="AU285" i="42" s="1"/>
  <c r="W285" i="42"/>
  <c r="AV285" i="42" s="1"/>
  <c r="N285" i="42"/>
  <c r="AM285" i="42" s="1"/>
  <c r="Q285" i="42"/>
  <c r="AP285" i="42" s="1"/>
  <c r="G285" i="42"/>
  <c r="AF285" i="42" s="1"/>
  <c r="U285" i="42"/>
  <c r="AT285" i="42" s="1"/>
  <c r="K285" i="42"/>
  <c r="AJ285" i="42" s="1"/>
  <c r="Z285" i="42"/>
  <c r="AY285" i="42" s="1"/>
  <c r="CJ256" i="42"/>
  <c r="CN256" i="42"/>
  <c r="CO256" i="42" s="1"/>
  <c r="CP256" i="42" s="1"/>
  <c r="K256" i="42"/>
  <c r="AJ256" i="42" s="1"/>
  <c r="I256" i="42"/>
  <c r="AH256" i="42" s="1"/>
  <c r="N256" i="42"/>
  <c r="AM256" i="42" s="1"/>
  <c r="U256" i="42"/>
  <c r="AT256" i="42" s="1"/>
  <c r="W256" i="42"/>
  <c r="AV256" i="42" s="1"/>
  <c r="S256" i="42"/>
  <c r="AR256" i="42" s="1"/>
  <c r="V256" i="42"/>
  <c r="AU256" i="42" s="1"/>
  <c r="Z256" i="42"/>
  <c r="AY256" i="42" s="1"/>
  <c r="Q256" i="42"/>
  <c r="AP256" i="42" s="1"/>
  <c r="F256" i="42"/>
  <c r="AE256" i="42" s="1"/>
  <c r="O256" i="42"/>
  <c r="AN256" i="42" s="1"/>
  <c r="R256" i="42"/>
  <c r="AQ256" i="42" s="1"/>
  <c r="AA256" i="42"/>
  <c r="AZ256" i="42" s="1"/>
  <c r="E256" i="42"/>
  <c r="AD256" i="42" s="1"/>
  <c r="J256" i="42"/>
  <c r="AI256" i="42" s="1"/>
  <c r="Y256" i="42"/>
  <c r="AX256" i="42" s="1"/>
  <c r="G256" i="42"/>
  <c r="AF256" i="42" s="1"/>
  <c r="M256" i="42"/>
  <c r="AL256" i="42" s="1"/>
  <c r="CJ179" i="42"/>
  <c r="CN179" i="42"/>
  <c r="CO179" i="42" s="1"/>
  <c r="CP179" i="42" s="1"/>
  <c r="J179" i="42"/>
  <c r="AI179" i="42" s="1"/>
  <c r="V179" i="42"/>
  <c r="AU179" i="42" s="1"/>
  <c r="K179" i="42"/>
  <c r="AJ179" i="42" s="1"/>
  <c r="U179" i="42"/>
  <c r="AT179" i="42" s="1"/>
  <c r="R179" i="42"/>
  <c r="AQ179" i="42" s="1"/>
  <c r="N179" i="42"/>
  <c r="AM179" i="42" s="1"/>
  <c r="AA179" i="42"/>
  <c r="AZ179" i="42" s="1"/>
  <c r="Z179" i="42"/>
  <c r="AY179" i="42" s="1"/>
  <c r="F179" i="42"/>
  <c r="AE179" i="42" s="1"/>
  <c r="G179" i="42"/>
  <c r="AF179" i="42" s="1"/>
  <c r="Y179" i="42"/>
  <c r="AX179" i="42" s="1"/>
  <c r="I179" i="42"/>
  <c r="AH179" i="42" s="1"/>
  <c r="M179" i="42"/>
  <c r="AL179" i="42" s="1"/>
  <c r="E179" i="42"/>
  <c r="AD179" i="42" s="1"/>
  <c r="W179" i="42"/>
  <c r="AV179" i="42" s="1"/>
  <c r="Q179" i="42"/>
  <c r="AP179" i="42" s="1"/>
  <c r="S179" i="42"/>
  <c r="AR179" i="42" s="1"/>
  <c r="O179" i="42"/>
  <c r="AN179" i="42" s="1"/>
  <c r="DC157" i="42"/>
  <c r="DD157" i="42" s="1"/>
  <c r="DE157" i="42" s="1"/>
  <c r="CJ290" i="42"/>
  <c r="CN290" i="42"/>
  <c r="CO290" i="42" s="1"/>
  <c r="CP290" i="42" s="1"/>
  <c r="O290" i="42"/>
  <c r="AN290" i="42" s="1"/>
  <c r="M290" i="42"/>
  <c r="AL290" i="42" s="1"/>
  <c r="N290" i="42"/>
  <c r="AM290" i="42" s="1"/>
  <c r="E290" i="42"/>
  <c r="AD290" i="42" s="1"/>
  <c r="Q290" i="42"/>
  <c r="AP290" i="42" s="1"/>
  <c r="K290" i="42"/>
  <c r="AJ290" i="42" s="1"/>
  <c r="U290" i="42"/>
  <c r="AT290" i="42" s="1"/>
  <c r="Y290" i="42"/>
  <c r="AX290" i="42" s="1"/>
  <c r="J290" i="42"/>
  <c r="AI290" i="42" s="1"/>
  <c r="Z290" i="42"/>
  <c r="AY290" i="42" s="1"/>
  <c r="G290" i="42"/>
  <c r="AF290" i="42" s="1"/>
  <c r="I290" i="42"/>
  <c r="AH290" i="42" s="1"/>
  <c r="S290" i="42"/>
  <c r="AR290" i="42" s="1"/>
  <c r="F290" i="42"/>
  <c r="AE290" i="42" s="1"/>
  <c r="R290" i="42"/>
  <c r="AQ290" i="42" s="1"/>
  <c r="V290" i="42"/>
  <c r="AU290" i="42" s="1"/>
  <c r="W290" i="42"/>
  <c r="AV290" i="42" s="1"/>
  <c r="AA290" i="42"/>
  <c r="AZ290" i="42" s="1"/>
  <c r="DC283" i="42"/>
  <c r="DD283" i="42"/>
  <c r="DE283" i="42" s="1"/>
  <c r="CN246" i="42"/>
  <c r="CO246" i="42" s="1"/>
  <c r="CP246" i="42" s="1"/>
  <c r="CJ246" i="42"/>
  <c r="V246" i="42"/>
  <c r="AU246" i="42" s="1"/>
  <c r="N246" i="42"/>
  <c r="AM246" i="42" s="1"/>
  <c r="Z246" i="42"/>
  <c r="AY246" i="42" s="1"/>
  <c r="F246" i="42"/>
  <c r="AE246" i="42" s="1"/>
  <c r="S246" i="42"/>
  <c r="AR246" i="42" s="1"/>
  <c r="W246" i="42"/>
  <c r="AV246" i="42" s="1"/>
  <c r="G246" i="42"/>
  <c r="AF246" i="42" s="1"/>
  <c r="I246" i="42"/>
  <c r="AH246" i="42" s="1"/>
  <c r="J246" i="42"/>
  <c r="AI246" i="42" s="1"/>
  <c r="R246" i="42"/>
  <c r="AQ246" i="42" s="1"/>
  <c r="O246" i="42"/>
  <c r="AN246" i="42" s="1"/>
  <c r="Q246" i="42"/>
  <c r="AP246" i="42" s="1"/>
  <c r="E246" i="42"/>
  <c r="AD246" i="42" s="1"/>
  <c r="U246" i="42"/>
  <c r="AT246" i="42" s="1"/>
  <c r="K246" i="42"/>
  <c r="AJ246" i="42" s="1"/>
  <c r="Y246" i="42"/>
  <c r="AX246" i="42" s="1"/>
  <c r="AA246" i="42"/>
  <c r="AZ246" i="42" s="1"/>
  <c r="M246" i="42"/>
  <c r="AL246" i="42" s="1"/>
  <c r="CN354" i="42"/>
  <c r="CO354" i="42" s="1"/>
  <c r="CP354" i="42" s="1"/>
  <c r="CJ354" i="42"/>
  <c r="F354" i="42"/>
  <c r="AE354" i="42" s="1"/>
  <c r="U354" i="42"/>
  <c r="AT354" i="42" s="1"/>
  <c r="R354" i="42"/>
  <c r="AQ354" i="42" s="1"/>
  <c r="G354" i="42"/>
  <c r="AF354" i="42" s="1"/>
  <c r="M354" i="42"/>
  <c r="AL354" i="42" s="1"/>
  <c r="Q354" i="42"/>
  <c r="AP354" i="42" s="1"/>
  <c r="K354" i="42"/>
  <c r="AJ354" i="42" s="1"/>
  <c r="AA354" i="42"/>
  <c r="AZ354" i="42" s="1"/>
  <c r="V354" i="42"/>
  <c r="AU354" i="42" s="1"/>
  <c r="W354" i="42"/>
  <c r="AV354" i="42" s="1"/>
  <c r="N354" i="42"/>
  <c r="AM354" i="42" s="1"/>
  <c r="I354" i="42"/>
  <c r="AH354" i="42" s="1"/>
  <c r="O354" i="42"/>
  <c r="AN354" i="42" s="1"/>
  <c r="E354" i="42"/>
  <c r="AD354" i="42" s="1"/>
  <c r="J354" i="42"/>
  <c r="AI354" i="42" s="1"/>
  <c r="Z354" i="42"/>
  <c r="AY354" i="42" s="1"/>
  <c r="S354" i="42"/>
  <c r="AR354" i="42" s="1"/>
  <c r="Y354" i="42"/>
  <c r="AX354" i="42" s="1"/>
  <c r="CJ166" i="42"/>
  <c r="CN166" i="42"/>
  <c r="CO166" i="42" s="1"/>
  <c r="CP166" i="42" s="1"/>
  <c r="G166" i="42"/>
  <c r="AF166" i="42" s="1"/>
  <c r="F166" i="42"/>
  <c r="AE166" i="42" s="1"/>
  <c r="AA166" i="42"/>
  <c r="AZ166" i="42" s="1"/>
  <c r="M166" i="42"/>
  <c r="AL166" i="42" s="1"/>
  <c r="Z166" i="42"/>
  <c r="AY166" i="42" s="1"/>
  <c r="O166" i="42"/>
  <c r="AN166" i="42" s="1"/>
  <c r="Y166" i="42"/>
  <c r="AX166" i="42" s="1"/>
  <c r="J166" i="42"/>
  <c r="AI166" i="42" s="1"/>
  <c r="V166" i="42"/>
  <c r="AU166" i="42" s="1"/>
  <c r="N166" i="42"/>
  <c r="AM166" i="42" s="1"/>
  <c r="U166" i="42"/>
  <c r="AT166" i="42" s="1"/>
  <c r="W166" i="42"/>
  <c r="AV166" i="42" s="1"/>
  <c r="S166" i="42"/>
  <c r="AR166" i="42" s="1"/>
  <c r="R166" i="42"/>
  <c r="AQ166" i="42" s="1"/>
  <c r="I166" i="42"/>
  <c r="AH166" i="42" s="1"/>
  <c r="E166" i="42"/>
  <c r="AD166" i="42" s="1"/>
  <c r="Q166" i="42"/>
  <c r="AP166" i="42" s="1"/>
  <c r="K166" i="42"/>
  <c r="AJ166" i="42" s="1"/>
  <c r="CN286" i="42"/>
  <c r="CO286" i="42" s="1"/>
  <c r="CP286" i="42" s="1"/>
  <c r="CJ286" i="42"/>
  <c r="V286" i="42"/>
  <c r="AU286" i="42" s="1"/>
  <c r="Q286" i="42"/>
  <c r="AP286" i="42" s="1"/>
  <c r="J286" i="42"/>
  <c r="AI286" i="42" s="1"/>
  <c r="U286" i="42"/>
  <c r="AT286" i="42" s="1"/>
  <c r="S286" i="42"/>
  <c r="AR286" i="42" s="1"/>
  <c r="Z286" i="42"/>
  <c r="AY286" i="42" s="1"/>
  <c r="F286" i="42"/>
  <c r="AE286" i="42" s="1"/>
  <c r="R286" i="42"/>
  <c r="AQ286" i="42" s="1"/>
  <c r="W286" i="42"/>
  <c r="AV286" i="42" s="1"/>
  <c r="E286" i="42"/>
  <c r="AD286" i="42" s="1"/>
  <c r="K286" i="42"/>
  <c r="AJ286" i="42" s="1"/>
  <c r="Y286" i="42"/>
  <c r="AX286" i="42" s="1"/>
  <c r="N286" i="42"/>
  <c r="AM286" i="42" s="1"/>
  <c r="G286" i="42"/>
  <c r="AF286" i="42" s="1"/>
  <c r="O286" i="42"/>
  <c r="AN286" i="42" s="1"/>
  <c r="AA286" i="42"/>
  <c r="AZ286" i="42" s="1"/>
  <c r="I286" i="42"/>
  <c r="AH286" i="42" s="1"/>
  <c r="M286" i="42"/>
  <c r="AL286" i="42" s="1"/>
  <c r="CJ315" i="42"/>
  <c r="CN315" i="42"/>
  <c r="CO315" i="42" s="1"/>
  <c r="CP315" i="42" s="1"/>
  <c r="Y315" i="42"/>
  <c r="AX315" i="42" s="1"/>
  <c r="I315" i="42"/>
  <c r="AH315" i="42" s="1"/>
  <c r="Z315" i="42"/>
  <c r="AY315" i="42" s="1"/>
  <c r="N315" i="42"/>
  <c r="AM315" i="42" s="1"/>
  <c r="V315" i="42"/>
  <c r="AU315" i="42" s="1"/>
  <c r="R315" i="42"/>
  <c r="AQ315" i="42" s="1"/>
  <c r="S315" i="42"/>
  <c r="AR315" i="42" s="1"/>
  <c r="K315" i="42"/>
  <c r="AJ315" i="42" s="1"/>
  <c r="M315" i="42"/>
  <c r="AL315" i="42" s="1"/>
  <c r="J315" i="42"/>
  <c r="AI315" i="42" s="1"/>
  <c r="AA315" i="42"/>
  <c r="AZ315" i="42" s="1"/>
  <c r="Q315" i="42"/>
  <c r="AP315" i="42" s="1"/>
  <c r="F315" i="42"/>
  <c r="AE315" i="42" s="1"/>
  <c r="U315" i="42"/>
  <c r="AT315" i="42" s="1"/>
  <c r="G315" i="42"/>
  <c r="AF315" i="42" s="1"/>
  <c r="E315" i="42"/>
  <c r="AD315" i="42" s="1"/>
  <c r="O315" i="42"/>
  <c r="AN315" i="42" s="1"/>
  <c r="W315" i="42"/>
  <c r="AV315" i="42" s="1"/>
  <c r="CJ239" i="42"/>
  <c r="CN239" i="42"/>
  <c r="CO239" i="42" s="1"/>
  <c r="CP239" i="42" s="1"/>
  <c r="N239" i="42"/>
  <c r="AM239" i="42" s="1"/>
  <c r="Y239" i="42"/>
  <c r="AX239" i="42" s="1"/>
  <c r="Q239" i="42"/>
  <c r="AP239" i="42" s="1"/>
  <c r="J239" i="42"/>
  <c r="AI239" i="42" s="1"/>
  <c r="Z239" i="42"/>
  <c r="AY239" i="42" s="1"/>
  <c r="W239" i="42"/>
  <c r="AV239" i="42" s="1"/>
  <c r="I239" i="42"/>
  <c r="AH239" i="42" s="1"/>
  <c r="F239" i="42"/>
  <c r="AE239" i="42" s="1"/>
  <c r="K239" i="42"/>
  <c r="AJ239" i="42" s="1"/>
  <c r="S239" i="42"/>
  <c r="AR239" i="42" s="1"/>
  <c r="M239" i="42"/>
  <c r="AL239" i="42" s="1"/>
  <c r="AA239" i="42"/>
  <c r="AZ239" i="42" s="1"/>
  <c r="G239" i="42"/>
  <c r="AF239" i="42" s="1"/>
  <c r="V239" i="42"/>
  <c r="AU239" i="42" s="1"/>
  <c r="E239" i="42"/>
  <c r="AD239" i="42" s="1"/>
  <c r="U239" i="42"/>
  <c r="AT239" i="42" s="1"/>
  <c r="R239" i="42"/>
  <c r="AQ239" i="42" s="1"/>
  <c r="O239" i="42"/>
  <c r="AN239" i="42" s="1"/>
  <c r="CJ373" i="42"/>
  <c r="CN373" i="42"/>
  <c r="CO373" i="42" s="1"/>
  <c r="CP373" i="42" s="1"/>
  <c r="K373" i="42"/>
  <c r="AJ373" i="42" s="1"/>
  <c r="I373" i="42"/>
  <c r="AH373" i="42" s="1"/>
  <c r="V373" i="42"/>
  <c r="AU373" i="42" s="1"/>
  <c r="G373" i="42"/>
  <c r="AF373" i="42" s="1"/>
  <c r="W373" i="42"/>
  <c r="AV373" i="42" s="1"/>
  <c r="E373" i="42"/>
  <c r="AD373" i="42" s="1"/>
  <c r="N373" i="42"/>
  <c r="AM373" i="42" s="1"/>
  <c r="Q373" i="42"/>
  <c r="AP373" i="42" s="1"/>
  <c r="S373" i="42"/>
  <c r="AR373" i="42" s="1"/>
  <c r="M373" i="42"/>
  <c r="AL373" i="42" s="1"/>
  <c r="Y373" i="42"/>
  <c r="AX373" i="42" s="1"/>
  <c r="AA373" i="42"/>
  <c r="AZ373" i="42" s="1"/>
  <c r="Z373" i="42"/>
  <c r="AY373" i="42" s="1"/>
  <c r="U373" i="42"/>
  <c r="AT373" i="42" s="1"/>
  <c r="F373" i="42"/>
  <c r="AE373" i="42" s="1"/>
  <c r="R373" i="42"/>
  <c r="AQ373" i="42" s="1"/>
  <c r="O373" i="42"/>
  <c r="AN373" i="42" s="1"/>
  <c r="J373" i="42"/>
  <c r="AI373" i="42" s="1"/>
  <c r="CJ305" i="42"/>
  <c r="CN305" i="42"/>
  <c r="CO305" i="42" s="1"/>
  <c r="CP305" i="42" s="1"/>
  <c r="N305" i="42"/>
  <c r="AM305" i="42" s="1"/>
  <c r="I305" i="42"/>
  <c r="AH305" i="42" s="1"/>
  <c r="Z305" i="42"/>
  <c r="AY305" i="42" s="1"/>
  <c r="Y305" i="42"/>
  <c r="AX305" i="42" s="1"/>
  <c r="M305" i="42"/>
  <c r="AL305" i="42" s="1"/>
  <c r="AA305" i="42"/>
  <c r="AZ305" i="42" s="1"/>
  <c r="G305" i="42"/>
  <c r="AF305" i="42" s="1"/>
  <c r="K305" i="42"/>
  <c r="AJ305" i="42" s="1"/>
  <c r="V305" i="42"/>
  <c r="AU305" i="42" s="1"/>
  <c r="O305" i="42"/>
  <c r="AN305" i="42" s="1"/>
  <c r="S305" i="42"/>
  <c r="AR305" i="42" s="1"/>
  <c r="R305" i="42"/>
  <c r="AQ305" i="42" s="1"/>
  <c r="W305" i="42"/>
  <c r="AV305" i="42" s="1"/>
  <c r="F305" i="42"/>
  <c r="AE305" i="42" s="1"/>
  <c r="E305" i="42"/>
  <c r="AD305" i="42" s="1"/>
  <c r="J305" i="42"/>
  <c r="AI305" i="42" s="1"/>
  <c r="U305" i="42"/>
  <c r="AT305" i="42" s="1"/>
  <c r="Q305" i="42"/>
  <c r="AP305" i="42" s="1"/>
  <c r="CN322" i="42"/>
  <c r="CO322" i="42" s="1"/>
  <c r="CP322" i="42" s="1"/>
  <c r="CJ322" i="42"/>
  <c r="G322" i="42"/>
  <c r="AF322" i="42" s="1"/>
  <c r="F322" i="42"/>
  <c r="AE322" i="42" s="1"/>
  <c r="J322" i="42"/>
  <c r="AI322" i="42" s="1"/>
  <c r="R322" i="42"/>
  <c r="AQ322" i="42" s="1"/>
  <c r="Y322" i="42"/>
  <c r="AX322" i="42" s="1"/>
  <c r="V322" i="42"/>
  <c r="AU322" i="42" s="1"/>
  <c r="O322" i="42"/>
  <c r="AN322" i="42" s="1"/>
  <c r="I322" i="42"/>
  <c r="AH322" i="42" s="1"/>
  <c r="AA322" i="42"/>
  <c r="AZ322" i="42" s="1"/>
  <c r="N322" i="42"/>
  <c r="AM322" i="42" s="1"/>
  <c r="W322" i="42"/>
  <c r="AV322" i="42" s="1"/>
  <c r="U322" i="42"/>
  <c r="AT322" i="42" s="1"/>
  <c r="Q322" i="42"/>
  <c r="AP322" i="42" s="1"/>
  <c r="M322" i="42"/>
  <c r="AL322" i="42" s="1"/>
  <c r="E322" i="42"/>
  <c r="AD322" i="42" s="1"/>
  <c r="Z322" i="42"/>
  <c r="AY322" i="42" s="1"/>
  <c r="K322" i="42"/>
  <c r="AJ322" i="42" s="1"/>
  <c r="S322" i="42"/>
  <c r="AR322" i="42" s="1"/>
  <c r="CN228" i="42"/>
  <c r="CO228" i="42" s="1"/>
  <c r="CP228" i="42" s="1"/>
  <c r="CJ228" i="42"/>
  <c r="W228" i="42"/>
  <c r="AV228" i="42" s="1"/>
  <c r="Q228" i="42"/>
  <c r="AP228" i="42" s="1"/>
  <c r="U228" i="42"/>
  <c r="AT228" i="42" s="1"/>
  <c r="S228" i="42"/>
  <c r="AR228" i="42" s="1"/>
  <c r="R228" i="42"/>
  <c r="AQ228" i="42" s="1"/>
  <c r="I228" i="42"/>
  <c r="AH228" i="42" s="1"/>
  <c r="J228" i="42"/>
  <c r="AI228" i="42" s="1"/>
  <c r="Y228" i="42"/>
  <c r="AX228" i="42" s="1"/>
  <c r="N228" i="42"/>
  <c r="AM228" i="42" s="1"/>
  <c r="E228" i="42"/>
  <c r="AD228" i="42" s="1"/>
  <c r="V228" i="42"/>
  <c r="AU228" i="42" s="1"/>
  <c r="Z228" i="42"/>
  <c r="AY228" i="42" s="1"/>
  <c r="K228" i="42"/>
  <c r="AJ228" i="42" s="1"/>
  <c r="M228" i="42"/>
  <c r="AL228" i="42" s="1"/>
  <c r="F228" i="42"/>
  <c r="AE228" i="42" s="1"/>
  <c r="AA228" i="42"/>
  <c r="AZ228" i="42" s="1"/>
  <c r="O228" i="42"/>
  <c r="AN228" i="42" s="1"/>
  <c r="G228" i="42"/>
  <c r="AF228" i="42" s="1"/>
  <c r="DC221" i="42"/>
  <c r="DD221" i="42" s="1"/>
  <c r="DE221" i="42" s="1"/>
  <c r="CJ165" i="42"/>
  <c r="CN165" i="42"/>
  <c r="CO165" i="42" s="1"/>
  <c r="CP165" i="42" s="1"/>
  <c r="G165" i="42"/>
  <c r="AF165" i="42" s="1"/>
  <c r="S165" i="42"/>
  <c r="AR165" i="42" s="1"/>
  <c r="F165" i="42"/>
  <c r="AE165" i="42" s="1"/>
  <c r="W165" i="42"/>
  <c r="AV165" i="42" s="1"/>
  <c r="E165" i="42"/>
  <c r="AD165" i="42" s="1"/>
  <c r="R165" i="42"/>
  <c r="AQ165" i="42" s="1"/>
  <c r="M165" i="42"/>
  <c r="AL165" i="42" s="1"/>
  <c r="N165" i="42"/>
  <c r="AM165" i="42" s="1"/>
  <c r="V165" i="42"/>
  <c r="AU165" i="42" s="1"/>
  <c r="K165" i="42"/>
  <c r="AJ165" i="42" s="1"/>
  <c r="AA165" i="42"/>
  <c r="AZ165" i="42" s="1"/>
  <c r="Z165" i="42"/>
  <c r="AY165" i="42" s="1"/>
  <c r="O165" i="42"/>
  <c r="AN165" i="42" s="1"/>
  <c r="J165" i="42"/>
  <c r="AI165" i="42" s="1"/>
  <c r="Q165" i="42"/>
  <c r="AP165" i="42" s="1"/>
  <c r="I165" i="42"/>
  <c r="AH165" i="42" s="1"/>
  <c r="U165" i="42"/>
  <c r="AT165" i="42" s="1"/>
  <c r="Y165" i="42"/>
  <c r="AX165" i="42" s="1"/>
  <c r="CJ282" i="42"/>
  <c r="CN282" i="42"/>
  <c r="CO282" i="42" s="1"/>
  <c r="CP282" i="42" s="1"/>
  <c r="G282" i="42"/>
  <c r="AF282" i="42" s="1"/>
  <c r="AA282" i="42"/>
  <c r="AZ282" i="42" s="1"/>
  <c r="Y282" i="42"/>
  <c r="AX282" i="42" s="1"/>
  <c r="V282" i="42"/>
  <c r="AU282" i="42" s="1"/>
  <c r="O282" i="42"/>
  <c r="AN282" i="42" s="1"/>
  <c r="E282" i="42"/>
  <c r="AD282" i="42" s="1"/>
  <c r="W282" i="42"/>
  <c r="AV282" i="42" s="1"/>
  <c r="U282" i="42"/>
  <c r="AT282" i="42" s="1"/>
  <c r="I282" i="42"/>
  <c r="AH282" i="42" s="1"/>
  <c r="F282" i="42"/>
  <c r="AE282" i="42" s="1"/>
  <c r="N282" i="42"/>
  <c r="AM282" i="42" s="1"/>
  <c r="M282" i="42"/>
  <c r="AL282" i="42" s="1"/>
  <c r="J282" i="42"/>
  <c r="AI282" i="42" s="1"/>
  <c r="Z282" i="42"/>
  <c r="AY282" i="42" s="1"/>
  <c r="K282" i="42"/>
  <c r="AJ282" i="42" s="1"/>
  <c r="Q282" i="42"/>
  <c r="AP282" i="42" s="1"/>
  <c r="R282" i="42"/>
  <c r="AQ282" i="42" s="1"/>
  <c r="S282" i="42"/>
  <c r="AR282" i="42" s="1"/>
  <c r="CJ302" i="42"/>
  <c r="CN302" i="42"/>
  <c r="CO302" i="42" s="1"/>
  <c r="CP302" i="42" s="1"/>
  <c r="G302" i="42"/>
  <c r="AF302" i="42" s="1"/>
  <c r="N302" i="42"/>
  <c r="AM302" i="42" s="1"/>
  <c r="O302" i="42"/>
  <c r="AN302" i="42" s="1"/>
  <c r="U302" i="42"/>
  <c r="AT302" i="42" s="1"/>
  <c r="K302" i="42"/>
  <c r="AJ302" i="42" s="1"/>
  <c r="R302" i="42"/>
  <c r="AQ302" i="42" s="1"/>
  <c r="F302" i="42"/>
  <c r="AE302" i="42" s="1"/>
  <c r="Q302" i="42"/>
  <c r="AP302" i="42" s="1"/>
  <c r="Y302" i="42"/>
  <c r="AX302" i="42" s="1"/>
  <c r="AA302" i="42"/>
  <c r="AZ302" i="42" s="1"/>
  <c r="S302" i="42"/>
  <c r="AR302" i="42" s="1"/>
  <c r="E302" i="42"/>
  <c r="AD302" i="42" s="1"/>
  <c r="J302" i="42"/>
  <c r="AI302" i="42" s="1"/>
  <c r="W302" i="42"/>
  <c r="AV302" i="42" s="1"/>
  <c r="M302" i="42"/>
  <c r="AL302" i="42" s="1"/>
  <c r="V302" i="42"/>
  <c r="AU302" i="42" s="1"/>
  <c r="I302" i="42"/>
  <c r="AH302" i="42" s="1"/>
  <c r="Z302" i="42"/>
  <c r="AY302" i="42" s="1"/>
  <c r="DC295" i="42"/>
  <c r="DD295" i="42" s="1"/>
  <c r="DE295" i="42" s="1"/>
  <c r="CJ238" i="42"/>
  <c r="CN238" i="42"/>
  <c r="CO238" i="42" s="1"/>
  <c r="CP238" i="42" s="1"/>
  <c r="AA238" i="42"/>
  <c r="AZ238" i="42" s="1"/>
  <c r="O238" i="42"/>
  <c r="AN238" i="42" s="1"/>
  <c r="S238" i="42"/>
  <c r="AR238" i="42" s="1"/>
  <c r="E238" i="42"/>
  <c r="AD238" i="42" s="1"/>
  <c r="V238" i="42"/>
  <c r="AU238" i="42" s="1"/>
  <c r="R238" i="42"/>
  <c r="AQ238" i="42" s="1"/>
  <c r="M238" i="42"/>
  <c r="AL238" i="42" s="1"/>
  <c r="Y238" i="42"/>
  <c r="AX238" i="42" s="1"/>
  <c r="K238" i="42"/>
  <c r="AJ238" i="42" s="1"/>
  <c r="U238" i="42"/>
  <c r="AT238" i="42" s="1"/>
  <c r="J238" i="42"/>
  <c r="AI238" i="42" s="1"/>
  <c r="G238" i="42"/>
  <c r="AF238" i="42" s="1"/>
  <c r="F238" i="42"/>
  <c r="AE238" i="42" s="1"/>
  <c r="W238" i="42"/>
  <c r="AV238" i="42" s="1"/>
  <c r="N238" i="42"/>
  <c r="AM238" i="42" s="1"/>
  <c r="I238" i="42"/>
  <c r="AH238" i="42" s="1"/>
  <c r="Z238" i="42"/>
  <c r="AY238" i="42" s="1"/>
  <c r="Q238" i="42"/>
  <c r="AP238" i="42" s="1"/>
  <c r="CJ346" i="42"/>
  <c r="CN346" i="42"/>
  <c r="CO346" i="42" s="1"/>
  <c r="CP346" i="42" s="1"/>
  <c r="M346" i="42"/>
  <c r="AL346" i="42" s="1"/>
  <c r="W346" i="42"/>
  <c r="AV346" i="42" s="1"/>
  <c r="I346" i="42"/>
  <c r="AH346" i="42" s="1"/>
  <c r="Z346" i="42"/>
  <c r="AY346" i="42" s="1"/>
  <c r="E346" i="42"/>
  <c r="AD346" i="42" s="1"/>
  <c r="N346" i="42"/>
  <c r="AM346" i="42" s="1"/>
  <c r="Y346" i="42"/>
  <c r="AX346" i="42" s="1"/>
  <c r="Q346" i="42"/>
  <c r="AP346" i="42" s="1"/>
  <c r="R346" i="42"/>
  <c r="AQ346" i="42" s="1"/>
  <c r="J346" i="42"/>
  <c r="AI346" i="42" s="1"/>
  <c r="AA346" i="42"/>
  <c r="AZ346" i="42" s="1"/>
  <c r="F346" i="42"/>
  <c r="AE346" i="42" s="1"/>
  <c r="K346" i="42"/>
  <c r="AJ346" i="42" s="1"/>
  <c r="O346" i="42"/>
  <c r="AN346" i="42" s="1"/>
  <c r="G346" i="42"/>
  <c r="AF346" i="42" s="1"/>
  <c r="V346" i="42"/>
  <c r="AU346" i="42" s="1"/>
  <c r="U346" i="42"/>
  <c r="AT346" i="42" s="1"/>
  <c r="S346" i="42"/>
  <c r="AR346" i="42" s="1"/>
  <c r="CN192" i="42"/>
  <c r="CO192" i="42" s="1"/>
  <c r="CP192" i="42" s="1"/>
  <c r="CJ192" i="42"/>
  <c r="U192" i="42"/>
  <c r="AT192" i="42" s="1"/>
  <c r="F192" i="42"/>
  <c r="AE192" i="42" s="1"/>
  <c r="J192" i="42"/>
  <c r="AI192" i="42" s="1"/>
  <c r="R192" i="42"/>
  <c r="AQ192" i="42" s="1"/>
  <c r="AA192" i="42"/>
  <c r="AZ192" i="42" s="1"/>
  <c r="I192" i="42"/>
  <c r="AH192" i="42" s="1"/>
  <c r="K192" i="42"/>
  <c r="AJ192" i="42" s="1"/>
  <c r="Y192" i="42"/>
  <c r="AX192" i="42" s="1"/>
  <c r="W192" i="42"/>
  <c r="AV192" i="42" s="1"/>
  <c r="G192" i="42"/>
  <c r="AF192" i="42" s="1"/>
  <c r="E192" i="42"/>
  <c r="AD192" i="42" s="1"/>
  <c r="N192" i="42"/>
  <c r="AM192" i="42" s="1"/>
  <c r="Q192" i="42"/>
  <c r="AP192" i="42" s="1"/>
  <c r="S192" i="42"/>
  <c r="AR192" i="42" s="1"/>
  <c r="M192" i="42"/>
  <c r="AL192" i="42" s="1"/>
  <c r="V192" i="42"/>
  <c r="AU192" i="42" s="1"/>
  <c r="O192" i="42"/>
  <c r="AN192" i="42" s="1"/>
  <c r="Z192" i="42"/>
  <c r="AY192" i="42" s="1"/>
  <c r="CJ291" i="42"/>
  <c r="CN291" i="42"/>
  <c r="CO291" i="42" s="1"/>
  <c r="CP291" i="42" s="1"/>
  <c r="G291" i="42"/>
  <c r="AF291" i="42" s="1"/>
  <c r="U291" i="42"/>
  <c r="AT291" i="42" s="1"/>
  <c r="Y291" i="42"/>
  <c r="AX291" i="42" s="1"/>
  <c r="K291" i="42"/>
  <c r="AJ291" i="42" s="1"/>
  <c r="M291" i="42"/>
  <c r="AL291" i="42" s="1"/>
  <c r="R291" i="42"/>
  <c r="AQ291" i="42" s="1"/>
  <c r="I291" i="42"/>
  <c r="AH291" i="42" s="1"/>
  <c r="N291" i="42"/>
  <c r="AM291" i="42" s="1"/>
  <c r="Z291" i="42"/>
  <c r="AY291" i="42" s="1"/>
  <c r="AA291" i="42"/>
  <c r="AZ291" i="42" s="1"/>
  <c r="V291" i="42"/>
  <c r="AU291" i="42" s="1"/>
  <c r="E291" i="42"/>
  <c r="AD291" i="42" s="1"/>
  <c r="W291" i="42"/>
  <c r="AV291" i="42" s="1"/>
  <c r="J291" i="42"/>
  <c r="AI291" i="42" s="1"/>
  <c r="F291" i="42"/>
  <c r="AE291" i="42" s="1"/>
  <c r="O291" i="42"/>
  <c r="AN291" i="42" s="1"/>
  <c r="S291" i="42"/>
  <c r="AR291" i="42" s="1"/>
  <c r="Q291" i="42"/>
  <c r="AP291" i="42" s="1"/>
  <c r="CJ280" i="42"/>
  <c r="CN280" i="42"/>
  <c r="CO280" i="42" s="1"/>
  <c r="CP280" i="42" s="1"/>
  <c r="AA280" i="42"/>
  <c r="AZ280" i="42" s="1"/>
  <c r="M280" i="42"/>
  <c r="AL280" i="42" s="1"/>
  <c r="U280" i="42"/>
  <c r="AT280" i="42" s="1"/>
  <c r="G280" i="42"/>
  <c r="AF280" i="42" s="1"/>
  <c r="Z280" i="42"/>
  <c r="AY280" i="42" s="1"/>
  <c r="K280" i="42"/>
  <c r="AJ280" i="42" s="1"/>
  <c r="I280" i="42"/>
  <c r="AH280" i="42" s="1"/>
  <c r="W280" i="42"/>
  <c r="AV280" i="42" s="1"/>
  <c r="S280" i="42"/>
  <c r="AR280" i="42" s="1"/>
  <c r="E280" i="42"/>
  <c r="AD280" i="42" s="1"/>
  <c r="V280" i="42"/>
  <c r="AU280" i="42" s="1"/>
  <c r="Q280" i="42"/>
  <c r="AP280" i="42" s="1"/>
  <c r="N280" i="42"/>
  <c r="AM280" i="42" s="1"/>
  <c r="Y280" i="42"/>
  <c r="AX280" i="42" s="1"/>
  <c r="O280" i="42"/>
  <c r="AN280" i="42" s="1"/>
  <c r="F280" i="42"/>
  <c r="AE280" i="42" s="1"/>
  <c r="R280" i="42"/>
  <c r="AQ280" i="42" s="1"/>
  <c r="J280" i="42"/>
  <c r="AI280" i="42" s="1"/>
  <c r="CJ254" i="42"/>
  <c r="CN254" i="42"/>
  <c r="CO254" i="42" s="1"/>
  <c r="CP254" i="42" s="1"/>
  <c r="S254" i="42"/>
  <c r="AR254" i="42" s="1"/>
  <c r="N254" i="42"/>
  <c r="AM254" i="42" s="1"/>
  <c r="O254" i="42"/>
  <c r="AN254" i="42" s="1"/>
  <c r="V254" i="42"/>
  <c r="AU254" i="42" s="1"/>
  <c r="Q254" i="42"/>
  <c r="AP254" i="42" s="1"/>
  <c r="K254" i="42"/>
  <c r="AJ254" i="42" s="1"/>
  <c r="G254" i="42"/>
  <c r="AF254" i="42" s="1"/>
  <c r="Z254" i="42"/>
  <c r="AY254" i="42" s="1"/>
  <c r="W254" i="42"/>
  <c r="AV254" i="42" s="1"/>
  <c r="U254" i="42"/>
  <c r="AT254" i="42" s="1"/>
  <c r="M254" i="42"/>
  <c r="AL254" i="42" s="1"/>
  <c r="I254" i="42"/>
  <c r="AH254" i="42" s="1"/>
  <c r="E254" i="42"/>
  <c r="AD254" i="42" s="1"/>
  <c r="AA254" i="42"/>
  <c r="AZ254" i="42" s="1"/>
  <c r="Y254" i="42"/>
  <c r="AX254" i="42" s="1"/>
  <c r="J254" i="42"/>
  <c r="AI254" i="42" s="1"/>
  <c r="R254" i="42"/>
  <c r="AQ254" i="42" s="1"/>
  <c r="F254" i="42"/>
  <c r="AE254" i="42" s="1"/>
  <c r="CJ382" i="42"/>
  <c r="CN382" i="42"/>
  <c r="CO382" i="42" s="1"/>
  <c r="CP382" i="42" s="1"/>
  <c r="G382" i="42"/>
  <c r="AF382" i="42" s="1"/>
  <c r="R382" i="42"/>
  <c r="AQ382" i="42" s="1"/>
  <c r="Y382" i="42"/>
  <c r="AX382" i="42" s="1"/>
  <c r="U382" i="42"/>
  <c r="AT382" i="42" s="1"/>
  <c r="K382" i="42"/>
  <c r="AJ382" i="42" s="1"/>
  <c r="O382" i="42"/>
  <c r="AN382" i="42" s="1"/>
  <c r="S382" i="42"/>
  <c r="AR382" i="42" s="1"/>
  <c r="V382" i="42"/>
  <c r="AU382" i="42" s="1"/>
  <c r="J382" i="42"/>
  <c r="AI382" i="42" s="1"/>
  <c r="E382" i="42"/>
  <c r="AD382" i="42" s="1"/>
  <c r="F382" i="42"/>
  <c r="AE382" i="42" s="1"/>
  <c r="Q382" i="42"/>
  <c r="AP382" i="42" s="1"/>
  <c r="W382" i="42"/>
  <c r="AV382" i="42" s="1"/>
  <c r="AA382" i="42"/>
  <c r="AZ382" i="42" s="1"/>
  <c r="M382" i="42"/>
  <c r="AL382" i="42" s="1"/>
  <c r="Z382" i="42"/>
  <c r="AY382" i="42" s="1"/>
  <c r="N382" i="42"/>
  <c r="AM382" i="42" s="1"/>
  <c r="I382" i="42"/>
  <c r="AH382" i="42" s="1"/>
  <c r="CJ390" i="42"/>
  <c r="CN390" i="42"/>
  <c r="CO390" i="42" s="1"/>
  <c r="CP390" i="42" s="1"/>
  <c r="S390" i="42"/>
  <c r="AR390" i="42" s="1"/>
  <c r="R390" i="42"/>
  <c r="AQ390" i="42" s="1"/>
  <c r="K390" i="42"/>
  <c r="AJ390" i="42" s="1"/>
  <c r="E390" i="42"/>
  <c r="AD390" i="42" s="1"/>
  <c r="V390" i="42"/>
  <c r="AU390" i="42" s="1"/>
  <c r="Z390" i="42"/>
  <c r="AY390" i="42" s="1"/>
  <c r="G390" i="42"/>
  <c r="AF390" i="42" s="1"/>
  <c r="M390" i="42"/>
  <c r="AL390" i="42" s="1"/>
  <c r="O390" i="42"/>
  <c r="AN390" i="42" s="1"/>
  <c r="Q390" i="42"/>
  <c r="AP390" i="42" s="1"/>
  <c r="F390" i="42"/>
  <c r="AE390" i="42" s="1"/>
  <c r="AA390" i="42"/>
  <c r="AZ390" i="42" s="1"/>
  <c r="W390" i="42"/>
  <c r="AV390" i="42" s="1"/>
  <c r="U390" i="42"/>
  <c r="AT390" i="42" s="1"/>
  <c r="Y390" i="42"/>
  <c r="AX390" i="42" s="1"/>
  <c r="N390" i="42"/>
  <c r="AM390" i="42" s="1"/>
  <c r="I390" i="42"/>
  <c r="AH390" i="42" s="1"/>
  <c r="J390" i="42"/>
  <c r="AI390" i="42" s="1"/>
  <c r="CJ186" i="42"/>
  <c r="CN186" i="42"/>
  <c r="CO186" i="42" s="1"/>
  <c r="CP186" i="42" s="1"/>
  <c r="G186" i="42"/>
  <c r="AF186" i="42" s="1"/>
  <c r="K186" i="42"/>
  <c r="AJ186" i="42" s="1"/>
  <c r="I186" i="42"/>
  <c r="AH186" i="42" s="1"/>
  <c r="F186" i="42"/>
  <c r="AE186" i="42" s="1"/>
  <c r="M186" i="42"/>
  <c r="AL186" i="42" s="1"/>
  <c r="J186" i="42"/>
  <c r="AI186" i="42" s="1"/>
  <c r="R186" i="42"/>
  <c r="AQ186" i="42" s="1"/>
  <c r="AA186" i="42"/>
  <c r="AZ186" i="42" s="1"/>
  <c r="Q186" i="42"/>
  <c r="AP186" i="42" s="1"/>
  <c r="Y186" i="42"/>
  <c r="AX186" i="42" s="1"/>
  <c r="Z186" i="42"/>
  <c r="AY186" i="42" s="1"/>
  <c r="U186" i="42"/>
  <c r="AT186" i="42" s="1"/>
  <c r="S186" i="42"/>
  <c r="AR186" i="42" s="1"/>
  <c r="V186" i="42"/>
  <c r="AU186" i="42" s="1"/>
  <c r="N186" i="42"/>
  <c r="AM186" i="42" s="1"/>
  <c r="O186" i="42"/>
  <c r="AN186" i="42" s="1"/>
  <c r="E186" i="42"/>
  <c r="AD186" i="42" s="1"/>
  <c r="W186" i="42"/>
  <c r="AV186" i="42" s="1"/>
  <c r="CJ279" i="42"/>
  <c r="CN279" i="42"/>
  <c r="CO279" i="42" s="1"/>
  <c r="CP279" i="42" s="1"/>
  <c r="J279" i="42"/>
  <c r="AI279" i="42" s="1"/>
  <c r="W279" i="42"/>
  <c r="AV279" i="42" s="1"/>
  <c r="F279" i="42"/>
  <c r="AE279" i="42" s="1"/>
  <c r="G279" i="42"/>
  <c r="AF279" i="42" s="1"/>
  <c r="V279" i="42"/>
  <c r="AU279" i="42" s="1"/>
  <c r="Y279" i="42"/>
  <c r="AX279" i="42" s="1"/>
  <c r="M279" i="42"/>
  <c r="AL279" i="42" s="1"/>
  <c r="K279" i="42"/>
  <c r="AJ279" i="42" s="1"/>
  <c r="R279" i="42"/>
  <c r="AQ279" i="42" s="1"/>
  <c r="E279" i="42"/>
  <c r="AD279" i="42" s="1"/>
  <c r="Q279" i="42"/>
  <c r="AP279" i="42" s="1"/>
  <c r="O279" i="42"/>
  <c r="AN279" i="42" s="1"/>
  <c r="U279" i="42"/>
  <c r="AT279" i="42" s="1"/>
  <c r="S279" i="42"/>
  <c r="AR279" i="42" s="1"/>
  <c r="N279" i="42"/>
  <c r="AM279" i="42" s="1"/>
  <c r="I279" i="42"/>
  <c r="AH279" i="42" s="1"/>
  <c r="AA279" i="42"/>
  <c r="AZ279" i="42" s="1"/>
  <c r="Z279" i="42"/>
  <c r="AY279" i="42" s="1"/>
  <c r="CN301" i="42"/>
  <c r="CO301" i="42" s="1"/>
  <c r="CP301" i="42" s="1"/>
  <c r="CJ301" i="42"/>
  <c r="M301" i="42"/>
  <c r="AL301" i="42" s="1"/>
  <c r="N301" i="42"/>
  <c r="AM301" i="42" s="1"/>
  <c r="S301" i="42"/>
  <c r="AR301" i="42" s="1"/>
  <c r="E301" i="42"/>
  <c r="AD301" i="42" s="1"/>
  <c r="O301" i="42"/>
  <c r="AN301" i="42" s="1"/>
  <c r="I301" i="42"/>
  <c r="AH301" i="42" s="1"/>
  <c r="Z301" i="42"/>
  <c r="AY301" i="42" s="1"/>
  <c r="V301" i="42"/>
  <c r="AU301" i="42" s="1"/>
  <c r="AA301" i="42"/>
  <c r="AZ301" i="42" s="1"/>
  <c r="K301" i="42"/>
  <c r="AJ301" i="42" s="1"/>
  <c r="J301" i="42"/>
  <c r="AI301" i="42" s="1"/>
  <c r="R301" i="42"/>
  <c r="AQ301" i="42" s="1"/>
  <c r="F301" i="42"/>
  <c r="AE301" i="42" s="1"/>
  <c r="G301" i="42"/>
  <c r="AF301" i="42" s="1"/>
  <c r="Y301" i="42"/>
  <c r="AX301" i="42" s="1"/>
  <c r="U301" i="42"/>
  <c r="AT301" i="42" s="1"/>
  <c r="W301" i="42"/>
  <c r="AV301" i="42" s="1"/>
  <c r="Q301" i="42"/>
  <c r="AP301" i="42" s="1"/>
  <c r="DC360" i="42"/>
  <c r="DD360" i="42" s="1"/>
  <c r="DE360" i="42" s="1"/>
  <c r="CN356" i="42"/>
  <c r="CO356" i="42" s="1"/>
  <c r="CP356" i="42" s="1"/>
  <c r="CJ356" i="42"/>
  <c r="K356" i="42"/>
  <c r="AJ356" i="42" s="1"/>
  <c r="E356" i="42"/>
  <c r="AD356" i="42" s="1"/>
  <c r="O356" i="42"/>
  <c r="AN356" i="42" s="1"/>
  <c r="U356" i="42"/>
  <c r="AT356" i="42" s="1"/>
  <c r="F356" i="42"/>
  <c r="AE356" i="42" s="1"/>
  <c r="S356" i="42"/>
  <c r="AR356" i="42" s="1"/>
  <c r="M356" i="42"/>
  <c r="AL356" i="42" s="1"/>
  <c r="Y356" i="42"/>
  <c r="AX356" i="42" s="1"/>
  <c r="Q356" i="42"/>
  <c r="AP356" i="42" s="1"/>
  <c r="W356" i="42"/>
  <c r="AV356" i="42" s="1"/>
  <c r="G356" i="42"/>
  <c r="AF356" i="42" s="1"/>
  <c r="J356" i="42"/>
  <c r="AI356" i="42" s="1"/>
  <c r="Z356" i="42"/>
  <c r="AY356" i="42" s="1"/>
  <c r="R356" i="42"/>
  <c r="AQ356" i="42" s="1"/>
  <c r="V356" i="42"/>
  <c r="AU356" i="42" s="1"/>
  <c r="I356" i="42"/>
  <c r="AH356" i="42" s="1"/>
  <c r="N356" i="42"/>
  <c r="AM356" i="42" s="1"/>
  <c r="AA356" i="42"/>
  <c r="AZ356" i="42" s="1"/>
  <c r="CJ384" i="42"/>
  <c r="CN384" i="42"/>
  <c r="CO384" i="42" s="1"/>
  <c r="CP384" i="42" s="1"/>
  <c r="AA384" i="42"/>
  <c r="AZ384" i="42" s="1"/>
  <c r="U384" i="42"/>
  <c r="AT384" i="42" s="1"/>
  <c r="V384" i="42"/>
  <c r="AU384" i="42" s="1"/>
  <c r="J384" i="42"/>
  <c r="AI384" i="42" s="1"/>
  <c r="I384" i="42"/>
  <c r="AH384" i="42" s="1"/>
  <c r="O384" i="42"/>
  <c r="AN384" i="42" s="1"/>
  <c r="R384" i="42"/>
  <c r="AQ384" i="42" s="1"/>
  <c r="G384" i="42"/>
  <c r="AF384" i="42" s="1"/>
  <c r="S384" i="42"/>
  <c r="AR384" i="42" s="1"/>
  <c r="Y384" i="42"/>
  <c r="AX384" i="42" s="1"/>
  <c r="Z384" i="42"/>
  <c r="AY384" i="42" s="1"/>
  <c r="N384" i="42"/>
  <c r="AM384" i="42" s="1"/>
  <c r="W384" i="42"/>
  <c r="AV384" i="42" s="1"/>
  <c r="K384" i="42"/>
  <c r="AJ384" i="42" s="1"/>
  <c r="F384" i="42"/>
  <c r="AE384" i="42" s="1"/>
  <c r="M384" i="42"/>
  <c r="AL384" i="42" s="1"/>
  <c r="E384" i="42"/>
  <c r="AD384" i="42" s="1"/>
  <c r="Q384" i="42"/>
  <c r="AP384" i="42" s="1"/>
  <c r="CN181" i="42"/>
  <c r="CO181" i="42" s="1"/>
  <c r="CP181" i="42" s="1"/>
  <c r="CJ181" i="42"/>
  <c r="G181" i="42"/>
  <c r="AF181" i="42" s="1"/>
  <c r="R181" i="42"/>
  <c r="AQ181" i="42" s="1"/>
  <c r="E181" i="42"/>
  <c r="AD181" i="42" s="1"/>
  <c r="J181" i="42"/>
  <c r="AI181" i="42" s="1"/>
  <c r="S181" i="42"/>
  <c r="AR181" i="42" s="1"/>
  <c r="Q181" i="42"/>
  <c r="AP181" i="42" s="1"/>
  <c r="F181" i="42"/>
  <c r="AE181" i="42" s="1"/>
  <c r="K181" i="42"/>
  <c r="AJ181" i="42" s="1"/>
  <c r="U181" i="42"/>
  <c r="AT181" i="42" s="1"/>
  <c r="I181" i="42"/>
  <c r="AH181" i="42" s="1"/>
  <c r="W181" i="42"/>
  <c r="AV181" i="42" s="1"/>
  <c r="Z181" i="42"/>
  <c r="AY181" i="42" s="1"/>
  <c r="O181" i="42"/>
  <c r="AN181" i="42" s="1"/>
  <c r="M181" i="42"/>
  <c r="AL181" i="42" s="1"/>
  <c r="AA181" i="42"/>
  <c r="AZ181" i="42" s="1"/>
  <c r="Y181" i="42"/>
  <c r="AX181" i="42" s="1"/>
  <c r="N181" i="42"/>
  <c r="AM181" i="42" s="1"/>
  <c r="V181" i="42"/>
  <c r="AU181" i="42" s="1"/>
  <c r="DC145" i="42"/>
  <c r="DD145" i="42" s="1"/>
  <c r="DE145" i="42" s="1"/>
  <c r="CJ300" i="42"/>
  <c r="CN300" i="42"/>
  <c r="CO300" i="42" s="1"/>
  <c r="CP300" i="42" s="1"/>
  <c r="G300" i="42"/>
  <c r="AF300" i="42" s="1"/>
  <c r="N300" i="42"/>
  <c r="AM300" i="42" s="1"/>
  <c r="J300" i="42"/>
  <c r="AI300" i="42" s="1"/>
  <c r="R300" i="42"/>
  <c r="AQ300" i="42" s="1"/>
  <c r="F300" i="42"/>
  <c r="AE300" i="42" s="1"/>
  <c r="Q300" i="42"/>
  <c r="AP300" i="42" s="1"/>
  <c r="O300" i="42"/>
  <c r="AN300" i="42" s="1"/>
  <c r="Y300" i="42"/>
  <c r="AX300" i="42" s="1"/>
  <c r="Z300" i="42"/>
  <c r="AY300" i="42" s="1"/>
  <c r="I300" i="42"/>
  <c r="AH300" i="42" s="1"/>
  <c r="AA300" i="42"/>
  <c r="AZ300" i="42" s="1"/>
  <c r="M300" i="42"/>
  <c r="AL300" i="42" s="1"/>
  <c r="W300" i="42"/>
  <c r="AV300" i="42" s="1"/>
  <c r="V300" i="42"/>
  <c r="AU300" i="42" s="1"/>
  <c r="S300" i="42"/>
  <c r="AR300" i="42" s="1"/>
  <c r="K300" i="42"/>
  <c r="AJ300" i="42" s="1"/>
  <c r="U300" i="42"/>
  <c r="AT300" i="42" s="1"/>
  <c r="E300" i="42"/>
  <c r="AD300" i="42" s="1"/>
  <c r="CN304" i="42"/>
  <c r="CO304" i="42" s="1"/>
  <c r="CP304" i="42" s="1"/>
  <c r="CJ304" i="42"/>
  <c r="K304" i="42"/>
  <c r="AJ304" i="42" s="1"/>
  <c r="AA304" i="42"/>
  <c r="AZ304" i="42" s="1"/>
  <c r="V304" i="42"/>
  <c r="AU304" i="42" s="1"/>
  <c r="S304" i="42"/>
  <c r="AR304" i="42" s="1"/>
  <c r="M304" i="42"/>
  <c r="AL304" i="42" s="1"/>
  <c r="I304" i="42"/>
  <c r="AH304" i="42" s="1"/>
  <c r="Y304" i="42"/>
  <c r="AX304" i="42" s="1"/>
  <c r="N304" i="42"/>
  <c r="AM304" i="42" s="1"/>
  <c r="W304" i="42"/>
  <c r="AV304" i="42" s="1"/>
  <c r="G304" i="42"/>
  <c r="AF304" i="42" s="1"/>
  <c r="Q304" i="42"/>
  <c r="AP304" i="42" s="1"/>
  <c r="R304" i="42"/>
  <c r="AQ304" i="42" s="1"/>
  <c r="E304" i="42"/>
  <c r="AD304" i="42" s="1"/>
  <c r="F304" i="42"/>
  <c r="AE304" i="42" s="1"/>
  <c r="Z304" i="42"/>
  <c r="AY304" i="42" s="1"/>
  <c r="O304" i="42"/>
  <c r="AN304" i="42" s="1"/>
  <c r="U304" i="42"/>
  <c r="AT304" i="42" s="1"/>
  <c r="J304" i="42"/>
  <c r="AI304" i="42" s="1"/>
  <c r="DC278" i="42"/>
  <c r="DD278" i="42" s="1"/>
  <c r="DE278" i="42" s="1"/>
  <c r="DC282" i="42"/>
  <c r="DD282" i="42" s="1"/>
  <c r="DE282" i="42" s="1"/>
  <c r="CN219" i="42"/>
  <c r="CO219" i="42" s="1"/>
  <c r="CP219" i="42" s="1"/>
  <c r="CJ219" i="42"/>
  <c r="J219" i="42"/>
  <c r="AI219" i="42" s="1"/>
  <c r="E219" i="42"/>
  <c r="AD219" i="42" s="1"/>
  <c r="Y219" i="42"/>
  <c r="AX219" i="42" s="1"/>
  <c r="O219" i="42"/>
  <c r="AN219" i="42" s="1"/>
  <c r="U219" i="42"/>
  <c r="AT219" i="42" s="1"/>
  <c r="M219" i="42"/>
  <c r="AL219" i="42" s="1"/>
  <c r="Z219" i="42"/>
  <c r="AY219" i="42" s="1"/>
  <c r="S219" i="42"/>
  <c r="AR219" i="42" s="1"/>
  <c r="Q219" i="42"/>
  <c r="AP219" i="42" s="1"/>
  <c r="F219" i="42"/>
  <c r="AE219" i="42" s="1"/>
  <c r="V219" i="42"/>
  <c r="AU219" i="42" s="1"/>
  <c r="AA219" i="42"/>
  <c r="AZ219" i="42" s="1"/>
  <c r="W219" i="42"/>
  <c r="AV219" i="42" s="1"/>
  <c r="N219" i="42"/>
  <c r="AM219" i="42" s="1"/>
  <c r="G219" i="42"/>
  <c r="AF219" i="42" s="1"/>
  <c r="I219" i="42"/>
  <c r="AH219" i="42" s="1"/>
  <c r="R219" i="42"/>
  <c r="AQ219" i="42" s="1"/>
  <c r="K219" i="42"/>
  <c r="AJ219" i="42" s="1"/>
  <c r="CJ258" i="42"/>
  <c r="CN258" i="42"/>
  <c r="CO258" i="42" s="1"/>
  <c r="CP258" i="42" s="1"/>
  <c r="Y258" i="42"/>
  <c r="AX258" i="42" s="1"/>
  <c r="V258" i="42"/>
  <c r="AU258" i="42" s="1"/>
  <c r="Q258" i="42"/>
  <c r="AP258" i="42" s="1"/>
  <c r="U258" i="42"/>
  <c r="AT258" i="42" s="1"/>
  <c r="E258" i="42"/>
  <c r="AD258" i="42" s="1"/>
  <c r="K258" i="42"/>
  <c r="AJ258" i="42" s="1"/>
  <c r="N258" i="42"/>
  <c r="AM258" i="42" s="1"/>
  <c r="R258" i="42"/>
  <c r="AQ258" i="42" s="1"/>
  <c r="J258" i="42"/>
  <c r="AI258" i="42" s="1"/>
  <c r="M258" i="42"/>
  <c r="AL258" i="42" s="1"/>
  <c r="W258" i="42"/>
  <c r="AV258" i="42" s="1"/>
  <c r="Z258" i="42"/>
  <c r="AY258" i="42" s="1"/>
  <c r="O258" i="42"/>
  <c r="AN258" i="42" s="1"/>
  <c r="I258" i="42"/>
  <c r="AH258" i="42" s="1"/>
  <c r="F258" i="42"/>
  <c r="AE258" i="42" s="1"/>
  <c r="AA258" i="42"/>
  <c r="AZ258" i="42" s="1"/>
  <c r="G258" i="42"/>
  <c r="AF258" i="42" s="1"/>
  <c r="S258" i="42"/>
  <c r="AR258" i="42" s="1"/>
  <c r="DC212" i="42"/>
  <c r="DD212" i="42" s="1"/>
  <c r="DE212" i="42" s="1"/>
  <c r="CJ389" i="42"/>
  <c r="CN389" i="42"/>
  <c r="CO389" i="42" s="1"/>
  <c r="CP389" i="42" s="1"/>
  <c r="G389" i="42"/>
  <c r="AF389" i="42" s="1"/>
  <c r="Q389" i="42"/>
  <c r="AP389" i="42" s="1"/>
  <c r="O389" i="42"/>
  <c r="AN389" i="42" s="1"/>
  <c r="N389" i="42"/>
  <c r="AM389" i="42" s="1"/>
  <c r="V389" i="42"/>
  <c r="AU389" i="42" s="1"/>
  <c r="Y389" i="42"/>
  <c r="AX389" i="42" s="1"/>
  <c r="AA389" i="42"/>
  <c r="AZ389" i="42" s="1"/>
  <c r="R389" i="42"/>
  <c r="AQ389" i="42" s="1"/>
  <c r="M389" i="42"/>
  <c r="AL389" i="42" s="1"/>
  <c r="F389" i="42"/>
  <c r="AE389" i="42" s="1"/>
  <c r="I389" i="42"/>
  <c r="AH389" i="42" s="1"/>
  <c r="Z389" i="42"/>
  <c r="AY389" i="42" s="1"/>
  <c r="U389" i="42"/>
  <c r="AT389" i="42" s="1"/>
  <c r="E389" i="42"/>
  <c r="AD389" i="42" s="1"/>
  <c r="W389" i="42"/>
  <c r="AV389" i="42" s="1"/>
  <c r="J389" i="42"/>
  <c r="AI389" i="42" s="1"/>
  <c r="S389" i="42"/>
  <c r="AR389" i="42" s="1"/>
  <c r="K389" i="42"/>
  <c r="AJ389" i="42" s="1"/>
  <c r="CN367" i="42"/>
  <c r="CO367" i="42" s="1"/>
  <c r="CP367" i="42" s="1"/>
  <c r="CJ367" i="42"/>
  <c r="AA367" i="42"/>
  <c r="AZ367" i="42" s="1"/>
  <c r="O367" i="42"/>
  <c r="AN367" i="42" s="1"/>
  <c r="F367" i="42"/>
  <c r="AE367" i="42" s="1"/>
  <c r="W367" i="42"/>
  <c r="AV367" i="42" s="1"/>
  <c r="U367" i="42"/>
  <c r="AT367" i="42" s="1"/>
  <c r="G367" i="42"/>
  <c r="AF367" i="42" s="1"/>
  <c r="K367" i="42"/>
  <c r="AJ367" i="42" s="1"/>
  <c r="I367" i="42"/>
  <c r="AH367" i="42" s="1"/>
  <c r="Y367" i="42"/>
  <c r="AX367" i="42" s="1"/>
  <c r="S367" i="42"/>
  <c r="AR367" i="42" s="1"/>
  <c r="Q367" i="42"/>
  <c r="AP367" i="42" s="1"/>
  <c r="R367" i="42"/>
  <c r="AQ367" i="42" s="1"/>
  <c r="V367" i="42"/>
  <c r="AU367" i="42" s="1"/>
  <c r="Z367" i="42"/>
  <c r="AY367" i="42" s="1"/>
  <c r="E367" i="42"/>
  <c r="AD367" i="42" s="1"/>
  <c r="J367" i="42"/>
  <c r="AI367" i="42" s="1"/>
  <c r="M367" i="42"/>
  <c r="AL367" i="42" s="1"/>
  <c r="N367" i="42"/>
  <c r="AM367" i="42" s="1"/>
  <c r="CN365" i="42"/>
  <c r="CO365" i="42" s="1"/>
  <c r="CP365" i="42" s="1"/>
  <c r="CJ365" i="42"/>
  <c r="O365" i="42"/>
  <c r="AN365" i="42" s="1"/>
  <c r="G365" i="42"/>
  <c r="AF365" i="42" s="1"/>
  <c r="I365" i="42"/>
  <c r="AH365" i="42" s="1"/>
  <c r="S365" i="42"/>
  <c r="AR365" i="42" s="1"/>
  <c r="M365" i="42"/>
  <c r="AL365" i="42" s="1"/>
  <c r="AA365" i="42"/>
  <c r="AZ365" i="42" s="1"/>
  <c r="V365" i="42"/>
  <c r="AU365" i="42" s="1"/>
  <c r="K365" i="42"/>
  <c r="AJ365" i="42" s="1"/>
  <c r="R365" i="42"/>
  <c r="AQ365" i="42" s="1"/>
  <c r="Y365" i="42"/>
  <c r="AX365" i="42" s="1"/>
  <c r="J365" i="42"/>
  <c r="AI365" i="42" s="1"/>
  <c r="Z365" i="42"/>
  <c r="AY365" i="42" s="1"/>
  <c r="E365" i="42"/>
  <c r="AD365" i="42" s="1"/>
  <c r="F365" i="42"/>
  <c r="AE365" i="42" s="1"/>
  <c r="U365" i="42"/>
  <c r="AT365" i="42" s="1"/>
  <c r="W365" i="42"/>
  <c r="AV365" i="42" s="1"/>
  <c r="Q365" i="42"/>
  <c r="AP365" i="42" s="1"/>
  <c r="N365" i="42"/>
  <c r="AM365" i="42" s="1"/>
  <c r="CN188" i="42"/>
  <c r="CO188" i="42" s="1"/>
  <c r="CP188" i="42" s="1"/>
  <c r="CJ188" i="42"/>
  <c r="W188" i="42"/>
  <c r="AV188" i="42" s="1"/>
  <c r="E188" i="42"/>
  <c r="AD188" i="42" s="1"/>
  <c r="Z188" i="42"/>
  <c r="AY188" i="42" s="1"/>
  <c r="R188" i="42"/>
  <c r="AQ188" i="42" s="1"/>
  <c r="M188" i="42"/>
  <c r="AL188" i="42" s="1"/>
  <c r="F188" i="42"/>
  <c r="AE188" i="42" s="1"/>
  <c r="J188" i="42"/>
  <c r="AI188" i="42" s="1"/>
  <c r="G188" i="42"/>
  <c r="AF188" i="42" s="1"/>
  <c r="O188" i="42"/>
  <c r="AN188" i="42" s="1"/>
  <c r="K188" i="42"/>
  <c r="AJ188" i="42" s="1"/>
  <c r="AA188" i="42"/>
  <c r="AZ188" i="42" s="1"/>
  <c r="Q188" i="42"/>
  <c r="AP188" i="42" s="1"/>
  <c r="N188" i="42"/>
  <c r="AM188" i="42" s="1"/>
  <c r="S188" i="42"/>
  <c r="AR188" i="42" s="1"/>
  <c r="V188" i="42"/>
  <c r="AU188" i="42" s="1"/>
  <c r="Y188" i="42"/>
  <c r="AX188" i="42" s="1"/>
  <c r="I188" i="42"/>
  <c r="AH188" i="42" s="1"/>
  <c r="U188" i="42"/>
  <c r="AT188" i="42" s="1"/>
  <c r="CN145" i="42"/>
  <c r="CO145" i="42" s="1"/>
  <c r="CP145" i="42" s="1"/>
  <c r="CJ145" i="42"/>
  <c r="K145" i="42"/>
  <c r="AJ145" i="42" s="1"/>
  <c r="M145" i="42"/>
  <c r="AL145" i="42" s="1"/>
  <c r="AA145" i="42"/>
  <c r="AZ145" i="42" s="1"/>
  <c r="S145" i="42"/>
  <c r="AR145" i="42" s="1"/>
  <c r="Z145" i="42"/>
  <c r="AY145" i="42" s="1"/>
  <c r="G145" i="42"/>
  <c r="AF145" i="42" s="1"/>
  <c r="E145" i="42"/>
  <c r="AD145" i="42" s="1"/>
  <c r="Q145" i="42"/>
  <c r="AP145" i="42" s="1"/>
  <c r="J145" i="42"/>
  <c r="AI145" i="42" s="1"/>
  <c r="I145" i="42"/>
  <c r="AH145" i="42" s="1"/>
  <c r="Y145" i="42"/>
  <c r="AX145" i="42" s="1"/>
  <c r="R145" i="42"/>
  <c r="AQ145" i="42" s="1"/>
  <c r="O145" i="42"/>
  <c r="AN145" i="42" s="1"/>
  <c r="W145" i="42"/>
  <c r="AV145" i="42" s="1"/>
  <c r="U145" i="42"/>
  <c r="AT145" i="42" s="1"/>
  <c r="V145" i="42"/>
  <c r="AU145" i="42" s="1"/>
  <c r="F145" i="42"/>
  <c r="AE145" i="42" s="1"/>
  <c r="N145" i="42"/>
  <c r="AM145" i="42" s="1"/>
  <c r="CN163" i="42"/>
  <c r="CO163" i="42" s="1"/>
  <c r="CP163" i="42" s="1"/>
  <c r="CJ163" i="42"/>
  <c r="F163" i="42"/>
  <c r="AE163" i="42" s="1"/>
  <c r="I163" i="42"/>
  <c r="AH163" i="42" s="1"/>
  <c r="S163" i="42"/>
  <c r="AR163" i="42" s="1"/>
  <c r="M163" i="42"/>
  <c r="AL163" i="42" s="1"/>
  <c r="AA163" i="42"/>
  <c r="AZ163" i="42" s="1"/>
  <c r="W163" i="42"/>
  <c r="AV163" i="42" s="1"/>
  <c r="V163" i="42"/>
  <c r="AU163" i="42" s="1"/>
  <c r="U163" i="42"/>
  <c r="AT163" i="42" s="1"/>
  <c r="E163" i="42"/>
  <c r="AD163" i="42" s="1"/>
  <c r="J163" i="42"/>
  <c r="AI163" i="42" s="1"/>
  <c r="N163" i="42"/>
  <c r="AM163" i="42" s="1"/>
  <c r="K163" i="42"/>
  <c r="AJ163" i="42" s="1"/>
  <c r="O163" i="42"/>
  <c r="AN163" i="42" s="1"/>
  <c r="Z163" i="42"/>
  <c r="AY163" i="42" s="1"/>
  <c r="Q163" i="42"/>
  <c r="AP163" i="42" s="1"/>
  <c r="G163" i="42"/>
  <c r="AF163" i="42" s="1"/>
  <c r="R163" i="42"/>
  <c r="AQ163" i="42" s="1"/>
  <c r="Y163" i="42"/>
  <c r="AX163" i="42" s="1"/>
  <c r="DC149" i="42"/>
  <c r="DD149" i="42" s="1"/>
  <c r="DE149" i="42" s="1"/>
  <c r="DC154" i="42"/>
  <c r="DD154" i="42" s="1"/>
  <c r="DE154" i="42" s="1"/>
  <c r="CN326" i="42"/>
  <c r="CO326" i="42" s="1"/>
  <c r="CP326" i="42" s="1"/>
  <c r="CJ326" i="42"/>
  <c r="O326" i="42"/>
  <c r="AN326" i="42" s="1"/>
  <c r="R326" i="42"/>
  <c r="AQ326" i="42" s="1"/>
  <c r="Q326" i="42"/>
  <c r="AP326" i="42" s="1"/>
  <c r="Z326" i="42"/>
  <c r="AY326" i="42" s="1"/>
  <c r="Y326" i="42"/>
  <c r="AX326" i="42" s="1"/>
  <c r="N326" i="42"/>
  <c r="AM326" i="42" s="1"/>
  <c r="W326" i="42"/>
  <c r="AV326" i="42" s="1"/>
  <c r="V326" i="42"/>
  <c r="AU326" i="42" s="1"/>
  <c r="AA326" i="42"/>
  <c r="AZ326" i="42" s="1"/>
  <c r="J326" i="42"/>
  <c r="AI326" i="42" s="1"/>
  <c r="E326" i="42"/>
  <c r="AD326" i="42" s="1"/>
  <c r="M326" i="42"/>
  <c r="AL326" i="42" s="1"/>
  <c r="K326" i="42"/>
  <c r="AJ326" i="42" s="1"/>
  <c r="G326" i="42"/>
  <c r="AF326" i="42" s="1"/>
  <c r="F326" i="42"/>
  <c r="AE326" i="42" s="1"/>
  <c r="S326" i="42"/>
  <c r="AR326" i="42" s="1"/>
  <c r="I326" i="42"/>
  <c r="AH326" i="42" s="1"/>
  <c r="U326" i="42"/>
  <c r="AT326" i="42" s="1"/>
  <c r="CJ311" i="42"/>
  <c r="CN311" i="42"/>
  <c r="CO311" i="42" s="1"/>
  <c r="CP311" i="42" s="1"/>
  <c r="G311" i="42"/>
  <c r="AF311" i="42" s="1"/>
  <c r="W311" i="42"/>
  <c r="AV311" i="42" s="1"/>
  <c r="I311" i="42"/>
  <c r="AH311" i="42" s="1"/>
  <c r="Z311" i="42"/>
  <c r="AY311" i="42" s="1"/>
  <c r="AA311" i="42"/>
  <c r="AZ311" i="42" s="1"/>
  <c r="V311" i="42"/>
  <c r="AU311" i="42" s="1"/>
  <c r="M311" i="42"/>
  <c r="AL311" i="42" s="1"/>
  <c r="N311" i="42"/>
  <c r="AM311" i="42" s="1"/>
  <c r="Y311" i="42"/>
  <c r="AX311" i="42" s="1"/>
  <c r="E311" i="42"/>
  <c r="AD311" i="42" s="1"/>
  <c r="O311" i="42"/>
  <c r="AN311" i="42" s="1"/>
  <c r="U311" i="42"/>
  <c r="AT311" i="42" s="1"/>
  <c r="Q311" i="42"/>
  <c r="AP311" i="42" s="1"/>
  <c r="F311" i="42"/>
  <c r="AE311" i="42" s="1"/>
  <c r="J311" i="42"/>
  <c r="AI311" i="42" s="1"/>
  <c r="R311" i="42"/>
  <c r="AQ311" i="42" s="1"/>
  <c r="K311" i="42"/>
  <c r="AJ311" i="42" s="1"/>
  <c r="S311" i="42"/>
  <c r="AR311" i="42" s="1"/>
  <c r="CN283" i="42"/>
  <c r="CO283" i="42" s="1"/>
  <c r="CP283" i="42" s="1"/>
  <c r="CJ283" i="42"/>
  <c r="U283" i="42"/>
  <c r="AT283" i="42" s="1"/>
  <c r="E283" i="42"/>
  <c r="AD283" i="42" s="1"/>
  <c r="F283" i="42"/>
  <c r="AE283" i="42" s="1"/>
  <c r="Y283" i="42"/>
  <c r="AX283" i="42" s="1"/>
  <c r="O283" i="42"/>
  <c r="AN283" i="42" s="1"/>
  <c r="Q283" i="42"/>
  <c r="AP283" i="42" s="1"/>
  <c r="K283" i="42"/>
  <c r="AJ283" i="42" s="1"/>
  <c r="M283" i="42"/>
  <c r="AL283" i="42" s="1"/>
  <c r="I283" i="42"/>
  <c r="AH283" i="42" s="1"/>
  <c r="V283" i="42"/>
  <c r="AU283" i="42" s="1"/>
  <c r="J283" i="42"/>
  <c r="AI283" i="42" s="1"/>
  <c r="S283" i="42"/>
  <c r="AR283" i="42" s="1"/>
  <c r="N283" i="42"/>
  <c r="AM283" i="42" s="1"/>
  <c r="Z283" i="42"/>
  <c r="AY283" i="42" s="1"/>
  <c r="G283" i="42"/>
  <c r="AF283" i="42" s="1"/>
  <c r="W283" i="42"/>
  <c r="AV283" i="42" s="1"/>
  <c r="AA283" i="42"/>
  <c r="AZ283" i="42" s="1"/>
  <c r="R283" i="42"/>
  <c r="AQ283" i="42" s="1"/>
  <c r="DC290" i="42"/>
  <c r="DD290" i="42" s="1"/>
  <c r="DE290" i="42" s="1"/>
  <c r="DC292" i="42"/>
  <c r="DD292" i="42" s="1"/>
  <c r="DE292" i="42" s="1"/>
  <c r="DC346" i="42"/>
  <c r="DD346" i="42" s="1"/>
  <c r="DE346" i="42" s="1"/>
  <c r="CJ221" i="42"/>
  <c r="CN221" i="42"/>
  <c r="CO221" i="42" s="1"/>
  <c r="CP221" i="42" s="1"/>
  <c r="O221" i="42"/>
  <c r="AN221" i="42" s="1"/>
  <c r="U221" i="42"/>
  <c r="AT221" i="42" s="1"/>
  <c r="G221" i="42"/>
  <c r="AF221" i="42" s="1"/>
  <c r="W221" i="42"/>
  <c r="AV221" i="42" s="1"/>
  <c r="F221" i="42"/>
  <c r="AE221" i="42" s="1"/>
  <c r="Y221" i="42"/>
  <c r="AX221" i="42" s="1"/>
  <c r="M221" i="42"/>
  <c r="AL221" i="42" s="1"/>
  <c r="K221" i="42"/>
  <c r="AJ221" i="42" s="1"/>
  <c r="Q221" i="42"/>
  <c r="AP221" i="42" s="1"/>
  <c r="N221" i="42"/>
  <c r="AM221" i="42" s="1"/>
  <c r="S221" i="42"/>
  <c r="AR221" i="42" s="1"/>
  <c r="R221" i="42"/>
  <c r="AQ221" i="42" s="1"/>
  <c r="Z221" i="42"/>
  <c r="AY221" i="42" s="1"/>
  <c r="AA221" i="42"/>
  <c r="AZ221" i="42" s="1"/>
  <c r="I221" i="42"/>
  <c r="AH221" i="42" s="1"/>
  <c r="V221" i="42"/>
  <c r="AU221" i="42" s="1"/>
  <c r="J221" i="42"/>
  <c r="AI221" i="42" s="1"/>
  <c r="E221" i="42"/>
  <c r="AD221" i="42" s="1"/>
  <c r="CJ377" i="42"/>
  <c r="CN377" i="42"/>
  <c r="CO377" i="42" s="1"/>
  <c r="CP377" i="42" s="1"/>
  <c r="W377" i="42"/>
  <c r="AV377" i="42" s="1"/>
  <c r="S377" i="42"/>
  <c r="AR377" i="42" s="1"/>
  <c r="F377" i="42"/>
  <c r="AE377" i="42" s="1"/>
  <c r="G377" i="42"/>
  <c r="AF377" i="42" s="1"/>
  <c r="AA377" i="42"/>
  <c r="AZ377" i="42" s="1"/>
  <c r="R377" i="42"/>
  <c r="AQ377" i="42" s="1"/>
  <c r="J377" i="42"/>
  <c r="AI377" i="42" s="1"/>
  <c r="Y377" i="42"/>
  <c r="AX377" i="42" s="1"/>
  <c r="K377" i="42"/>
  <c r="AJ377" i="42" s="1"/>
  <c r="E377" i="42"/>
  <c r="AD377" i="42" s="1"/>
  <c r="O377" i="42"/>
  <c r="AN377" i="42" s="1"/>
  <c r="M377" i="42"/>
  <c r="AL377" i="42" s="1"/>
  <c r="Q377" i="42"/>
  <c r="AP377" i="42" s="1"/>
  <c r="V377" i="42"/>
  <c r="AU377" i="42" s="1"/>
  <c r="U377" i="42"/>
  <c r="AT377" i="42" s="1"/>
  <c r="I377" i="42"/>
  <c r="AH377" i="42" s="1"/>
  <c r="Z377" i="42"/>
  <c r="AY377" i="42" s="1"/>
  <c r="N377" i="42"/>
  <c r="AM377" i="42" s="1"/>
  <c r="CJ162" i="42"/>
  <c r="CN162" i="42"/>
  <c r="CO162" i="42" s="1"/>
  <c r="CP162" i="42" s="1"/>
  <c r="AA162" i="42"/>
  <c r="AZ162" i="42" s="1"/>
  <c r="I162" i="42"/>
  <c r="AH162" i="42" s="1"/>
  <c r="K162" i="42"/>
  <c r="AJ162" i="42" s="1"/>
  <c r="E162" i="42"/>
  <c r="AD162" i="42" s="1"/>
  <c r="J162" i="42"/>
  <c r="AI162" i="42" s="1"/>
  <c r="W162" i="42"/>
  <c r="AV162" i="42" s="1"/>
  <c r="N162" i="42"/>
  <c r="AM162" i="42" s="1"/>
  <c r="M162" i="42"/>
  <c r="AL162" i="42" s="1"/>
  <c r="U162" i="42"/>
  <c r="AT162" i="42" s="1"/>
  <c r="O162" i="42"/>
  <c r="AN162" i="42" s="1"/>
  <c r="S162" i="42"/>
  <c r="AR162" i="42" s="1"/>
  <c r="Z162" i="42"/>
  <c r="AY162" i="42" s="1"/>
  <c r="G162" i="42"/>
  <c r="AF162" i="42" s="1"/>
  <c r="V162" i="42"/>
  <c r="AU162" i="42" s="1"/>
  <c r="F162" i="42"/>
  <c r="AE162" i="42" s="1"/>
  <c r="R162" i="42"/>
  <c r="AQ162" i="42" s="1"/>
  <c r="Q162" i="42"/>
  <c r="AP162" i="42" s="1"/>
  <c r="Y162" i="42"/>
  <c r="AX162" i="42" s="1"/>
  <c r="CJ320" i="42"/>
  <c r="CN320" i="42"/>
  <c r="CO320" i="42" s="1"/>
  <c r="CP320" i="42" s="1"/>
  <c r="K320" i="42"/>
  <c r="AJ320" i="42" s="1"/>
  <c r="I320" i="42"/>
  <c r="AH320" i="42" s="1"/>
  <c r="J320" i="42"/>
  <c r="AI320" i="42" s="1"/>
  <c r="G320" i="42"/>
  <c r="AF320" i="42" s="1"/>
  <c r="M320" i="42"/>
  <c r="AL320" i="42" s="1"/>
  <c r="O320" i="42"/>
  <c r="AN320" i="42" s="1"/>
  <c r="V320" i="42"/>
  <c r="AU320" i="42" s="1"/>
  <c r="F320" i="42"/>
  <c r="AE320" i="42" s="1"/>
  <c r="S320" i="42"/>
  <c r="AR320" i="42" s="1"/>
  <c r="W320" i="42"/>
  <c r="AV320" i="42" s="1"/>
  <c r="R320" i="42"/>
  <c r="AQ320" i="42" s="1"/>
  <c r="Y320" i="42"/>
  <c r="AX320" i="42" s="1"/>
  <c r="E320" i="42"/>
  <c r="AD320" i="42" s="1"/>
  <c r="U320" i="42"/>
  <c r="AT320" i="42" s="1"/>
  <c r="N320" i="42"/>
  <c r="AM320" i="42" s="1"/>
  <c r="AA320" i="42"/>
  <c r="AZ320" i="42" s="1"/>
  <c r="Z320" i="42"/>
  <c r="AY320" i="42" s="1"/>
  <c r="Q320" i="42"/>
  <c r="AP320" i="42" s="1"/>
  <c r="CJ235" i="42"/>
  <c r="CN235" i="42"/>
  <c r="CO235" i="42" s="1"/>
  <c r="CP235" i="42" s="1"/>
  <c r="Q235" i="42"/>
  <c r="AP235" i="42" s="1"/>
  <c r="S235" i="42"/>
  <c r="AR235" i="42" s="1"/>
  <c r="Y235" i="42"/>
  <c r="AX235" i="42" s="1"/>
  <c r="R235" i="42"/>
  <c r="AQ235" i="42" s="1"/>
  <c r="U235" i="42"/>
  <c r="AT235" i="42" s="1"/>
  <c r="N235" i="42"/>
  <c r="AM235" i="42" s="1"/>
  <c r="O235" i="42"/>
  <c r="AN235" i="42" s="1"/>
  <c r="Z235" i="42"/>
  <c r="AY235" i="42" s="1"/>
  <c r="I235" i="42"/>
  <c r="AH235" i="42" s="1"/>
  <c r="G235" i="42"/>
  <c r="AF235" i="42" s="1"/>
  <c r="W235" i="42"/>
  <c r="AV235" i="42" s="1"/>
  <c r="F235" i="42"/>
  <c r="AE235" i="42" s="1"/>
  <c r="J235" i="42"/>
  <c r="AI235" i="42" s="1"/>
  <c r="E235" i="42"/>
  <c r="AD235" i="42" s="1"/>
  <c r="V235" i="42"/>
  <c r="AU235" i="42" s="1"/>
  <c r="K235" i="42"/>
  <c r="AJ235" i="42" s="1"/>
  <c r="M235" i="42"/>
  <c r="AL235" i="42" s="1"/>
  <c r="AA235" i="42"/>
  <c r="AZ235" i="42" s="1"/>
  <c r="CJ374" i="42"/>
  <c r="CN374" i="42"/>
  <c r="CO374" i="42" s="1"/>
  <c r="CP374" i="42" s="1"/>
  <c r="E374" i="42"/>
  <c r="AD374" i="42" s="1"/>
  <c r="V374" i="42"/>
  <c r="AU374" i="42" s="1"/>
  <c r="AA374" i="42"/>
  <c r="AZ374" i="42" s="1"/>
  <c r="Z374" i="42"/>
  <c r="AY374" i="42" s="1"/>
  <c r="M374" i="42"/>
  <c r="AL374" i="42" s="1"/>
  <c r="R374" i="42"/>
  <c r="AQ374" i="42" s="1"/>
  <c r="O374" i="42"/>
  <c r="AN374" i="42" s="1"/>
  <c r="S374" i="42"/>
  <c r="AR374" i="42" s="1"/>
  <c r="W374" i="42"/>
  <c r="AV374" i="42" s="1"/>
  <c r="K374" i="42"/>
  <c r="AJ374" i="42" s="1"/>
  <c r="J374" i="42"/>
  <c r="AI374" i="42" s="1"/>
  <c r="F374" i="42"/>
  <c r="AE374" i="42" s="1"/>
  <c r="U374" i="42"/>
  <c r="AT374" i="42" s="1"/>
  <c r="Q374" i="42"/>
  <c r="AP374" i="42" s="1"/>
  <c r="I374" i="42"/>
  <c r="AH374" i="42" s="1"/>
  <c r="G374" i="42"/>
  <c r="AF374" i="42" s="1"/>
  <c r="N374" i="42"/>
  <c r="AM374" i="42" s="1"/>
  <c r="Y374" i="42"/>
  <c r="AX374" i="42" s="1"/>
  <c r="CN368" i="42"/>
  <c r="CO368" i="42" s="1"/>
  <c r="CP368" i="42" s="1"/>
  <c r="CJ368" i="42"/>
  <c r="G368" i="42"/>
  <c r="AF368" i="42" s="1"/>
  <c r="U368" i="42"/>
  <c r="AT368" i="42" s="1"/>
  <c r="AA368" i="42"/>
  <c r="AZ368" i="42" s="1"/>
  <c r="O368" i="42"/>
  <c r="AN368" i="42" s="1"/>
  <c r="Q368" i="42"/>
  <c r="AP368" i="42" s="1"/>
  <c r="Y368" i="42"/>
  <c r="AX368" i="42" s="1"/>
  <c r="K368" i="42"/>
  <c r="AJ368" i="42" s="1"/>
  <c r="W368" i="42"/>
  <c r="AV368" i="42" s="1"/>
  <c r="J368" i="42"/>
  <c r="AI368" i="42" s="1"/>
  <c r="F368" i="42"/>
  <c r="AE368" i="42" s="1"/>
  <c r="S368" i="42"/>
  <c r="AR368" i="42" s="1"/>
  <c r="M368" i="42"/>
  <c r="AL368" i="42" s="1"/>
  <c r="Z368" i="42"/>
  <c r="AY368" i="42" s="1"/>
  <c r="E368" i="42"/>
  <c r="AD368" i="42" s="1"/>
  <c r="I368" i="42"/>
  <c r="AH368" i="42" s="1"/>
  <c r="R368" i="42"/>
  <c r="AQ368" i="42" s="1"/>
  <c r="N368" i="42"/>
  <c r="AM368" i="42" s="1"/>
  <c r="V368" i="42"/>
  <c r="AU368" i="42" s="1"/>
  <c r="CJ160" i="42"/>
  <c r="CN160" i="42"/>
  <c r="CO160" i="42" s="1"/>
  <c r="CP160" i="42" s="1"/>
  <c r="O160" i="42"/>
  <c r="AN160" i="42" s="1"/>
  <c r="E160" i="42"/>
  <c r="K160" i="42"/>
  <c r="AJ160" i="42" s="1"/>
  <c r="R160" i="42"/>
  <c r="AQ160" i="42" s="1"/>
  <c r="N160" i="42"/>
  <c r="AM160" i="42" s="1"/>
  <c r="U160" i="42"/>
  <c r="AT160" i="42" s="1"/>
  <c r="Y160" i="42"/>
  <c r="AX160" i="42" s="1"/>
  <c r="M160" i="42"/>
  <c r="AL160" i="42" s="1"/>
  <c r="G160" i="42"/>
  <c r="AF160" i="42" s="1"/>
  <c r="AA160" i="42"/>
  <c r="AZ160" i="42" s="1"/>
  <c r="I160" i="42"/>
  <c r="AH160" i="42" s="1"/>
  <c r="F160" i="42"/>
  <c r="AE160" i="42" s="1"/>
  <c r="Q160" i="42"/>
  <c r="AP160" i="42" s="1"/>
  <c r="W160" i="42"/>
  <c r="AV160" i="42" s="1"/>
  <c r="V160" i="42"/>
  <c r="AU160" i="42" s="1"/>
  <c r="J160" i="42"/>
  <c r="AI160" i="42" s="1"/>
  <c r="Z160" i="42"/>
  <c r="AY160" i="42" s="1"/>
  <c r="S160" i="42"/>
  <c r="AR160" i="42" s="1"/>
  <c r="DC361" i="42"/>
  <c r="DD361" i="42" s="1"/>
  <c r="DE361" i="42" s="1"/>
  <c r="CJ217" i="42"/>
  <c r="CN217" i="42"/>
  <c r="CO217" i="42" s="1"/>
  <c r="CP217" i="42" s="1"/>
  <c r="K217" i="42"/>
  <c r="AJ217" i="42" s="1"/>
  <c r="Z217" i="42"/>
  <c r="AY217" i="42" s="1"/>
  <c r="U217" i="42"/>
  <c r="AT217" i="42" s="1"/>
  <c r="E217" i="42"/>
  <c r="AD217" i="42" s="1"/>
  <c r="F217" i="42"/>
  <c r="AE217" i="42" s="1"/>
  <c r="Q217" i="42"/>
  <c r="AP217" i="42" s="1"/>
  <c r="N217" i="42"/>
  <c r="AM217" i="42" s="1"/>
  <c r="Y217" i="42"/>
  <c r="AX217" i="42" s="1"/>
  <c r="V217" i="42"/>
  <c r="AU217" i="42" s="1"/>
  <c r="J217" i="42"/>
  <c r="AI217" i="42" s="1"/>
  <c r="S217" i="42"/>
  <c r="AR217" i="42" s="1"/>
  <c r="R217" i="42"/>
  <c r="AQ217" i="42" s="1"/>
  <c r="O217" i="42"/>
  <c r="AN217" i="42" s="1"/>
  <c r="AA217" i="42"/>
  <c r="AZ217" i="42" s="1"/>
  <c r="G217" i="42"/>
  <c r="AF217" i="42" s="1"/>
  <c r="I217" i="42"/>
  <c r="AH217" i="42" s="1"/>
  <c r="W217" i="42"/>
  <c r="AV217" i="42" s="1"/>
  <c r="M217" i="42"/>
  <c r="AL217" i="42" s="1"/>
  <c r="DC228" i="42"/>
  <c r="DD228" i="42" s="1"/>
  <c r="DE228" i="42" s="1"/>
  <c r="CN380" i="42"/>
  <c r="CO380" i="42" s="1"/>
  <c r="CP380" i="42" s="1"/>
  <c r="CJ380" i="42"/>
  <c r="F380" i="42"/>
  <c r="AE380" i="42" s="1"/>
  <c r="S380" i="42"/>
  <c r="AR380" i="42" s="1"/>
  <c r="I380" i="42"/>
  <c r="AH380" i="42" s="1"/>
  <c r="Y380" i="42"/>
  <c r="AX380" i="42" s="1"/>
  <c r="AA380" i="42"/>
  <c r="AZ380" i="42" s="1"/>
  <c r="G380" i="42"/>
  <c r="AF380" i="42" s="1"/>
  <c r="O380" i="42"/>
  <c r="AN380" i="42" s="1"/>
  <c r="J380" i="42"/>
  <c r="AI380" i="42" s="1"/>
  <c r="V380" i="42"/>
  <c r="AU380" i="42" s="1"/>
  <c r="R380" i="42"/>
  <c r="AQ380" i="42" s="1"/>
  <c r="W380" i="42"/>
  <c r="AV380" i="42" s="1"/>
  <c r="Z380" i="42"/>
  <c r="AY380" i="42" s="1"/>
  <c r="K380" i="42"/>
  <c r="AJ380" i="42" s="1"/>
  <c r="M380" i="42"/>
  <c r="AL380" i="42" s="1"/>
  <c r="U380" i="42"/>
  <c r="AT380" i="42" s="1"/>
  <c r="N380" i="42"/>
  <c r="AM380" i="42" s="1"/>
  <c r="Q380" i="42"/>
  <c r="AP380" i="42" s="1"/>
  <c r="E380" i="42"/>
  <c r="AD380" i="42" s="1"/>
  <c r="CN175" i="42"/>
  <c r="CO175" i="42" s="1"/>
  <c r="CP175" i="42" s="1"/>
  <c r="CJ175" i="42"/>
  <c r="K175" i="42"/>
  <c r="AJ175" i="42" s="1"/>
  <c r="V175" i="42"/>
  <c r="AU175" i="42" s="1"/>
  <c r="S175" i="42"/>
  <c r="AR175" i="42" s="1"/>
  <c r="M175" i="42"/>
  <c r="AL175" i="42" s="1"/>
  <c r="U175" i="42"/>
  <c r="AT175" i="42" s="1"/>
  <c r="W175" i="42"/>
  <c r="AV175" i="42" s="1"/>
  <c r="G175" i="42"/>
  <c r="AF175" i="42" s="1"/>
  <c r="R175" i="42"/>
  <c r="AQ175" i="42" s="1"/>
  <c r="Y175" i="42"/>
  <c r="AX175" i="42" s="1"/>
  <c r="N175" i="42"/>
  <c r="AM175" i="42" s="1"/>
  <c r="AA175" i="42"/>
  <c r="AZ175" i="42" s="1"/>
  <c r="Q175" i="42"/>
  <c r="AP175" i="42" s="1"/>
  <c r="O175" i="42"/>
  <c r="AN175" i="42" s="1"/>
  <c r="F175" i="42"/>
  <c r="AE175" i="42" s="1"/>
  <c r="Z175" i="42"/>
  <c r="AY175" i="42" s="1"/>
  <c r="E175" i="42"/>
  <c r="AD175" i="42" s="1"/>
  <c r="J175" i="42"/>
  <c r="AI175" i="42" s="1"/>
  <c r="I175" i="42"/>
  <c r="AH175" i="42" s="1"/>
  <c r="CN168" i="42"/>
  <c r="CO168" i="42" s="1"/>
  <c r="CP168" i="42" s="1"/>
  <c r="CJ168" i="42"/>
  <c r="G168" i="42"/>
  <c r="AF168" i="42" s="1"/>
  <c r="N168" i="42"/>
  <c r="AM168" i="42" s="1"/>
  <c r="O168" i="42"/>
  <c r="AN168" i="42" s="1"/>
  <c r="S168" i="42"/>
  <c r="AR168" i="42" s="1"/>
  <c r="Z168" i="42"/>
  <c r="AY168" i="42" s="1"/>
  <c r="V168" i="42"/>
  <c r="AU168" i="42" s="1"/>
  <c r="M168" i="42"/>
  <c r="AL168" i="42" s="1"/>
  <c r="Q168" i="42"/>
  <c r="AP168" i="42" s="1"/>
  <c r="W168" i="42"/>
  <c r="AV168" i="42" s="1"/>
  <c r="R168" i="42"/>
  <c r="AQ168" i="42" s="1"/>
  <c r="I168" i="42"/>
  <c r="AH168" i="42" s="1"/>
  <c r="U168" i="42"/>
  <c r="AT168" i="42" s="1"/>
  <c r="AA168" i="42"/>
  <c r="AZ168" i="42" s="1"/>
  <c r="J168" i="42"/>
  <c r="AI168" i="42" s="1"/>
  <c r="K168" i="42"/>
  <c r="AJ168" i="42" s="1"/>
  <c r="Y168" i="42"/>
  <c r="AX168" i="42" s="1"/>
  <c r="E168" i="42"/>
  <c r="AD168" i="42" s="1"/>
  <c r="F168" i="42"/>
  <c r="AE168" i="42" s="1"/>
  <c r="DC226" i="42"/>
  <c r="DD226" i="42" s="1"/>
  <c r="DE226" i="42" s="1"/>
  <c r="CN378" i="42"/>
  <c r="CO378" i="42" s="1"/>
  <c r="CP378" i="42" s="1"/>
  <c r="CJ378" i="42"/>
  <c r="I378" i="42"/>
  <c r="AH378" i="42" s="1"/>
  <c r="Q378" i="42"/>
  <c r="AP378" i="42" s="1"/>
  <c r="S378" i="42"/>
  <c r="AR378" i="42" s="1"/>
  <c r="E378" i="42"/>
  <c r="AD378" i="42" s="1"/>
  <c r="V378" i="42"/>
  <c r="AU378" i="42" s="1"/>
  <c r="F378" i="42"/>
  <c r="AE378" i="42" s="1"/>
  <c r="G378" i="42"/>
  <c r="AF378" i="42" s="1"/>
  <c r="Z378" i="42"/>
  <c r="AY378" i="42" s="1"/>
  <c r="K378" i="42"/>
  <c r="AJ378" i="42" s="1"/>
  <c r="AA378" i="42"/>
  <c r="AZ378" i="42" s="1"/>
  <c r="M378" i="42"/>
  <c r="AL378" i="42" s="1"/>
  <c r="N378" i="42"/>
  <c r="AM378" i="42" s="1"/>
  <c r="J378" i="42"/>
  <c r="AI378" i="42" s="1"/>
  <c r="Y378" i="42"/>
  <c r="AX378" i="42" s="1"/>
  <c r="W378" i="42"/>
  <c r="AV378" i="42" s="1"/>
  <c r="R378" i="42"/>
  <c r="AQ378" i="42" s="1"/>
  <c r="U378" i="42"/>
  <c r="AT378" i="42" s="1"/>
  <c r="O378" i="42"/>
  <c r="AN378" i="42" s="1"/>
  <c r="CN164" i="42"/>
  <c r="CO164" i="42" s="1"/>
  <c r="CP164" i="42" s="1"/>
  <c r="CJ164" i="42"/>
  <c r="G164" i="42"/>
  <c r="AF164" i="42" s="1"/>
  <c r="I164" i="42"/>
  <c r="AH164" i="42" s="1"/>
  <c r="N164" i="42"/>
  <c r="AM164" i="42" s="1"/>
  <c r="U164" i="42"/>
  <c r="AT164" i="42" s="1"/>
  <c r="M164" i="42"/>
  <c r="AL164" i="42" s="1"/>
  <c r="S164" i="42"/>
  <c r="AR164" i="42" s="1"/>
  <c r="K164" i="42"/>
  <c r="AJ164" i="42" s="1"/>
  <c r="O164" i="42"/>
  <c r="AN164" i="42" s="1"/>
  <c r="J164" i="42"/>
  <c r="AI164" i="42" s="1"/>
  <c r="Z164" i="42"/>
  <c r="AY164" i="42" s="1"/>
  <c r="E164" i="42"/>
  <c r="AD164" i="42" s="1"/>
  <c r="W164" i="42"/>
  <c r="AV164" i="42" s="1"/>
  <c r="AA164" i="42"/>
  <c r="AZ164" i="42" s="1"/>
  <c r="Y164" i="42"/>
  <c r="AX164" i="42" s="1"/>
  <c r="F164" i="42"/>
  <c r="AE164" i="42" s="1"/>
  <c r="Q164" i="42"/>
  <c r="AP164" i="42" s="1"/>
  <c r="V164" i="42"/>
  <c r="AU164" i="42" s="1"/>
  <c r="R164" i="42"/>
  <c r="AQ164" i="42" s="1"/>
  <c r="CN172" i="42"/>
  <c r="CO172" i="42" s="1"/>
  <c r="CP172" i="42" s="1"/>
  <c r="CJ172" i="42"/>
  <c r="W172" i="42"/>
  <c r="AV172" i="42" s="1"/>
  <c r="M172" i="42"/>
  <c r="AL172" i="42" s="1"/>
  <c r="Y172" i="42"/>
  <c r="AX172" i="42" s="1"/>
  <c r="AA172" i="42"/>
  <c r="AZ172" i="42" s="1"/>
  <c r="N172" i="42"/>
  <c r="AM172" i="42" s="1"/>
  <c r="S172" i="42"/>
  <c r="AR172" i="42" s="1"/>
  <c r="Z172" i="42"/>
  <c r="AY172" i="42" s="1"/>
  <c r="E172" i="42"/>
  <c r="AD172" i="42" s="1"/>
  <c r="U172" i="42"/>
  <c r="AT172" i="42" s="1"/>
  <c r="G172" i="42"/>
  <c r="AF172" i="42" s="1"/>
  <c r="J172" i="42"/>
  <c r="AI172" i="42" s="1"/>
  <c r="K172" i="42"/>
  <c r="AJ172" i="42" s="1"/>
  <c r="O172" i="42"/>
  <c r="AN172" i="42" s="1"/>
  <c r="Q172" i="42"/>
  <c r="AP172" i="42" s="1"/>
  <c r="R172" i="42"/>
  <c r="AQ172" i="42" s="1"/>
  <c r="I172" i="42"/>
  <c r="AH172" i="42" s="1"/>
  <c r="V172" i="42"/>
  <c r="AU172" i="42" s="1"/>
  <c r="F172" i="42"/>
  <c r="AE172" i="42" s="1"/>
  <c r="CJ316" i="42"/>
  <c r="CN316" i="42"/>
  <c r="CO316" i="42" s="1"/>
  <c r="CP316" i="42" s="1"/>
  <c r="M316" i="42"/>
  <c r="AL316" i="42" s="1"/>
  <c r="Q316" i="42"/>
  <c r="AP316" i="42" s="1"/>
  <c r="W316" i="42"/>
  <c r="AV316" i="42" s="1"/>
  <c r="U316" i="42"/>
  <c r="AT316" i="42" s="1"/>
  <c r="G316" i="42"/>
  <c r="AF316" i="42" s="1"/>
  <c r="AA316" i="42"/>
  <c r="AZ316" i="42" s="1"/>
  <c r="J316" i="42"/>
  <c r="AI316" i="42" s="1"/>
  <c r="N316" i="42"/>
  <c r="AM316" i="42" s="1"/>
  <c r="V316" i="42"/>
  <c r="AU316" i="42" s="1"/>
  <c r="Z316" i="42"/>
  <c r="AY316" i="42" s="1"/>
  <c r="Y316" i="42"/>
  <c r="AX316" i="42" s="1"/>
  <c r="R316" i="42"/>
  <c r="AQ316" i="42" s="1"/>
  <c r="E316" i="42"/>
  <c r="AD316" i="42" s="1"/>
  <c r="F316" i="42"/>
  <c r="AE316" i="42" s="1"/>
  <c r="K316" i="42"/>
  <c r="AJ316" i="42" s="1"/>
  <c r="S316" i="42"/>
  <c r="AR316" i="42" s="1"/>
  <c r="I316" i="42"/>
  <c r="AH316" i="42" s="1"/>
  <c r="O316" i="42"/>
  <c r="AN316" i="42" s="1"/>
  <c r="DC288" i="42"/>
  <c r="DD288" i="42" s="1"/>
  <c r="DE288" i="42" s="1"/>
  <c r="CN251" i="42"/>
  <c r="CO251" i="42" s="1"/>
  <c r="CP251" i="42" s="1"/>
  <c r="CJ251" i="42"/>
  <c r="G251" i="42"/>
  <c r="AF251" i="42" s="1"/>
  <c r="Y251" i="42"/>
  <c r="AX251" i="42" s="1"/>
  <c r="R251" i="42"/>
  <c r="AQ251" i="42" s="1"/>
  <c r="AA251" i="42"/>
  <c r="AZ251" i="42" s="1"/>
  <c r="F251" i="42"/>
  <c r="AE251" i="42" s="1"/>
  <c r="N251" i="42"/>
  <c r="AM251" i="42" s="1"/>
  <c r="U251" i="42"/>
  <c r="AT251" i="42" s="1"/>
  <c r="K251" i="42"/>
  <c r="AJ251" i="42" s="1"/>
  <c r="I251" i="42"/>
  <c r="AH251" i="42" s="1"/>
  <c r="M251" i="42"/>
  <c r="AL251" i="42" s="1"/>
  <c r="S251" i="42"/>
  <c r="AR251" i="42" s="1"/>
  <c r="J251" i="42"/>
  <c r="AI251" i="42" s="1"/>
  <c r="E251" i="42"/>
  <c r="AD251" i="42" s="1"/>
  <c r="O251" i="42"/>
  <c r="AN251" i="42" s="1"/>
  <c r="Z251" i="42"/>
  <c r="AY251" i="42" s="1"/>
  <c r="V251" i="42"/>
  <c r="AU251" i="42" s="1"/>
  <c r="Q251" i="42"/>
  <c r="AP251" i="42" s="1"/>
  <c r="W251" i="42"/>
  <c r="AV251" i="42" s="1"/>
  <c r="CN379" i="42"/>
  <c r="CO379" i="42" s="1"/>
  <c r="CP379" i="42" s="1"/>
  <c r="CJ379" i="42"/>
  <c r="N379" i="42"/>
  <c r="AM379" i="42" s="1"/>
  <c r="U379" i="42"/>
  <c r="AT379" i="42" s="1"/>
  <c r="Y379" i="42"/>
  <c r="AX379" i="42" s="1"/>
  <c r="J379" i="42"/>
  <c r="AI379" i="42" s="1"/>
  <c r="F379" i="42"/>
  <c r="AE379" i="42" s="1"/>
  <c r="S379" i="42"/>
  <c r="AR379" i="42" s="1"/>
  <c r="G379" i="42"/>
  <c r="AF379" i="42" s="1"/>
  <c r="I379" i="42"/>
  <c r="AH379" i="42" s="1"/>
  <c r="M379" i="42"/>
  <c r="AL379" i="42" s="1"/>
  <c r="R379" i="42"/>
  <c r="AQ379" i="42" s="1"/>
  <c r="V379" i="42"/>
  <c r="AU379" i="42" s="1"/>
  <c r="Z379" i="42"/>
  <c r="AY379" i="42" s="1"/>
  <c r="AA379" i="42"/>
  <c r="AZ379" i="42" s="1"/>
  <c r="O379" i="42"/>
  <c r="AN379" i="42" s="1"/>
  <c r="Q379" i="42"/>
  <c r="AP379" i="42" s="1"/>
  <c r="K379" i="42"/>
  <c r="AJ379" i="42" s="1"/>
  <c r="E379" i="42"/>
  <c r="AD379" i="42" s="1"/>
  <c r="W379" i="42"/>
  <c r="AV379" i="42" s="1"/>
  <c r="CJ174" i="42"/>
  <c r="CN174" i="42"/>
  <c r="CO174" i="42" s="1"/>
  <c r="CP174" i="42" s="1"/>
  <c r="F174" i="42"/>
  <c r="AE174" i="42" s="1"/>
  <c r="J174" i="42"/>
  <c r="AI174" i="42" s="1"/>
  <c r="V174" i="42"/>
  <c r="AU174" i="42" s="1"/>
  <c r="M174" i="42"/>
  <c r="AL174" i="42" s="1"/>
  <c r="N174" i="42"/>
  <c r="AM174" i="42" s="1"/>
  <c r="S174" i="42"/>
  <c r="AR174" i="42" s="1"/>
  <c r="I174" i="42"/>
  <c r="AH174" i="42" s="1"/>
  <c r="Q174" i="42"/>
  <c r="AP174" i="42" s="1"/>
  <c r="R174" i="42"/>
  <c r="AQ174" i="42" s="1"/>
  <c r="G174" i="42"/>
  <c r="AF174" i="42" s="1"/>
  <c r="E174" i="42"/>
  <c r="AD174" i="42" s="1"/>
  <c r="Y174" i="42"/>
  <c r="AX174" i="42" s="1"/>
  <c r="U174" i="42"/>
  <c r="AT174" i="42" s="1"/>
  <c r="O174" i="42"/>
  <c r="AN174" i="42" s="1"/>
  <c r="Z174" i="42"/>
  <c r="AY174" i="42" s="1"/>
  <c r="K174" i="42"/>
  <c r="AJ174" i="42" s="1"/>
  <c r="W174" i="42"/>
  <c r="AV174" i="42" s="1"/>
  <c r="AA174" i="42"/>
  <c r="AZ174" i="42" s="1"/>
  <c r="DC148" i="42"/>
  <c r="DD148" i="42" s="1"/>
  <c r="DE148" i="42" s="1"/>
  <c r="DC345" i="42"/>
  <c r="DD345" i="42" s="1"/>
  <c r="DE345" i="42" s="1"/>
  <c r="CN212" i="42"/>
  <c r="CO212" i="42" s="1"/>
  <c r="CP212" i="42" s="1"/>
  <c r="CJ212" i="42"/>
  <c r="S212" i="42"/>
  <c r="AR212" i="42" s="1"/>
  <c r="W212" i="42"/>
  <c r="AV212" i="42" s="1"/>
  <c r="Q212" i="42"/>
  <c r="AP212" i="42" s="1"/>
  <c r="AA212" i="42"/>
  <c r="AZ212" i="42" s="1"/>
  <c r="O212" i="42"/>
  <c r="AN212" i="42" s="1"/>
  <c r="F212" i="42"/>
  <c r="AE212" i="42" s="1"/>
  <c r="R212" i="42"/>
  <c r="AQ212" i="42" s="1"/>
  <c r="I212" i="42"/>
  <c r="AH212" i="42" s="1"/>
  <c r="Y212" i="42"/>
  <c r="AX212" i="42" s="1"/>
  <c r="G212" i="42"/>
  <c r="AF212" i="42" s="1"/>
  <c r="E212" i="42"/>
  <c r="AD212" i="42" s="1"/>
  <c r="K212" i="42"/>
  <c r="AJ212" i="42" s="1"/>
  <c r="V212" i="42"/>
  <c r="AU212" i="42" s="1"/>
  <c r="Z212" i="42"/>
  <c r="AY212" i="42" s="1"/>
  <c r="J212" i="42"/>
  <c r="AI212" i="42" s="1"/>
  <c r="U212" i="42"/>
  <c r="AT212" i="42" s="1"/>
  <c r="N212" i="42"/>
  <c r="AM212" i="42" s="1"/>
  <c r="M212" i="42"/>
  <c r="AL212" i="42" s="1"/>
  <c r="CJ349" i="42"/>
  <c r="CN349" i="42"/>
  <c r="CO349" i="42" s="1"/>
  <c r="CP349" i="42" s="1"/>
  <c r="G349" i="42"/>
  <c r="AF349" i="42" s="1"/>
  <c r="Q349" i="42"/>
  <c r="AP349" i="42" s="1"/>
  <c r="K349" i="42"/>
  <c r="AJ349" i="42" s="1"/>
  <c r="O349" i="42"/>
  <c r="AN349" i="42" s="1"/>
  <c r="M349" i="42"/>
  <c r="AL349" i="42" s="1"/>
  <c r="S349" i="42"/>
  <c r="AR349" i="42" s="1"/>
  <c r="N349" i="42"/>
  <c r="AM349" i="42" s="1"/>
  <c r="Z349" i="42"/>
  <c r="AY349" i="42" s="1"/>
  <c r="V349" i="42"/>
  <c r="AU349" i="42" s="1"/>
  <c r="I349" i="42"/>
  <c r="AH349" i="42" s="1"/>
  <c r="J349" i="42"/>
  <c r="AI349" i="42" s="1"/>
  <c r="AA349" i="42"/>
  <c r="AZ349" i="42" s="1"/>
  <c r="E349" i="42"/>
  <c r="AD349" i="42" s="1"/>
  <c r="U349" i="42"/>
  <c r="AT349" i="42" s="1"/>
  <c r="R349" i="42"/>
  <c r="AQ349" i="42" s="1"/>
  <c r="W349" i="42"/>
  <c r="AV349" i="42" s="1"/>
  <c r="Y349" i="42"/>
  <c r="AX349" i="42" s="1"/>
  <c r="F349" i="42"/>
  <c r="AE349" i="42" s="1"/>
  <c r="CJ170" i="42"/>
  <c r="CN170" i="42"/>
  <c r="CO170" i="42" s="1"/>
  <c r="CP170" i="42" s="1"/>
  <c r="R170" i="42"/>
  <c r="AQ170" i="42" s="1"/>
  <c r="N170" i="42"/>
  <c r="AM170" i="42" s="1"/>
  <c r="Y170" i="42"/>
  <c r="AX170" i="42" s="1"/>
  <c r="AA170" i="42"/>
  <c r="AZ170" i="42" s="1"/>
  <c r="K170" i="42"/>
  <c r="AJ170" i="42" s="1"/>
  <c r="G170" i="42"/>
  <c r="AF170" i="42" s="1"/>
  <c r="J170" i="42"/>
  <c r="AI170" i="42" s="1"/>
  <c r="S170" i="42"/>
  <c r="AR170" i="42" s="1"/>
  <c r="Q170" i="42"/>
  <c r="AP170" i="42" s="1"/>
  <c r="O170" i="42"/>
  <c r="AN170" i="42" s="1"/>
  <c r="V170" i="42"/>
  <c r="AU170" i="42" s="1"/>
  <c r="E170" i="42"/>
  <c r="AD170" i="42" s="1"/>
  <c r="F170" i="42"/>
  <c r="AE170" i="42" s="1"/>
  <c r="U170" i="42"/>
  <c r="AT170" i="42" s="1"/>
  <c r="I170" i="42"/>
  <c r="AH170" i="42" s="1"/>
  <c r="W170" i="42"/>
  <c r="AV170" i="42" s="1"/>
  <c r="Z170" i="42"/>
  <c r="AY170" i="42" s="1"/>
  <c r="M170" i="42"/>
  <c r="AL170" i="42" s="1"/>
  <c r="CN323" i="42"/>
  <c r="CO323" i="42" s="1"/>
  <c r="CP323" i="42" s="1"/>
  <c r="CJ323" i="42"/>
  <c r="Z323" i="42"/>
  <c r="AY323" i="42" s="1"/>
  <c r="S323" i="42"/>
  <c r="AR323" i="42" s="1"/>
  <c r="G323" i="42"/>
  <c r="AF323" i="42" s="1"/>
  <c r="Y323" i="42"/>
  <c r="AX323" i="42" s="1"/>
  <c r="K323" i="42"/>
  <c r="AJ323" i="42" s="1"/>
  <c r="O323" i="42"/>
  <c r="AN323" i="42" s="1"/>
  <c r="F323" i="42"/>
  <c r="AE323" i="42" s="1"/>
  <c r="U323" i="42"/>
  <c r="AT323" i="42" s="1"/>
  <c r="M323" i="42"/>
  <c r="AL323" i="42" s="1"/>
  <c r="I323" i="42"/>
  <c r="AH323" i="42" s="1"/>
  <c r="W323" i="42"/>
  <c r="AV323" i="42" s="1"/>
  <c r="AA323" i="42"/>
  <c r="AZ323" i="42" s="1"/>
  <c r="J323" i="42"/>
  <c r="AI323" i="42" s="1"/>
  <c r="N323" i="42"/>
  <c r="AM323" i="42" s="1"/>
  <c r="E323" i="42"/>
  <c r="AD323" i="42" s="1"/>
  <c r="Q323" i="42"/>
  <c r="AP323" i="42" s="1"/>
  <c r="V323" i="42"/>
  <c r="AU323" i="42" s="1"/>
  <c r="R323" i="42"/>
  <c r="AQ323" i="42" s="1"/>
  <c r="DC281" i="42"/>
  <c r="DD281" i="42" s="1"/>
  <c r="DE281" i="42" s="1"/>
  <c r="CN234" i="42"/>
  <c r="CO234" i="42" s="1"/>
  <c r="CP234" i="42" s="1"/>
  <c r="CJ234" i="42"/>
  <c r="S234" i="42"/>
  <c r="AR234" i="42" s="1"/>
  <c r="E234" i="42"/>
  <c r="AD234" i="42" s="1"/>
  <c r="W234" i="42"/>
  <c r="AV234" i="42" s="1"/>
  <c r="V234" i="42"/>
  <c r="AU234" i="42" s="1"/>
  <c r="I234" i="42"/>
  <c r="AH234" i="42" s="1"/>
  <c r="R234" i="42"/>
  <c r="AQ234" i="42" s="1"/>
  <c r="N234" i="42"/>
  <c r="AM234" i="42" s="1"/>
  <c r="G234" i="42"/>
  <c r="AF234" i="42" s="1"/>
  <c r="AA234" i="42"/>
  <c r="AZ234" i="42" s="1"/>
  <c r="Z234" i="42"/>
  <c r="AY234" i="42" s="1"/>
  <c r="F234" i="42"/>
  <c r="AE234" i="42" s="1"/>
  <c r="Y234" i="42"/>
  <c r="AX234" i="42" s="1"/>
  <c r="M234" i="42"/>
  <c r="AL234" i="42" s="1"/>
  <c r="J234" i="42"/>
  <c r="AI234" i="42" s="1"/>
  <c r="O234" i="42"/>
  <c r="AN234" i="42" s="1"/>
  <c r="K234" i="42"/>
  <c r="AJ234" i="42" s="1"/>
  <c r="Q234" i="42"/>
  <c r="AP234" i="42" s="1"/>
  <c r="U234" i="42"/>
  <c r="AT234" i="42" s="1"/>
  <c r="DC223" i="42"/>
  <c r="DD223" i="42" s="1"/>
  <c r="DE223" i="42" s="1"/>
  <c r="CJ348" i="42"/>
  <c r="CN348" i="42"/>
  <c r="CO348" i="42" s="1"/>
  <c r="CP348" i="42" s="1"/>
  <c r="G348" i="42"/>
  <c r="AF348" i="42" s="1"/>
  <c r="F348" i="42"/>
  <c r="AE348" i="42" s="1"/>
  <c r="E348" i="42"/>
  <c r="AD348" i="42" s="1"/>
  <c r="N348" i="42"/>
  <c r="AM348" i="42" s="1"/>
  <c r="K348" i="42"/>
  <c r="AJ348" i="42" s="1"/>
  <c r="S348" i="42"/>
  <c r="AR348" i="42" s="1"/>
  <c r="O348" i="42"/>
  <c r="AN348" i="42" s="1"/>
  <c r="AA348" i="42"/>
  <c r="AZ348" i="42" s="1"/>
  <c r="Y348" i="42"/>
  <c r="AX348" i="42" s="1"/>
  <c r="V348" i="42"/>
  <c r="AU348" i="42" s="1"/>
  <c r="J348" i="42"/>
  <c r="AI348" i="42" s="1"/>
  <c r="U348" i="42"/>
  <c r="AT348" i="42" s="1"/>
  <c r="Q348" i="42"/>
  <c r="AP348" i="42" s="1"/>
  <c r="Z348" i="42"/>
  <c r="AY348" i="42" s="1"/>
  <c r="R348" i="42"/>
  <c r="AQ348" i="42" s="1"/>
  <c r="W348" i="42"/>
  <c r="AV348" i="42" s="1"/>
  <c r="I348" i="42"/>
  <c r="AH348" i="42" s="1"/>
  <c r="M348" i="42"/>
  <c r="AL348" i="42" s="1"/>
  <c r="CJ190" i="42"/>
  <c r="CN190" i="42"/>
  <c r="CO190" i="42" s="1"/>
  <c r="CP190" i="42" s="1"/>
  <c r="N190" i="42"/>
  <c r="AM190" i="42" s="1"/>
  <c r="M190" i="42"/>
  <c r="AL190" i="42" s="1"/>
  <c r="I190" i="42"/>
  <c r="AH190" i="42" s="1"/>
  <c r="V190" i="42"/>
  <c r="AU190" i="42" s="1"/>
  <c r="Y190" i="42"/>
  <c r="AX190" i="42" s="1"/>
  <c r="G190" i="42"/>
  <c r="AF190" i="42" s="1"/>
  <c r="E190" i="42"/>
  <c r="AD190" i="42" s="1"/>
  <c r="Z190" i="42"/>
  <c r="AY190" i="42" s="1"/>
  <c r="O190" i="42"/>
  <c r="AN190" i="42" s="1"/>
  <c r="S190" i="42"/>
  <c r="AR190" i="42" s="1"/>
  <c r="F190" i="42"/>
  <c r="AE190" i="42" s="1"/>
  <c r="Q190" i="42"/>
  <c r="AP190" i="42" s="1"/>
  <c r="AA190" i="42"/>
  <c r="AZ190" i="42" s="1"/>
  <c r="K190" i="42"/>
  <c r="AJ190" i="42" s="1"/>
  <c r="W190" i="42"/>
  <c r="AV190" i="42" s="1"/>
  <c r="R190" i="42"/>
  <c r="AQ190" i="42" s="1"/>
  <c r="J190" i="42"/>
  <c r="AI190" i="42" s="1"/>
  <c r="U190" i="42"/>
  <c r="AT190" i="42" s="1"/>
  <c r="CN222" i="42"/>
  <c r="CO222" i="42" s="1"/>
  <c r="CP222" i="42" s="1"/>
  <c r="CJ222" i="42"/>
  <c r="G222" i="42"/>
  <c r="AF222" i="42" s="1"/>
  <c r="V222" i="42"/>
  <c r="AU222" i="42" s="1"/>
  <c r="J222" i="42"/>
  <c r="AI222" i="42" s="1"/>
  <c r="F222" i="42"/>
  <c r="AE222" i="42" s="1"/>
  <c r="M222" i="42"/>
  <c r="AL222" i="42" s="1"/>
  <c r="O222" i="42"/>
  <c r="AN222" i="42" s="1"/>
  <c r="U222" i="42"/>
  <c r="AT222" i="42" s="1"/>
  <c r="N222" i="42"/>
  <c r="AM222" i="42" s="1"/>
  <c r="I222" i="42"/>
  <c r="AH222" i="42" s="1"/>
  <c r="Q222" i="42"/>
  <c r="AP222" i="42" s="1"/>
  <c r="E222" i="42"/>
  <c r="AD222" i="42" s="1"/>
  <c r="S222" i="42"/>
  <c r="AR222" i="42" s="1"/>
  <c r="K222" i="42"/>
  <c r="AJ222" i="42" s="1"/>
  <c r="Y222" i="42"/>
  <c r="AX222" i="42" s="1"/>
  <c r="AA222" i="42"/>
  <c r="AZ222" i="42" s="1"/>
  <c r="Z222" i="42"/>
  <c r="AY222" i="42" s="1"/>
  <c r="W222" i="42"/>
  <c r="AV222" i="42" s="1"/>
  <c r="R222" i="42"/>
  <c r="AQ222" i="42" s="1"/>
  <c r="DC219" i="42"/>
  <c r="DD219" i="42" s="1"/>
  <c r="DE219" i="42" s="1"/>
  <c r="CN369" i="42"/>
  <c r="CO369" i="42" s="1"/>
  <c r="CP369" i="42" s="1"/>
  <c r="CJ369" i="42"/>
  <c r="F369" i="42"/>
  <c r="AE369" i="42" s="1"/>
  <c r="M369" i="42"/>
  <c r="AL369" i="42" s="1"/>
  <c r="Q369" i="42"/>
  <c r="AP369" i="42" s="1"/>
  <c r="Y369" i="42"/>
  <c r="AX369" i="42" s="1"/>
  <c r="E369" i="42"/>
  <c r="AD369" i="42" s="1"/>
  <c r="N369" i="42"/>
  <c r="AM369" i="42" s="1"/>
  <c r="Z369" i="42"/>
  <c r="AY369" i="42" s="1"/>
  <c r="R369" i="42"/>
  <c r="AQ369" i="42" s="1"/>
  <c r="K369" i="42"/>
  <c r="AJ369" i="42" s="1"/>
  <c r="I369" i="42"/>
  <c r="AH369" i="42" s="1"/>
  <c r="U369" i="42"/>
  <c r="AT369" i="42" s="1"/>
  <c r="S369" i="42"/>
  <c r="AR369" i="42" s="1"/>
  <c r="AA369" i="42"/>
  <c r="AZ369" i="42" s="1"/>
  <c r="V369" i="42"/>
  <c r="AU369" i="42" s="1"/>
  <c r="G369" i="42"/>
  <c r="AF369" i="42" s="1"/>
  <c r="O369" i="42"/>
  <c r="AN369" i="42" s="1"/>
  <c r="J369" i="42"/>
  <c r="AI369" i="42" s="1"/>
  <c r="W369" i="42"/>
  <c r="AV369" i="42" s="1"/>
  <c r="CJ156" i="42"/>
  <c r="CN156" i="42"/>
  <c r="CO156" i="42" s="1"/>
  <c r="CP156" i="42" s="1"/>
  <c r="Z156" i="42"/>
  <c r="V156" i="42"/>
  <c r="AU156" i="42" s="1"/>
  <c r="N156" i="42"/>
  <c r="AM156" i="42" s="1"/>
  <c r="AY156" i="42"/>
  <c r="W156" i="42"/>
  <c r="AV156" i="42" s="1"/>
  <c r="I156" i="42"/>
  <c r="AH156" i="42" s="1"/>
  <c r="AA156" i="42"/>
  <c r="AZ156" i="42" s="1"/>
  <c r="M156" i="42"/>
  <c r="AL156" i="42" s="1"/>
  <c r="U156" i="42"/>
  <c r="AT156" i="42" s="1"/>
  <c r="O156" i="42"/>
  <c r="AN156" i="42" s="1"/>
  <c r="G156" i="42"/>
  <c r="AF156" i="42" s="1"/>
  <c r="Y156" i="42"/>
  <c r="AX156" i="42" s="1"/>
  <c r="J156" i="42"/>
  <c r="AI156" i="42" s="1"/>
  <c r="Q156" i="42"/>
  <c r="AP156" i="42" s="1"/>
  <c r="K156" i="42"/>
  <c r="AJ156" i="42" s="1"/>
  <c r="R156" i="42"/>
  <c r="AQ156" i="42" s="1"/>
  <c r="F156" i="42"/>
  <c r="AE156" i="42" s="1"/>
  <c r="S156" i="42"/>
  <c r="AR156" i="42" s="1"/>
  <c r="E156" i="42"/>
  <c r="AD156" i="42" s="1"/>
  <c r="CN249" i="42"/>
  <c r="CO249" i="42" s="1"/>
  <c r="CP249" i="42" s="1"/>
  <c r="CJ249" i="42"/>
  <c r="Y249" i="42"/>
  <c r="AX249" i="42" s="1"/>
  <c r="U249" i="42"/>
  <c r="AT249" i="42" s="1"/>
  <c r="N249" i="42"/>
  <c r="AM249" i="42" s="1"/>
  <c r="W249" i="42"/>
  <c r="AV249" i="42" s="1"/>
  <c r="S249" i="42"/>
  <c r="AR249" i="42" s="1"/>
  <c r="O249" i="42"/>
  <c r="AN249" i="42" s="1"/>
  <c r="K249" i="42"/>
  <c r="AJ249" i="42" s="1"/>
  <c r="R249" i="42"/>
  <c r="AQ249" i="42" s="1"/>
  <c r="J249" i="42"/>
  <c r="AI249" i="42" s="1"/>
  <c r="F249" i="42"/>
  <c r="AE249" i="42" s="1"/>
  <c r="M249" i="42"/>
  <c r="AL249" i="42" s="1"/>
  <c r="Q249" i="42"/>
  <c r="AP249" i="42" s="1"/>
  <c r="E249" i="42"/>
  <c r="AD249" i="42" s="1"/>
  <c r="I249" i="42"/>
  <c r="AH249" i="42" s="1"/>
  <c r="G249" i="42"/>
  <c r="AF249" i="42" s="1"/>
  <c r="Z249" i="42"/>
  <c r="AY249" i="42" s="1"/>
  <c r="AA249" i="42"/>
  <c r="AZ249" i="42" s="1"/>
  <c r="V249" i="42"/>
  <c r="AU249" i="42" s="1"/>
  <c r="DC213" i="42"/>
  <c r="DD213" i="42" s="1"/>
  <c r="DE213" i="42" s="1"/>
  <c r="CN351" i="42"/>
  <c r="CO351" i="42" s="1"/>
  <c r="CP351" i="42" s="1"/>
  <c r="CJ351" i="42"/>
  <c r="G351" i="42"/>
  <c r="AF351" i="42" s="1"/>
  <c r="AA351" i="42"/>
  <c r="AZ351" i="42" s="1"/>
  <c r="Z351" i="42"/>
  <c r="AY351" i="42" s="1"/>
  <c r="Y351" i="42"/>
  <c r="AX351" i="42" s="1"/>
  <c r="W351" i="42"/>
  <c r="AV351" i="42" s="1"/>
  <c r="O351" i="42"/>
  <c r="AN351" i="42" s="1"/>
  <c r="J351" i="42"/>
  <c r="AI351" i="42" s="1"/>
  <c r="U351" i="42"/>
  <c r="AT351" i="42" s="1"/>
  <c r="E351" i="42"/>
  <c r="AD351" i="42" s="1"/>
  <c r="F351" i="42"/>
  <c r="AE351" i="42" s="1"/>
  <c r="I351" i="42"/>
  <c r="AH351" i="42" s="1"/>
  <c r="V351" i="42"/>
  <c r="AU351" i="42" s="1"/>
  <c r="M351" i="42"/>
  <c r="AL351" i="42" s="1"/>
  <c r="N351" i="42"/>
  <c r="AM351" i="42" s="1"/>
  <c r="R351" i="42"/>
  <c r="AQ351" i="42" s="1"/>
  <c r="S351" i="42"/>
  <c r="AR351" i="42" s="1"/>
  <c r="Q351" i="42"/>
  <c r="AP351" i="42" s="1"/>
  <c r="K351" i="42"/>
  <c r="AJ351" i="42" s="1"/>
  <c r="CN159" i="42"/>
  <c r="CO159" i="42" s="1"/>
  <c r="CP159" i="42" s="1"/>
  <c r="CJ159" i="42"/>
  <c r="AA159" i="42"/>
  <c r="AZ159" i="42" s="1"/>
  <c r="V159" i="42"/>
  <c r="AU159" i="42" s="1"/>
  <c r="J159" i="42"/>
  <c r="AI159" i="42" s="1"/>
  <c r="F159" i="42"/>
  <c r="AE159" i="42" s="1"/>
  <c r="W159" i="42"/>
  <c r="AV159" i="42" s="1"/>
  <c r="K159" i="42"/>
  <c r="AJ159" i="42" s="1"/>
  <c r="E159" i="42"/>
  <c r="AD159" i="42" s="1"/>
  <c r="U159" i="42"/>
  <c r="AT159" i="42" s="1"/>
  <c r="I159" i="42"/>
  <c r="AH159" i="42" s="1"/>
  <c r="Y159" i="42"/>
  <c r="AX159" i="42" s="1"/>
  <c r="Q159" i="42"/>
  <c r="AP159" i="42" s="1"/>
  <c r="Z159" i="42"/>
  <c r="AY159" i="42" s="1"/>
  <c r="O159" i="42"/>
  <c r="AN159" i="42" s="1"/>
  <c r="S159" i="42"/>
  <c r="AR159" i="42" s="1"/>
  <c r="R159" i="42"/>
  <c r="AQ159" i="42" s="1"/>
  <c r="N159" i="42"/>
  <c r="AM159" i="42" s="1"/>
  <c r="M159" i="42"/>
  <c r="AL159" i="42" s="1"/>
  <c r="G159" i="42"/>
  <c r="AF159" i="42" s="1"/>
  <c r="DC362" i="42"/>
  <c r="DD362" i="42" s="1"/>
  <c r="DE362" i="42" s="1"/>
  <c r="CJ211" i="42"/>
  <c r="CN211" i="42"/>
  <c r="CO211" i="42" s="1"/>
  <c r="CP211" i="42" s="1"/>
  <c r="G211" i="42"/>
  <c r="AF211" i="42" s="1"/>
  <c r="U211" i="42"/>
  <c r="AT211" i="42" s="1"/>
  <c r="S211" i="42"/>
  <c r="AR211" i="42" s="1"/>
  <c r="Z211" i="42"/>
  <c r="AY211" i="42" s="1"/>
  <c r="V211" i="42"/>
  <c r="AU211" i="42" s="1"/>
  <c r="K211" i="42"/>
  <c r="AJ211" i="42" s="1"/>
  <c r="W211" i="42"/>
  <c r="AV211" i="42" s="1"/>
  <c r="N211" i="42"/>
  <c r="AM211" i="42" s="1"/>
  <c r="J211" i="42"/>
  <c r="AI211" i="42" s="1"/>
  <c r="F211" i="42"/>
  <c r="AE211" i="42" s="1"/>
  <c r="AA211" i="42"/>
  <c r="AZ211" i="42" s="1"/>
  <c r="Y211" i="42"/>
  <c r="AX211" i="42" s="1"/>
  <c r="R211" i="42"/>
  <c r="AQ211" i="42" s="1"/>
  <c r="Q211" i="42"/>
  <c r="AP211" i="42" s="1"/>
  <c r="E211" i="42"/>
  <c r="AD211" i="42" s="1"/>
  <c r="M211" i="42"/>
  <c r="AL211" i="42" s="1"/>
  <c r="I211" i="42"/>
  <c r="AH211" i="42" s="1"/>
  <c r="O211" i="42"/>
  <c r="AN211" i="42" s="1"/>
  <c r="CN350" i="42"/>
  <c r="CO350" i="42" s="1"/>
  <c r="CP350" i="42" s="1"/>
  <c r="CJ350" i="42"/>
  <c r="AA350" i="42"/>
  <c r="AZ350" i="42" s="1"/>
  <c r="V350" i="42"/>
  <c r="AU350" i="42" s="1"/>
  <c r="I350" i="42"/>
  <c r="AH350" i="42" s="1"/>
  <c r="J350" i="42"/>
  <c r="AI350" i="42" s="1"/>
  <c r="O350" i="42"/>
  <c r="AN350" i="42" s="1"/>
  <c r="S350" i="42"/>
  <c r="AR350" i="42" s="1"/>
  <c r="N350" i="42"/>
  <c r="AM350" i="42" s="1"/>
  <c r="W350" i="42"/>
  <c r="AV350" i="42" s="1"/>
  <c r="E350" i="42"/>
  <c r="AD350" i="42" s="1"/>
  <c r="F350" i="42"/>
  <c r="AE350" i="42" s="1"/>
  <c r="Q350" i="42"/>
  <c r="AP350" i="42" s="1"/>
  <c r="U350" i="42"/>
  <c r="AT350" i="42" s="1"/>
  <c r="Y350" i="42"/>
  <c r="AX350" i="42" s="1"/>
  <c r="R350" i="42"/>
  <c r="AQ350" i="42" s="1"/>
  <c r="M350" i="42"/>
  <c r="AL350" i="42" s="1"/>
  <c r="K350" i="42"/>
  <c r="AJ350" i="42" s="1"/>
  <c r="G350" i="42"/>
  <c r="AF350" i="42" s="1"/>
  <c r="Z350" i="42"/>
  <c r="AY350" i="42" s="1"/>
  <c r="CJ171" i="42"/>
  <c r="CN171" i="42"/>
  <c r="CO171" i="42" s="1"/>
  <c r="CP171" i="42" s="1"/>
  <c r="G171" i="42"/>
  <c r="AF171" i="42" s="1"/>
  <c r="M171" i="42"/>
  <c r="AL171" i="42" s="1"/>
  <c r="E171" i="42"/>
  <c r="AD171" i="42" s="1"/>
  <c r="Z171" i="42"/>
  <c r="AY171" i="42" s="1"/>
  <c r="Q171" i="42"/>
  <c r="AP171" i="42" s="1"/>
  <c r="Y171" i="42"/>
  <c r="AX171" i="42" s="1"/>
  <c r="S171" i="42"/>
  <c r="AR171" i="42" s="1"/>
  <c r="N171" i="42"/>
  <c r="AM171" i="42" s="1"/>
  <c r="V171" i="42"/>
  <c r="AU171" i="42" s="1"/>
  <c r="I171" i="42"/>
  <c r="AH171" i="42" s="1"/>
  <c r="U171" i="42"/>
  <c r="AT171" i="42" s="1"/>
  <c r="W171" i="42"/>
  <c r="AV171" i="42" s="1"/>
  <c r="R171" i="42"/>
  <c r="AQ171" i="42" s="1"/>
  <c r="K171" i="42"/>
  <c r="AJ171" i="42" s="1"/>
  <c r="AA171" i="42"/>
  <c r="AZ171" i="42" s="1"/>
  <c r="J171" i="42"/>
  <c r="AI171" i="42" s="1"/>
  <c r="O171" i="42"/>
  <c r="AN171" i="42" s="1"/>
  <c r="F171" i="42"/>
  <c r="AE171" i="42" s="1"/>
  <c r="DC355" i="42"/>
  <c r="DD355" i="42" s="1"/>
  <c r="DE355" i="42" s="1"/>
  <c r="CN214" i="42"/>
  <c r="CO214" i="42" s="1"/>
  <c r="CP214" i="42" s="1"/>
  <c r="CJ214" i="42"/>
  <c r="N214" i="42"/>
  <c r="AM214" i="42" s="1"/>
  <c r="M214" i="42"/>
  <c r="AL214" i="42" s="1"/>
  <c r="Z214" i="42"/>
  <c r="AY214" i="42" s="1"/>
  <c r="F214" i="42"/>
  <c r="AE214" i="42" s="1"/>
  <c r="Q214" i="42"/>
  <c r="AP214" i="42" s="1"/>
  <c r="J214" i="42"/>
  <c r="AI214" i="42" s="1"/>
  <c r="R214" i="42"/>
  <c r="AQ214" i="42" s="1"/>
  <c r="U214" i="42"/>
  <c r="AT214" i="42" s="1"/>
  <c r="G214" i="42"/>
  <c r="AF214" i="42" s="1"/>
  <c r="I214" i="42"/>
  <c r="AH214" i="42" s="1"/>
  <c r="O214" i="42"/>
  <c r="AN214" i="42" s="1"/>
  <c r="S214" i="42"/>
  <c r="AR214" i="42" s="1"/>
  <c r="V214" i="42"/>
  <c r="AU214" i="42" s="1"/>
  <c r="AA214" i="42"/>
  <c r="AZ214" i="42" s="1"/>
  <c r="K214" i="42"/>
  <c r="AJ214" i="42" s="1"/>
  <c r="Y214" i="42"/>
  <c r="AX214" i="42" s="1"/>
  <c r="W214" i="42"/>
  <c r="AV214" i="42" s="1"/>
  <c r="E214" i="42"/>
  <c r="AD214" i="42" s="1"/>
  <c r="DC225" i="42"/>
  <c r="DD225" i="42" s="1"/>
  <c r="DE225" i="42" s="1"/>
  <c r="CJ158" i="42"/>
  <c r="CN158" i="42"/>
  <c r="CO158" i="42" s="1"/>
  <c r="CP158" i="42" s="1"/>
  <c r="F158" i="42"/>
  <c r="AE158" i="42" s="1"/>
  <c r="Z158" i="42"/>
  <c r="AY158" i="42" s="1"/>
  <c r="AA158" i="42"/>
  <c r="AZ158" i="42" s="1"/>
  <c r="K158" i="42"/>
  <c r="AJ158" i="42" s="1"/>
  <c r="I158" i="42"/>
  <c r="AH158" i="42" s="1"/>
  <c r="M158" i="42"/>
  <c r="AL158" i="42" s="1"/>
  <c r="S158" i="42"/>
  <c r="AR158" i="42" s="1"/>
  <c r="V158" i="42"/>
  <c r="AU158" i="42" s="1"/>
  <c r="E158" i="42"/>
  <c r="AD158" i="42" s="1"/>
  <c r="G158" i="42"/>
  <c r="AF158" i="42" s="1"/>
  <c r="Q158" i="42"/>
  <c r="AP158" i="42" s="1"/>
  <c r="R158" i="42"/>
  <c r="AQ158" i="42" s="1"/>
  <c r="J158" i="42"/>
  <c r="AI158" i="42" s="1"/>
  <c r="W158" i="42"/>
  <c r="AV158" i="42" s="1"/>
  <c r="U158" i="42"/>
  <c r="AT158" i="42" s="1"/>
  <c r="Y158" i="42"/>
  <c r="AX158" i="42" s="1"/>
  <c r="O158" i="42"/>
  <c r="AN158" i="42" s="1"/>
  <c r="N158" i="42"/>
  <c r="AM158" i="42" s="1"/>
  <c r="CN310" i="42"/>
  <c r="CO310" i="42" s="1"/>
  <c r="CP310" i="42" s="1"/>
  <c r="CJ310" i="42"/>
  <c r="J310" i="42"/>
  <c r="AI310" i="42" s="1"/>
  <c r="K310" i="42"/>
  <c r="AJ310" i="42" s="1"/>
  <c r="W310" i="42"/>
  <c r="AV310" i="42" s="1"/>
  <c r="F310" i="42"/>
  <c r="AE310" i="42" s="1"/>
  <c r="N310" i="42"/>
  <c r="AM310" i="42" s="1"/>
  <c r="AA310" i="42"/>
  <c r="AZ310" i="42" s="1"/>
  <c r="V310" i="42"/>
  <c r="AU310" i="42" s="1"/>
  <c r="Z310" i="42"/>
  <c r="AY310" i="42" s="1"/>
  <c r="O310" i="42"/>
  <c r="AN310" i="42" s="1"/>
  <c r="S310" i="42"/>
  <c r="AR310" i="42" s="1"/>
  <c r="I310" i="42"/>
  <c r="AH310" i="42" s="1"/>
  <c r="R310" i="42"/>
  <c r="AQ310" i="42" s="1"/>
  <c r="U310" i="42"/>
  <c r="AT310" i="42" s="1"/>
  <c r="E310" i="42"/>
  <c r="AD310" i="42" s="1"/>
  <c r="G310" i="42"/>
  <c r="AF310" i="42" s="1"/>
  <c r="M310" i="42"/>
  <c r="AL310" i="42" s="1"/>
  <c r="Y310" i="42"/>
  <c r="AX310" i="42" s="1"/>
  <c r="Q310" i="42"/>
  <c r="AP310" i="42" s="1"/>
  <c r="DC354" i="42"/>
  <c r="DD354" i="42" s="1"/>
  <c r="DE354" i="42" s="1"/>
  <c r="CJ247" i="42"/>
  <c r="CN247" i="42"/>
  <c r="CO247" i="42" s="1"/>
  <c r="CP247" i="42" s="1"/>
  <c r="W247" i="42"/>
  <c r="AV247" i="42" s="1"/>
  <c r="Q247" i="42"/>
  <c r="AP247" i="42" s="1"/>
  <c r="F247" i="42"/>
  <c r="AE247" i="42" s="1"/>
  <c r="Z247" i="42"/>
  <c r="AY247" i="42" s="1"/>
  <c r="Y247" i="42"/>
  <c r="AX247" i="42" s="1"/>
  <c r="R247" i="42"/>
  <c r="AQ247" i="42" s="1"/>
  <c r="N247" i="42"/>
  <c r="AM247" i="42" s="1"/>
  <c r="AA247" i="42"/>
  <c r="AZ247" i="42" s="1"/>
  <c r="E247" i="42"/>
  <c r="AD247" i="42" s="1"/>
  <c r="G247" i="42"/>
  <c r="AF247" i="42" s="1"/>
  <c r="M247" i="42"/>
  <c r="AL247" i="42" s="1"/>
  <c r="S247" i="42"/>
  <c r="AR247" i="42" s="1"/>
  <c r="J247" i="42"/>
  <c r="AI247" i="42" s="1"/>
  <c r="O247" i="42"/>
  <c r="AN247" i="42" s="1"/>
  <c r="I247" i="42"/>
  <c r="AH247" i="42" s="1"/>
  <c r="U247" i="42"/>
  <c r="AT247" i="42" s="1"/>
  <c r="V247" i="42"/>
  <c r="AU247" i="42" s="1"/>
  <c r="K247" i="42"/>
  <c r="AJ247" i="42" s="1"/>
  <c r="CJ370" i="42"/>
  <c r="CN370" i="42"/>
  <c r="CO370" i="42" s="1"/>
  <c r="CP370" i="42" s="1"/>
  <c r="G370" i="42"/>
  <c r="AF370" i="42" s="1"/>
  <c r="N370" i="42"/>
  <c r="AM370" i="42" s="1"/>
  <c r="M370" i="42"/>
  <c r="AL370" i="42" s="1"/>
  <c r="O370" i="42"/>
  <c r="AN370" i="42" s="1"/>
  <c r="K370" i="42"/>
  <c r="AJ370" i="42" s="1"/>
  <c r="Q370" i="42"/>
  <c r="AP370" i="42" s="1"/>
  <c r="Z370" i="42"/>
  <c r="AY370" i="42" s="1"/>
  <c r="U370" i="42"/>
  <c r="AT370" i="42" s="1"/>
  <c r="Y370" i="42"/>
  <c r="AX370" i="42" s="1"/>
  <c r="V370" i="42"/>
  <c r="AU370" i="42" s="1"/>
  <c r="W370" i="42"/>
  <c r="AV370" i="42" s="1"/>
  <c r="I370" i="42"/>
  <c r="AH370" i="42" s="1"/>
  <c r="F370" i="42"/>
  <c r="AE370" i="42" s="1"/>
  <c r="R370" i="42"/>
  <c r="AQ370" i="42" s="1"/>
  <c r="J370" i="42"/>
  <c r="AI370" i="42" s="1"/>
  <c r="E370" i="42"/>
  <c r="AD370" i="42" s="1"/>
  <c r="AA370" i="42"/>
  <c r="AZ370" i="42" s="1"/>
  <c r="S370" i="42"/>
  <c r="AR370" i="42" s="1"/>
  <c r="CN187" i="42"/>
  <c r="CO187" i="42" s="1"/>
  <c r="CP187" i="42" s="1"/>
  <c r="CJ187" i="42"/>
  <c r="G187" i="42"/>
  <c r="AF187" i="42" s="1"/>
  <c r="E187" i="42"/>
  <c r="AD187" i="42" s="1"/>
  <c r="Q187" i="42"/>
  <c r="AP187" i="42" s="1"/>
  <c r="W187" i="42"/>
  <c r="AV187" i="42" s="1"/>
  <c r="U187" i="42"/>
  <c r="AT187" i="42" s="1"/>
  <c r="M187" i="42"/>
  <c r="AL187" i="42" s="1"/>
  <c r="J187" i="42"/>
  <c r="AI187" i="42" s="1"/>
  <c r="K187" i="42"/>
  <c r="AJ187" i="42" s="1"/>
  <c r="Y187" i="42"/>
  <c r="AX187" i="42" s="1"/>
  <c r="F187" i="42"/>
  <c r="AE187" i="42" s="1"/>
  <c r="I187" i="42"/>
  <c r="AH187" i="42" s="1"/>
  <c r="Z187" i="42"/>
  <c r="AY187" i="42" s="1"/>
  <c r="O187" i="42"/>
  <c r="AN187" i="42" s="1"/>
  <c r="V187" i="42"/>
  <c r="AU187" i="42" s="1"/>
  <c r="R187" i="42"/>
  <c r="AQ187" i="42" s="1"/>
  <c r="S187" i="42"/>
  <c r="AR187" i="42" s="1"/>
  <c r="N187" i="42"/>
  <c r="AM187" i="42" s="1"/>
  <c r="AA187" i="42"/>
  <c r="AZ187" i="42" s="1"/>
  <c r="CJ281" i="42"/>
  <c r="CN281" i="42"/>
  <c r="CO281" i="42" s="1"/>
  <c r="CP281" i="42" s="1"/>
  <c r="G281" i="42"/>
  <c r="AF281" i="42" s="1"/>
  <c r="N281" i="42"/>
  <c r="AM281" i="42" s="1"/>
  <c r="R281" i="42"/>
  <c r="AQ281" i="42" s="1"/>
  <c r="F281" i="42"/>
  <c r="AE281" i="42" s="1"/>
  <c r="S281" i="42"/>
  <c r="AR281" i="42" s="1"/>
  <c r="I281" i="42"/>
  <c r="AH281" i="42" s="1"/>
  <c r="Z281" i="42"/>
  <c r="AY281" i="42" s="1"/>
  <c r="Q281" i="42"/>
  <c r="AP281" i="42" s="1"/>
  <c r="W281" i="42"/>
  <c r="AV281" i="42" s="1"/>
  <c r="O281" i="42"/>
  <c r="AN281" i="42" s="1"/>
  <c r="U281" i="42"/>
  <c r="AT281" i="42" s="1"/>
  <c r="K281" i="42"/>
  <c r="AJ281" i="42" s="1"/>
  <c r="E281" i="42"/>
  <c r="AD281" i="42" s="1"/>
  <c r="AA281" i="42"/>
  <c r="AZ281" i="42" s="1"/>
  <c r="J281" i="42"/>
  <c r="AI281" i="42" s="1"/>
  <c r="M281" i="42"/>
  <c r="AL281" i="42" s="1"/>
  <c r="Y281" i="42"/>
  <c r="AX281" i="42" s="1"/>
  <c r="V281" i="42"/>
  <c r="AU281" i="42" s="1"/>
  <c r="DC358" i="42"/>
  <c r="DD358" i="42"/>
  <c r="DE358" i="42" s="1"/>
  <c r="CJ227" i="42"/>
  <c r="CN227" i="42"/>
  <c r="CO227" i="42" s="1"/>
  <c r="CP227" i="42" s="1"/>
  <c r="W227" i="42"/>
  <c r="AV227" i="42" s="1"/>
  <c r="N227" i="42"/>
  <c r="AM227" i="42" s="1"/>
  <c r="S227" i="42"/>
  <c r="AR227" i="42" s="1"/>
  <c r="Y227" i="42"/>
  <c r="AX227" i="42" s="1"/>
  <c r="Z227" i="42"/>
  <c r="AY227" i="42" s="1"/>
  <c r="J227" i="42"/>
  <c r="AI227" i="42" s="1"/>
  <c r="K227" i="42"/>
  <c r="AJ227" i="42" s="1"/>
  <c r="V227" i="42"/>
  <c r="AU227" i="42" s="1"/>
  <c r="R227" i="42"/>
  <c r="AQ227" i="42" s="1"/>
  <c r="G227" i="42"/>
  <c r="AF227" i="42" s="1"/>
  <c r="U227" i="42"/>
  <c r="AT227" i="42" s="1"/>
  <c r="Q227" i="42"/>
  <c r="AP227" i="42" s="1"/>
  <c r="AA227" i="42"/>
  <c r="AZ227" i="42" s="1"/>
  <c r="O227" i="42"/>
  <c r="AN227" i="42" s="1"/>
  <c r="M227" i="42"/>
  <c r="AL227" i="42" s="1"/>
  <c r="E227" i="42"/>
  <c r="F227" i="42"/>
  <c r="AE227" i="42" s="1"/>
  <c r="I227" i="42"/>
  <c r="AH227" i="42" s="1"/>
  <c r="CJ243" i="42"/>
  <c r="CN243" i="42"/>
  <c r="CO243" i="42" s="1"/>
  <c r="CP243" i="42" s="1"/>
  <c r="U243" i="42"/>
  <c r="AT243" i="42" s="1"/>
  <c r="Z243" i="42"/>
  <c r="AY243" i="42" s="1"/>
  <c r="Y243" i="42"/>
  <c r="AX243" i="42" s="1"/>
  <c r="I243" i="42"/>
  <c r="AH243" i="42" s="1"/>
  <c r="R243" i="42"/>
  <c r="AQ243" i="42" s="1"/>
  <c r="K243" i="42"/>
  <c r="AJ243" i="42" s="1"/>
  <c r="Q243" i="42"/>
  <c r="AP243" i="42" s="1"/>
  <c r="F243" i="42"/>
  <c r="AE243" i="42" s="1"/>
  <c r="N243" i="42"/>
  <c r="AM243" i="42" s="1"/>
  <c r="O243" i="42"/>
  <c r="AN243" i="42" s="1"/>
  <c r="G243" i="42"/>
  <c r="AF243" i="42" s="1"/>
  <c r="J243" i="42"/>
  <c r="AI243" i="42" s="1"/>
  <c r="AA243" i="42"/>
  <c r="AZ243" i="42" s="1"/>
  <c r="E243" i="42"/>
  <c r="AD243" i="42" s="1"/>
  <c r="W243" i="42"/>
  <c r="AV243" i="42" s="1"/>
  <c r="M243" i="42"/>
  <c r="AL243" i="42" s="1"/>
  <c r="S243" i="42"/>
  <c r="AR243" i="42" s="1"/>
  <c r="V243" i="42"/>
  <c r="AU243" i="42" s="1"/>
  <c r="CJ372" i="42"/>
  <c r="CN372" i="42"/>
  <c r="CO372" i="42" s="1"/>
  <c r="CP372" i="42" s="1"/>
  <c r="G372" i="42"/>
  <c r="AF372" i="42" s="1"/>
  <c r="I372" i="42"/>
  <c r="AH372" i="42" s="1"/>
  <c r="U372" i="42"/>
  <c r="AT372" i="42" s="1"/>
  <c r="W372" i="42"/>
  <c r="AV372" i="42" s="1"/>
  <c r="N372" i="42"/>
  <c r="AM372" i="42" s="1"/>
  <c r="AA372" i="42"/>
  <c r="AZ372" i="42" s="1"/>
  <c r="S372" i="42"/>
  <c r="AR372" i="42" s="1"/>
  <c r="Y372" i="42"/>
  <c r="AX372" i="42" s="1"/>
  <c r="J372" i="42"/>
  <c r="AI372" i="42" s="1"/>
  <c r="K372" i="42"/>
  <c r="AJ372" i="42" s="1"/>
  <c r="Q372" i="42"/>
  <c r="AP372" i="42" s="1"/>
  <c r="O372" i="42"/>
  <c r="AN372" i="42" s="1"/>
  <c r="F372" i="42"/>
  <c r="AE372" i="42" s="1"/>
  <c r="R372" i="42"/>
  <c r="AQ372" i="42" s="1"/>
  <c r="Z372" i="42"/>
  <c r="AY372" i="42" s="1"/>
  <c r="V372" i="42"/>
  <c r="AU372" i="42" s="1"/>
  <c r="E372" i="42"/>
  <c r="AD372" i="42" s="1"/>
  <c r="M372" i="42"/>
  <c r="AL372" i="42" s="1"/>
  <c r="CJ148" i="42"/>
  <c r="CN148" i="42"/>
  <c r="CO148" i="42" s="1"/>
  <c r="CP148" i="42" s="1"/>
  <c r="G148" i="42"/>
  <c r="AF148" i="42" s="1"/>
  <c r="M148" i="42"/>
  <c r="AL148" i="42" s="1"/>
  <c r="N148" i="42"/>
  <c r="AM148" i="42" s="1"/>
  <c r="F148" i="42"/>
  <c r="AE148" i="42" s="1"/>
  <c r="K148" i="42"/>
  <c r="AJ148" i="42" s="1"/>
  <c r="S148" i="42"/>
  <c r="AR148" i="42" s="1"/>
  <c r="W148" i="42"/>
  <c r="AV148" i="42" s="1"/>
  <c r="V148" i="42"/>
  <c r="AU148" i="42" s="1"/>
  <c r="Y148" i="42"/>
  <c r="AX148" i="42" s="1"/>
  <c r="U148" i="42"/>
  <c r="AT148" i="42" s="1"/>
  <c r="Q148" i="42"/>
  <c r="AP148" i="42" s="1"/>
  <c r="Z148" i="42"/>
  <c r="AY148" i="42" s="1"/>
  <c r="R148" i="42"/>
  <c r="AQ148" i="42" s="1"/>
  <c r="J148" i="42"/>
  <c r="AI148" i="42" s="1"/>
  <c r="O148" i="42"/>
  <c r="AN148" i="42" s="1"/>
  <c r="AA148" i="42"/>
  <c r="AZ148" i="42" s="1"/>
  <c r="I148" i="42"/>
  <c r="AH148" i="42" s="1"/>
  <c r="E148" i="42"/>
  <c r="AD148" i="42" s="1"/>
  <c r="CN157" i="42"/>
  <c r="CO157" i="42" s="1"/>
  <c r="CP157" i="42" s="1"/>
  <c r="CJ157" i="42"/>
  <c r="G157" i="42"/>
  <c r="AF157" i="42" s="1"/>
  <c r="K157" i="42"/>
  <c r="AJ157" i="42" s="1"/>
  <c r="M157" i="42"/>
  <c r="AL157" i="42" s="1"/>
  <c r="S157" i="42"/>
  <c r="AR157" i="42" s="1"/>
  <c r="V157" i="42"/>
  <c r="AU157" i="42" s="1"/>
  <c r="U157" i="42"/>
  <c r="AT157" i="42" s="1"/>
  <c r="R157" i="42"/>
  <c r="AQ157" i="42" s="1"/>
  <c r="Z157" i="42"/>
  <c r="AY157" i="42" s="1"/>
  <c r="O157" i="42"/>
  <c r="AN157" i="42" s="1"/>
  <c r="F157" i="42"/>
  <c r="AE157" i="42" s="1"/>
  <c r="AA157" i="42"/>
  <c r="AZ157" i="42" s="1"/>
  <c r="Y157" i="42"/>
  <c r="AX157" i="42" s="1"/>
  <c r="Q157" i="42"/>
  <c r="AP157" i="42" s="1"/>
  <c r="E157" i="42"/>
  <c r="AD157" i="42" s="1"/>
  <c r="J157" i="42"/>
  <c r="AI157" i="42" s="1"/>
  <c r="I157" i="42"/>
  <c r="AH157" i="42" s="1"/>
  <c r="W157" i="42"/>
  <c r="AV157" i="42" s="1"/>
  <c r="N157" i="42"/>
  <c r="AM157" i="42" s="1"/>
  <c r="DC153" i="42"/>
  <c r="DD153" i="42" s="1"/>
  <c r="DE153" i="42" s="1"/>
  <c r="CJ303" i="42"/>
  <c r="CN303" i="42"/>
  <c r="CO303" i="42" s="1"/>
  <c r="CP303" i="42" s="1"/>
  <c r="Q303" i="42"/>
  <c r="AP303" i="42" s="1"/>
  <c r="R303" i="42"/>
  <c r="AQ303" i="42" s="1"/>
  <c r="F303" i="42"/>
  <c r="AE303" i="42" s="1"/>
  <c r="M303" i="42"/>
  <c r="AL303" i="42" s="1"/>
  <c r="J303" i="42"/>
  <c r="AI303" i="42" s="1"/>
  <c r="Y303" i="42"/>
  <c r="AX303" i="42" s="1"/>
  <c r="AA303" i="42"/>
  <c r="AZ303" i="42" s="1"/>
  <c r="O303" i="42"/>
  <c r="AN303" i="42" s="1"/>
  <c r="I303" i="42"/>
  <c r="AH303" i="42" s="1"/>
  <c r="U303" i="42"/>
  <c r="AT303" i="42" s="1"/>
  <c r="V303" i="42"/>
  <c r="AU303" i="42" s="1"/>
  <c r="N303" i="42"/>
  <c r="AM303" i="42" s="1"/>
  <c r="E303" i="42"/>
  <c r="AD303" i="42" s="1"/>
  <c r="Z303" i="42"/>
  <c r="AY303" i="42" s="1"/>
  <c r="S303" i="42"/>
  <c r="AR303" i="42" s="1"/>
  <c r="G303" i="42"/>
  <c r="AF303" i="42" s="1"/>
  <c r="K303" i="42"/>
  <c r="AJ303" i="42" s="1"/>
  <c r="W303" i="42"/>
  <c r="AV303" i="42" s="1"/>
  <c r="DD350" i="42"/>
  <c r="DE350" i="42" s="1"/>
  <c r="DC350" i="42"/>
  <c r="CJ255" i="42"/>
  <c r="CN255" i="42"/>
  <c r="CO255" i="42" s="1"/>
  <c r="CP255" i="42" s="1"/>
  <c r="G255" i="42"/>
  <c r="AF255" i="42" s="1"/>
  <c r="U255" i="42"/>
  <c r="AT255" i="42" s="1"/>
  <c r="V255" i="42"/>
  <c r="AU255" i="42" s="1"/>
  <c r="S255" i="42"/>
  <c r="AR255" i="42" s="1"/>
  <c r="O255" i="42"/>
  <c r="AN255" i="42" s="1"/>
  <c r="R255" i="42"/>
  <c r="AQ255" i="42" s="1"/>
  <c r="N255" i="42"/>
  <c r="AM255" i="42" s="1"/>
  <c r="AA255" i="42"/>
  <c r="AZ255" i="42" s="1"/>
  <c r="Q255" i="42"/>
  <c r="AP255" i="42" s="1"/>
  <c r="E255" i="42"/>
  <c r="AD255" i="42" s="1"/>
  <c r="M255" i="42"/>
  <c r="AL255" i="42" s="1"/>
  <c r="I255" i="42"/>
  <c r="AH255" i="42" s="1"/>
  <c r="Z255" i="42"/>
  <c r="AY255" i="42" s="1"/>
  <c r="K255" i="42"/>
  <c r="AJ255" i="42" s="1"/>
  <c r="Y255" i="42"/>
  <c r="AX255" i="42" s="1"/>
  <c r="W255" i="42"/>
  <c r="AV255" i="42" s="1"/>
  <c r="J255" i="42"/>
  <c r="AI255" i="42" s="1"/>
  <c r="F255" i="42"/>
  <c r="AE255" i="42" s="1"/>
  <c r="CN394" i="42"/>
  <c r="CO394" i="42" s="1"/>
  <c r="CP394" i="42" s="1"/>
  <c r="CJ394" i="42"/>
  <c r="F394" i="42"/>
  <c r="AE394" i="42" s="1"/>
  <c r="Q394" i="42"/>
  <c r="AP394" i="42" s="1"/>
  <c r="K394" i="42"/>
  <c r="AJ394" i="42" s="1"/>
  <c r="O394" i="42"/>
  <c r="AN394" i="42" s="1"/>
  <c r="AA394" i="42"/>
  <c r="AZ394" i="42" s="1"/>
  <c r="M394" i="42"/>
  <c r="AL394" i="42" s="1"/>
  <c r="Y394" i="42"/>
  <c r="AX394" i="42" s="1"/>
  <c r="R394" i="42"/>
  <c r="AQ394" i="42" s="1"/>
  <c r="V394" i="42"/>
  <c r="AU394" i="42" s="1"/>
  <c r="E394" i="42"/>
  <c r="AD394" i="42" s="1"/>
  <c r="Z394" i="42"/>
  <c r="AY394" i="42" s="1"/>
  <c r="I394" i="42"/>
  <c r="AH394" i="42" s="1"/>
  <c r="J394" i="42"/>
  <c r="AI394" i="42" s="1"/>
  <c r="S394" i="42"/>
  <c r="AR394" i="42" s="1"/>
  <c r="U394" i="42"/>
  <c r="AT394" i="42" s="1"/>
  <c r="W394" i="42"/>
  <c r="AV394" i="42" s="1"/>
  <c r="N394" i="42"/>
  <c r="AM394" i="42" s="1"/>
  <c r="G394" i="42"/>
  <c r="AF394" i="42" s="1"/>
  <c r="CN366" i="42"/>
  <c r="CO366" i="42" s="1"/>
  <c r="CP366" i="42" s="1"/>
  <c r="CJ366" i="42"/>
  <c r="O366" i="42"/>
  <c r="AN366" i="42" s="1"/>
  <c r="Z366" i="42"/>
  <c r="AY366" i="42" s="1"/>
  <c r="E366" i="42"/>
  <c r="AD366" i="42" s="1"/>
  <c r="I366" i="42"/>
  <c r="AH366" i="42" s="1"/>
  <c r="V366" i="42"/>
  <c r="AU366" i="42" s="1"/>
  <c r="W366" i="42"/>
  <c r="AV366" i="42" s="1"/>
  <c r="G366" i="42"/>
  <c r="AF366" i="42" s="1"/>
  <c r="AA366" i="42"/>
  <c r="AZ366" i="42" s="1"/>
  <c r="U366" i="42"/>
  <c r="AT366" i="42" s="1"/>
  <c r="K366" i="42"/>
  <c r="AJ366" i="42" s="1"/>
  <c r="Q366" i="42"/>
  <c r="AP366" i="42" s="1"/>
  <c r="M366" i="42"/>
  <c r="AL366" i="42" s="1"/>
  <c r="S366" i="42"/>
  <c r="AR366" i="42" s="1"/>
  <c r="R366" i="42"/>
  <c r="AQ366" i="42" s="1"/>
  <c r="N366" i="42"/>
  <c r="AM366" i="42" s="1"/>
  <c r="J366" i="42"/>
  <c r="AI366" i="42" s="1"/>
  <c r="Y366" i="42"/>
  <c r="AX366" i="42" s="1"/>
  <c r="F366" i="42"/>
  <c r="AE366" i="42" s="1"/>
  <c r="CN149" i="42"/>
  <c r="CO149" i="42" s="1"/>
  <c r="CP149" i="42" s="1"/>
  <c r="CJ149" i="42"/>
  <c r="M149" i="42"/>
  <c r="AL149" i="42" s="1"/>
  <c r="AA149" i="42"/>
  <c r="AZ149" i="42" s="1"/>
  <c r="S149" i="42"/>
  <c r="AR149" i="42" s="1"/>
  <c r="E149" i="42"/>
  <c r="AD149" i="42" s="1"/>
  <c r="K149" i="42"/>
  <c r="AJ149" i="42" s="1"/>
  <c r="G149" i="42"/>
  <c r="AF149" i="42" s="1"/>
  <c r="I149" i="42"/>
  <c r="AH149" i="42" s="1"/>
  <c r="W149" i="42"/>
  <c r="AV149" i="42" s="1"/>
  <c r="O149" i="42"/>
  <c r="AN149" i="42" s="1"/>
  <c r="N149" i="42"/>
  <c r="AM149" i="42" s="1"/>
  <c r="Y149" i="42"/>
  <c r="AX149" i="42" s="1"/>
  <c r="U149" i="42"/>
  <c r="AT149" i="42" s="1"/>
  <c r="F149" i="42"/>
  <c r="AE149" i="42" s="1"/>
  <c r="Z149" i="42"/>
  <c r="AY149" i="42" s="1"/>
  <c r="R149" i="42"/>
  <c r="AQ149" i="42" s="1"/>
  <c r="Q149" i="42"/>
  <c r="AP149" i="42" s="1"/>
  <c r="V149" i="42"/>
  <c r="AU149" i="42" s="1"/>
  <c r="J149" i="42"/>
  <c r="AI149" i="42" s="1"/>
  <c r="CJ184" i="42"/>
  <c r="CN184" i="42"/>
  <c r="CO184" i="42" s="1"/>
  <c r="CP184" i="42" s="1"/>
  <c r="N184" i="42"/>
  <c r="AM184" i="42" s="1"/>
  <c r="F184" i="42"/>
  <c r="AE184" i="42" s="1"/>
  <c r="V184" i="42"/>
  <c r="AU184" i="42" s="1"/>
  <c r="M184" i="42"/>
  <c r="AL184" i="42" s="1"/>
  <c r="AA184" i="42"/>
  <c r="AZ184" i="42" s="1"/>
  <c r="W184" i="42"/>
  <c r="AV184" i="42" s="1"/>
  <c r="E184" i="42"/>
  <c r="AD184" i="42" s="1"/>
  <c r="Z184" i="42"/>
  <c r="AY184" i="42" s="1"/>
  <c r="J184" i="42"/>
  <c r="AI184" i="42" s="1"/>
  <c r="S184" i="42"/>
  <c r="AR184" i="42" s="1"/>
  <c r="Q184" i="42"/>
  <c r="AP184" i="42" s="1"/>
  <c r="U184" i="42"/>
  <c r="AT184" i="42" s="1"/>
  <c r="G184" i="42"/>
  <c r="AF184" i="42" s="1"/>
  <c r="K184" i="42"/>
  <c r="AJ184" i="42" s="1"/>
  <c r="Y184" i="42"/>
  <c r="AX184" i="42" s="1"/>
  <c r="I184" i="42"/>
  <c r="AH184" i="42" s="1"/>
  <c r="O184" i="42"/>
  <c r="AN184" i="42" s="1"/>
  <c r="R184" i="42"/>
  <c r="AQ184" i="42" s="1"/>
  <c r="CJ182" i="42"/>
  <c r="CN182" i="42"/>
  <c r="CO182" i="42" s="1"/>
  <c r="CP182" i="42" s="1"/>
  <c r="K182" i="42"/>
  <c r="AJ182" i="42" s="1"/>
  <c r="Y182" i="42"/>
  <c r="AX182" i="42" s="1"/>
  <c r="V182" i="42"/>
  <c r="AU182" i="42" s="1"/>
  <c r="M182" i="42"/>
  <c r="AL182" i="42" s="1"/>
  <c r="AA182" i="42"/>
  <c r="AZ182" i="42" s="1"/>
  <c r="J182" i="42"/>
  <c r="AI182" i="42" s="1"/>
  <c r="W182" i="42"/>
  <c r="AV182" i="42" s="1"/>
  <c r="N182" i="42"/>
  <c r="AM182" i="42" s="1"/>
  <c r="Q182" i="42"/>
  <c r="AP182" i="42" s="1"/>
  <c r="U182" i="42"/>
  <c r="AT182" i="42" s="1"/>
  <c r="S182" i="42"/>
  <c r="AR182" i="42" s="1"/>
  <c r="R182" i="42"/>
  <c r="AQ182" i="42" s="1"/>
  <c r="E182" i="42"/>
  <c r="AD182" i="42" s="1"/>
  <c r="O182" i="42"/>
  <c r="AN182" i="42" s="1"/>
  <c r="Z182" i="42"/>
  <c r="AY182" i="42" s="1"/>
  <c r="F182" i="42"/>
  <c r="AE182" i="42" s="1"/>
  <c r="I182" i="42"/>
  <c r="AH182" i="42" s="1"/>
  <c r="G182" i="42"/>
  <c r="AF182" i="42" s="1"/>
  <c r="DC156" i="42"/>
  <c r="DD156" i="42" s="1"/>
  <c r="DE156" i="42" s="1"/>
  <c r="DC155" i="42"/>
  <c r="DD155" i="42" s="1"/>
  <c r="DE155" i="42" s="1"/>
  <c r="CJ318" i="42"/>
  <c r="CN318" i="42"/>
  <c r="CO318" i="42" s="1"/>
  <c r="CP318" i="42" s="1"/>
  <c r="U318" i="42"/>
  <c r="AT318" i="42" s="1"/>
  <c r="N318" i="42"/>
  <c r="AM318" i="42" s="1"/>
  <c r="E318" i="42"/>
  <c r="AD318" i="42" s="1"/>
  <c r="I318" i="42"/>
  <c r="AH318" i="42" s="1"/>
  <c r="Z318" i="42"/>
  <c r="AY318" i="42" s="1"/>
  <c r="K318" i="42"/>
  <c r="AJ318" i="42" s="1"/>
  <c r="Y318" i="42"/>
  <c r="AX318" i="42" s="1"/>
  <c r="Q318" i="42"/>
  <c r="AP318" i="42" s="1"/>
  <c r="S318" i="42"/>
  <c r="AR318" i="42" s="1"/>
  <c r="J318" i="42"/>
  <c r="AI318" i="42" s="1"/>
  <c r="F318" i="42"/>
  <c r="AE318" i="42" s="1"/>
  <c r="M318" i="42"/>
  <c r="AL318" i="42" s="1"/>
  <c r="O318" i="42"/>
  <c r="AN318" i="42" s="1"/>
  <c r="V318" i="42"/>
  <c r="AU318" i="42" s="1"/>
  <c r="R318" i="42"/>
  <c r="AQ318" i="42" s="1"/>
  <c r="W318" i="42"/>
  <c r="AV318" i="42" s="1"/>
  <c r="G318" i="42"/>
  <c r="AF318" i="42" s="1"/>
  <c r="AA318" i="42"/>
  <c r="AZ318" i="42" s="1"/>
  <c r="CN307" i="42"/>
  <c r="CO307" i="42" s="1"/>
  <c r="CP307" i="42" s="1"/>
  <c r="CJ307" i="42"/>
  <c r="G307" i="42"/>
  <c r="AF307" i="42" s="1"/>
  <c r="I307" i="42"/>
  <c r="AH307" i="42" s="1"/>
  <c r="O307" i="42"/>
  <c r="AN307" i="42" s="1"/>
  <c r="N307" i="42"/>
  <c r="AM307" i="42" s="1"/>
  <c r="M307" i="42"/>
  <c r="AL307" i="42" s="1"/>
  <c r="J307" i="42"/>
  <c r="AI307" i="42" s="1"/>
  <c r="AA307" i="42"/>
  <c r="AZ307" i="42" s="1"/>
  <c r="Y307" i="42"/>
  <c r="AX307" i="42" s="1"/>
  <c r="E307" i="42"/>
  <c r="AD307" i="42" s="1"/>
  <c r="V307" i="42"/>
  <c r="AU307" i="42" s="1"/>
  <c r="R307" i="42"/>
  <c r="AQ307" i="42" s="1"/>
  <c r="F307" i="42"/>
  <c r="AE307" i="42" s="1"/>
  <c r="S307" i="42"/>
  <c r="AR307" i="42" s="1"/>
  <c r="K307" i="42"/>
  <c r="AJ307" i="42" s="1"/>
  <c r="Z307" i="42"/>
  <c r="AY307" i="42" s="1"/>
  <c r="U307" i="42"/>
  <c r="AT307" i="42" s="1"/>
  <c r="W307" i="42"/>
  <c r="AV307" i="42" s="1"/>
  <c r="Q307" i="42"/>
  <c r="AP307" i="42" s="1"/>
  <c r="CJ309" i="42"/>
  <c r="CN309" i="42"/>
  <c r="CO309" i="42" s="1"/>
  <c r="CP309" i="42" s="1"/>
  <c r="K309" i="42"/>
  <c r="AJ309" i="42" s="1"/>
  <c r="W309" i="42"/>
  <c r="AV309" i="42" s="1"/>
  <c r="J309" i="42"/>
  <c r="AI309" i="42" s="1"/>
  <c r="N309" i="42"/>
  <c r="AM309" i="42" s="1"/>
  <c r="O309" i="42"/>
  <c r="AN309" i="42" s="1"/>
  <c r="M309" i="42"/>
  <c r="AL309" i="42" s="1"/>
  <c r="Z309" i="42"/>
  <c r="AY309" i="42" s="1"/>
  <c r="E309" i="42"/>
  <c r="AD309" i="42" s="1"/>
  <c r="Y309" i="42"/>
  <c r="AX309" i="42" s="1"/>
  <c r="R309" i="42"/>
  <c r="AQ309" i="42" s="1"/>
  <c r="S309" i="42"/>
  <c r="AR309" i="42" s="1"/>
  <c r="Q309" i="42"/>
  <c r="AP309" i="42" s="1"/>
  <c r="U309" i="42"/>
  <c r="AT309" i="42" s="1"/>
  <c r="I309" i="42"/>
  <c r="AH309" i="42" s="1"/>
  <c r="AA309" i="42"/>
  <c r="AZ309" i="42" s="1"/>
  <c r="G309" i="42"/>
  <c r="AF309" i="42" s="1"/>
  <c r="V309" i="42"/>
  <c r="AU309" i="42" s="1"/>
  <c r="F309" i="42"/>
  <c r="AE309" i="42" s="1"/>
  <c r="CN232" i="42"/>
  <c r="CO232" i="42" s="1"/>
  <c r="CP232" i="42" s="1"/>
  <c r="CJ232" i="42"/>
  <c r="S232" i="42"/>
  <c r="AR232" i="42" s="1"/>
  <c r="M232" i="42"/>
  <c r="AL232" i="42" s="1"/>
  <c r="V232" i="42"/>
  <c r="AU232" i="42" s="1"/>
  <c r="AA232" i="42"/>
  <c r="AZ232" i="42" s="1"/>
  <c r="Z232" i="42"/>
  <c r="AY232" i="42" s="1"/>
  <c r="W232" i="42"/>
  <c r="AV232" i="42" s="1"/>
  <c r="K232" i="42"/>
  <c r="AJ232" i="42" s="1"/>
  <c r="I232" i="42"/>
  <c r="AH232" i="42" s="1"/>
  <c r="N232" i="42"/>
  <c r="AM232" i="42" s="1"/>
  <c r="G232" i="42"/>
  <c r="AF232" i="42" s="1"/>
  <c r="O232" i="42"/>
  <c r="AN232" i="42" s="1"/>
  <c r="E232" i="42"/>
  <c r="AD232" i="42" s="1"/>
  <c r="F232" i="42"/>
  <c r="AE232" i="42" s="1"/>
  <c r="Y232" i="42"/>
  <c r="AX232" i="42" s="1"/>
  <c r="Q232" i="42"/>
  <c r="AP232" i="42" s="1"/>
  <c r="R232" i="42"/>
  <c r="AQ232" i="42" s="1"/>
  <c r="J232" i="42"/>
  <c r="AI232" i="42" s="1"/>
  <c r="U232" i="42"/>
  <c r="AT232" i="42" s="1"/>
  <c r="DC217" i="42"/>
  <c r="DD217" i="42" s="1"/>
  <c r="DE217" i="42" s="1"/>
  <c r="CJ353" i="42"/>
  <c r="CN353" i="42"/>
  <c r="CO353" i="42" s="1"/>
  <c r="CP353" i="42" s="1"/>
  <c r="G353" i="42"/>
  <c r="AF353" i="42" s="1"/>
  <c r="V353" i="42"/>
  <c r="AU353" i="42" s="1"/>
  <c r="Z353" i="42"/>
  <c r="AY353" i="42" s="1"/>
  <c r="M353" i="42"/>
  <c r="AL353" i="42" s="1"/>
  <c r="U353" i="42"/>
  <c r="AT353" i="42" s="1"/>
  <c r="N353" i="42"/>
  <c r="AM353" i="42" s="1"/>
  <c r="Q353" i="42"/>
  <c r="AP353" i="42" s="1"/>
  <c r="O353" i="42"/>
  <c r="AN353" i="42" s="1"/>
  <c r="R353" i="42"/>
  <c r="AQ353" i="42" s="1"/>
  <c r="I353" i="42"/>
  <c r="AH353" i="42" s="1"/>
  <c r="J353" i="42"/>
  <c r="AI353" i="42" s="1"/>
  <c r="E353" i="42"/>
  <c r="AD353" i="42" s="1"/>
  <c r="S353" i="42"/>
  <c r="AR353" i="42" s="1"/>
  <c r="Y353" i="42"/>
  <c r="AX353" i="42" s="1"/>
  <c r="F353" i="42"/>
  <c r="AE353" i="42" s="1"/>
  <c r="AA353" i="42"/>
  <c r="AZ353" i="42" s="1"/>
  <c r="K353" i="42"/>
  <c r="AJ353" i="42" s="1"/>
  <c r="W353" i="42"/>
  <c r="AV353" i="42" s="1"/>
  <c r="CJ153" i="42"/>
  <c r="CN153" i="42"/>
  <c r="CO153" i="42" s="1"/>
  <c r="CP153" i="42" s="1"/>
  <c r="Q153" i="42"/>
  <c r="AP153" i="42" s="1"/>
  <c r="V153" i="42"/>
  <c r="AU153" i="42" s="1"/>
  <c r="J153" i="42"/>
  <c r="AI153" i="42" s="1"/>
  <c r="M153" i="42"/>
  <c r="AL153" i="42" s="1"/>
  <c r="E153" i="42"/>
  <c r="AD153" i="42" s="1"/>
  <c r="O153" i="42"/>
  <c r="AN153" i="42" s="1"/>
  <c r="W153" i="42"/>
  <c r="AV153" i="42" s="1"/>
  <c r="K153" i="42"/>
  <c r="AJ153" i="42" s="1"/>
  <c r="I153" i="42"/>
  <c r="AH153" i="42" s="1"/>
  <c r="N153" i="42"/>
  <c r="AM153" i="42" s="1"/>
  <c r="U153" i="42"/>
  <c r="AT153" i="42" s="1"/>
  <c r="G153" i="42"/>
  <c r="AF153" i="42" s="1"/>
  <c r="Z153" i="42"/>
  <c r="AY153" i="42" s="1"/>
  <c r="S153" i="42"/>
  <c r="AR153" i="42" s="1"/>
  <c r="Y153" i="42"/>
  <c r="AX153" i="42" s="1"/>
  <c r="R153" i="42"/>
  <c r="AQ153" i="42" s="1"/>
  <c r="AA153" i="42"/>
  <c r="AZ153" i="42" s="1"/>
  <c r="F153" i="42"/>
  <c r="AE153" i="42" s="1"/>
  <c r="CJ150" i="42"/>
  <c r="CN150" i="42"/>
  <c r="CO150" i="42" s="1"/>
  <c r="CP150" i="42" s="1"/>
  <c r="Z150" i="42"/>
  <c r="AY150" i="42" s="1"/>
  <c r="J150" i="42"/>
  <c r="AI150" i="42" s="1"/>
  <c r="R150" i="42"/>
  <c r="AQ150" i="42" s="1"/>
  <c r="K150" i="42"/>
  <c r="AJ150" i="42" s="1"/>
  <c r="V150" i="42"/>
  <c r="AU150" i="42" s="1"/>
  <c r="O150" i="42"/>
  <c r="AN150" i="42" s="1"/>
  <c r="AA150" i="42"/>
  <c r="AZ150" i="42" s="1"/>
  <c r="I150" i="42"/>
  <c r="AH150" i="42" s="1"/>
  <c r="W150" i="42"/>
  <c r="AV150" i="42" s="1"/>
  <c r="N150" i="42"/>
  <c r="AM150" i="42" s="1"/>
  <c r="Q150" i="42"/>
  <c r="AP150" i="42" s="1"/>
  <c r="M150" i="42"/>
  <c r="AL150" i="42" s="1"/>
  <c r="E150" i="42"/>
  <c r="AD150" i="42" s="1"/>
  <c r="G150" i="42"/>
  <c r="AF150" i="42" s="1"/>
  <c r="U150" i="42"/>
  <c r="AT150" i="42" s="1"/>
  <c r="F150" i="42"/>
  <c r="AE150" i="42" s="1"/>
  <c r="Y150" i="42"/>
  <c r="AX150" i="42" s="1"/>
  <c r="S150" i="42"/>
  <c r="AR150" i="42" s="1"/>
  <c r="CN287" i="42"/>
  <c r="CO287" i="42" s="1"/>
  <c r="CP287" i="42" s="1"/>
  <c r="CJ287" i="42"/>
  <c r="AA287" i="42"/>
  <c r="AZ287" i="42" s="1"/>
  <c r="W287" i="42"/>
  <c r="AV287" i="42" s="1"/>
  <c r="G287" i="42"/>
  <c r="AF287" i="42" s="1"/>
  <c r="U287" i="42"/>
  <c r="AT287" i="42" s="1"/>
  <c r="S287" i="42"/>
  <c r="AR287" i="42" s="1"/>
  <c r="O287" i="42"/>
  <c r="AN287" i="42" s="1"/>
  <c r="R287" i="42"/>
  <c r="AQ287" i="42" s="1"/>
  <c r="N287" i="42"/>
  <c r="AM287" i="42" s="1"/>
  <c r="E287" i="42"/>
  <c r="AD287" i="42" s="1"/>
  <c r="V287" i="42"/>
  <c r="AU287" i="42" s="1"/>
  <c r="J287" i="42"/>
  <c r="AI287" i="42" s="1"/>
  <c r="Z287" i="42"/>
  <c r="AY287" i="42" s="1"/>
  <c r="M287" i="42"/>
  <c r="AL287" i="42" s="1"/>
  <c r="F287" i="42"/>
  <c r="AE287" i="42" s="1"/>
  <c r="Y287" i="42"/>
  <c r="AX287" i="42" s="1"/>
  <c r="I287" i="42"/>
  <c r="AH287" i="42" s="1"/>
  <c r="Q287" i="42"/>
  <c r="AP287" i="42" s="1"/>
  <c r="K287" i="42"/>
  <c r="AJ287" i="42" s="1"/>
  <c r="CJ321" i="42"/>
  <c r="CN321" i="42"/>
  <c r="CO321" i="42" s="1"/>
  <c r="CP321" i="42" s="1"/>
  <c r="O321" i="42"/>
  <c r="AN321" i="42" s="1"/>
  <c r="N321" i="42"/>
  <c r="AM321" i="42" s="1"/>
  <c r="AA321" i="42"/>
  <c r="AZ321" i="42" s="1"/>
  <c r="I321" i="42"/>
  <c r="AH321" i="42" s="1"/>
  <c r="E321" i="42"/>
  <c r="AD321" i="42" s="1"/>
  <c r="J321" i="42"/>
  <c r="AI321" i="42" s="1"/>
  <c r="V321" i="42"/>
  <c r="AU321" i="42" s="1"/>
  <c r="F321" i="42"/>
  <c r="AE321" i="42" s="1"/>
  <c r="Z321" i="42"/>
  <c r="AY321" i="42" s="1"/>
  <c r="G321" i="42"/>
  <c r="AF321" i="42" s="1"/>
  <c r="U321" i="42"/>
  <c r="AT321" i="42" s="1"/>
  <c r="M321" i="42"/>
  <c r="AL321" i="42" s="1"/>
  <c r="Q321" i="42"/>
  <c r="AP321" i="42" s="1"/>
  <c r="W321" i="42"/>
  <c r="AV321" i="42" s="1"/>
  <c r="K321" i="42"/>
  <c r="AJ321" i="42" s="1"/>
  <c r="S321" i="42"/>
  <c r="AR321" i="42" s="1"/>
  <c r="R321" i="42"/>
  <c r="AQ321" i="42" s="1"/>
  <c r="Y321" i="42"/>
  <c r="AX321" i="42" s="1"/>
  <c r="DC291" i="42"/>
  <c r="DD291" i="42" s="1"/>
  <c r="DE291" i="42" s="1"/>
  <c r="CN252" i="42"/>
  <c r="CO252" i="42" s="1"/>
  <c r="CP252" i="42" s="1"/>
  <c r="CJ252" i="42"/>
  <c r="S252" i="42"/>
  <c r="AR252" i="42" s="1"/>
  <c r="Q252" i="42"/>
  <c r="AP252" i="42" s="1"/>
  <c r="M252" i="42"/>
  <c r="AL252" i="42" s="1"/>
  <c r="K252" i="42"/>
  <c r="AJ252" i="42" s="1"/>
  <c r="U252" i="42"/>
  <c r="AT252" i="42" s="1"/>
  <c r="V252" i="42"/>
  <c r="AU252" i="42" s="1"/>
  <c r="R252" i="42"/>
  <c r="AQ252" i="42" s="1"/>
  <c r="F252" i="42"/>
  <c r="AE252" i="42" s="1"/>
  <c r="Y252" i="42"/>
  <c r="AX252" i="42" s="1"/>
  <c r="N252" i="42"/>
  <c r="AM252" i="42" s="1"/>
  <c r="J252" i="42"/>
  <c r="AI252" i="42" s="1"/>
  <c r="Z252" i="42"/>
  <c r="AY252" i="42" s="1"/>
  <c r="AA252" i="42"/>
  <c r="AZ252" i="42" s="1"/>
  <c r="G252" i="42"/>
  <c r="AF252" i="42" s="1"/>
  <c r="W252" i="42"/>
  <c r="AV252" i="42" s="1"/>
  <c r="O252" i="42"/>
  <c r="AN252" i="42" s="1"/>
  <c r="E252" i="42"/>
  <c r="AD252" i="42" s="1"/>
  <c r="I252" i="42"/>
  <c r="AH252" i="42" s="1"/>
  <c r="DC214" i="42"/>
  <c r="DD214" i="42" s="1"/>
  <c r="DE214" i="42" s="1"/>
  <c r="CJ391" i="42"/>
  <c r="CN391" i="42"/>
  <c r="CO391" i="42" s="1"/>
  <c r="CP391" i="42" s="1"/>
  <c r="G391" i="42"/>
  <c r="AF391" i="42" s="1"/>
  <c r="K391" i="42"/>
  <c r="AJ391" i="42" s="1"/>
  <c r="I391" i="42"/>
  <c r="AH391" i="42" s="1"/>
  <c r="E391" i="42"/>
  <c r="AD391" i="42" s="1"/>
  <c r="U391" i="42"/>
  <c r="AT391" i="42" s="1"/>
  <c r="W391" i="42"/>
  <c r="AV391" i="42" s="1"/>
  <c r="F391" i="42"/>
  <c r="AE391" i="42" s="1"/>
  <c r="Z391" i="42"/>
  <c r="AY391" i="42" s="1"/>
  <c r="V391" i="42"/>
  <c r="AU391" i="42" s="1"/>
  <c r="AA391" i="42"/>
  <c r="AZ391" i="42" s="1"/>
  <c r="N391" i="42"/>
  <c r="AM391" i="42" s="1"/>
  <c r="Y391" i="42"/>
  <c r="AX391" i="42" s="1"/>
  <c r="Q391" i="42"/>
  <c r="AP391" i="42" s="1"/>
  <c r="S391" i="42"/>
  <c r="AR391" i="42" s="1"/>
  <c r="J391" i="42"/>
  <c r="AI391" i="42" s="1"/>
  <c r="M391" i="42"/>
  <c r="AL391" i="42" s="1"/>
  <c r="R391" i="42"/>
  <c r="AQ391" i="42" s="1"/>
  <c r="O391" i="42"/>
  <c r="AN391" i="42" s="1"/>
  <c r="CN189" i="42"/>
  <c r="CO189" i="42" s="1"/>
  <c r="CP189" i="42" s="1"/>
  <c r="CJ189" i="42"/>
  <c r="O189" i="42"/>
  <c r="AN189" i="42" s="1"/>
  <c r="K189" i="42"/>
  <c r="AJ189" i="42" s="1"/>
  <c r="M189" i="42"/>
  <c r="AL189" i="42" s="1"/>
  <c r="F189" i="42"/>
  <c r="AE189" i="42" s="1"/>
  <c r="I189" i="42"/>
  <c r="AH189" i="42" s="1"/>
  <c r="Y189" i="42"/>
  <c r="AX189" i="42" s="1"/>
  <c r="G189" i="42"/>
  <c r="AF189" i="42" s="1"/>
  <c r="J189" i="42"/>
  <c r="AI189" i="42" s="1"/>
  <c r="U189" i="42"/>
  <c r="AT189" i="42" s="1"/>
  <c r="W189" i="42"/>
  <c r="AV189" i="42" s="1"/>
  <c r="V189" i="42"/>
  <c r="AU189" i="42" s="1"/>
  <c r="Q189" i="42"/>
  <c r="AP189" i="42" s="1"/>
  <c r="Z189" i="42"/>
  <c r="AY189" i="42" s="1"/>
  <c r="S189" i="42"/>
  <c r="AR189" i="42" s="1"/>
  <c r="AA189" i="42"/>
  <c r="AZ189" i="42" s="1"/>
  <c r="E189" i="42"/>
  <c r="AD189" i="42" s="1"/>
  <c r="N189" i="42"/>
  <c r="AM189" i="42" s="1"/>
  <c r="R189" i="42"/>
  <c r="AQ189" i="42" s="1"/>
  <c r="DC160" i="42"/>
  <c r="DD160" i="42" s="1"/>
  <c r="DE160" i="42" s="1"/>
  <c r="CJ327" i="42"/>
  <c r="CN327" i="42"/>
  <c r="CO327" i="42" s="1"/>
  <c r="CP327" i="42" s="1"/>
  <c r="S327" i="42"/>
  <c r="AR327" i="42" s="1"/>
  <c r="I327" i="42"/>
  <c r="AH327" i="42" s="1"/>
  <c r="K327" i="42"/>
  <c r="AJ327" i="42" s="1"/>
  <c r="Z327" i="42"/>
  <c r="AY327" i="42" s="1"/>
  <c r="F327" i="42"/>
  <c r="AE327" i="42" s="1"/>
  <c r="AA327" i="42"/>
  <c r="AZ327" i="42" s="1"/>
  <c r="E327" i="42"/>
  <c r="AD327" i="42" s="1"/>
  <c r="Q327" i="42"/>
  <c r="AP327" i="42" s="1"/>
  <c r="U327" i="42"/>
  <c r="AT327" i="42" s="1"/>
  <c r="V327" i="42"/>
  <c r="AU327" i="42" s="1"/>
  <c r="Y327" i="42"/>
  <c r="AX327" i="42" s="1"/>
  <c r="O327" i="42"/>
  <c r="AN327" i="42" s="1"/>
  <c r="W327" i="42"/>
  <c r="AV327" i="42" s="1"/>
  <c r="N327" i="42"/>
  <c r="AM327" i="42" s="1"/>
  <c r="J327" i="42"/>
  <c r="AI327" i="42" s="1"/>
  <c r="G327" i="42"/>
  <c r="AF327" i="42" s="1"/>
  <c r="M327" i="42"/>
  <c r="AL327" i="42" s="1"/>
  <c r="R327" i="42"/>
  <c r="AQ327" i="42" s="1"/>
  <c r="DC279" i="42"/>
  <c r="DD279" i="42" s="1"/>
  <c r="DE279" i="42" s="1"/>
  <c r="CJ250" i="42"/>
  <c r="CN250" i="42"/>
  <c r="CO250" i="42" s="1"/>
  <c r="CP250" i="42" s="1"/>
  <c r="G250" i="42"/>
  <c r="AF250" i="42" s="1"/>
  <c r="F250" i="42"/>
  <c r="AE250" i="42" s="1"/>
  <c r="U250" i="42"/>
  <c r="AT250" i="42" s="1"/>
  <c r="Y250" i="42"/>
  <c r="AX250" i="42" s="1"/>
  <c r="V250" i="42"/>
  <c r="AU250" i="42" s="1"/>
  <c r="O250" i="42"/>
  <c r="AN250" i="42" s="1"/>
  <c r="N250" i="42"/>
  <c r="AM250" i="42" s="1"/>
  <c r="K250" i="42"/>
  <c r="AJ250" i="42" s="1"/>
  <c r="W250" i="42"/>
  <c r="AV250" i="42" s="1"/>
  <c r="M250" i="42"/>
  <c r="AL250" i="42" s="1"/>
  <c r="AA250" i="42"/>
  <c r="AZ250" i="42" s="1"/>
  <c r="I250" i="42"/>
  <c r="AH250" i="42" s="1"/>
  <c r="J250" i="42"/>
  <c r="AI250" i="42" s="1"/>
  <c r="S250" i="42"/>
  <c r="AR250" i="42" s="1"/>
  <c r="Q250" i="42"/>
  <c r="AP250" i="42" s="1"/>
  <c r="R250" i="42"/>
  <c r="AQ250" i="42" s="1"/>
  <c r="Z250" i="42"/>
  <c r="AY250" i="42" s="1"/>
  <c r="E250" i="42"/>
  <c r="AD250" i="42" s="1"/>
  <c r="CN357" i="42"/>
  <c r="CO357" i="42" s="1"/>
  <c r="CP357" i="42" s="1"/>
  <c r="CJ357" i="42"/>
  <c r="Q357" i="42"/>
  <c r="AP357" i="42" s="1"/>
  <c r="M357" i="42"/>
  <c r="AL357" i="42" s="1"/>
  <c r="G357" i="42"/>
  <c r="AF357" i="42" s="1"/>
  <c r="K357" i="42"/>
  <c r="AJ357" i="42" s="1"/>
  <c r="J357" i="42"/>
  <c r="AI357" i="42" s="1"/>
  <c r="S357" i="42"/>
  <c r="AR357" i="42" s="1"/>
  <c r="Z357" i="42"/>
  <c r="AY357" i="42" s="1"/>
  <c r="E357" i="42"/>
  <c r="AD357" i="42" s="1"/>
  <c r="U357" i="42"/>
  <c r="AT357" i="42" s="1"/>
  <c r="AA357" i="42"/>
  <c r="AZ357" i="42" s="1"/>
  <c r="R357" i="42"/>
  <c r="AQ357" i="42" s="1"/>
  <c r="F357" i="42"/>
  <c r="AE357" i="42" s="1"/>
  <c r="Y357" i="42"/>
  <c r="AX357" i="42" s="1"/>
  <c r="V357" i="42"/>
  <c r="AU357" i="42" s="1"/>
  <c r="I357" i="42"/>
  <c r="AH357" i="42" s="1"/>
  <c r="O357" i="42"/>
  <c r="AN357" i="42" s="1"/>
  <c r="W357" i="42"/>
  <c r="AV357" i="42" s="1"/>
  <c r="N357" i="42"/>
  <c r="AM357" i="42" s="1"/>
  <c r="CJ144" i="42"/>
  <c r="CN144" i="42"/>
  <c r="CO144" i="42" s="1"/>
  <c r="CP144" i="42" s="1"/>
  <c r="J144" i="42"/>
  <c r="AI144" i="42" s="1"/>
  <c r="K144" i="42"/>
  <c r="AJ144" i="42" s="1"/>
  <c r="Z144" i="42"/>
  <c r="AY144" i="42" s="1"/>
  <c r="U144" i="42"/>
  <c r="AT144" i="42" s="1"/>
  <c r="AA144" i="42"/>
  <c r="AZ144" i="42" s="1"/>
  <c r="W144" i="42"/>
  <c r="AV144" i="42" s="1"/>
  <c r="S144" i="42"/>
  <c r="AR144" i="42" s="1"/>
  <c r="Q144" i="42"/>
  <c r="AP144" i="42" s="1"/>
  <c r="F144" i="42"/>
  <c r="AE144" i="42" s="1"/>
  <c r="M144" i="42"/>
  <c r="AL144" i="42" s="1"/>
  <c r="N144" i="42"/>
  <c r="AM144" i="42" s="1"/>
  <c r="R144" i="42"/>
  <c r="AQ144" i="42" s="1"/>
  <c r="V144" i="42"/>
  <c r="AU144" i="42" s="1"/>
  <c r="O144" i="42"/>
  <c r="AN144" i="42" s="1"/>
  <c r="G144" i="42"/>
  <c r="AF144" i="42" s="1"/>
  <c r="Y144" i="42"/>
  <c r="AX144" i="42" s="1"/>
  <c r="I144" i="42"/>
  <c r="AH144" i="42" s="1"/>
  <c r="E144" i="42"/>
  <c r="AD144" i="42" s="1"/>
  <c r="DC161" i="42"/>
  <c r="DD161" i="42" s="1"/>
  <c r="DE161" i="42" s="1"/>
  <c r="CN319" i="42"/>
  <c r="CO319" i="42" s="1"/>
  <c r="CP319" i="42" s="1"/>
  <c r="CJ319" i="42"/>
  <c r="Y319" i="42"/>
  <c r="AX319" i="42" s="1"/>
  <c r="V319" i="42"/>
  <c r="AU319" i="42" s="1"/>
  <c r="O319" i="42"/>
  <c r="AN319" i="42" s="1"/>
  <c r="M319" i="42"/>
  <c r="AL319" i="42" s="1"/>
  <c r="W319" i="42"/>
  <c r="AV319" i="42" s="1"/>
  <c r="N319" i="42"/>
  <c r="AM319" i="42" s="1"/>
  <c r="K319" i="42"/>
  <c r="AJ319" i="42" s="1"/>
  <c r="S319" i="42"/>
  <c r="AR319" i="42" s="1"/>
  <c r="AA319" i="42"/>
  <c r="AZ319" i="42" s="1"/>
  <c r="J319" i="42"/>
  <c r="AI319" i="42" s="1"/>
  <c r="R319" i="42"/>
  <c r="AQ319" i="42" s="1"/>
  <c r="Q319" i="42"/>
  <c r="AP319" i="42" s="1"/>
  <c r="Z319" i="42"/>
  <c r="AY319" i="42" s="1"/>
  <c r="G319" i="42"/>
  <c r="AF319" i="42" s="1"/>
  <c r="E319" i="42"/>
  <c r="AD319" i="42" s="1"/>
  <c r="I319" i="42"/>
  <c r="AH319" i="42" s="1"/>
  <c r="U319" i="42"/>
  <c r="AT319" i="42" s="1"/>
  <c r="F319" i="42"/>
  <c r="AE319" i="42" s="1"/>
  <c r="CJ317" i="42"/>
  <c r="CN317" i="42"/>
  <c r="CO317" i="42" s="1"/>
  <c r="CP317" i="42" s="1"/>
  <c r="M317" i="42"/>
  <c r="AL317" i="42" s="1"/>
  <c r="R317" i="42"/>
  <c r="AQ317" i="42" s="1"/>
  <c r="AA317" i="42"/>
  <c r="AZ317" i="42" s="1"/>
  <c r="U317" i="42"/>
  <c r="AT317" i="42" s="1"/>
  <c r="Y317" i="42"/>
  <c r="AX317" i="42" s="1"/>
  <c r="Z317" i="42"/>
  <c r="AY317" i="42" s="1"/>
  <c r="I317" i="42"/>
  <c r="AH317" i="42" s="1"/>
  <c r="W317" i="42"/>
  <c r="AV317" i="42" s="1"/>
  <c r="E317" i="42"/>
  <c r="AD317" i="42" s="1"/>
  <c r="F317" i="42"/>
  <c r="AE317" i="42" s="1"/>
  <c r="O317" i="42"/>
  <c r="AN317" i="42" s="1"/>
  <c r="K317" i="42"/>
  <c r="AJ317" i="42" s="1"/>
  <c r="N317" i="42"/>
  <c r="AM317" i="42" s="1"/>
  <c r="V317" i="42"/>
  <c r="AU317" i="42" s="1"/>
  <c r="J317" i="42"/>
  <c r="AI317" i="42" s="1"/>
  <c r="G317" i="42"/>
  <c r="AF317" i="42" s="1"/>
  <c r="Q317" i="42"/>
  <c r="AP317" i="42" s="1"/>
  <c r="S317" i="42"/>
  <c r="AR317" i="42" s="1"/>
  <c r="CN231" i="42"/>
  <c r="CO231" i="42" s="1"/>
  <c r="CP231" i="42" s="1"/>
  <c r="CJ231" i="42"/>
  <c r="G231" i="42"/>
  <c r="AF231" i="42" s="1"/>
  <c r="J231" i="42"/>
  <c r="AI231" i="42" s="1"/>
  <c r="O231" i="42"/>
  <c r="AN231" i="42" s="1"/>
  <c r="E231" i="42"/>
  <c r="AD231" i="42" s="1"/>
  <c r="I231" i="42"/>
  <c r="AH231" i="42" s="1"/>
  <c r="M231" i="42"/>
  <c r="AL231" i="42" s="1"/>
  <c r="S231" i="42"/>
  <c r="AR231" i="42" s="1"/>
  <c r="Z231" i="42"/>
  <c r="AY231" i="42" s="1"/>
  <c r="N231" i="42"/>
  <c r="AM231" i="42" s="1"/>
  <c r="AA231" i="42"/>
  <c r="AZ231" i="42" s="1"/>
  <c r="V231" i="42"/>
  <c r="AU231" i="42" s="1"/>
  <c r="F231" i="42"/>
  <c r="AE231" i="42" s="1"/>
  <c r="Y231" i="42"/>
  <c r="AX231" i="42" s="1"/>
  <c r="K231" i="42"/>
  <c r="AJ231" i="42" s="1"/>
  <c r="Q231" i="42"/>
  <c r="AP231" i="42" s="1"/>
  <c r="U231" i="42"/>
  <c r="AT231" i="42" s="1"/>
  <c r="W231" i="42"/>
  <c r="AV231" i="42" s="1"/>
  <c r="R231" i="42"/>
  <c r="AQ231" i="42" s="1"/>
  <c r="CN213" i="42"/>
  <c r="CO213" i="42" s="1"/>
  <c r="CP213" i="42" s="1"/>
  <c r="CJ213" i="42"/>
  <c r="G213" i="42"/>
  <c r="AF213" i="42" s="1"/>
  <c r="Z213" i="42"/>
  <c r="AY213" i="42" s="1"/>
  <c r="Q213" i="42"/>
  <c r="AP213" i="42" s="1"/>
  <c r="M213" i="42"/>
  <c r="AL213" i="42" s="1"/>
  <c r="E213" i="42"/>
  <c r="AD213" i="42" s="1"/>
  <c r="J213" i="42"/>
  <c r="AI213" i="42" s="1"/>
  <c r="S213" i="42"/>
  <c r="AR213" i="42" s="1"/>
  <c r="K213" i="42"/>
  <c r="AJ213" i="42" s="1"/>
  <c r="W213" i="42"/>
  <c r="AV213" i="42" s="1"/>
  <c r="Y213" i="42"/>
  <c r="AX213" i="42" s="1"/>
  <c r="O213" i="42"/>
  <c r="AN213" i="42" s="1"/>
  <c r="R213" i="42"/>
  <c r="AQ213" i="42" s="1"/>
  <c r="U213" i="42"/>
  <c r="AT213" i="42" s="1"/>
  <c r="F213" i="42"/>
  <c r="AE213" i="42" s="1"/>
  <c r="V213" i="42"/>
  <c r="AU213" i="42" s="1"/>
  <c r="N213" i="42"/>
  <c r="AM213" i="42" s="1"/>
  <c r="AA213" i="42"/>
  <c r="AZ213" i="42" s="1"/>
  <c r="I213" i="42"/>
  <c r="AH213" i="42" s="1"/>
  <c r="CJ392" i="42"/>
  <c r="CN392" i="42"/>
  <c r="CO392" i="42" s="1"/>
  <c r="CP392" i="42" s="1"/>
  <c r="U392" i="42"/>
  <c r="AT392" i="42" s="1"/>
  <c r="N392" i="42"/>
  <c r="AM392" i="42" s="1"/>
  <c r="I392" i="42"/>
  <c r="AH392" i="42" s="1"/>
  <c r="M392" i="42"/>
  <c r="AL392" i="42" s="1"/>
  <c r="Q392" i="42"/>
  <c r="AP392" i="42" s="1"/>
  <c r="K392" i="42"/>
  <c r="AJ392" i="42" s="1"/>
  <c r="W392" i="42"/>
  <c r="AV392" i="42" s="1"/>
  <c r="AA392" i="42"/>
  <c r="AZ392" i="42" s="1"/>
  <c r="Y392" i="42"/>
  <c r="AX392" i="42" s="1"/>
  <c r="S392" i="42"/>
  <c r="AR392" i="42" s="1"/>
  <c r="F392" i="42"/>
  <c r="AE392" i="42" s="1"/>
  <c r="Z392" i="42"/>
  <c r="AY392" i="42" s="1"/>
  <c r="G392" i="42"/>
  <c r="AF392" i="42" s="1"/>
  <c r="J392" i="42"/>
  <c r="AI392" i="42" s="1"/>
  <c r="O392" i="42"/>
  <c r="AN392" i="42" s="1"/>
  <c r="R392" i="42"/>
  <c r="AQ392" i="42" s="1"/>
  <c r="V392" i="42"/>
  <c r="AU392" i="42" s="1"/>
  <c r="E392" i="42"/>
  <c r="AD392" i="42" s="1"/>
  <c r="CJ176" i="42"/>
  <c r="CN176" i="42"/>
  <c r="CO176" i="42" s="1"/>
  <c r="CP176" i="42" s="1"/>
  <c r="M176" i="42"/>
  <c r="AL176" i="42" s="1"/>
  <c r="E176" i="42"/>
  <c r="AD176" i="42" s="1"/>
  <c r="S176" i="42"/>
  <c r="AR176" i="42" s="1"/>
  <c r="G176" i="42"/>
  <c r="AF176" i="42" s="1"/>
  <c r="Z176" i="42"/>
  <c r="AY176" i="42" s="1"/>
  <c r="V176" i="42"/>
  <c r="AU176" i="42" s="1"/>
  <c r="AA176" i="42"/>
  <c r="AZ176" i="42" s="1"/>
  <c r="U176" i="42"/>
  <c r="AT176" i="42" s="1"/>
  <c r="R176" i="42"/>
  <c r="AQ176" i="42" s="1"/>
  <c r="O176" i="42"/>
  <c r="AN176" i="42" s="1"/>
  <c r="F176" i="42"/>
  <c r="AE176" i="42" s="1"/>
  <c r="W176" i="42"/>
  <c r="AV176" i="42" s="1"/>
  <c r="Q176" i="42"/>
  <c r="AP176" i="42" s="1"/>
  <c r="I176" i="42"/>
  <c r="AH176" i="42" s="1"/>
  <c r="K176" i="42"/>
  <c r="AJ176" i="42" s="1"/>
  <c r="N176" i="42"/>
  <c r="AM176" i="42" s="1"/>
  <c r="J176" i="42"/>
  <c r="AI176" i="42" s="1"/>
  <c r="Y176" i="42"/>
  <c r="AX176" i="42" s="1"/>
  <c r="DC159" i="42"/>
  <c r="DD159" i="42" s="1"/>
  <c r="DE159" i="42" s="1"/>
  <c r="CJ293" i="42"/>
  <c r="CN293" i="42"/>
  <c r="CO293" i="42" s="1"/>
  <c r="CP293" i="42" s="1"/>
  <c r="F293" i="42"/>
  <c r="AE293" i="42" s="1"/>
  <c r="O293" i="42"/>
  <c r="AN293" i="42" s="1"/>
  <c r="M293" i="42"/>
  <c r="AL293" i="42" s="1"/>
  <c r="E293" i="42"/>
  <c r="AD293" i="42" s="1"/>
  <c r="Z293" i="42"/>
  <c r="AY293" i="42" s="1"/>
  <c r="N293" i="42"/>
  <c r="AM293" i="42" s="1"/>
  <c r="W293" i="42"/>
  <c r="AV293" i="42" s="1"/>
  <c r="Q293" i="42"/>
  <c r="AP293" i="42" s="1"/>
  <c r="S293" i="42"/>
  <c r="AR293" i="42" s="1"/>
  <c r="R293" i="42"/>
  <c r="AQ293" i="42" s="1"/>
  <c r="AA293" i="42"/>
  <c r="AZ293" i="42" s="1"/>
  <c r="U293" i="42"/>
  <c r="AT293" i="42" s="1"/>
  <c r="Y293" i="42"/>
  <c r="AX293" i="42" s="1"/>
  <c r="J293" i="42"/>
  <c r="AI293" i="42" s="1"/>
  <c r="G293" i="42"/>
  <c r="AF293" i="42" s="1"/>
  <c r="K293" i="42"/>
  <c r="AJ293" i="42" s="1"/>
  <c r="V293" i="42"/>
  <c r="AU293" i="42" s="1"/>
  <c r="I293" i="42"/>
  <c r="AH293" i="42" s="1"/>
  <c r="CJ325" i="42"/>
  <c r="CN325" i="42"/>
  <c r="CO325" i="42" s="1"/>
  <c r="CP325" i="42" s="1"/>
  <c r="I325" i="42"/>
  <c r="AH325" i="42" s="1"/>
  <c r="Q325" i="42"/>
  <c r="AP325" i="42" s="1"/>
  <c r="K325" i="42"/>
  <c r="AJ325" i="42" s="1"/>
  <c r="Y325" i="42"/>
  <c r="AX325" i="42" s="1"/>
  <c r="W325" i="42"/>
  <c r="AV325" i="42" s="1"/>
  <c r="E325" i="42"/>
  <c r="AD325" i="42" s="1"/>
  <c r="V325" i="42"/>
  <c r="AU325" i="42" s="1"/>
  <c r="N325" i="42"/>
  <c r="AM325" i="42" s="1"/>
  <c r="S325" i="42"/>
  <c r="AR325" i="42" s="1"/>
  <c r="O325" i="42"/>
  <c r="AN325" i="42" s="1"/>
  <c r="U325" i="42"/>
  <c r="AT325" i="42" s="1"/>
  <c r="R325" i="42"/>
  <c r="AQ325" i="42" s="1"/>
  <c r="G325" i="42"/>
  <c r="AF325" i="42" s="1"/>
  <c r="Z325" i="42"/>
  <c r="AY325" i="42" s="1"/>
  <c r="F325" i="42"/>
  <c r="AE325" i="42" s="1"/>
  <c r="M325" i="42"/>
  <c r="AL325" i="42" s="1"/>
  <c r="J325" i="42"/>
  <c r="AI325" i="42" s="1"/>
  <c r="AA325" i="42"/>
  <c r="AZ325" i="42" s="1"/>
  <c r="DC359" i="42"/>
  <c r="DD359" i="42"/>
  <c r="DE359" i="42" s="1"/>
  <c r="CN257" i="42"/>
  <c r="CO257" i="42" s="1"/>
  <c r="CP257" i="42" s="1"/>
  <c r="CJ257" i="42"/>
  <c r="F257" i="42"/>
  <c r="AE257" i="42" s="1"/>
  <c r="U257" i="42"/>
  <c r="AT257" i="42" s="1"/>
  <c r="N257" i="42"/>
  <c r="AM257" i="42" s="1"/>
  <c r="S257" i="42"/>
  <c r="AR257" i="42" s="1"/>
  <c r="Y257" i="42"/>
  <c r="AX257" i="42" s="1"/>
  <c r="AA257" i="42"/>
  <c r="AZ257" i="42" s="1"/>
  <c r="Q257" i="42"/>
  <c r="AP257" i="42" s="1"/>
  <c r="M257" i="42"/>
  <c r="AL257" i="42" s="1"/>
  <c r="E257" i="42"/>
  <c r="AD257" i="42" s="1"/>
  <c r="V257" i="42"/>
  <c r="AU257" i="42" s="1"/>
  <c r="R257" i="42"/>
  <c r="AQ257" i="42" s="1"/>
  <c r="W257" i="42"/>
  <c r="AV257" i="42" s="1"/>
  <c r="I257" i="42"/>
  <c r="AH257" i="42" s="1"/>
  <c r="K257" i="42"/>
  <c r="AJ257" i="42" s="1"/>
  <c r="O257" i="42"/>
  <c r="AN257" i="42" s="1"/>
  <c r="G257" i="42"/>
  <c r="AF257" i="42" s="1"/>
  <c r="J257" i="42"/>
  <c r="AI257" i="42" s="1"/>
  <c r="Z257" i="42"/>
  <c r="AY257" i="42" s="1"/>
  <c r="CJ248" i="42"/>
  <c r="CN248" i="42"/>
  <c r="CO248" i="42" s="1"/>
  <c r="CP248" i="42" s="1"/>
  <c r="M248" i="42"/>
  <c r="AL248" i="42" s="1"/>
  <c r="AA248" i="42"/>
  <c r="AZ248" i="42" s="1"/>
  <c r="N248" i="42"/>
  <c r="AM248" i="42" s="1"/>
  <c r="U248" i="42"/>
  <c r="AT248" i="42" s="1"/>
  <c r="W248" i="42"/>
  <c r="AV248" i="42" s="1"/>
  <c r="E248" i="42"/>
  <c r="AD248" i="42" s="1"/>
  <c r="K248" i="42"/>
  <c r="AJ248" i="42" s="1"/>
  <c r="Y248" i="42"/>
  <c r="AX248" i="42" s="1"/>
  <c r="I248" i="42"/>
  <c r="AH248" i="42" s="1"/>
  <c r="Z248" i="42"/>
  <c r="AY248" i="42" s="1"/>
  <c r="O248" i="42"/>
  <c r="AN248" i="42" s="1"/>
  <c r="G248" i="42"/>
  <c r="AF248" i="42" s="1"/>
  <c r="Q248" i="42"/>
  <c r="AP248" i="42" s="1"/>
  <c r="J248" i="42"/>
  <c r="AI248" i="42" s="1"/>
  <c r="V248" i="42"/>
  <c r="AU248" i="42" s="1"/>
  <c r="R248" i="42"/>
  <c r="AQ248" i="42" s="1"/>
  <c r="F248" i="42"/>
  <c r="AE248" i="42" s="1"/>
  <c r="S248" i="42"/>
  <c r="AR248" i="42" s="1"/>
  <c r="CJ375" i="42"/>
  <c r="CN375" i="42"/>
  <c r="CO375" i="42" s="1"/>
  <c r="CP375" i="42" s="1"/>
  <c r="N375" i="42"/>
  <c r="AM375" i="42" s="1"/>
  <c r="Z375" i="42"/>
  <c r="AY375" i="42" s="1"/>
  <c r="S375" i="42"/>
  <c r="AR375" i="42" s="1"/>
  <c r="R375" i="42"/>
  <c r="AQ375" i="42" s="1"/>
  <c r="AA375" i="42"/>
  <c r="AZ375" i="42" s="1"/>
  <c r="K375" i="42"/>
  <c r="AJ375" i="42" s="1"/>
  <c r="I375" i="42"/>
  <c r="AH375" i="42" s="1"/>
  <c r="F375" i="42"/>
  <c r="AE375" i="42" s="1"/>
  <c r="J375" i="42"/>
  <c r="AI375" i="42" s="1"/>
  <c r="O375" i="42"/>
  <c r="AN375" i="42" s="1"/>
  <c r="W375" i="42"/>
  <c r="AV375" i="42" s="1"/>
  <c r="Q375" i="42"/>
  <c r="AP375" i="42" s="1"/>
  <c r="G375" i="42"/>
  <c r="AF375" i="42" s="1"/>
  <c r="E375" i="42"/>
  <c r="AD375" i="42" s="1"/>
  <c r="M375" i="42"/>
  <c r="AL375" i="42" s="1"/>
  <c r="Y375" i="42"/>
  <c r="AX375" i="42" s="1"/>
  <c r="U375" i="42"/>
  <c r="AT375" i="42" s="1"/>
  <c r="V375" i="42"/>
  <c r="AU375" i="42" s="1"/>
  <c r="CN147" i="42"/>
  <c r="CO147" i="42" s="1"/>
  <c r="CP147" i="42" s="1"/>
  <c r="CJ147" i="42"/>
  <c r="U147" i="42"/>
  <c r="AT147" i="42" s="1"/>
  <c r="G147" i="42"/>
  <c r="AF147" i="42" s="1"/>
  <c r="AA147" i="42"/>
  <c r="AZ147" i="42" s="1"/>
  <c r="V147" i="42"/>
  <c r="AU147" i="42" s="1"/>
  <c r="Q147" i="42"/>
  <c r="AP147" i="42" s="1"/>
  <c r="I147" i="42"/>
  <c r="AH147" i="42" s="1"/>
  <c r="E147" i="42"/>
  <c r="AD147" i="42" s="1"/>
  <c r="J147" i="42"/>
  <c r="AI147" i="42" s="1"/>
  <c r="F147" i="42"/>
  <c r="AE147" i="42" s="1"/>
  <c r="N147" i="42"/>
  <c r="AM147" i="42" s="1"/>
  <c r="O147" i="42"/>
  <c r="AN147" i="42" s="1"/>
  <c r="K147" i="42"/>
  <c r="AJ147" i="42" s="1"/>
  <c r="R147" i="42"/>
  <c r="AQ147" i="42" s="1"/>
  <c r="Y147" i="42"/>
  <c r="AX147" i="42" s="1"/>
  <c r="Z147" i="42"/>
  <c r="AY147" i="42" s="1"/>
  <c r="S147" i="42"/>
  <c r="AR147" i="42" s="1"/>
  <c r="M147" i="42"/>
  <c r="AL147" i="42" s="1"/>
  <c r="W147" i="42"/>
  <c r="AV147" i="42" s="1"/>
  <c r="CN151" i="42"/>
  <c r="CO151" i="42" s="1"/>
  <c r="CP151" i="42" s="1"/>
  <c r="CJ151" i="42"/>
  <c r="AA151" i="42"/>
  <c r="AZ151" i="42" s="1"/>
  <c r="V151" i="42"/>
  <c r="AU151" i="42" s="1"/>
  <c r="R151" i="42"/>
  <c r="AQ151" i="42" s="1"/>
  <c r="M151" i="42"/>
  <c r="AL151" i="42" s="1"/>
  <c r="O151" i="42"/>
  <c r="AN151" i="42" s="1"/>
  <c r="U151" i="42"/>
  <c r="AT151" i="42" s="1"/>
  <c r="Q151" i="42"/>
  <c r="AP151" i="42" s="1"/>
  <c r="F151" i="42"/>
  <c r="AE151" i="42" s="1"/>
  <c r="S151" i="42"/>
  <c r="AR151" i="42" s="1"/>
  <c r="Z151" i="42"/>
  <c r="AY151" i="42" s="1"/>
  <c r="K151" i="42"/>
  <c r="AJ151" i="42" s="1"/>
  <c r="N151" i="42"/>
  <c r="AM151" i="42" s="1"/>
  <c r="J151" i="42"/>
  <c r="AI151" i="42" s="1"/>
  <c r="G151" i="42"/>
  <c r="AF151" i="42" s="1"/>
  <c r="E151" i="42"/>
  <c r="AD151" i="42" s="1"/>
  <c r="I151" i="42"/>
  <c r="AH151" i="42" s="1"/>
  <c r="Y151" i="42"/>
  <c r="AX151" i="42" s="1"/>
  <c r="W151" i="42"/>
  <c r="AV151" i="42" s="1"/>
  <c r="CJ298" i="42"/>
  <c r="CN298" i="42"/>
  <c r="CO298" i="42" s="1"/>
  <c r="CP298" i="42" s="1"/>
  <c r="G298" i="42"/>
  <c r="AF298" i="42" s="1"/>
  <c r="V298" i="42"/>
  <c r="AU298" i="42" s="1"/>
  <c r="Q298" i="42"/>
  <c r="AP298" i="42" s="1"/>
  <c r="U298" i="42"/>
  <c r="AT298" i="42" s="1"/>
  <c r="F298" i="42"/>
  <c r="AE298" i="42" s="1"/>
  <c r="M298" i="42"/>
  <c r="AL298" i="42" s="1"/>
  <c r="W298" i="42"/>
  <c r="AV298" i="42" s="1"/>
  <c r="J298" i="42"/>
  <c r="AI298" i="42" s="1"/>
  <c r="I298" i="42"/>
  <c r="AH298" i="42" s="1"/>
  <c r="S298" i="42"/>
  <c r="AR298" i="42" s="1"/>
  <c r="N298" i="42"/>
  <c r="AM298" i="42" s="1"/>
  <c r="Y298" i="42"/>
  <c r="AX298" i="42" s="1"/>
  <c r="K298" i="42"/>
  <c r="AJ298" i="42" s="1"/>
  <c r="AA298" i="42"/>
  <c r="AZ298" i="42" s="1"/>
  <c r="E298" i="42"/>
  <c r="AD298" i="42" s="1"/>
  <c r="Z298" i="42"/>
  <c r="AY298" i="42" s="1"/>
  <c r="R298" i="42"/>
  <c r="AQ298" i="42" s="1"/>
  <c r="O298" i="42"/>
  <c r="AN298" i="42" s="1"/>
  <c r="CJ306" i="42"/>
  <c r="CN306" i="42"/>
  <c r="CO306" i="42" s="1"/>
  <c r="CP306" i="42" s="1"/>
  <c r="O306" i="42"/>
  <c r="AN306" i="42" s="1"/>
  <c r="K306" i="42"/>
  <c r="AJ306" i="42" s="1"/>
  <c r="M306" i="42"/>
  <c r="AL306" i="42" s="1"/>
  <c r="N306" i="42"/>
  <c r="AM306" i="42" s="1"/>
  <c r="S306" i="42"/>
  <c r="AR306" i="42" s="1"/>
  <c r="I306" i="42"/>
  <c r="AH306" i="42" s="1"/>
  <c r="R306" i="42"/>
  <c r="AQ306" i="42" s="1"/>
  <c r="Q306" i="42"/>
  <c r="AP306" i="42" s="1"/>
  <c r="U306" i="42"/>
  <c r="AT306" i="42" s="1"/>
  <c r="AA306" i="42"/>
  <c r="AZ306" i="42" s="1"/>
  <c r="G306" i="42"/>
  <c r="AF306" i="42" s="1"/>
  <c r="Z306" i="42"/>
  <c r="AY306" i="42" s="1"/>
  <c r="W306" i="42"/>
  <c r="AV306" i="42" s="1"/>
  <c r="F306" i="42"/>
  <c r="AE306" i="42" s="1"/>
  <c r="E306" i="42"/>
  <c r="AD306" i="42" s="1"/>
  <c r="J306" i="42"/>
  <c r="AI306" i="42" s="1"/>
  <c r="V306" i="42"/>
  <c r="AU306" i="42" s="1"/>
  <c r="Y306" i="42"/>
  <c r="AX306" i="42" s="1"/>
  <c r="DC287" i="42"/>
  <c r="DD287" i="42" s="1"/>
  <c r="DE287" i="42" s="1"/>
  <c r="CN245" i="42"/>
  <c r="CO245" i="42" s="1"/>
  <c r="CP245" i="42" s="1"/>
  <c r="CJ245" i="42"/>
  <c r="G245" i="42"/>
  <c r="AF245" i="42" s="1"/>
  <c r="Q245" i="42"/>
  <c r="AP245" i="42" s="1"/>
  <c r="R245" i="42"/>
  <c r="AQ245" i="42" s="1"/>
  <c r="AA245" i="42"/>
  <c r="AZ245" i="42" s="1"/>
  <c r="O245" i="42"/>
  <c r="AN245" i="42" s="1"/>
  <c r="F245" i="42"/>
  <c r="AE245" i="42" s="1"/>
  <c r="N245" i="42"/>
  <c r="AM245" i="42" s="1"/>
  <c r="I245" i="42"/>
  <c r="AH245" i="42" s="1"/>
  <c r="K245" i="42"/>
  <c r="AJ245" i="42" s="1"/>
  <c r="V245" i="42"/>
  <c r="AU245" i="42" s="1"/>
  <c r="S245" i="42"/>
  <c r="AR245" i="42" s="1"/>
  <c r="J245" i="42"/>
  <c r="AI245" i="42" s="1"/>
  <c r="U245" i="42"/>
  <c r="AT245" i="42" s="1"/>
  <c r="Z245" i="42"/>
  <c r="AY245" i="42" s="1"/>
  <c r="M245" i="42"/>
  <c r="AL245" i="42" s="1"/>
  <c r="E245" i="42"/>
  <c r="AD245" i="42" s="1"/>
  <c r="Y245" i="42"/>
  <c r="AX245" i="42" s="1"/>
  <c r="W245" i="42"/>
  <c r="AV245" i="42" s="1"/>
  <c r="CJ376" i="42"/>
  <c r="CN376" i="42"/>
  <c r="CO376" i="42" s="1"/>
  <c r="CP376" i="42" s="1"/>
  <c r="J376" i="42"/>
  <c r="AI376" i="42" s="1"/>
  <c r="M376" i="42"/>
  <c r="AL376" i="42" s="1"/>
  <c r="Q376" i="42"/>
  <c r="AP376" i="42" s="1"/>
  <c r="F376" i="42"/>
  <c r="AE376" i="42" s="1"/>
  <c r="I376" i="42"/>
  <c r="AH376" i="42" s="1"/>
  <c r="S376" i="42"/>
  <c r="AR376" i="42" s="1"/>
  <c r="W376" i="42"/>
  <c r="AV376" i="42" s="1"/>
  <c r="K376" i="42"/>
  <c r="AJ376" i="42" s="1"/>
  <c r="Y376" i="42"/>
  <c r="AX376" i="42" s="1"/>
  <c r="Z376" i="42"/>
  <c r="AY376" i="42" s="1"/>
  <c r="G376" i="42"/>
  <c r="AF376" i="42" s="1"/>
  <c r="V376" i="42"/>
  <c r="AU376" i="42" s="1"/>
  <c r="AA376" i="42"/>
  <c r="AZ376" i="42" s="1"/>
  <c r="N376" i="42"/>
  <c r="AM376" i="42" s="1"/>
  <c r="O376" i="42"/>
  <c r="AN376" i="42" s="1"/>
  <c r="E376" i="42"/>
  <c r="AD376" i="42" s="1"/>
  <c r="R376" i="42"/>
  <c r="AQ376" i="42" s="1"/>
  <c r="U376" i="42"/>
  <c r="AT376" i="42" s="1"/>
  <c r="CJ185" i="42"/>
  <c r="CN185" i="42"/>
  <c r="CO185" i="42" s="1"/>
  <c r="CP185" i="42" s="1"/>
  <c r="I185" i="42"/>
  <c r="AH185" i="42" s="1"/>
  <c r="G185" i="42"/>
  <c r="AF185" i="42" s="1"/>
  <c r="N185" i="42"/>
  <c r="AM185" i="42" s="1"/>
  <c r="Y185" i="42"/>
  <c r="AX185" i="42" s="1"/>
  <c r="R185" i="42"/>
  <c r="AQ185" i="42" s="1"/>
  <c r="U185" i="42"/>
  <c r="AT185" i="42" s="1"/>
  <c r="K185" i="42"/>
  <c r="AJ185" i="42" s="1"/>
  <c r="S185" i="42"/>
  <c r="AR185" i="42" s="1"/>
  <c r="O185" i="42"/>
  <c r="AN185" i="42" s="1"/>
  <c r="E185" i="42"/>
  <c r="AD185" i="42" s="1"/>
  <c r="W185" i="42"/>
  <c r="AV185" i="42" s="1"/>
  <c r="AA185" i="42"/>
  <c r="AZ185" i="42" s="1"/>
  <c r="Z185" i="42"/>
  <c r="AY185" i="42" s="1"/>
  <c r="F185" i="42"/>
  <c r="AE185" i="42" s="1"/>
  <c r="Q185" i="42"/>
  <c r="AP185" i="42" s="1"/>
  <c r="V185" i="42"/>
  <c r="AU185" i="42" s="1"/>
  <c r="M185" i="42"/>
  <c r="AL185" i="42" s="1"/>
  <c r="J185" i="42"/>
  <c r="AI185" i="42" s="1"/>
  <c r="DC144" i="42"/>
  <c r="DD144" i="42" s="1"/>
  <c r="DE144" i="42" s="1"/>
  <c r="CJ299" i="42"/>
  <c r="CN299" i="42"/>
  <c r="CO299" i="42" s="1"/>
  <c r="CP299" i="42" s="1"/>
  <c r="M299" i="42"/>
  <c r="AL299" i="42" s="1"/>
  <c r="W299" i="42"/>
  <c r="AV299" i="42" s="1"/>
  <c r="U299" i="42"/>
  <c r="AT299" i="42" s="1"/>
  <c r="R299" i="42"/>
  <c r="AQ299" i="42" s="1"/>
  <c r="F299" i="42"/>
  <c r="AE299" i="42" s="1"/>
  <c r="G299" i="42"/>
  <c r="AF299" i="42" s="1"/>
  <c r="J299" i="42"/>
  <c r="AI299" i="42" s="1"/>
  <c r="Q299" i="42"/>
  <c r="AP299" i="42" s="1"/>
  <c r="Y299" i="42"/>
  <c r="AX299" i="42" s="1"/>
  <c r="S299" i="42"/>
  <c r="AR299" i="42" s="1"/>
  <c r="Z299" i="42"/>
  <c r="AY299" i="42" s="1"/>
  <c r="N299" i="42"/>
  <c r="AM299" i="42" s="1"/>
  <c r="V299" i="42"/>
  <c r="AU299" i="42" s="1"/>
  <c r="O299" i="42"/>
  <c r="AN299" i="42" s="1"/>
  <c r="AA299" i="42"/>
  <c r="AZ299" i="42" s="1"/>
  <c r="I299" i="42"/>
  <c r="AH299" i="42" s="1"/>
  <c r="K299" i="42"/>
  <c r="AJ299" i="42" s="1"/>
  <c r="E299" i="42"/>
  <c r="AD299" i="42" s="1"/>
  <c r="DC285" i="42"/>
  <c r="DD285" i="42" s="1"/>
  <c r="DE285" i="42" s="1"/>
  <c r="DC349" i="42"/>
  <c r="DD349" i="42" s="1"/>
  <c r="DE349" i="42" s="1"/>
  <c r="CN216" i="42"/>
  <c r="CO216" i="42" s="1"/>
  <c r="CP216" i="42" s="1"/>
  <c r="CJ216" i="42"/>
  <c r="F216" i="42"/>
  <c r="AE216" i="42" s="1"/>
  <c r="N216" i="42"/>
  <c r="AM216" i="42" s="1"/>
  <c r="Y216" i="42"/>
  <c r="AX216" i="42" s="1"/>
  <c r="O216" i="42"/>
  <c r="AN216" i="42" s="1"/>
  <c r="G216" i="42"/>
  <c r="AF216" i="42" s="1"/>
  <c r="S216" i="42"/>
  <c r="AR216" i="42" s="1"/>
  <c r="K216" i="42"/>
  <c r="AJ216" i="42" s="1"/>
  <c r="AA216" i="42"/>
  <c r="AZ216" i="42" s="1"/>
  <c r="V216" i="42"/>
  <c r="AU216" i="42" s="1"/>
  <c r="R216" i="42"/>
  <c r="AQ216" i="42" s="1"/>
  <c r="Z216" i="42"/>
  <c r="AY216" i="42" s="1"/>
  <c r="J216" i="42"/>
  <c r="AI216" i="42" s="1"/>
  <c r="U216" i="42"/>
  <c r="AT216" i="42" s="1"/>
  <c r="W216" i="42"/>
  <c r="AV216" i="42" s="1"/>
  <c r="M216" i="42"/>
  <c r="AL216" i="42" s="1"/>
  <c r="I216" i="42"/>
  <c r="AH216" i="42" s="1"/>
  <c r="Q216" i="42"/>
  <c r="AP216" i="42" s="1"/>
  <c r="E216" i="42"/>
  <c r="AD216" i="42" s="1"/>
  <c r="DC220" i="42"/>
  <c r="DD220" i="42" s="1"/>
  <c r="DE220" i="42" s="1"/>
  <c r="CN362" i="42"/>
  <c r="CO362" i="42" s="1"/>
  <c r="CP362" i="42" s="1"/>
  <c r="CJ362" i="42"/>
  <c r="Q362" i="42"/>
  <c r="AP362" i="42" s="1"/>
  <c r="O362" i="42"/>
  <c r="AN362" i="42" s="1"/>
  <c r="U362" i="42"/>
  <c r="AT362" i="42" s="1"/>
  <c r="V362" i="42"/>
  <c r="AU362" i="42" s="1"/>
  <c r="G362" i="42"/>
  <c r="AF362" i="42" s="1"/>
  <c r="N362" i="42"/>
  <c r="AM362" i="42" s="1"/>
  <c r="R362" i="42"/>
  <c r="AQ362" i="42" s="1"/>
  <c r="Y362" i="42"/>
  <c r="AX362" i="42" s="1"/>
  <c r="W362" i="42"/>
  <c r="AV362" i="42" s="1"/>
  <c r="F362" i="42"/>
  <c r="AE362" i="42" s="1"/>
  <c r="S362" i="42"/>
  <c r="AR362" i="42" s="1"/>
  <c r="J362" i="42"/>
  <c r="AI362" i="42" s="1"/>
  <c r="AA362" i="42"/>
  <c r="AZ362" i="42" s="1"/>
  <c r="K362" i="42"/>
  <c r="AJ362" i="42" s="1"/>
  <c r="M362" i="42"/>
  <c r="AL362" i="42" s="1"/>
  <c r="Z362" i="42"/>
  <c r="AY362" i="42" s="1"/>
  <c r="I362" i="42"/>
  <c r="AH362" i="42" s="1"/>
  <c r="E362" i="42"/>
  <c r="AD362" i="42" s="1"/>
  <c r="CJ358" i="42"/>
  <c r="CN358" i="42"/>
  <c r="CO358" i="42" s="1"/>
  <c r="CP358" i="42" s="1"/>
  <c r="E358" i="42"/>
  <c r="AD358" i="42" s="1"/>
  <c r="N358" i="42"/>
  <c r="AM358" i="42" s="1"/>
  <c r="I358" i="42"/>
  <c r="AH358" i="42" s="1"/>
  <c r="S358" i="42"/>
  <c r="AR358" i="42" s="1"/>
  <c r="Y358" i="42"/>
  <c r="AX358" i="42" s="1"/>
  <c r="Z358" i="42"/>
  <c r="AY358" i="42" s="1"/>
  <c r="AA358" i="42"/>
  <c r="AZ358" i="42" s="1"/>
  <c r="K358" i="42"/>
  <c r="AJ358" i="42" s="1"/>
  <c r="R358" i="42"/>
  <c r="AQ358" i="42" s="1"/>
  <c r="V358" i="42"/>
  <c r="AU358" i="42" s="1"/>
  <c r="Q358" i="42"/>
  <c r="AP358" i="42" s="1"/>
  <c r="U358" i="42"/>
  <c r="AT358" i="42" s="1"/>
  <c r="M358" i="42"/>
  <c r="AL358" i="42" s="1"/>
  <c r="O358" i="42"/>
  <c r="AN358" i="42" s="1"/>
  <c r="F358" i="42"/>
  <c r="AE358" i="42" s="1"/>
  <c r="J358" i="42"/>
  <c r="AI358" i="42" s="1"/>
  <c r="W358" i="42"/>
  <c r="AV358" i="42" s="1"/>
  <c r="G358" i="42"/>
  <c r="AF358" i="42" s="1"/>
  <c r="CN173" i="42"/>
  <c r="CO173" i="42" s="1"/>
  <c r="CP173" i="42" s="1"/>
  <c r="CJ173" i="42"/>
  <c r="I173" i="42"/>
  <c r="AH173" i="42" s="1"/>
  <c r="J173" i="42"/>
  <c r="AI173" i="42" s="1"/>
  <c r="Y173" i="42"/>
  <c r="AX173" i="42" s="1"/>
  <c r="E173" i="42"/>
  <c r="AD173" i="42" s="1"/>
  <c r="N173" i="42"/>
  <c r="AM173" i="42" s="1"/>
  <c r="Q173" i="42"/>
  <c r="AP173" i="42" s="1"/>
  <c r="F173" i="42"/>
  <c r="AE173" i="42" s="1"/>
  <c r="Z173" i="42"/>
  <c r="AY173" i="42" s="1"/>
  <c r="V173" i="42"/>
  <c r="AU173" i="42" s="1"/>
  <c r="AA173" i="42"/>
  <c r="AZ173" i="42" s="1"/>
  <c r="U173" i="42"/>
  <c r="AT173" i="42" s="1"/>
  <c r="M173" i="42"/>
  <c r="AL173" i="42" s="1"/>
  <c r="R173" i="42"/>
  <c r="AQ173" i="42" s="1"/>
  <c r="S173" i="42"/>
  <c r="AR173" i="42" s="1"/>
  <c r="G173" i="42"/>
  <c r="AF173" i="42" s="1"/>
  <c r="K173" i="42"/>
  <c r="AJ173" i="42" s="1"/>
  <c r="O173" i="42"/>
  <c r="AN173" i="42" s="1"/>
  <c r="W173" i="42"/>
  <c r="AV173" i="42" s="1"/>
  <c r="CJ312" i="42"/>
  <c r="CN312" i="42"/>
  <c r="CO312" i="42" s="1"/>
  <c r="CP312" i="42" s="1"/>
  <c r="S312" i="42"/>
  <c r="AR312" i="42" s="1"/>
  <c r="F312" i="42"/>
  <c r="AE312" i="42" s="1"/>
  <c r="V312" i="42"/>
  <c r="AU312" i="42" s="1"/>
  <c r="Q312" i="42"/>
  <c r="AP312" i="42" s="1"/>
  <c r="R312" i="42"/>
  <c r="AQ312" i="42" s="1"/>
  <c r="U312" i="42"/>
  <c r="AT312" i="42" s="1"/>
  <c r="G312" i="42"/>
  <c r="AF312" i="42" s="1"/>
  <c r="K312" i="42"/>
  <c r="AJ312" i="42" s="1"/>
  <c r="Y312" i="42"/>
  <c r="AX312" i="42" s="1"/>
  <c r="N312" i="42"/>
  <c r="AM312" i="42" s="1"/>
  <c r="E312" i="42"/>
  <c r="AD312" i="42" s="1"/>
  <c r="I312" i="42"/>
  <c r="AH312" i="42" s="1"/>
  <c r="AA312" i="42"/>
  <c r="AZ312" i="42" s="1"/>
  <c r="M312" i="42"/>
  <c r="AL312" i="42" s="1"/>
  <c r="O312" i="42"/>
  <c r="AN312" i="42" s="1"/>
  <c r="W312" i="42"/>
  <c r="AV312" i="42" s="1"/>
  <c r="Z312" i="42"/>
  <c r="AY312" i="42" s="1"/>
  <c r="J312" i="42"/>
  <c r="AI312" i="42" s="1"/>
  <c r="CN314" i="42"/>
  <c r="CO314" i="42" s="1"/>
  <c r="CP314" i="42" s="1"/>
  <c r="CJ314" i="42"/>
  <c r="W314" i="42"/>
  <c r="AV314" i="42" s="1"/>
  <c r="Z314" i="42"/>
  <c r="AY314" i="42" s="1"/>
  <c r="R314" i="42"/>
  <c r="AQ314" i="42" s="1"/>
  <c r="U314" i="42"/>
  <c r="AT314" i="42" s="1"/>
  <c r="AA314" i="42"/>
  <c r="AZ314" i="42" s="1"/>
  <c r="Q314" i="42"/>
  <c r="AP314" i="42" s="1"/>
  <c r="Y314" i="42"/>
  <c r="AX314" i="42" s="1"/>
  <c r="O314" i="42"/>
  <c r="AN314" i="42" s="1"/>
  <c r="F314" i="42"/>
  <c r="AE314" i="42" s="1"/>
  <c r="V314" i="42"/>
  <c r="AU314" i="42" s="1"/>
  <c r="G314" i="42"/>
  <c r="AF314" i="42" s="1"/>
  <c r="I314" i="42"/>
  <c r="AH314" i="42" s="1"/>
  <c r="M314" i="42"/>
  <c r="AL314" i="42" s="1"/>
  <c r="E314" i="42"/>
  <c r="AD314" i="42" s="1"/>
  <c r="K314" i="42"/>
  <c r="AJ314" i="42" s="1"/>
  <c r="N314" i="42"/>
  <c r="AM314" i="42" s="1"/>
  <c r="S314" i="42"/>
  <c r="AR314" i="42" s="1"/>
  <c r="J314" i="42"/>
  <c r="AI314" i="42" s="1"/>
  <c r="DD353" i="42"/>
  <c r="DE353" i="42" s="1"/>
  <c r="DC353" i="42"/>
  <c r="CJ233" i="42"/>
  <c r="CN233" i="42"/>
  <c r="CO233" i="42" s="1"/>
  <c r="CP233" i="42" s="1"/>
  <c r="O233" i="42"/>
  <c r="AN233" i="42" s="1"/>
  <c r="Z233" i="42"/>
  <c r="AY233" i="42" s="1"/>
  <c r="F233" i="42"/>
  <c r="AE233" i="42" s="1"/>
  <c r="Q233" i="42"/>
  <c r="AP233" i="42" s="1"/>
  <c r="N233" i="42"/>
  <c r="AM233" i="42" s="1"/>
  <c r="Y233" i="42"/>
  <c r="AX233" i="42" s="1"/>
  <c r="M233" i="42"/>
  <c r="AL233" i="42" s="1"/>
  <c r="R233" i="42"/>
  <c r="AQ233" i="42" s="1"/>
  <c r="J233" i="42"/>
  <c r="AI233" i="42" s="1"/>
  <c r="AA233" i="42"/>
  <c r="AZ233" i="42" s="1"/>
  <c r="U233" i="42"/>
  <c r="AT233" i="42" s="1"/>
  <c r="I233" i="42"/>
  <c r="AH233" i="42" s="1"/>
  <c r="E233" i="42"/>
  <c r="AD233" i="42" s="1"/>
  <c r="W233" i="42"/>
  <c r="AV233" i="42" s="1"/>
  <c r="K233" i="42"/>
  <c r="AJ233" i="42" s="1"/>
  <c r="G233" i="42"/>
  <c r="AF233" i="42" s="1"/>
  <c r="S233" i="42"/>
  <c r="AR233" i="42" s="1"/>
  <c r="V233" i="42"/>
  <c r="AU233" i="42" s="1"/>
  <c r="CN386" i="42"/>
  <c r="CO386" i="42" s="1"/>
  <c r="CP386" i="42" s="1"/>
  <c r="CJ386" i="42"/>
  <c r="F386" i="42"/>
  <c r="AE386" i="42" s="1"/>
  <c r="I386" i="42"/>
  <c r="AH386" i="42" s="1"/>
  <c r="S386" i="42"/>
  <c r="AR386" i="42" s="1"/>
  <c r="G386" i="42"/>
  <c r="AF386" i="42" s="1"/>
  <c r="E386" i="42"/>
  <c r="AD386" i="42" s="1"/>
  <c r="Z386" i="42"/>
  <c r="AY386" i="42" s="1"/>
  <c r="AA386" i="42"/>
  <c r="AZ386" i="42" s="1"/>
  <c r="Q386" i="42"/>
  <c r="AP386" i="42" s="1"/>
  <c r="V386" i="42"/>
  <c r="AU386" i="42" s="1"/>
  <c r="Y386" i="42"/>
  <c r="AX386" i="42" s="1"/>
  <c r="J386" i="42"/>
  <c r="AI386" i="42" s="1"/>
  <c r="U386" i="42"/>
  <c r="AT386" i="42" s="1"/>
  <c r="W386" i="42"/>
  <c r="AV386" i="42" s="1"/>
  <c r="R386" i="42"/>
  <c r="AQ386" i="42" s="1"/>
  <c r="N386" i="42"/>
  <c r="AM386" i="42" s="1"/>
  <c r="M386" i="42"/>
  <c r="AL386" i="42" s="1"/>
  <c r="K386" i="42"/>
  <c r="AJ386" i="42" s="1"/>
  <c r="O386" i="42"/>
  <c r="AN386" i="42" s="1"/>
  <c r="CJ167" i="42"/>
  <c r="CN167" i="42"/>
  <c r="CO167" i="42" s="1"/>
  <c r="CP167" i="42" s="1"/>
  <c r="G167" i="42"/>
  <c r="AF167" i="42" s="1"/>
  <c r="V167" i="42"/>
  <c r="AU167" i="42" s="1"/>
  <c r="J167" i="42"/>
  <c r="AI167" i="42" s="1"/>
  <c r="E167" i="42"/>
  <c r="AD167" i="42" s="1"/>
  <c r="R167" i="42"/>
  <c r="AQ167" i="42" s="1"/>
  <c r="O167" i="42"/>
  <c r="AN167" i="42" s="1"/>
  <c r="K167" i="42"/>
  <c r="AJ167" i="42" s="1"/>
  <c r="F167" i="42"/>
  <c r="AE167" i="42" s="1"/>
  <c r="Y167" i="42"/>
  <c r="AX167" i="42" s="1"/>
  <c r="S167" i="42"/>
  <c r="AR167" i="42" s="1"/>
  <c r="AA167" i="42"/>
  <c r="AZ167" i="42" s="1"/>
  <c r="M167" i="42"/>
  <c r="AL167" i="42" s="1"/>
  <c r="I167" i="42"/>
  <c r="AH167" i="42" s="1"/>
  <c r="U167" i="42"/>
  <c r="AT167" i="42" s="1"/>
  <c r="Q167" i="42"/>
  <c r="AP167" i="42" s="1"/>
  <c r="W167" i="42"/>
  <c r="AV167" i="42" s="1"/>
  <c r="Z167" i="42"/>
  <c r="AY167" i="42" s="1"/>
  <c r="N167" i="42"/>
  <c r="AM167" i="42" s="1"/>
  <c r="DC150" i="42"/>
  <c r="DD150" i="42" s="1"/>
  <c r="DE150" i="42" s="1"/>
  <c r="CN324" i="42"/>
  <c r="CO324" i="42" s="1"/>
  <c r="CP324" i="42" s="1"/>
  <c r="CJ324" i="42"/>
  <c r="F324" i="42"/>
  <c r="AE324" i="42" s="1"/>
  <c r="Y324" i="42"/>
  <c r="AX324" i="42" s="1"/>
  <c r="E324" i="42"/>
  <c r="AD324" i="42" s="1"/>
  <c r="R324" i="42"/>
  <c r="AQ324" i="42" s="1"/>
  <c r="M324" i="42"/>
  <c r="AL324" i="42" s="1"/>
  <c r="Q324" i="42"/>
  <c r="AP324" i="42" s="1"/>
  <c r="O324" i="42"/>
  <c r="AN324" i="42" s="1"/>
  <c r="J324" i="42"/>
  <c r="AI324" i="42" s="1"/>
  <c r="S324" i="42"/>
  <c r="AR324" i="42" s="1"/>
  <c r="N324" i="42"/>
  <c r="AM324" i="42" s="1"/>
  <c r="G324" i="42"/>
  <c r="AF324" i="42" s="1"/>
  <c r="U324" i="42"/>
  <c r="AT324" i="42" s="1"/>
  <c r="AA324" i="42"/>
  <c r="AZ324" i="42" s="1"/>
  <c r="I324" i="42"/>
  <c r="AH324" i="42" s="1"/>
  <c r="W324" i="42"/>
  <c r="AV324" i="42" s="1"/>
  <c r="Z324" i="42"/>
  <c r="AY324" i="42" s="1"/>
  <c r="K324" i="42"/>
  <c r="AJ324" i="42" s="1"/>
  <c r="V324" i="42"/>
  <c r="AU324" i="42" s="1"/>
  <c r="DC284" i="42"/>
  <c r="DD284" i="42" s="1"/>
  <c r="DE284" i="42" s="1"/>
  <c r="CN244" i="42"/>
  <c r="CO244" i="42" s="1"/>
  <c r="CP244" i="42" s="1"/>
  <c r="CJ244" i="42"/>
  <c r="AA244" i="42"/>
  <c r="AZ244" i="42" s="1"/>
  <c r="U244" i="42"/>
  <c r="AT244" i="42" s="1"/>
  <c r="I244" i="42"/>
  <c r="AH244" i="42" s="1"/>
  <c r="W244" i="42"/>
  <c r="AV244" i="42" s="1"/>
  <c r="E244" i="42"/>
  <c r="AD244" i="42" s="1"/>
  <c r="Q244" i="42"/>
  <c r="AP244" i="42" s="1"/>
  <c r="V244" i="42"/>
  <c r="AU244" i="42" s="1"/>
  <c r="S244" i="42"/>
  <c r="AR244" i="42" s="1"/>
  <c r="J244" i="42"/>
  <c r="AI244" i="42" s="1"/>
  <c r="G244" i="42"/>
  <c r="AF244" i="42" s="1"/>
  <c r="N244" i="42"/>
  <c r="AM244" i="42" s="1"/>
  <c r="Y244" i="42"/>
  <c r="AX244" i="42" s="1"/>
  <c r="M244" i="42"/>
  <c r="AL244" i="42" s="1"/>
  <c r="O244" i="42"/>
  <c r="AN244" i="42" s="1"/>
  <c r="Z244" i="42"/>
  <c r="AY244" i="42" s="1"/>
  <c r="R244" i="42"/>
  <c r="AQ244" i="42" s="1"/>
  <c r="F244" i="42"/>
  <c r="AE244" i="42" s="1"/>
  <c r="K244" i="42"/>
  <c r="AJ244" i="42" s="1"/>
  <c r="DC218" i="42"/>
  <c r="DD218" i="42" s="1"/>
  <c r="DE218" i="42" s="1"/>
  <c r="CN381" i="42"/>
  <c r="CO381" i="42" s="1"/>
  <c r="CP381" i="42" s="1"/>
  <c r="CJ381" i="42"/>
  <c r="Z381" i="42"/>
  <c r="AY381" i="42" s="1"/>
  <c r="M381" i="42"/>
  <c r="AL381" i="42" s="1"/>
  <c r="R381" i="42"/>
  <c r="AQ381" i="42" s="1"/>
  <c r="N381" i="42"/>
  <c r="AM381" i="42" s="1"/>
  <c r="W381" i="42"/>
  <c r="AV381" i="42" s="1"/>
  <c r="S381" i="42"/>
  <c r="AR381" i="42" s="1"/>
  <c r="E381" i="42"/>
  <c r="AD381" i="42" s="1"/>
  <c r="G381" i="42"/>
  <c r="AF381" i="42" s="1"/>
  <c r="K381" i="42"/>
  <c r="AJ381" i="42" s="1"/>
  <c r="Q381" i="42"/>
  <c r="AP381" i="42" s="1"/>
  <c r="O381" i="42"/>
  <c r="AN381" i="42" s="1"/>
  <c r="AA381" i="42"/>
  <c r="AZ381" i="42" s="1"/>
  <c r="Y381" i="42"/>
  <c r="AX381" i="42" s="1"/>
  <c r="J381" i="42"/>
  <c r="AI381" i="42" s="1"/>
  <c r="I381" i="42"/>
  <c r="AH381" i="42" s="1"/>
  <c r="U381" i="42"/>
  <c r="AT381" i="42" s="1"/>
  <c r="V381" i="42"/>
  <c r="AU381" i="42" s="1"/>
  <c r="F381" i="42"/>
  <c r="AE381" i="42" s="1"/>
  <c r="CJ191" i="42"/>
  <c r="CN191" i="42"/>
  <c r="CO191" i="42" s="1"/>
  <c r="CP191" i="42" s="1"/>
  <c r="F191" i="42"/>
  <c r="AE191" i="42" s="1"/>
  <c r="I191" i="42"/>
  <c r="AH191" i="42" s="1"/>
  <c r="W191" i="42"/>
  <c r="AV191" i="42" s="1"/>
  <c r="E191" i="42"/>
  <c r="AD191" i="42" s="1"/>
  <c r="Q191" i="42"/>
  <c r="AP191" i="42" s="1"/>
  <c r="J191" i="42"/>
  <c r="AI191" i="42" s="1"/>
  <c r="R191" i="42"/>
  <c r="AQ191" i="42" s="1"/>
  <c r="V191" i="42"/>
  <c r="AU191" i="42" s="1"/>
  <c r="U191" i="42"/>
  <c r="AT191" i="42" s="1"/>
  <c r="S191" i="42"/>
  <c r="AR191" i="42" s="1"/>
  <c r="AA191" i="42"/>
  <c r="AZ191" i="42" s="1"/>
  <c r="M191" i="42"/>
  <c r="AL191" i="42" s="1"/>
  <c r="K191" i="42"/>
  <c r="AJ191" i="42" s="1"/>
  <c r="N191" i="42"/>
  <c r="AM191" i="42" s="1"/>
  <c r="Z191" i="42"/>
  <c r="AY191" i="42" s="1"/>
  <c r="G191" i="42"/>
  <c r="AF191" i="42" s="1"/>
  <c r="Y191" i="42"/>
  <c r="AX191" i="42" s="1"/>
  <c r="O191" i="42"/>
  <c r="AN191" i="42" s="1"/>
  <c r="CJ152" i="42"/>
  <c r="CN152" i="42"/>
  <c r="CO152" i="42" s="1"/>
  <c r="CP152" i="42" s="1"/>
  <c r="N152" i="42"/>
  <c r="AM152" i="42" s="1"/>
  <c r="R152" i="42"/>
  <c r="AQ152" i="42" s="1"/>
  <c r="U152" i="42"/>
  <c r="AT152" i="42" s="1"/>
  <c r="S152" i="42"/>
  <c r="AR152" i="42" s="1"/>
  <c r="AA152" i="42"/>
  <c r="AZ152" i="42" s="1"/>
  <c r="G152" i="42"/>
  <c r="AF152" i="42" s="1"/>
  <c r="W152" i="42"/>
  <c r="AV152" i="42" s="1"/>
  <c r="M152" i="42"/>
  <c r="AL152" i="42" s="1"/>
  <c r="J152" i="42"/>
  <c r="AI152" i="42" s="1"/>
  <c r="O152" i="42"/>
  <c r="AN152" i="42" s="1"/>
  <c r="Y152" i="42"/>
  <c r="AX152" i="42" s="1"/>
  <c r="Q152" i="42"/>
  <c r="AP152" i="42" s="1"/>
  <c r="F152" i="42"/>
  <c r="AE152" i="42" s="1"/>
  <c r="I152" i="42"/>
  <c r="AH152" i="42" s="1"/>
  <c r="K152" i="42"/>
  <c r="AJ152" i="42" s="1"/>
  <c r="V152" i="42"/>
  <c r="AU152" i="42" s="1"/>
  <c r="E152" i="42"/>
  <c r="AD152" i="42" s="1"/>
  <c r="Z152" i="42"/>
  <c r="AY152" i="42" s="1"/>
  <c r="CN289" i="42"/>
  <c r="CO289" i="42" s="1"/>
  <c r="CP289" i="42" s="1"/>
  <c r="CJ289" i="42"/>
  <c r="G289" i="42"/>
  <c r="AF289" i="42" s="1"/>
  <c r="F289" i="42"/>
  <c r="AE289" i="42" s="1"/>
  <c r="N289" i="42"/>
  <c r="AM289" i="42" s="1"/>
  <c r="AA289" i="42"/>
  <c r="AZ289" i="42" s="1"/>
  <c r="O289" i="42"/>
  <c r="AN289" i="42" s="1"/>
  <c r="U289" i="42"/>
  <c r="AT289" i="42" s="1"/>
  <c r="I289" i="42"/>
  <c r="AH289" i="42" s="1"/>
  <c r="K289" i="42"/>
  <c r="AJ289" i="42" s="1"/>
  <c r="M289" i="42"/>
  <c r="AL289" i="42" s="1"/>
  <c r="Y289" i="42"/>
  <c r="AX289" i="42" s="1"/>
  <c r="E289" i="42"/>
  <c r="AD289" i="42" s="1"/>
  <c r="V289" i="42"/>
  <c r="AU289" i="42" s="1"/>
  <c r="Q289" i="42"/>
  <c r="AP289" i="42" s="1"/>
  <c r="S289" i="42"/>
  <c r="AR289" i="42" s="1"/>
  <c r="J289" i="42"/>
  <c r="AI289" i="42" s="1"/>
  <c r="W289" i="42"/>
  <c r="AV289" i="42" s="1"/>
  <c r="R289" i="42"/>
  <c r="AQ289" i="42" s="1"/>
  <c r="Z289" i="42"/>
  <c r="AY289" i="42" s="1"/>
  <c r="DC286" i="42"/>
  <c r="DD286" i="42" s="1"/>
  <c r="DE286" i="42" s="1"/>
  <c r="CN225" i="42"/>
  <c r="CO225" i="42" s="1"/>
  <c r="CP225" i="42" s="1"/>
  <c r="CJ225" i="42"/>
  <c r="S225" i="42"/>
  <c r="AR225" i="42" s="1"/>
  <c r="E225" i="42"/>
  <c r="AD225" i="42" s="1"/>
  <c r="G225" i="42"/>
  <c r="AF225" i="42" s="1"/>
  <c r="U225" i="42"/>
  <c r="AT225" i="42" s="1"/>
  <c r="W225" i="42"/>
  <c r="AV225" i="42" s="1"/>
  <c r="V225" i="42"/>
  <c r="AU225" i="42" s="1"/>
  <c r="R225" i="42"/>
  <c r="AQ225" i="42" s="1"/>
  <c r="M225" i="42"/>
  <c r="AL225" i="42" s="1"/>
  <c r="AA225" i="42"/>
  <c r="AZ225" i="42" s="1"/>
  <c r="J225" i="42"/>
  <c r="AI225" i="42" s="1"/>
  <c r="K225" i="42"/>
  <c r="AJ225" i="42" s="1"/>
  <c r="N225" i="42"/>
  <c r="AM225" i="42" s="1"/>
  <c r="O225" i="42"/>
  <c r="AN225" i="42" s="1"/>
  <c r="Z225" i="42"/>
  <c r="AY225" i="42" s="1"/>
  <c r="Y225" i="42"/>
  <c r="AX225" i="42" s="1"/>
  <c r="I225" i="42"/>
  <c r="AH225" i="42" s="1"/>
  <c r="F225" i="42"/>
  <c r="AE225" i="42" s="1"/>
  <c r="Q225" i="42"/>
  <c r="AP225" i="42" s="1"/>
  <c r="CJ215" i="42"/>
  <c r="CN215" i="42"/>
  <c r="CO215" i="42" s="1"/>
  <c r="CP215" i="42" s="1"/>
  <c r="U215" i="42"/>
  <c r="AT215" i="42" s="1"/>
  <c r="Y215" i="42"/>
  <c r="AX215" i="42" s="1"/>
  <c r="J215" i="42"/>
  <c r="AI215" i="42" s="1"/>
  <c r="R215" i="42"/>
  <c r="AQ215" i="42" s="1"/>
  <c r="M215" i="42"/>
  <c r="AL215" i="42" s="1"/>
  <c r="F215" i="42"/>
  <c r="AE215" i="42" s="1"/>
  <c r="G215" i="42"/>
  <c r="AF215" i="42" s="1"/>
  <c r="O215" i="42"/>
  <c r="AN215" i="42" s="1"/>
  <c r="N215" i="42"/>
  <c r="AM215" i="42" s="1"/>
  <c r="Q215" i="42"/>
  <c r="AP215" i="42" s="1"/>
  <c r="Z215" i="42"/>
  <c r="AY215" i="42" s="1"/>
  <c r="AA215" i="42"/>
  <c r="AZ215" i="42" s="1"/>
  <c r="V215" i="42"/>
  <c r="AU215" i="42" s="1"/>
  <c r="S215" i="42"/>
  <c r="AR215" i="42" s="1"/>
  <c r="I215" i="42"/>
  <c r="AH215" i="42" s="1"/>
  <c r="W215" i="42"/>
  <c r="AV215" i="42" s="1"/>
  <c r="E215" i="42"/>
  <c r="AD215" i="42" s="1"/>
  <c r="K215" i="42"/>
  <c r="AJ215" i="42" s="1"/>
  <c r="CJ364" i="42"/>
  <c r="CN364" i="42"/>
  <c r="CO364" i="42" s="1"/>
  <c r="CP364" i="42" s="1"/>
  <c r="F364" i="42"/>
  <c r="AE364" i="42" s="1"/>
  <c r="N364" i="42"/>
  <c r="AM364" i="42" s="1"/>
  <c r="S364" i="42"/>
  <c r="AR364" i="42" s="1"/>
  <c r="I364" i="42"/>
  <c r="AH364" i="42" s="1"/>
  <c r="W364" i="42"/>
  <c r="AV364" i="42" s="1"/>
  <c r="E364" i="42"/>
  <c r="AD364" i="42" s="1"/>
  <c r="Q364" i="42"/>
  <c r="AP364" i="42" s="1"/>
  <c r="J364" i="42"/>
  <c r="AI364" i="42" s="1"/>
  <c r="O364" i="42"/>
  <c r="AN364" i="42" s="1"/>
  <c r="G364" i="42"/>
  <c r="AF364" i="42" s="1"/>
  <c r="V364" i="42"/>
  <c r="AU364" i="42" s="1"/>
  <c r="K364" i="42"/>
  <c r="AJ364" i="42" s="1"/>
  <c r="M364" i="42"/>
  <c r="AL364" i="42" s="1"/>
  <c r="AA364" i="42"/>
  <c r="AZ364" i="42" s="1"/>
  <c r="Z364" i="42"/>
  <c r="AY364" i="42" s="1"/>
  <c r="Y364" i="42"/>
  <c r="AX364" i="42" s="1"/>
  <c r="U364" i="42"/>
  <c r="AT364" i="42" s="1"/>
  <c r="R364" i="42"/>
  <c r="AQ364" i="42" s="1"/>
  <c r="CJ385" i="42"/>
  <c r="CN385" i="42"/>
  <c r="CO385" i="42" s="1"/>
  <c r="CP385" i="42" s="1"/>
  <c r="G385" i="42"/>
  <c r="AF385" i="42" s="1"/>
  <c r="K385" i="42"/>
  <c r="AJ385" i="42" s="1"/>
  <c r="S385" i="42"/>
  <c r="AR385" i="42" s="1"/>
  <c r="I385" i="42"/>
  <c r="AH385" i="42" s="1"/>
  <c r="J385" i="42"/>
  <c r="AI385" i="42" s="1"/>
  <c r="Q385" i="42"/>
  <c r="AP385" i="42" s="1"/>
  <c r="R385" i="42"/>
  <c r="AQ385" i="42" s="1"/>
  <c r="W385" i="42"/>
  <c r="AV385" i="42" s="1"/>
  <c r="E385" i="42"/>
  <c r="AD385" i="42" s="1"/>
  <c r="Z385" i="42"/>
  <c r="AY385" i="42" s="1"/>
  <c r="Y385" i="42"/>
  <c r="AX385" i="42" s="1"/>
  <c r="F385" i="42"/>
  <c r="AE385" i="42" s="1"/>
  <c r="N385" i="42"/>
  <c r="AM385" i="42" s="1"/>
  <c r="M385" i="42"/>
  <c r="AL385" i="42" s="1"/>
  <c r="AA385" i="42"/>
  <c r="AZ385" i="42" s="1"/>
  <c r="O385" i="42"/>
  <c r="AN385" i="42" s="1"/>
  <c r="U385" i="42"/>
  <c r="AT385" i="42" s="1"/>
  <c r="V385" i="42"/>
  <c r="AU385" i="42" s="1"/>
  <c r="CJ177" i="42"/>
  <c r="CN177" i="42"/>
  <c r="CO177" i="42" s="1"/>
  <c r="CP177" i="42" s="1"/>
  <c r="V177" i="42"/>
  <c r="AU177" i="42" s="1"/>
  <c r="F177" i="42"/>
  <c r="AE177" i="42" s="1"/>
  <c r="O177" i="42"/>
  <c r="AN177" i="42" s="1"/>
  <c r="G177" i="42"/>
  <c r="AF177" i="42" s="1"/>
  <c r="J177" i="42"/>
  <c r="AI177" i="42" s="1"/>
  <c r="W177" i="42"/>
  <c r="AV177" i="42" s="1"/>
  <c r="N177" i="42"/>
  <c r="AM177" i="42" s="1"/>
  <c r="K177" i="42"/>
  <c r="AJ177" i="42" s="1"/>
  <c r="U177" i="42"/>
  <c r="AT177" i="42" s="1"/>
  <c r="I177" i="42"/>
  <c r="AH177" i="42" s="1"/>
  <c r="E177" i="42"/>
  <c r="AD177" i="42" s="1"/>
  <c r="S177" i="42"/>
  <c r="AR177" i="42" s="1"/>
  <c r="Q177" i="42"/>
  <c r="AP177" i="42" s="1"/>
  <c r="R177" i="42"/>
  <c r="AQ177" i="42" s="1"/>
  <c r="M177" i="42"/>
  <c r="AL177" i="42" s="1"/>
  <c r="AA177" i="42"/>
  <c r="AZ177" i="42" s="1"/>
  <c r="Z177" i="42"/>
  <c r="AY177" i="42" s="1"/>
  <c r="Y177" i="42"/>
  <c r="AX177" i="42" s="1"/>
  <c r="CJ296" i="42"/>
  <c r="CN296" i="42"/>
  <c r="CO296" i="42" s="1"/>
  <c r="CP296" i="42" s="1"/>
  <c r="O296" i="42"/>
  <c r="AN296" i="42" s="1"/>
  <c r="F296" i="42"/>
  <c r="AE296" i="42" s="1"/>
  <c r="V296" i="42"/>
  <c r="AU296" i="42" s="1"/>
  <c r="G296" i="42"/>
  <c r="AF296" i="42" s="1"/>
  <c r="W296" i="42"/>
  <c r="AV296" i="42" s="1"/>
  <c r="Q296" i="42"/>
  <c r="AP296" i="42" s="1"/>
  <c r="Y296" i="42"/>
  <c r="AX296" i="42" s="1"/>
  <c r="Z296" i="42"/>
  <c r="AY296" i="42" s="1"/>
  <c r="I296" i="42"/>
  <c r="AH296" i="42" s="1"/>
  <c r="AA296" i="42"/>
  <c r="AZ296" i="42" s="1"/>
  <c r="J296" i="42"/>
  <c r="AI296" i="42" s="1"/>
  <c r="R296" i="42"/>
  <c r="AQ296" i="42" s="1"/>
  <c r="K296" i="42"/>
  <c r="AJ296" i="42" s="1"/>
  <c r="M296" i="42"/>
  <c r="AL296" i="42" s="1"/>
  <c r="S296" i="42"/>
  <c r="AR296" i="42" s="1"/>
  <c r="E296" i="42"/>
  <c r="AD296" i="42" s="1"/>
  <c r="U296" i="42"/>
  <c r="AT296" i="42" s="1"/>
  <c r="N296" i="42"/>
  <c r="AM296" i="42" s="1"/>
  <c r="CJ284" i="42"/>
  <c r="CN284" i="42"/>
  <c r="CO284" i="42" s="1"/>
  <c r="CP284" i="42" s="1"/>
  <c r="G284" i="42"/>
  <c r="AF284" i="42" s="1"/>
  <c r="W284" i="42"/>
  <c r="AV284" i="42" s="1"/>
  <c r="R284" i="42"/>
  <c r="AQ284" i="42" s="1"/>
  <c r="K284" i="42"/>
  <c r="AJ284" i="42" s="1"/>
  <c r="V284" i="42"/>
  <c r="AU284" i="42" s="1"/>
  <c r="Y284" i="42"/>
  <c r="AX284" i="42" s="1"/>
  <c r="AA284" i="42"/>
  <c r="AZ284" i="42" s="1"/>
  <c r="F284" i="42"/>
  <c r="AE284" i="42" s="1"/>
  <c r="N284" i="42"/>
  <c r="AM284" i="42" s="1"/>
  <c r="Q284" i="42"/>
  <c r="AP284" i="42" s="1"/>
  <c r="I284" i="42"/>
  <c r="AH284" i="42" s="1"/>
  <c r="Z284" i="42"/>
  <c r="AY284" i="42" s="1"/>
  <c r="J284" i="42"/>
  <c r="AI284" i="42" s="1"/>
  <c r="S284" i="42"/>
  <c r="AR284" i="42" s="1"/>
  <c r="E284" i="42"/>
  <c r="AD284" i="42" s="1"/>
  <c r="M284" i="42"/>
  <c r="AL284" i="42" s="1"/>
  <c r="O284" i="42"/>
  <c r="AN284" i="42" s="1"/>
  <c r="U284" i="42"/>
  <c r="AT284" i="42" s="1"/>
  <c r="DC347" i="42"/>
  <c r="DD347" i="42" s="1"/>
  <c r="DE347" i="42" s="1"/>
  <c r="CN259" i="42"/>
  <c r="CO259" i="42" s="1"/>
  <c r="CP259" i="42" s="1"/>
  <c r="CJ259" i="42"/>
  <c r="N259" i="42"/>
  <c r="AM259" i="42" s="1"/>
  <c r="I259" i="42"/>
  <c r="AH259" i="42" s="1"/>
  <c r="R259" i="42"/>
  <c r="AQ259" i="42" s="1"/>
  <c r="O259" i="42"/>
  <c r="AN259" i="42" s="1"/>
  <c r="K259" i="42"/>
  <c r="AJ259" i="42" s="1"/>
  <c r="E259" i="42"/>
  <c r="AD259" i="42" s="1"/>
  <c r="S259" i="42"/>
  <c r="AR259" i="42" s="1"/>
  <c r="G259" i="42"/>
  <c r="AF259" i="42" s="1"/>
  <c r="U259" i="42"/>
  <c r="AT259" i="42" s="1"/>
  <c r="Y259" i="42"/>
  <c r="AX259" i="42" s="1"/>
  <c r="J259" i="42"/>
  <c r="AI259" i="42" s="1"/>
  <c r="M259" i="42"/>
  <c r="AL259" i="42" s="1"/>
  <c r="W259" i="42"/>
  <c r="AV259" i="42" s="1"/>
  <c r="F259" i="42"/>
  <c r="AE259" i="42" s="1"/>
  <c r="V259" i="42"/>
  <c r="AU259" i="42" s="1"/>
  <c r="AA259" i="42"/>
  <c r="AZ259" i="42" s="1"/>
  <c r="Q259" i="42"/>
  <c r="AP259" i="42" s="1"/>
  <c r="Z259" i="42"/>
  <c r="AY259" i="42" s="1"/>
  <c r="CN229" i="42"/>
  <c r="CO229" i="42" s="1"/>
  <c r="CP229" i="42" s="1"/>
  <c r="CJ229" i="42"/>
  <c r="G229" i="42"/>
  <c r="AF229" i="42" s="1"/>
  <c r="M229" i="42"/>
  <c r="AL229" i="42" s="1"/>
  <c r="AA229" i="42"/>
  <c r="AZ229" i="42" s="1"/>
  <c r="R229" i="42"/>
  <c r="AQ229" i="42" s="1"/>
  <c r="W229" i="42"/>
  <c r="AV229" i="42" s="1"/>
  <c r="Y229" i="42"/>
  <c r="AX229" i="42" s="1"/>
  <c r="V229" i="42"/>
  <c r="AU229" i="42" s="1"/>
  <c r="Q229" i="42"/>
  <c r="AP229" i="42" s="1"/>
  <c r="F229" i="42"/>
  <c r="AE229" i="42" s="1"/>
  <c r="K229" i="42"/>
  <c r="AJ229" i="42" s="1"/>
  <c r="U229" i="42"/>
  <c r="AT229" i="42" s="1"/>
  <c r="I229" i="42"/>
  <c r="AH229" i="42" s="1"/>
  <c r="Z229" i="42"/>
  <c r="AY229" i="42" s="1"/>
  <c r="O229" i="42"/>
  <c r="AN229" i="42" s="1"/>
  <c r="E229" i="42"/>
  <c r="AD229" i="42" s="1"/>
  <c r="N229" i="42"/>
  <c r="AM229" i="42" s="1"/>
  <c r="J229" i="42"/>
  <c r="AI229" i="42" s="1"/>
  <c r="S229" i="42"/>
  <c r="AR229" i="42" s="1"/>
  <c r="CJ355" i="42"/>
  <c r="CN355" i="42"/>
  <c r="CO355" i="42" s="1"/>
  <c r="CP355" i="42" s="1"/>
  <c r="V355" i="42"/>
  <c r="AU355" i="42" s="1"/>
  <c r="J355" i="42"/>
  <c r="AI355" i="42" s="1"/>
  <c r="W355" i="42"/>
  <c r="AV355" i="42" s="1"/>
  <c r="M355" i="42"/>
  <c r="AL355" i="42" s="1"/>
  <c r="O355" i="42"/>
  <c r="AN355" i="42" s="1"/>
  <c r="N355" i="42"/>
  <c r="AM355" i="42" s="1"/>
  <c r="R355" i="42"/>
  <c r="AQ355" i="42" s="1"/>
  <c r="G355" i="42"/>
  <c r="AF355" i="42" s="1"/>
  <c r="K355" i="42"/>
  <c r="AJ355" i="42" s="1"/>
  <c r="S355" i="42"/>
  <c r="AR355" i="42" s="1"/>
  <c r="Q355" i="42"/>
  <c r="AP355" i="42" s="1"/>
  <c r="Y355" i="42"/>
  <c r="AX355" i="42" s="1"/>
  <c r="F355" i="42"/>
  <c r="AE355" i="42" s="1"/>
  <c r="E355" i="42"/>
  <c r="AD355" i="42" s="1"/>
  <c r="Z355" i="42"/>
  <c r="AY355" i="42" s="1"/>
  <c r="AA355" i="42"/>
  <c r="AZ355" i="42" s="1"/>
  <c r="U355" i="42"/>
  <c r="AT355" i="42" s="1"/>
  <c r="I355" i="42"/>
  <c r="AH355" i="42" s="1"/>
  <c r="CJ393" i="42"/>
  <c r="CN393" i="42"/>
  <c r="CO393" i="42" s="1"/>
  <c r="CP393" i="42" s="1"/>
  <c r="O393" i="42"/>
  <c r="AN393" i="42" s="1"/>
  <c r="M393" i="42"/>
  <c r="AL393" i="42" s="1"/>
  <c r="G393" i="42"/>
  <c r="AF393" i="42" s="1"/>
  <c r="Q393" i="42"/>
  <c r="AP393" i="42" s="1"/>
  <c r="Z393" i="42"/>
  <c r="AY393" i="42" s="1"/>
  <c r="J393" i="42"/>
  <c r="AI393" i="42" s="1"/>
  <c r="I393" i="42"/>
  <c r="AH393" i="42" s="1"/>
  <c r="W393" i="42"/>
  <c r="AV393" i="42" s="1"/>
  <c r="K393" i="42"/>
  <c r="AJ393" i="42" s="1"/>
  <c r="V393" i="42"/>
  <c r="AU393" i="42" s="1"/>
  <c r="AA393" i="42"/>
  <c r="AZ393" i="42" s="1"/>
  <c r="F393" i="42"/>
  <c r="AE393" i="42" s="1"/>
  <c r="R393" i="42"/>
  <c r="AQ393" i="42" s="1"/>
  <c r="Y393" i="42"/>
  <c r="AX393" i="42" s="1"/>
  <c r="S393" i="42"/>
  <c r="AR393" i="42" s="1"/>
  <c r="U393" i="42"/>
  <c r="AT393" i="42" s="1"/>
  <c r="N393" i="42"/>
  <c r="AM393" i="42" s="1"/>
  <c r="E393" i="42"/>
  <c r="AD393" i="42" s="1"/>
  <c r="CN146" i="42"/>
  <c r="CO146" i="42" s="1"/>
  <c r="CP146" i="42" s="1"/>
  <c r="CJ146" i="42"/>
  <c r="Y146" i="42"/>
  <c r="AX146" i="42" s="1"/>
  <c r="G146" i="42"/>
  <c r="AF146" i="42" s="1"/>
  <c r="R146" i="42"/>
  <c r="AQ146" i="42" s="1"/>
  <c r="Q146" i="42"/>
  <c r="AP146" i="42" s="1"/>
  <c r="M146" i="42"/>
  <c r="AL146" i="42" s="1"/>
  <c r="Z146" i="42"/>
  <c r="AY146" i="42" s="1"/>
  <c r="F146" i="42"/>
  <c r="AE146" i="42" s="1"/>
  <c r="W146" i="42"/>
  <c r="AV146" i="42" s="1"/>
  <c r="V146" i="42"/>
  <c r="AU146" i="42" s="1"/>
  <c r="N146" i="42"/>
  <c r="AM146" i="42" s="1"/>
  <c r="O146" i="42"/>
  <c r="AN146" i="42" s="1"/>
  <c r="J146" i="42"/>
  <c r="AI146" i="42" s="1"/>
  <c r="S146" i="42"/>
  <c r="AR146" i="42" s="1"/>
  <c r="E146" i="42"/>
  <c r="AD146" i="42" s="1"/>
  <c r="I146" i="42"/>
  <c r="AH146" i="42" s="1"/>
  <c r="AA146" i="42"/>
  <c r="AZ146" i="42" s="1"/>
  <c r="K146" i="42"/>
  <c r="AJ146" i="42" s="1"/>
  <c r="U146" i="42"/>
  <c r="AT146" i="42" s="1"/>
  <c r="CJ308" i="42"/>
  <c r="CN308" i="42"/>
  <c r="CO308" i="42" s="1"/>
  <c r="CP308" i="42" s="1"/>
  <c r="U308" i="42"/>
  <c r="AT308" i="42" s="1"/>
  <c r="Y308" i="42"/>
  <c r="AX308" i="42" s="1"/>
  <c r="AA308" i="42"/>
  <c r="AZ308" i="42" s="1"/>
  <c r="R308" i="42"/>
  <c r="AQ308" i="42" s="1"/>
  <c r="O308" i="42"/>
  <c r="AN308" i="42" s="1"/>
  <c r="E308" i="42"/>
  <c r="AD308" i="42" s="1"/>
  <c r="K308" i="42"/>
  <c r="AJ308" i="42" s="1"/>
  <c r="M308" i="42"/>
  <c r="AL308" i="42" s="1"/>
  <c r="I308" i="42"/>
  <c r="AH308" i="42" s="1"/>
  <c r="Z308" i="42"/>
  <c r="AY308" i="42" s="1"/>
  <c r="F308" i="42"/>
  <c r="AE308" i="42" s="1"/>
  <c r="N308" i="42"/>
  <c r="AM308" i="42" s="1"/>
  <c r="V308" i="42"/>
  <c r="AU308" i="42" s="1"/>
  <c r="W308" i="42"/>
  <c r="AV308" i="42" s="1"/>
  <c r="J308" i="42"/>
  <c r="AI308" i="42" s="1"/>
  <c r="S308" i="42"/>
  <c r="AR308" i="42" s="1"/>
  <c r="Q308" i="42"/>
  <c r="AP308" i="42" s="1"/>
  <c r="G308" i="42"/>
  <c r="AF308" i="42" s="1"/>
  <c r="DC293" i="42"/>
  <c r="DD293" i="42" s="1"/>
  <c r="DE293" i="42" s="1"/>
  <c r="CJ223" i="42"/>
  <c r="CN223" i="42"/>
  <c r="CO223" i="42" s="1"/>
  <c r="CP223" i="42" s="1"/>
  <c r="G223" i="42"/>
  <c r="AF223" i="42" s="1"/>
  <c r="Y223" i="42"/>
  <c r="AX223" i="42" s="1"/>
  <c r="N223" i="42"/>
  <c r="AM223" i="42" s="1"/>
  <c r="E223" i="42"/>
  <c r="AD223" i="42" s="1"/>
  <c r="Q223" i="42"/>
  <c r="AP223" i="42" s="1"/>
  <c r="R223" i="42"/>
  <c r="AQ223" i="42" s="1"/>
  <c r="AA223" i="42"/>
  <c r="AZ223" i="42" s="1"/>
  <c r="V223" i="42"/>
  <c r="AU223" i="42" s="1"/>
  <c r="I223" i="42"/>
  <c r="AH223" i="42" s="1"/>
  <c r="K223" i="42"/>
  <c r="AJ223" i="42" s="1"/>
  <c r="U223" i="42"/>
  <c r="AT223" i="42" s="1"/>
  <c r="O223" i="42"/>
  <c r="AN223" i="42" s="1"/>
  <c r="W223" i="42"/>
  <c r="AV223" i="42" s="1"/>
  <c r="S223" i="42"/>
  <c r="AR223" i="42" s="1"/>
  <c r="M223" i="42"/>
  <c r="AL223" i="42" s="1"/>
  <c r="Z223" i="42"/>
  <c r="AY223" i="42" s="1"/>
  <c r="J223" i="42"/>
  <c r="AI223" i="42" s="1"/>
  <c r="F223" i="42"/>
  <c r="AE223" i="42" s="1"/>
  <c r="CJ178" i="42"/>
  <c r="CN178" i="42"/>
  <c r="CO178" i="42" s="1"/>
  <c r="CP178" i="42" s="1"/>
  <c r="K178" i="42"/>
  <c r="AJ178" i="42" s="1"/>
  <c r="W178" i="42"/>
  <c r="AV178" i="42" s="1"/>
  <c r="R178" i="42"/>
  <c r="AQ178" i="42" s="1"/>
  <c r="G178" i="42"/>
  <c r="AF178" i="42" s="1"/>
  <c r="F178" i="42"/>
  <c r="AE178" i="42" s="1"/>
  <c r="O178" i="42"/>
  <c r="AN178" i="42" s="1"/>
  <c r="Y178" i="42"/>
  <c r="AX178" i="42" s="1"/>
  <c r="V178" i="42"/>
  <c r="AU178" i="42" s="1"/>
  <c r="U178" i="42"/>
  <c r="AT178" i="42" s="1"/>
  <c r="J178" i="42"/>
  <c r="AI178" i="42" s="1"/>
  <c r="M178" i="42"/>
  <c r="AL178" i="42" s="1"/>
  <c r="AA178" i="42"/>
  <c r="AZ178" i="42" s="1"/>
  <c r="Q178" i="42"/>
  <c r="AP178" i="42" s="1"/>
  <c r="N178" i="42"/>
  <c r="AM178" i="42" s="1"/>
  <c r="Z178" i="42"/>
  <c r="AY178" i="42" s="1"/>
  <c r="S178" i="42"/>
  <c r="AR178" i="42" s="1"/>
  <c r="E178" i="42"/>
  <c r="AD178" i="42" s="1"/>
  <c r="I178" i="42"/>
  <c r="AH178" i="42" s="1"/>
  <c r="DC289" i="42"/>
  <c r="DD289" i="42" s="1"/>
  <c r="DE289" i="42" s="1"/>
  <c r="CN230" i="42"/>
  <c r="CO230" i="42" s="1"/>
  <c r="CP230" i="42" s="1"/>
  <c r="CJ230" i="42"/>
  <c r="G230" i="42"/>
  <c r="AF230" i="42" s="1"/>
  <c r="AA230" i="42"/>
  <c r="AZ230" i="42" s="1"/>
  <c r="J230" i="42"/>
  <c r="AI230" i="42" s="1"/>
  <c r="W230" i="42"/>
  <c r="AV230" i="42" s="1"/>
  <c r="N230" i="42"/>
  <c r="AM230" i="42" s="1"/>
  <c r="I230" i="42"/>
  <c r="AH230" i="42" s="1"/>
  <c r="V230" i="42"/>
  <c r="AU230" i="42" s="1"/>
  <c r="K230" i="42"/>
  <c r="AJ230" i="42" s="1"/>
  <c r="R230" i="42"/>
  <c r="AQ230" i="42" s="1"/>
  <c r="Q230" i="42"/>
  <c r="AP230" i="42" s="1"/>
  <c r="U230" i="42"/>
  <c r="AT230" i="42" s="1"/>
  <c r="Y230" i="42"/>
  <c r="AX230" i="42" s="1"/>
  <c r="M230" i="42"/>
  <c r="AL230" i="42" s="1"/>
  <c r="Z230" i="42"/>
  <c r="AY230" i="42" s="1"/>
  <c r="E230" i="42"/>
  <c r="AD230" i="42" s="1"/>
  <c r="O230" i="42"/>
  <c r="AN230" i="42" s="1"/>
  <c r="F230" i="42"/>
  <c r="AE230" i="42" s="1"/>
  <c r="S230" i="42"/>
  <c r="AR230" i="42" s="1"/>
  <c r="DC351" i="42"/>
  <c r="DD351" i="42"/>
  <c r="DE351" i="42" s="1"/>
  <c r="CN237" i="42"/>
  <c r="CO237" i="42" s="1"/>
  <c r="CP237" i="42" s="1"/>
  <c r="CJ237" i="42"/>
  <c r="K237" i="42"/>
  <c r="AJ237" i="42" s="1"/>
  <c r="N237" i="42"/>
  <c r="AM237" i="42" s="1"/>
  <c r="I237" i="42"/>
  <c r="AH237" i="42" s="1"/>
  <c r="J237" i="42"/>
  <c r="AI237" i="42" s="1"/>
  <c r="S237" i="42"/>
  <c r="AR237" i="42" s="1"/>
  <c r="W237" i="42"/>
  <c r="AV237" i="42" s="1"/>
  <c r="O237" i="42"/>
  <c r="AN237" i="42" s="1"/>
  <c r="F237" i="42"/>
  <c r="AE237" i="42" s="1"/>
  <c r="Q237" i="42"/>
  <c r="AP237" i="42" s="1"/>
  <c r="M237" i="42"/>
  <c r="AL237" i="42" s="1"/>
  <c r="Y237" i="42"/>
  <c r="AX237" i="42" s="1"/>
  <c r="Z237" i="42"/>
  <c r="AY237" i="42" s="1"/>
  <c r="E237" i="42"/>
  <c r="AD237" i="42" s="1"/>
  <c r="AA237" i="42"/>
  <c r="AZ237" i="42" s="1"/>
  <c r="G237" i="42"/>
  <c r="AF237" i="42" s="1"/>
  <c r="U237" i="42"/>
  <c r="AT237" i="42" s="1"/>
  <c r="V237" i="42"/>
  <c r="AU237" i="42" s="1"/>
  <c r="R237" i="42"/>
  <c r="AQ237" i="42" s="1"/>
  <c r="DC357" i="42"/>
  <c r="DD357" i="42" s="1"/>
  <c r="DE357" i="42" s="1"/>
  <c r="CJ253" i="42"/>
  <c r="CN253" i="42"/>
  <c r="CO253" i="42" s="1"/>
  <c r="CP253" i="42" s="1"/>
  <c r="K253" i="42"/>
  <c r="AJ253" i="42" s="1"/>
  <c r="O253" i="42"/>
  <c r="AN253" i="42" s="1"/>
  <c r="M253" i="42"/>
  <c r="AL253" i="42" s="1"/>
  <c r="G253" i="42"/>
  <c r="AF253" i="42" s="1"/>
  <c r="R253" i="42"/>
  <c r="AQ253" i="42" s="1"/>
  <c r="E253" i="42"/>
  <c r="AD253" i="42" s="1"/>
  <c r="U253" i="42"/>
  <c r="AT253" i="42" s="1"/>
  <c r="I253" i="42"/>
  <c r="AH253" i="42" s="1"/>
  <c r="F253" i="42"/>
  <c r="AE253" i="42" s="1"/>
  <c r="Z253" i="42"/>
  <c r="AY253" i="42" s="1"/>
  <c r="V253" i="42"/>
  <c r="AU253" i="42" s="1"/>
  <c r="S253" i="42"/>
  <c r="AR253" i="42" s="1"/>
  <c r="J253" i="42"/>
  <c r="AI253" i="42" s="1"/>
  <c r="N253" i="42"/>
  <c r="AM253" i="42" s="1"/>
  <c r="AA253" i="42"/>
  <c r="AZ253" i="42" s="1"/>
  <c r="Q253" i="42"/>
  <c r="AP253" i="42" s="1"/>
  <c r="Y253" i="42"/>
  <c r="AX253" i="42" s="1"/>
  <c r="W253" i="42"/>
  <c r="AV253" i="42" s="1"/>
  <c r="CN242" i="42"/>
  <c r="CO242" i="42" s="1"/>
  <c r="CP242" i="42" s="1"/>
  <c r="CJ242" i="42"/>
  <c r="J242" i="42"/>
  <c r="AI242" i="42" s="1"/>
  <c r="AA242" i="42"/>
  <c r="AZ242" i="42" s="1"/>
  <c r="S242" i="42"/>
  <c r="AR242" i="42" s="1"/>
  <c r="N242" i="42"/>
  <c r="AM242" i="42" s="1"/>
  <c r="Y242" i="42"/>
  <c r="AX242" i="42" s="1"/>
  <c r="M242" i="42"/>
  <c r="AL242" i="42" s="1"/>
  <c r="Z242" i="42"/>
  <c r="AY242" i="42" s="1"/>
  <c r="R242" i="42"/>
  <c r="AQ242" i="42" s="1"/>
  <c r="V242" i="42"/>
  <c r="AU242" i="42" s="1"/>
  <c r="F242" i="42"/>
  <c r="AE242" i="42" s="1"/>
  <c r="W242" i="42"/>
  <c r="AV242" i="42" s="1"/>
  <c r="E242" i="42"/>
  <c r="AD242" i="42" s="1"/>
  <c r="I242" i="42"/>
  <c r="AH242" i="42" s="1"/>
  <c r="Q242" i="42"/>
  <c r="AP242" i="42" s="1"/>
  <c r="O242" i="42"/>
  <c r="AN242" i="42" s="1"/>
  <c r="G242" i="42"/>
  <c r="AF242" i="42" s="1"/>
  <c r="K242" i="42"/>
  <c r="AJ242" i="42" s="1"/>
  <c r="U242" i="42"/>
  <c r="AT242" i="42" s="1"/>
  <c r="DC211" i="42"/>
  <c r="DD211" i="42" s="1"/>
  <c r="DE211" i="42" s="1"/>
  <c r="DC227" i="42"/>
  <c r="DD227" i="42" s="1"/>
  <c r="DE227" i="42" s="1"/>
  <c r="CN361" i="42"/>
  <c r="CO361" i="42" s="1"/>
  <c r="CP361" i="42" s="1"/>
  <c r="CJ361" i="42"/>
  <c r="O361" i="42"/>
  <c r="AN361" i="42" s="1"/>
  <c r="J361" i="42"/>
  <c r="AI361" i="42" s="1"/>
  <c r="U361" i="42"/>
  <c r="AT361" i="42" s="1"/>
  <c r="K361" i="42"/>
  <c r="AJ361" i="42" s="1"/>
  <c r="M361" i="42"/>
  <c r="AL361" i="42" s="1"/>
  <c r="V361" i="42"/>
  <c r="AU361" i="42" s="1"/>
  <c r="W361" i="42"/>
  <c r="AV361" i="42" s="1"/>
  <c r="E361" i="42"/>
  <c r="AD361" i="42" s="1"/>
  <c r="F361" i="42"/>
  <c r="AE361" i="42" s="1"/>
  <c r="Q361" i="42"/>
  <c r="AP361" i="42" s="1"/>
  <c r="G361" i="42"/>
  <c r="AF361" i="42" s="1"/>
  <c r="S361" i="42"/>
  <c r="AR361" i="42" s="1"/>
  <c r="Y361" i="42"/>
  <c r="AX361" i="42" s="1"/>
  <c r="I361" i="42"/>
  <c r="AH361" i="42" s="1"/>
  <c r="N361" i="42"/>
  <c r="AM361" i="42" s="1"/>
  <c r="Z361" i="42"/>
  <c r="AY361" i="42" s="1"/>
  <c r="R361" i="42"/>
  <c r="AQ361" i="42" s="1"/>
  <c r="AA361" i="42"/>
  <c r="AZ361" i="42" s="1"/>
  <c r="DC348" i="42"/>
  <c r="DD348" i="42" s="1"/>
  <c r="DE348" i="42" s="1"/>
  <c r="CJ236" i="42"/>
  <c r="CN236" i="42"/>
  <c r="CO236" i="42" s="1"/>
  <c r="CP236" i="42" s="1"/>
  <c r="S236" i="42"/>
  <c r="AR236" i="42" s="1"/>
  <c r="I236" i="42"/>
  <c r="AH236" i="42" s="1"/>
  <c r="AA236" i="42"/>
  <c r="AZ236" i="42" s="1"/>
  <c r="G236" i="42"/>
  <c r="AF236" i="42" s="1"/>
  <c r="Z236" i="42"/>
  <c r="AY236" i="42" s="1"/>
  <c r="M236" i="42"/>
  <c r="AL236" i="42" s="1"/>
  <c r="Y236" i="42"/>
  <c r="AX236" i="42" s="1"/>
  <c r="O236" i="42"/>
  <c r="AN236" i="42" s="1"/>
  <c r="E236" i="42"/>
  <c r="AD236" i="42" s="1"/>
  <c r="U236" i="42"/>
  <c r="AT236" i="42" s="1"/>
  <c r="R236" i="42"/>
  <c r="AQ236" i="42" s="1"/>
  <c r="Q236" i="42"/>
  <c r="AP236" i="42" s="1"/>
  <c r="F236" i="42"/>
  <c r="AE236" i="42" s="1"/>
  <c r="V236" i="42"/>
  <c r="AU236" i="42" s="1"/>
  <c r="J236" i="42"/>
  <c r="AI236" i="42" s="1"/>
  <c r="K236" i="42"/>
  <c r="AJ236" i="42" s="1"/>
  <c r="W236" i="42"/>
  <c r="AV236" i="42" s="1"/>
  <c r="N236" i="42"/>
  <c r="AM236" i="42" s="1"/>
  <c r="CN224" i="42"/>
  <c r="CO224" i="42" s="1"/>
  <c r="CP224" i="42" s="1"/>
  <c r="CJ224" i="42"/>
  <c r="G224" i="42"/>
  <c r="AF224" i="42" s="1"/>
  <c r="Y224" i="42"/>
  <c r="AX224" i="42" s="1"/>
  <c r="I224" i="42"/>
  <c r="AH224" i="42" s="1"/>
  <c r="N224" i="42"/>
  <c r="AM224" i="42" s="1"/>
  <c r="AA224" i="42"/>
  <c r="AZ224" i="42" s="1"/>
  <c r="F224" i="42"/>
  <c r="AE224" i="42" s="1"/>
  <c r="Z224" i="42"/>
  <c r="AY224" i="42" s="1"/>
  <c r="V224" i="42"/>
  <c r="AU224" i="42" s="1"/>
  <c r="Q224" i="42"/>
  <c r="AP224" i="42" s="1"/>
  <c r="O224" i="42"/>
  <c r="AN224" i="42" s="1"/>
  <c r="J224" i="42"/>
  <c r="AI224" i="42" s="1"/>
  <c r="E224" i="42"/>
  <c r="AD224" i="42" s="1"/>
  <c r="U224" i="42"/>
  <c r="AT224" i="42" s="1"/>
  <c r="S224" i="42"/>
  <c r="AR224" i="42" s="1"/>
  <c r="R224" i="42"/>
  <c r="AQ224" i="42" s="1"/>
  <c r="K224" i="42"/>
  <c r="AJ224" i="42" s="1"/>
  <c r="W224" i="42"/>
  <c r="AV224" i="42" s="1"/>
  <c r="M224" i="42"/>
  <c r="AL224" i="42" s="1"/>
  <c r="CJ220" i="42"/>
  <c r="CN220" i="42"/>
  <c r="CO220" i="42" s="1"/>
  <c r="CP220" i="42" s="1"/>
  <c r="AA220" i="42"/>
  <c r="AZ220" i="42" s="1"/>
  <c r="I220" i="42"/>
  <c r="AH220" i="42" s="1"/>
  <c r="K220" i="42"/>
  <c r="AJ220" i="42" s="1"/>
  <c r="O220" i="42"/>
  <c r="AN220" i="42" s="1"/>
  <c r="E220" i="42"/>
  <c r="AD220" i="42" s="1"/>
  <c r="R220" i="42"/>
  <c r="AQ220" i="42" s="1"/>
  <c r="F220" i="42"/>
  <c r="AE220" i="42" s="1"/>
  <c r="J220" i="42"/>
  <c r="AI220" i="42" s="1"/>
  <c r="Y220" i="42"/>
  <c r="AX220" i="42" s="1"/>
  <c r="G220" i="42"/>
  <c r="AF220" i="42" s="1"/>
  <c r="Q220" i="42"/>
  <c r="AP220" i="42" s="1"/>
  <c r="W220" i="42"/>
  <c r="AV220" i="42" s="1"/>
  <c r="N220" i="42"/>
  <c r="AM220" i="42" s="1"/>
  <c r="U220" i="42"/>
  <c r="AT220" i="42" s="1"/>
  <c r="Z220" i="42"/>
  <c r="AY220" i="42" s="1"/>
  <c r="V220" i="42"/>
  <c r="AU220" i="42" s="1"/>
  <c r="S220" i="42"/>
  <c r="AR220" i="42" s="1"/>
  <c r="M220" i="42"/>
  <c r="AL220" i="42" s="1"/>
  <c r="DC216" i="42"/>
  <c r="DD216" i="42" s="1"/>
  <c r="DE216" i="42" s="1"/>
  <c r="CJ359" i="42"/>
  <c r="CN359" i="42"/>
  <c r="CO359" i="42" s="1"/>
  <c r="CP359" i="42" s="1"/>
  <c r="Y359" i="42"/>
  <c r="AX359" i="42" s="1"/>
  <c r="W359" i="42"/>
  <c r="AV359" i="42" s="1"/>
  <c r="Q359" i="42"/>
  <c r="AP359" i="42" s="1"/>
  <c r="AA359" i="42"/>
  <c r="AZ359" i="42" s="1"/>
  <c r="V359" i="42"/>
  <c r="AU359" i="42" s="1"/>
  <c r="R359" i="42"/>
  <c r="AQ359" i="42" s="1"/>
  <c r="S359" i="42"/>
  <c r="AR359" i="42" s="1"/>
  <c r="O359" i="42"/>
  <c r="AN359" i="42" s="1"/>
  <c r="G359" i="42"/>
  <c r="AF359" i="42" s="1"/>
  <c r="K359" i="42"/>
  <c r="AJ359" i="42" s="1"/>
  <c r="U359" i="42"/>
  <c r="AT359" i="42" s="1"/>
  <c r="N359" i="42"/>
  <c r="AM359" i="42" s="1"/>
  <c r="E359" i="42"/>
  <c r="AD359" i="42" s="1"/>
  <c r="M359" i="42"/>
  <c r="AL359" i="42" s="1"/>
  <c r="Z359" i="42"/>
  <c r="AY359" i="42" s="1"/>
  <c r="I359" i="42"/>
  <c r="AH359" i="42" s="1"/>
  <c r="F359" i="42"/>
  <c r="AE359" i="42" s="1"/>
  <c r="J359" i="42"/>
  <c r="AI359" i="42" s="1"/>
  <c r="CJ352" i="42"/>
  <c r="CN352" i="42"/>
  <c r="CO352" i="42" s="1"/>
  <c r="CP352" i="42" s="1"/>
  <c r="G352" i="42"/>
  <c r="AF352" i="42" s="1"/>
  <c r="V352" i="42"/>
  <c r="AU352" i="42" s="1"/>
  <c r="O352" i="42"/>
  <c r="AN352" i="42" s="1"/>
  <c r="S352" i="42"/>
  <c r="AR352" i="42" s="1"/>
  <c r="Q352" i="42"/>
  <c r="AP352" i="42" s="1"/>
  <c r="Y352" i="42"/>
  <c r="AX352" i="42" s="1"/>
  <c r="F352" i="42"/>
  <c r="AE352" i="42" s="1"/>
  <c r="J352" i="42"/>
  <c r="AI352" i="42" s="1"/>
  <c r="W352" i="42"/>
  <c r="AV352" i="42" s="1"/>
  <c r="AA352" i="42"/>
  <c r="AZ352" i="42" s="1"/>
  <c r="R352" i="42"/>
  <c r="AQ352" i="42" s="1"/>
  <c r="E352" i="42"/>
  <c r="AD352" i="42" s="1"/>
  <c r="N352" i="42"/>
  <c r="AM352" i="42" s="1"/>
  <c r="K352" i="42"/>
  <c r="AJ352" i="42" s="1"/>
  <c r="I352" i="42"/>
  <c r="AH352" i="42" s="1"/>
  <c r="Z352" i="42"/>
  <c r="AY352" i="42" s="1"/>
  <c r="U352" i="42"/>
  <c r="AT352" i="42" s="1"/>
  <c r="M352" i="42"/>
  <c r="AL352" i="42" s="1"/>
  <c r="CN383" i="42"/>
  <c r="CO383" i="42" s="1"/>
  <c r="CP383" i="42" s="1"/>
  <c r="CJ383" i="42"/>
  <c r="G383" i="42"/>
  <c r="AF383" i="42" s="1"/>
  <c r="J383" i="42"/>
  <c r="AI383" i="42" s="1"/>
  <c r="R383" i="42"/>
  <c r="AQ383" i="42" s="1"/>
  <c r="U383" i="42"/>
  <c r="AT383" i="42" s="1"/>
  <c r="I383" i="42"/>
  <c r="AH383" i="42" s="1"/>
  <c r="E383" i="42"/>
  <c r="AD383" i="42" s="1"/>
  <c r="Z383" i="42"/>
  <c r="AY383" i="42" s="1"/>
  <c r="W383" i="42"/>
  <c r="AV383" i="42" s="1"/>
  <c r="M383" i="42"/>
  <c r="AL383" i="42" s="1"/>
  <c r="Y383" i="42"/>
  <c r="AX383" i="42" s="1"/>
  <c r="F383" i="42"/>
  <c r="AE383" i="42" s="1"/>
  <c r="K383" i="42"/>
  <c r="AJ383" i="42" s="1"/>
  <c r="AA383" i="42"/>
  <c r="AZ383" i="42" s="1"/>
  <c r="S383" i="42"/>
  <c r="AR383" i="42" s="1"/>
  <c r="O383" i="42"/>
  <c r="AN383" i="42" s="1"/>
  <c r="N383" i="42"/>
  <c r="AM383" i="42" s="1"/>
  <c r="Q383" i="42"/>
  <c r="AP383" i="42" s="1"/>
  <c r="V383" i="42"/>
  <c r="AU383" i="42" s="1"/>
  <c r="CN155" i="42"/>
  <c r="CO155" i="42" s="1"/>
  <c r="CP155" i="42" s="1"/>
  <c r="CJ155" i="42"/>
  <c r="Y155" i="42"/>
  <c r="AX155" i="42" s="1"/>
  <c r="U155" i="42"/>
  <c r="AT155" i="42" s="1"/>
  <c r="O155" i="42"/>
  <c r="AN155" i="42" s="1"/>
  <c r="G155" i="42"/>
  <c r="AF155" i="42" s="1"/>
  <c r="F155" i="42"/>
  <c r="AE155" i="42" s="1"/>
  <c r="S155" i="42"/>
  <c r="AR155" i="42" s="1"/>
  <c r="M155" i="42"/>
  <c r="AL155" i="42" s="1"/>
  <c r="N155" i="42"/>
  <c r="AM155" i="42" s="1"/>
  <c r="W155" i="42"/>
  <c r="AV155" i="42" s="1"/>
  <c r="R155" i="42"/>
  <c r="AQ155" i="42" s="1"/>
  <c r="K155" i="42"/>
  <c r="AJ155" i="42" s="1"/>
  <c r="AA155" i="42"/>
  <c r="AZ155" i="42" s="1"/>
  <c r="Z155" i="42"/>
  <c r="AY155" i="42" s="1"/>
  <c r="Q155" i="42"/>
  <c r="AP155" i="42" s="1"/>
  <c r="V155" i="42"/>
  <c r="AU155" i="42" s="1"/>
  <c r="I155" i="42"/>
  <c r="AH155" i="42" s="1"/>
  <c r="J155" i="42"/>
  <c r="AI155" i="42" s="1"/>
  <c r="E155" i="42"/>
  <c r="AD155" i="42" s="1"/>
  <c r="CJ161" i="42"/>
  <c r="CN161" i="42"/>
  <c r="CO161" i="42" s="1"/>
  <c r="CP161" i="42" s="1"/>
  <c r="J161" i="42"/>
  <c r="AI161" i="42" s="1"/>
  <c r="I161" i="42"/>
  <c r="AH161" i="42" s="1"/>
  <c r="Z161" i="42"/>
  <c r="AY161" i="42" s="1"/>
  <c r="Y161" i="42"/>
  <c r="AX161" i="42" s="1"/>
  <c r="S161" i="42"/>
  <c r="AR161" i="42" s="1"/>
  <c r="AA161" i="42"/>
  <c r="AZ161" i="42" s="1"/>
  <c r="R161" i="42"/>
  <c r="AQ161" i="42" s="1"/>
  <c r="E161" i="42"/>
  <c r="AD161" i="42" s="1"/>
  <c r="M161" i="42"/>
  <c r="AL161" i="42" s="1"/>
  <c r="V161" i="42"/>
  <c r="AU161" i="42" s="1"/>
  <c r="U161" i="42"/>
  <c r="AT161" i="42" s="1"/>
  <c r="W161" i="42"/>
  <c r="AV161" i="42" s="1"/>
  <c r="F161" i="42"/>
  <c r="AE161" i="42" s="1"/>
  <c r="N161" i="42"/>
  <c r="AM161" i="42" s="1"/>
  <c r="G161" i="42"/>
  <c r="AF161" i="42" s="1"/>
  <c r="Q161" i="42"/>
  <c r="AP161" i="42" s="1"/>
  <c r="O161" i="42"/>
  <c r="AN161" i="42" s="1"/>
  <c r="K161" i="42"/>
  <c r="AJ161" i="42" s="1"/>
  <c r="CN193" i="42"/>
  <c r="CO193" i="42" s="1"/>
  <c r="CP193" i="42" s="1"/>
  <c r="CJ193" i="42"/>
  <c r="G193" i="42"/>
  <c r="AF193" i="42" s="1"/>
  <c r="K193" i="42"/>
  <c r="AJ193" i="42" s="1"/>
  <c r="J193" i="42"/>
  <c r="AI193" i="42" s="1"/>
  <c r="AA193" i="42"/>
  <c r="AZ193" i="42" s="1"/>
  <c r="F193" i="42"/>
  <c r="AE193" i="42" s="1"/>
  <c r="E193" i="42"/>
  <c r="AD193" i="42" s="1"/>
  <c r="O193" i="42"/>
  <c r="AN193" i="42" s="1"/>
  <c r="N193" i="42"/>
  <c r="AM193" i="42" s="1"/>
  <c r="W193" i="42"/>
  <c r="AV193" i="42" s="1"/>
  <c r="Z193" i="42"/>
  <c r="AY193" i="42" s="1"/>
  <c r="I193" i="42"/>
  <c r="AH193" i="42" s="1"/>
  <c r="V193" i="42"/>
  <c r="AU193" i="42" s="1"/>
  <c r="U193" i="42"/>
  <c r="AT193" i="42" s="1"/>
  <c r="Y193" i="42"/>
  <c r="AX193" i="42" s="1"/>
  <c r="R193" i="42"/>
  <c r="AQ193" i="42" s="1"/>
  <c r="S193" i="42"/>
  <c r="AR193" i="42" s="1"/>
  <c r="M193" i="42"/>
  <c r="AL193" i="42" s="1"/>
  <c r="Q193" i="42"/>
  <c r="AP193" i="42" s="1"/>
  <c r="DC147" i="42"/>
  <c r="DD147" i="42" s="1"/>
  <c r="DE147" i="42" s="1"/>
  <c r="DC151" i="42"/>
  <c r="DD151" i="42" s="1"/>
  <c r="DE151" i="42" s="1"/>
  <c r="CN278" i="42"/>
  <c r="CO278" i="42" s="1"/>
  <c r="CP278" i="42" s="1"/>
  <c r="CJ278" i="42"/>
  <c r="W278" i="42"/>
  <c r="AV278" i="42" s="1"/>
  <c r="V278" i="42"/>
  <c r="AU278" i="42" s="1"/>
  <c r="G278" i="42"/>
  <c r="AF278" i="42" s="1"/>
  <c r="U278" i="42"/>
  <c r="AT278" i="42" s="1"/>
  <c r="F278" i="42"/>
  <c r="AE278" i="42" s="1"/>
  <c r="E278" i="42"/>
  <c r="AD278" i="42" s="1"/>
  <c r="AA278" i="42"/>
  <c r="AZ278" i="42" s="1"/>
  <c r="Q278" i="42"/>
  <c r="AP278" i="42" s="1"/>
  <c r="K278" i="42"/>
  <c r="AJ278" i="42" s="1"/>
  <c r="O278" i="42"/>
  <c r="AN278" i="42" s="1"/>
  <c r="M278" i="42"/>
  <c r="AL278" i="42" s="1"/>
  <c r="Y278" i="42"/>
  <c r="AX278" i="42" s="1"/>
  <c r="Z278" i="42"/>
  <c r="AY278" i="42" s="1"/>
  <c r="I278" i="42"/>
  <c r="AH278" i="42" s="1"/>
  <c r="N278" i="42"/>
  <c r="AM278" i="42" s="1"/>
  <c r="J278" i="42"/>
  <c r="AI278" i="42" s="1"/>
  <c r="R278" i="42"/>
  <c r="AQ278" i="42" s="1"/>
  <c r="S278" i="42"/>
  <c r="AR278" i="42" s="1"/>
  <c r="CN294" i="42"/>
  <c r="CO294" i="42" s="1"/>
  <c r="CP294" i="42" s="1"/>
  <c r="CJ294" i="42"/>
  <c r="F294" i="42"/>
  <c r="AE294" i="42" s="1"/>
  <c r="Y294" i="42"/>
  <c r="AX294" i="42" s="1"/>
  <c r="K294" i="42"/>
  <c r="AJ294" i="42" s="1"/>
  <c r="G294" i="42"/>
  <c r="AF294" i="42" s="1"/>
  <c r="W294" i="42"/>
  <c r="AV294" i="42" s="1"/>
  <c r="O294" i="42"/>
  <c r="AN294" i="42" s="1"/>
  <c r="AA294" i="42"/>
  <c r="AZ294" i="42" s="1"/>
  <c r="J294" i="42"/>
  <c r="AI294" i="42" s="1"/>
  <c r="I294" i="42"/>
  <c r="AH294" i="42" s="1"/>
  <c r="E294" i="42"/>
  <c r="U294" i="42"/>
  <c r="AT294" i="42" s="1"/>
  <c r="N294" i="42"/>
  <c r="AM294" i="42" s="1"/>
  <c r="V294" i="42"/>
  <c r="AU294" i="42" s="1"/>
  <c r="Q294" i="42"/>
  <c r="AP294" i="42" s="1"/>
  <c r="R294" i="42"/>
  <c r="AQ294" i="42" s="1"/>
  <c r="Z294" i="42"/>
  <c r="AY294" i="42" s="1"/>
  <c r="M294" i="42"/>
  <c r="AL294" i="42" s="1"/>
  <c r="S294" i="42"/>
  <c r="AR294" i="42" s="1"/>
  <c r="CN288" i="42"/>
  <c r="CO288" i="42" s="1"/>
  <c r="CP288" i="42" s="1"/>
  <c r="CJ288" i="42"/>
  <c r="R288" i="42"/>
  <c r="AQ288" i="42" s="1"/>
  <c r="Z288" i="42"/>
  <c r="AY288" i="42" s="1"/>
  <c r="Q288" i="42"/>
  <c r="AP288" i="42" s="1"/>
  <c r="E288" i="42"/>
  <c r="AD288" i="42" s="1"/>
  <c r="K288" i="42"/>
  <c r="AJ288" i="42" s="1"/>
  <c r="N288" i="42"/>
  <c r="AM288" i="42" s="1"/>
  <c r="J288" i="42"/>
  <c r="AI288" i="42" s="1"/>
  <c r="U288" i="42"/>
  <c r="AT288" i="42" s="1"/>
  <c r="G288" i="42"/>
  <c r="AF288" i="42" s="1"/>
  <c r="F288" i="42"/>
  <c r="AE288" i="42" s="1"/>
  <c r="AA288" i="42"/>
  <c r="AZ288" i="42" s="1"/>
  <c r="O288" i="42"/>
  <c r="AN288" i="42" s="1"/>
  <c r="S288" i="42"/>
  <c r="AR288" i="42" s="1"/>
  <c r="Y288" i="42"/>
  <c r="AX288" i="42" s="1"/>
  <c r="I288" i="42"/>
  <c r="AH288" i="42" s="1"/>
  <c r="M288" i="42"/>
  <c r="AL288" i="42" s="1"/>
  <c r="W288" i="42"/>
  <c r="AV288" i="42" s="1"/>
  <c r="V288" i="42"/>
  <c r="AU288" i="42" s="1"/>
  <c r="DC280" i="42"/>
  <c r="DD280" i="42" s="1"/>
  <c r="DE280" i="42" s="1"/>
  <c r="BB216" i="42" l="1" a="1"/>
  <c r="AC160" i="42"/>
  <c r="L202" i="42"/>
  <c r="L269" i="42"/>
  <c r="AC227" i="42"/>
  <c r="AC294" i="42"/>
  <c r="L336" i="42"/>
  <c r="DI156" i="42"/>
  <c r="DK156" i="42" s="1"/>
  <c r="DH156" i="42"/>
  <c r="DJ156" i="42" s="1"/>
  <c r="DI223" i="42"/>
  <c r="DK223" i="42" s="1"/>
  <c r="DH223" i="42"/>
  <c r="DJ223" i="42" s="1"/>
  <c r="DI146" i="42"/>
  <c r="DK146" i="42" s="1"/>
  <c r="DH146" i="42"/>
  <c r="DJ146" i="42" s="1"/>
  <c r="DE210" i="42"/>
  <c r="Q200" i="42" s="1"/>
  <c r="J88" i="42" s="1"/>
  <c r="J33" i="43" s="1"/>
  <c r="DI211" i="42"/>
  <c r="DH211" i="42"/>
  <c r="DH218" i="42"/>
  <c r="DJ218" i="42" s="1"/>
  <c r="DI218" i="42"/>
  <c r="DK218" i="42" s="1"/>
  <c r="DH214" i="42"/>
  <c r="DJ214" i="42" s="1"/>
  <c r="DI214" i="42"/>
  <c r="DK214" i="42" s="1"/>
  <c r="DH225" i="42"/>
  <c r="DJ225" i="42" s="1"/>
  <c r="DI225" i="42"/>
  <c r="DK225" i="42" s="1"/>
  <c r="DH149" i="42"/>
  <c r="DJ149" i="42" s="1"/>
  <c r="DI149" i="42"/>
  <c r="DK149" i="42" s="1"/>
  <c r="DH212" i="42"/>
  <c r="DJ212" i="42" s="1"/>
  <c r="DI212" i="42"/>
  <c r="DK212" i="42" s="1"/>
  <c r="DH361" i="42"/>
  <c r="DJ361" i="42" s="1"/>
  <c r="DI361" i="42"/>
  <c r="DK361" i="42" s="1"/>
  <c r="DI357" i="42"/>
  <c r="DK357" i="42" s="1"/>
  <c r="DH357" i="42"/>
  <c r="DJ357" i="42" s="1"/>
  <c r="DH213" i="42"/>
  <c r="DJ213" i="42" s="1"/>
  <c r="DI213" i="42"/>
  <c r="DK213" i="42" s="1"/>
  <c r="DI155" i="42"/>
  <c r="DK155" i="42" s="1"/>
  <c r="DH155" i="42"/>
  <c r="DJ155" i="42" s="1"/>
  <c r="DI150" i="42"/>
  <c r="DK150" i="42" s="1"/>
  <c r="DH150" i="42"/>
  <c r="DJ150" i="42" s="1"/>
  <c r="DI154" i="42"/>
  <c r="DK154" i="42" s="1"/>
  <c r="DH154" i="42"/>
  <c r="DJ154" i="42" s="1"/>
  <c r="DH293" i="42"/>
  <c r="DJ293" i="42" s="1"/>
  <c r="DI293" i="42"/>
  <c r="DK293" i="42" s="1"/>
  <c r="DI280" i="42"/>
  <c r="DK280" i="42" s="1"/>
  <c r="DH280" i="42"/>
  <c r="DJ280" i="42" s="1"/>
  <c r="DI147" i="42"/>
  <c r="DK147" i="42" s="1"/>
  <c r="DH147" i="42"/>
  <c r="DJ147" i="42" s="1"/>
  <c r="DH158" i="42"/>
  <c r="DJ158" i="42" s="1"/>
  <c r="DI158" i="42"/>
  <c r="DK158" i="42" s="1"/>
  <c r="DH291" i="42"/>
  <c r="DJ291" i="42" s="1"/>
  <c r="DI291" i="42"/>
  <c r="DK291" i="42" s="1"/>
  <c r="DH226" i="42"/>
  <c r="DJ226" i="42" s="1"/>
  <c r="DI226" i="42"/>
  <c r="DK226" i="42" s="1"/>
  <c r="DH145" i="42"/>
  <c r="DJ145" i="42" s="1"/>
  <c r="DI145" i="42"/>
  <c r="DK145" i="42" s="1"/>
  <c r="DE277" i="42"/>
  <c r="Q267" i="42" s="1"/>
  <c r="J89" i="42" s="1"/>
  <c r="J34" i="43" s="1"/>
  <c r="DH278" i="42"/>
  <c r="DI278" i="42"/>
  <c r="DI220" i="42"/>
  <c r="DK220" i="42" s="1"/>
  <c r="DH220" i="42"/>
  <c r="DJ220" i="42" s="1"/>
  <c r="DI217" i="42"/>
  <c r="DK217" i="42" s="1"/>
  <c r="DH217" i="42"/>
  <c r="DJ217" i="42" s="1"/>
  <c r="DH292" i="42"/>
  <c r="DJ292" i="42" s="1"/>
  <c r="DI292" i="42"/>
  <c r="DK292" i="42" s="1"/>
  <c r="DH216" i="42"/>
  <c r="DJ216" i="42" s="1"/>
  <c r="DI216" i="42"/>
  <c r="DK216" i="42" s="1"/>
  <c r="DH347" i="42"/>
  <c r="DJ347" i="42" s="1"/>
  <c r="DI347" i="42"/>
  <c r="DK347" i="42" s="1"/>
  <c r="DI290" i="42"/>
  <c r="DK290" i="42" s="1"/>
  <c r="DH290" i="42"/>
  <c r="DJ290" i="42" s="1"/>
  <c r="DI279" i="42"/>
  <c r="DK279" i="42" s="1"/>
  <c r="DH279" i="42"/>
  <c r="DJ279" i="42" s="1"/>
  <c r="DH288" i="42"/>
  <c r="DJ288" i="42" s="1"/>
  <c r="DI288" i="42"/>
  <c r="DK288" i="42" s="1"/>
  <c r="DI356" i="42"/>
  <c r="DK356" i="42" s="1"/>
  <c r="DH356" i="42"/>
  <c r="DJ356" i="42" s="1"/>
  <c r="DI159" i="42"/>
  <c r="DK159" i="42" s="1"/>
  <c r="DH159" i="42"/>
  <c r="DJ159" i="42" s="1"/>
  <c r="DI160" i="42"/>
  <c r="DK160" i="42" s="1"/>
  <c r="DH160" i="42"/>
  <c r="DJ160" i="42" s="1"/>
  <c r="DH224" i="42"/>
  <c r="DJ224" i="42" s="1"/>
  <c r="DI224" i="42"/>
  <c r="DK224" i="42" s="1"/>
  <c r="DH346" i="42"/>
  <c r="DJ346" i="42" s="1"/>
  <c r="DI346" i="42"/>
  <c r="DK346" i="42" s="1"/>
  <c r="DH295" i="42"/>
  <c r="DJ295" i="42" s="1"/>
  <c r="DI295" i="42"/>
  <c r="DK295" i="42" s="1"/>
  <c r="BB229" i="42" a="1"/>
  <c r="BB325" i="42" a="1"/>
  <c r="BB228" i="42" a="1"/>
  <c r="BB257" i="42" a="1"/>
  <c r="BB310" i="42" a="1"/>
  <c r="BB193" i="42" a="1"/>
  <c r="BB178" i="42" a="1"/>
  <c r="BB214" i="42" a="1"/>
  <c r="BB316" i="42" a="1"/>
  <c r="BB371" i="42" a="1"/>
  <c r="BB392" i="42" a="1"/>
  <c r="BB291" i="42" a="1"/>
  <c r="BB244" i="42" a="1"/>
  <c r="BB321" i="42" a="1"/>
  <c r="BB372" i="42" a="1"/>
  <c r="BB323" i="42" a="1"/>
  <c r="DI360" i="42"/>
  <c r="DK360" i="42" s="1"/>
  <c r="DH360" i="42"/>
  <c r="DJ360" i="42" s="1"/>
  <c r="BB373" i="42" a="1"/>
  <c r="BB350" i="42" a="1"/>
  <c r="BB174" i="42" a="1"/>
  <c r="BB246" i="42" a="1"/>
  <c r="BB313" i="42" a="1"/>
  <c r="BB218" i="42" a="1"/>
  <c r="BB230" i="42" a="1"/>
  <c r="BB284" i="42" a="1"/>
  <c r="BB394" i="42" a="1"/>
  <c r="BB163" i="42" a="1"/>
  <c r="BB304" i="42" a="1"/>
  <c r="BB155" i="42" a="1"/>
  <c r="BB386" i="42" a="1"/>
  <c r="BB301" i="42" a="1"/>
  <c r="BB298" i="42" a="1"/>
  <c r="BB252" i="42" a="1"/>
  <c r="BB251" i="42" a="1"/>
  <c r="BB374" i="42" a="1"/>
  <c r="BB258" i="42" a="1"/>
  <c r="BB149" i="42" a="1"/>
  <c r="DI148" i="42"/>
  <c r="DK148" i="42" s="1"/>
  <c r="DH148" i="42"/>
  <c r="DJ148" i="42" s="1"/>
  <c r="BB311" i="42" a="1"/>
  <c r="DH283" i="42"/>
  <c r="DJ283" i="42" s="1"/>
  <c r="DI283" i="42"/>
  <c r="DK283" i="42" s="1"/>
  <c r="BB253" i="42" a="1"/>
  <c r="DI353" i="42"/>
  <c r="DK353" i="42" s="1"/>
  <c r="DH353" i="42"/>
  <c r="DJ353" i="42" s="1"/>
  <c r="BB248" i="42" a="1"/>
  <c r="BB357" i="42" a="1"/>
  <c r="DI354" i="42"/>
  <c r="DK354" i="42" s="1"/>
  <c r="DH354" i="42"/>
  <c r="DJ354" i="42" s="1"/>
  <c r="CJ210" i="42"/>
  <c r="BB186" i="42" a="1"/>
  <c r="BB165" i="42" a="1"/>
  <c r="BB315" i="42" a="1"/>
  <c r="DH151" i="42"/>
  <c r="DJ151" i="42" s="1"/>
  <c r="DI151" i="42"/>
  <c r="DK151" i="42" s="1"/>
  <c r="BK216" i="42"/>
  <c r="BB216" i="42"/>
  <c r="BJ216" i="42" s="1"/>
  <c r="BR216" i="42" s="1"/>
  <c r="DI358" i="42"/>
  <c r="DK358" i="42" s="1"/>
  <c r="DH358" i="42"/>
  <c r="DJ358" i="42" s="1"/>
  <c r="BB282" i="42" a="1"/>
  <c r="BB245" i="42" a="1"/>
  <c r="DI350" i="42"/>
  <c r="DK350" i="42" s="1"/>
  <c r="DH350" i="42"/>
  <c r="DJ350" i="42" s="1"/>
  <c r="BB170" i="42" a="1"/>
  <c r="BB320" i="42" a="1"/>
  <c r="BB166" i="42" a="1"/>
  <c r="BB383" i="42" a="1"/>
  <c r="BB236" i="42" a="1"/>
  <c r="BB171" i="42" a="1"/>
  <c r="BB384" i="42" a="1"/>
  <c r="BB192" i="42" a="1"/>
  <c r="BB288" i="42" a="1"/>
  <c r="BB327" i="42" a="1"/>
  <c r="BB158" i="42" a="1"/>
  <c r="BB322" i="42" a="1"/>
  <c r="BB285" i="42" a="1"/>
  <c r="BB169" i="42" a="1"/>
  <c r="BB225" i="42" a="1"/>
  <c r="BB324" i="42" a="1"/>
  <c r="BB153" i="42" a="1"/>
  <c r="DH228" i="42"/>
  <c r="DJ228" i="42" s="1"/>
  <c r="DI228" i="42"/>
  <c r="DK228" i="42" s="1"/>
  <c r="BB147" i="42" a="1"/>
  <c r="BB219" i="42" a="1"/>
  <c r="BB259" i="42" a="1"/>
  <c r="BB152" i="42" a="1"/>
  <c r="BB144" i="42" a="1"/>
  <c r="BB366" i="42" a="1"/>
  <c r="L201" i="42"/>
  <c r="AD160" i="42"/>
  <c r="BB160" i="42" s="1" a="1"/>
  <c r="BB367" i="42" a="1"/>
  <c r="BB355" i="42" a="1"/>
  <c r="BB287" i="42" a="1"/>
  <c r="BB168" i="42" a="1"/>
  <c r="BB382" i="42" a="1"/>
  <c r="BB256" i="42" a="1"/>
  <c r="BB161" i="42" a="1"/>
  <c r="BB223" i="42" a="1"/>
  <c r="DH349" i="42"/>
  <c r="DJ349" i="42" s="1"/>
  <c r="DI349" i="42"/>
  <c r="DK349" i="42" s="1"/>
  <c r="BB182" i="42" a="1"/>
  <c r="BB349" i="42" a="1"/>
  <c r="BB348" i="42" a="1"/>
  <c r="BB385" i="42" a="1"/>
  <c r="BB176" i="42" a="1"/>
  <c r="BB213" i="42" a="1"/>
  <c r="DI362" i="42"/>
  <c r="DK362" i="42" s="1"/>
  <c r="DH362" i="42"/>
  <c r="DJ362" i="42" s="1"/>
  <c r="BB222" i="42" a="1"/>
  <c r="BB377" i="42" a="1"/>
  <c r="BB286" i="42" a="1"/>
  <c r="BB292" i="42" a="1"/>
  <c r="DI348" i="42"/>
  <c r="DK348" i="42" s="1"/>
  <c r="DH348" i="42"/>
  <c r="DJ348" i="42" s="1"/>
  <c r="DI351" i="42"/>
  <c r="DK351" i="42" s="1"/>
  <c r="DH351" i="42"/>
  <c r="DJ351" i="42" s="1"/>
  <c r="BB358" i="42" a="1"/>
  <c r="BB295" i="42" a="1"/>
  <c r="BB368" i="42" a="1"/>
  <c r="BB173" i="42" a="1"/>
  <c r="DI219" i="42"/>
  <c r="DK219" i="42" s="1"/>
  <c r="DH219" i="42"/>
  <c r="DJ219" i="42" s="1"/>
  <c r="BB175" i="42" a="1"/>
  <c r="BB224" i="42" a="1"/>
  <c r="BB185" i="42" a="1"/>
  <c r="BB389" i="42" a="1"/>
  <c r="BB360" i="42" a="1"/>
  <c r="BB289" i="42" a="1"/>
  <c r="BB351" i="42" a="1"/>
  <c r="BB172" i="42" a="1"/>
  <c r="BB211" i="42" a="1"/>
  <c r="BB180" i="42" a="1"/>
  <c r="BB233" i="42" a="1"/>
  <c r="BB353" i="42" a="1"/>
  <c r="BB241" i="42" a="1"/>
  <c r="BB278" i="42" a="1"/>
  <c r="BB242" i="42" a="1"/>
  <c r="DI286" i="42"/>
  <c r="DK286" i="42" s="1"/>
  <c r="DH286" i="42"/>
  <c r="DJ286" i="42" s="1"/>
  <c r="DH144" i="42"/>
  <c r="DI144" i="42"/>
  <c r="DE143" i="42"/>
  <c r="Q133" i="42" s="1"/>
  <c r="J87" i="42" s="1"/>
  <c r="J32" i="43" s="1"/>
  <c r="BB281" i="42" a="1"/>
  <c r="BB379" i="42" a="1"/>
  <c r="BB164" i="42" a="1"/>
  <c r="BB162" i="42" a="1"/>
  <c r="BB260" i="42" a="1"/>
  <c r="BB393" i="42" a="1"/>
  <c r="BB364" i="42" a="1"/>
  <c r="DH287" i="42"/>
  <c r="DJ287" i="42" s="1"/>
  <c r="DI287" i="42"/>
  <c r="DK287" i="42" s="1"/>
  <c r="L268" i="42"/>
  <c r="AD227" i="42"/>
  <c r="BB227" i="42" s="1" a="1"/>
  <c r="BB181" i="42" a="1"/>
  <c r="BB249" i="42" a="1"/>
  <c r="BB380" i="42" a="1"/>
  <c r="BB345" i="42" a="1"/>
  <c r="DI227" i="42"/>
  <c r="DK227" i="42" s="1"/>
  <c r="DH227" i="42"/>
  <c r="DJ227" i="42" s="1"/>
  <c r="DH289" i="42"/>
  <c r="DJ289" i="42" s="1"/>
  <c r="DI289" i="42"/>
  <c r="DK289" i="42" s="1"/>
  <c r="BB184" i="42" a="1"/>
  <c r="BB159" i="42" a="1"/>
  <c r="BB378" i="42" a="1"/>
  <c r="BB283" i="42" a="1"/>
  <c r="DH282" i="42"/>
  <c r="DJ282" i="42" s="1"/>
  <c r="DI282" i="42"/>
  <c r="DK282" i="42" s="1"/>
  <c r="BB302" i="42" a="1"/>
  <c r="BB290" i="42" a="1"/>
  <c r="DI152" i="42"/>
  <c r="DK152" i="42" s="1"/>
  <c r="DH152" i="42"/>
  <c r="DJ152" i="42" s="1"/>
  <c r="CJ277" i="42"/>
  <c r="BB237" i="42" a="1"/>
  <c r="BB306" i="42" a="1"/>
  <c r="BB293" i="42" a="1"/>
  <c r="BB319" i="42" a="1"/>
  <c r="BB156" i="42" a="1"/>
  <c r="BB365" i="42" a="1"/>
  <c r="BB154" i="42" a="1"/>
  <c r="BB363" i="42" a="1"/>
  <c r="DH359" i="42"/>
  <c r="DJ359" i="42" s="1"/>
  <c r="DI359" i="42"/>
  <c r="DK359" i="42" s="1"/>
  <c r="BB309" i="42" a="1"/>
  <c r="BB255" i="42" a="1"/>
  <c r="BB187" i="42" a="1"/>
  <c r="BB305" i="42" a="1"/>
  <c r="BB151" i="42" a="1"/>
  <c r="BB145" i="42" a="1"/>
  <c r="BB347" i="42" a="1"/>
  <c r="BB146" i="42" a="1"/>
  <c r="BB188" i="42" a="1"/>
  <c r="BB346" i="42" a="1"/>
  <c r="DI215" i="42"/>
  <c r="DK215" i="42" s="1"/>
  <c r="DH215" i="42"/>
  <c r="DJ215" i="42" s="1"/>
  <c r="BB352" i="42" a="1"/>
  <c r="BB314" i="42" a="1"/>
  <c r="BB220" i="42" a="1"/>
  <c r="BB381" i="42" a="1"/>
  <c r="DH161" i="42"/>
  <c r="DJ161" i="42" s="1"/>
  <c r="DI161" i="42"/>
  <c r="DK161" i="42" s="1"/>
  <c r="BB189" i="42" a="1"/>
  <c r="BB243" i="42" a="1"/>
  <c r="DH221" i="42"/>
  <c r="DJ221" i="42" s="1"/>
  <c r="DI221" i="42"/>
  <c r="DK221" i="42" s="1"/>
  <c r="BB183" i="42" a="1"/>
  <c r="L335" i="42"/>
  <c r="AD294" i="42"/>
  <c r="BB308" i="42" a="1"/>
  <c r="BB362" i="42" a="1"/>
  <c r="BB157" i="42" a="1"/>
  <c r="BB212" i="42" a="1"/>
  <c r="BB326" i="42" a="1"/>
  <c r="BB390" i="42" a="1"/>
  <c r="BB239" i="42" a="1"/>
  <c r="BB297" i="42" a="1"/>
  <c r="CJ344" i="42"/>
  <c r="BB215" i="42" a="1"/>
  <c r="BB376" i="42" a="1"/>
  <c r="BB235" i="42" a="1"/>
  <c r="DH157" i="42"/>
  <c r="DJ157" i="42" s="1"/>
  <c r="DI157" i="42"/>
  <c r="DK157" i="42" s="1"/>
  <c r="BB226" i="42" a="1"/>
  <c r="BB375" i="42" a="1"/>
  <c r="DI352" i="42"/>
  <c r="DK352" i="42" s="1"/>
  <c r="DH352" i="42"/>
  <c r="DJ352" i="42" s="1"/>
  <c r="BB231" i="42" a="1"/>
  <c r="BB307" i="42" a="1"/>
  <c r="BB148" i="42" a="1"/>
  <c r="BB370" i="42" a="1"/>
  <c r="DH345" i="42"/>
  <c r="DE344" i="42"/>
  <c r="Q334" i="42" s="1"/>
  <c r="J90" i="42" s="1"/>
  <c r="J35" i="43" s="1"/>
  <c r="DI345" i="42"/>
  <c r="BB217" i="42" a="1"/>
  <c r="BB221" i="42" a="1"/>
  <c r="BB279" i="42" a="1"/>
  <c r="BB388" i="42" a="1"/>
  <c r="BB250" i="42" a="1"/>
  <c r="BB318" i="42" a="1"/>
  <c r="BB303" i="42" a="1"/>
  <c r="BB247" i="42" a="1"/>
  <c r="BB369" i="42" a="1"/>
  <c r="BB234" i="42" a="1"/>
  <c r="BB300" i="42" a="1"/>
  <c r="BB387" i="42" a="1"/>
  <c r="BB359" i="42" a="1"/>
  <c r="BB361" i="42" a="1"/>
  <c r="DI285" i="42"/>
  <c r="DK285" i="42" s="1"/>
  <c r="DH285" i="42"/>
  <c r="DJ285" i="42" s="1"/>
  <c r="BB317" i="42" a="1"/>
  <c r="DI153" i="42"/>
  <c r="DK153" i="42" s="1"/>
  <c r="DH153" i="42"/>
  <c r="DJ153" i="42" s="1"/>
  <c r="DH355" i="42"/>
  <c r="DJ355" i="42" s="1"/>
  <c r="DI355" i="42"/>
  <c r="DK355" i="42" s="1"/>
  <c r="BB280" i="42" a="1"/>
  <c r="BB238" i="42" a="1"/>
  <c r="BB354" i="42" a="1"/>
  <c r="BB296" i="42" a="1"/>
  <c r="BB177" i="42" a="1"/>
  <c r="BB191" i="42" a="1"/>
  <c r="DH284" i="42"/>
  <c r="DJ284" i="42" s="1"/>
  <c r="DI284" i="42"/>
  <c r="DK284" i="42" s="1"/>
  <c r="BB167" i="42" a="1"/>
  <c r="BB312" i="42" a="1"/>
  <c r="BB299" i="42" a="1"/>
  <c r="CJ143" i="42"/>
  <c r="BB391" i="42" a="1"/>
  <c r="BB150" i="42" a="1"/>
  <c r="BB232" i="42" a="1"/>
  <c r="BB190" i="42" a="1"/>
  <c r="DH281" i="42"/>
  <c r="DJ281" i="42" s="1"/>
  <c r="DI281" i="42"/>
  <c r="DK281" i="42" s="1"/>
  <c r="BB356" i="42" a="1"/>
  <c r="BB254" i="42" a="1"/>
  <c r="BB179" i="42" a="1"/>
  <c r="DI222" i="42"/>
  <c r="DK222" i="42" s="1"/>
  <c r="DH222" i="42"/>
  <c r="DJ222" i="42" s="1"/>
  <c r="BB240" i="42" a="1"/>
  <c r="DI294" i="42"/>
  <c r="DK294" i="42" s="1"/>
  <c r="DH294" i="42"/>
  <c r="DJ294" i="42" s="1"/>
  <c r="BB294" i="42" l="1" a="1"/>
  <c r="BW376" i="42"/>
  <c r="CF376" i="42" s="1"/>
  <c r="BO376" i="42"/>
  <c r="BN376" i="42"/>
  <c r="BV376" i="42"/>
  <c r="CE376" i="42" s="1"/>
  <c r="BV158" i="42"/>
  <c r="CE158" i="42" s="1"/>
  <c r="BW158" i="42"/>
  <c r="CF158" i="42" s="1"/>
  <c r="BN158" i="42"/>
  <c r="BO158" i="42"/>
  <c r="BV232" i="42"/>
  <c r="CE232" i="42" s="1"/>
  <c r="BO232" i="42"/>
  <c r="BN232" i="42"/>
  <c r="BW232" i="42"/>
  <c r="CF232" i="42" s="1"/>
  <c r="BW235" i="42"/>
  <c r="CF235" i="42" s="1"/>
  <c r="BN235" i="42"/>
  <c r="BO235" i="42"/>
  <c r="BV235" i="42"/>
  <c r="CE235" i="42" s="1"/>
  <c r="BW305" i="42"/>
  <c r="CF305" i="42" s="1"/>
  <c r="BV305" i="42"/>
  <c r="CE305" i="42" s="1"/>
  <c r="BO305" i="42"/>
  <c r="BN305" i="42"/>
  <c r="BW302" i="42"/>
  <c r="CF302" i="42" s="1"/>
  <c r="BV302" i="42"/>
  <c r="CE302" i="42" s="1"/>
  <c r="BO302" i="42"/>
  <c r="BN302" i="42"/>
  <c r="BW233" i="42"/>
  <c r="CF233" i="42" s="1"/>
  <c r="BN233" i="42"/>
  <c r="BV233" i="42"/>
  <c r="CE233" i="42" s="1"/>
  <c r="BO233" i="42"/>
  <c r="BW224" i="42"/>
  <c r="CF224" i="42" s="1"/>
  <c r="BO224" i="42"/>
  <c r="BN224" i="42"/>
  <c r="BV224" i="42"/>
  <c r="CE224" i="42" s="1"/>
  <c r="BN371" i="42"/>
  <c r="BW371" i="42"/>
  <c r="CF371" i="42" s="1"/>
  <c r="BV371" i="42"/>
  <c r="CE371" i="42" s="1"/>
  <c r="BO371" i="42"/>
  <c r="BN236" i="42"/>
  <c r="BW236" i="42"/>
  <c r="CF236" i="42" s="1"/>
  <c r="BV236" i="42"/>
  <c r="CE236" i="42" s="1"/>
  <c r="BO236" i="42"/>
  <c r="BV227" i="42"/>
  <c r="CE227" i="42" s="1"/>
  <c r="BN227" i="42"/>
  <c r="BO227" i="42"/>
  <c r="BW227" i="42"/>
  <c r="CF227" i="42" s="1"/>
  <c r="BN260" i="42"/>
  <c r="BV260" i="42"/>
  <c r="CE260" i="42" s="1"/>
  <c r="BW260" i="42"/>
  <c r="CF260" i="42" s="1"/>
  <c r="BO260" i="42"/>
  <c r="BN186" i="42"/>
  <c r="BV186" i="42"/>
  <c r="CE186" i="42" s="1"/>
  <c r="BW186" i="42"/>
  <c r="CF186" i="42" s="1"/>
  <c r="BO186" i="42"/>
  <c r="BV187" i="42"/>
  <c r="CE187" i="42" s="1"/>
  <c r="BN187" i="42"/>
  <c r="BO187" i="42"/>
  <c r="BW187" i="42"/>
  <c r="CF187" i="42" s="1"/>
  <c r="BW297" i="42"/>
  <c r="CF297" i="42" s="1"/>
  <c r="BN297" i="42"/>
  <c r="BV297" i="42"/>
  <c r="CE297" i="42" s="1"/>
  <c r="BO297" i="42"/>
  <c r="BW368" i="42"/>
  <c r="CF368" i="42" s="1"/>
  <c r="BV368" i="42"/>
  <c r="CE368" i="42" s="1"/>
  <c r="BN368" i="42"/>
  <c r="BO368" i="42"/>
  <c r="BW380" i="42"/>
  <c r="CF380" i="42" s="1"/>
  <c r="BN380" i="42"/>
  <c r="BV380" i="42"/>
  <c r="CE380" i="42" s="1"/>
  <c r="BO380" i="42"/>
  <c r="BW309" i="42"/>
  <c r="CF309" i="42" s="1"/>
  <c r="BN309" i="42"/>
  <c r="BV309" i="42"/>
  <c r="CE309" i="42" s="1"/>
  <c r="BO309" i="42"/>
  <c r="BN384" i="42"/>
  <c r="BV384" i="42"/>
  <c r="CE384" i="42" s="1"/>
  <c r="BO384" i="42"/>
  <c r="BW384" i="42"/>
  <c r="CF384" i="42" s="1"/>
  <c r="BO383" i="42"/>
  <c r="BN383" i="42"/>
  <c r="BW383" i="42"/>
  <c r="CF383" i="42" s="1"/>
  <c r="BV383" i="42"/>
  <c r="CE383" i="42" s="1"/>
  <c r="BN223" i="42"/>
  <c r="BW223" i="42"/>
  <c r="CF223" i="42" s="1"/>
  <c r="BV223" i="42"/>
  <c r="CE223" i="42" s="1"/>
  <c r="BO223" i="42"/>
  <c r="BO394" i="42"/>
  <c r="BN394" i="42"/>
  <c r="BW394" i="42"/>
  <c r="CF394" i="42" s="1"/>
  <c r="BV394" i="42"/>
  <c r="CE394" i="42" s="1"/>
  <c r="BW295" i="42"/>
  <c r="CF295" i="42" s="1"/>
  <c r="BO295" i="42"/>
  <c r="BN295" i="42"/>
  <c r="BV295" i="42"/>
  <c r="CE295" i="42" s="1"/>
  <c r="BO378" i="42"/>
  <c r="BW378" i="42"/>
  <c r="CF378" i="42" s="1"/>
  <c r="BN378" i="42"/>
  <c r="BV378" i="42"/>
  <c r="CE378" i="42" s="1"/>
  <c r="BV180" i="42"/>
  <c r="CE180" i="42" s="1"/>
  <c r="BW180" i="42"/>
  <c r="CF180" i="42" s="1"/>
  <c r="BN180" i="42"/>
  <c r="BO180" i="42"/>
  <c r="BW300" i="42"/>
  <c r="CF300" i="42" s="1"/>
  <c r="BN300" i="42"/>
  <c r="BO300" i="42"/>
  <c r="BV300" i="42"/>
  <c r="CE300" i="42" s="1"/>
  <c r="BO159" i="42"/>
  <c r="BV159" i="42"/>
  <c r="CE159" i="42" s="1"/>
  <c r="BW159" i="42"/>
  <c r="CF159" i="42" s="1"/>
  <c r="BN159" i="42"/>
  <c r="BV179" i="42"/>
  <c r="CE179" i="42" s="1"/>
  <c r="BN179" i="42"/>
  <c r="BO179" i="42"/>
  <c r="BW179" i="42"/>
  <c r="CF179" i="42" s="1"/>
  <c r="BO231" i="42"/>
  <c r="BW231" i="42"/>
  <c r="CF231" i="42" s="1"/>
  <c r="BV231" i="42"/>
  <c r="CE231" i="42" s="1"/>
  <c r="BN231" i="42"/>
  <c r="BO153" i="42"/>
  <c r="BW153" i="42"/>
  <c r="CF153" i="42" s="1"/>
  <c r="BV153" i="42"/>
  <c r="CE153" i="42" s="1"/>
  <c r="BN153" i="42"/>
  <c r="BW298" i="42"/>
  <c r="CF298" i="42" s="1"/>
  <c r="BV298" i="42"/>
  <c r="CE298" i="42" s="1"/>
  <c r="BN298" i="42"/>
  <c r="BO298" i="42"/>
  <c r="BW229" i="42"/>
  <c r="CF229" i="42" s="1"/>
  <c r="BV229" i="42"/>
  <c r="CE229" i="42" s="1"/>
  <c r="BN229" i="42"/>
  <c r="BO229" i="42"/>
  <c r="BO391" i="42"/>
  <c r="BN391" i="42"/>
  <c r="BW391" i="42"/>
  <c r="CF391" i="42" s="1"/>
  <c r="BV391" i="42"/>
  <c r="CE391" i="42" s="1"/>
  <c r="BV160" i="42"/>
  <c r="CE160" i="42" s="1"/>
  <c r="BO160" i="42"/>
  <c r="BN160" i="42"/>
  <c r="BW160" i="42"/>
  <c r="CF160" i="42" s="1"/>
  <c r="BO230" i="42"/>
  <c r="BV230" i="42"/>
  <c r="CE230" i="42" s="1"/>
  <c r="BW230" i="42"/>
  <c r="CF230" i="42" s="1"/>
  <c r="BN230" i="42"/>
  <c r="BN182" i="42"/>
  <c r="BW182" i="42"/>
  <c r="CF182" i="42" s="1"/>
  <c r="BV182" i="42"/>
  <c r="CE182" i="42" s="1"/>
  <c r="BO182" i="42"/>
  <c r="BN387" i="42"/>
  <c r="BW387" i="42"/>
  <c r="CF387" i="42" s="1"/>
  <c r="BV387" i="42"/>
  <c r="CE387" i="42" s="1"/>
  <c r="BO387" i="42"/>
  <c r="BO257" i="42"/>
  <c r="BN257" i="42"/>
  <c r="BW257" i="42"/>
  <c r="CF257" i="42" s="1"/>
  <c r="BV257" i="42"/>
  <c r="CE257" i="42" s="1"/>
  <c r="BN184" i="42"/>
  <c r="BV184" i="42"/>
  <c r="CE184" i="42" s="1"/>
  <c r="BW184" i="42"/>
  <c r="CF184" i="42" s="1"/>
  <c r="BO184" i="42"/>
  <c r="BO228" i="42"/>
  <c r="BV228" i="42"/>
  <c r="CE228" i="42" s="1"/>
  <c r="BN228" i="42"/>
  <c r="BW228" i="42"/>
  <c r="CF228" i="42" s="1"/>
  <c r="BV369" i="42"/>
  <c r="CE369" i="42" s="1"/>
  <c r="BO369" i="42"/>
  <c r="BN369" i="42"/>
  <c r="BW369" i="42"/>
  <c r="CF369" i="42" s="1"/>
  <c r="BN375" i="42"/>
  <c r="BW375" i="42"/>
  <c r="CF375" i="42" s="1"/>
  <c r="BV375" i="42"/>
  <c r="CE375" i="42" s="1"/>
  <c r="BO375" i="42"/>
  <c r="BW382" i="42"/>
  <c r="CF382" i="42" s="1"/>
  <c r="BN382" i="42"/>
  <c r="BV382" i="42"/>
  <c r="CE382" i="42" s="1"/>
  <c r="BO382" i="42"/>
  <c r="BO301" i="42"/>
  <c r="BV301" i="42"/>
  <c r="CE301" i="42" s="1"/>
  <c r="BN301" i="42"/>
  <c r="BW301" i="42"/>
  <c r="CF301" i="42" s="1"/>
  <c r="BO388" i="42"/>
  <c r="BW388" i="42"/>
  <c r="CF388" i="42" s="1"/>
  <c r="BV388" i="42"/>
  <c r="CE388" i="42" s="1"/>
  <c r="BN388" i="42"/>
  <c r="BV304" i="42"/>
  <c r="CE304" i="42" s="1"/>
  <c r="BO304" i="42"/>
  <c r="BN304" i="42"/>
  <c r="BW304" i="42"/>
  <c r="CF304" i="42" s="1"/>
  <c r="BW299" i="42"/>
  <c r="CF299" i="42" s="1"/>
  <c r="BV299" i="42"/>
  <c r="CE299" i="42" s="1"/>
  <c r="BN299" i="42"/>
  <c r="BO299" i="42"/>
  <c r="BO385" i="42"/>
  <c r="BN385" i="42"/>
  <c r="BV385" i="42"/>
  <c r="CE385" i="42" s="1"/>
  <c r="BW385" i="42"/>
  <c r="CF385" i="42" s="1"/>
  <c r="BW370" i="42"/>
  <c r="CF370" i="42" s="1"/>
  <c r="BV370" i="42"/>
  <c r="CE370" i="42" s="1"/>
  <c r="BN370" i="42"/>
  <c r="BO370" i="42"/>
  <c r="BW259" i="42"/>
  <c r="CF259" i="42" s="1"/>
  <c r="BN259" i="42"/>
  <c r="BV259" i="42"/>
  <c r="CE259" i="42" s="1"/>
  <c r="BO259" i="42"/>
  <c r="BW393" i="42"/>
  <c r="CF393" i="42" s="1"/>
  <c r="BV393" i="42"/>
  <c r="CE393" i="42" s="1"/>
  <c r="BO393" i="42"/>
  <c r="BN393" i="42"/>
  <c r="BN307" i="42"/>
  <c r="BW307" i="42"/>
  <c r="CF307" i="42" s="1"/>
  <c r="BV307" i="42"/>
  <c r="CE307" i="42" s="1"/>
  <c r="BO307" i="42"/>
  <c r="BO154" i="42"/>
  <c r="BW154" i="42"/>
  <c r="CF154" i="42" s="1"/>
  <c r="BV154" i="42"/>
  <c r="CE154" i="42" s="1"/>
  <c r="BN154" i="42"/>
  <c r="BW157" i="42"/>
  <c r="CF157" i="42" s="1"/>
  <c r="BO157" i="42"/>
  <c r="BV157" i="42"/>
  <c r="CE157" i="42" s="1"/>
  <c r="BN157" i="42"/>
  <c r="BV373" i="42"/>
  <c r="CE373" i="42" s="1"/>
  <c r="BW373" i="42"/>
  <c r="CF373" i="42" s="1"/>
  <c r="BO373" i="42"/>
  <c r="BN373" i="42"/>
  <c r="BN296" i="42"/>
  <c r="BW296" i="42"/>
  <c r="CF296" i="42" s="1"/>
  <c r="BV296" i="42"/>
  <c r="CE296" i="42" s="1"/>
  <c r="BO296" i="42"/>
  <c r="BN156" i="42"/>
  <c r="BO156" i="42"/>
  <c r="BV156" i="42"/>
  <c r="CE156" i="42" s="1"/>
  <c r="BW156" i="42"/>
  <c r="CF156" i="42" s="1"/>
  <c r="BO389" i="42"/>
  <c r="BN389" i="42"/>
  <c r="BV389" i="42"/>
  <c r="CE389" i="42" s="1"/>
  <c r="BW389" i="42"/>
  <c r="CF389" i="42" s="1"/>
  <c r="BO377" i="42"/>
  <c r="BN377" i="42"/>
  <c r="BV377" i="42"/>
  <c r="CE377" i="42" s="1"/>
  <c r="BW377" i="42"/>
  <c r="CF377" i="42" s="1"/>
  <c r="BW225" i="42"/>
  <c r="CF225" i="42" s="1"/>
  <c r="BV225" i="42"/>
  <c r="CE225" i="42" s="1"/>
  <c r="BO225" i="42"/>
  <c r="BN225" i="42"/>
  <c r="BW386" i="42"/>
  <c r="CF386" i="42" s="1"/>
  <c r="BO386" i="42"/>
  <c r="BN386" i="42"/>
  <c r="BV386" i="42"/>
  <c r="CE386" i="42" s="1"/>
  <c r="BV372" i="42"/>
  <c r="CE372" i="42" s="1"/>
  <c r="BN372" i="42"/>
  <c r="BW372" i="42"/>
  <c r="CF372" i="42" s="1"/>
  <c r="BO372" i="42"/>
  <c r="BV367" i="42"/>
  <c r="CE367" i="42" s="1"/>
  <c r="BO367" i="42"/>
  <c r="BN367" i="42"/>
  <c r="BW367" i="42"/>
  <c r="CF367" i="42" s="1"/>
  <c r="BO163" i="42"/>
  <c r="BN163" i="42"/>
  <c r="BV163" i="42"/>
  <c r="CE163" i="42" s="1"/>
  <c r="BW163" i="42"/>
  <c r="CF163" i="42" s="1"/>
  <c r="BO181" i="42"/>
  <c r="BN181" i="42"/>
  <c r="BV181" i="42"/>
  <c r="CE181" i="42" s="1"/>
  <c r="BW181" i="42"/>
  <c r="CF181" i="42" s="1"/>
  <c r="BW392" i="42"/>
  <c r="CF392" i="42" s="1"/>
  <c r="BV392" i="42"/>
  <c r="CE392" i="42" s="1"/>
  <c r="BN392" i="42"/>
  <c r="BO392" i="42"/>
  <c r="BN381" i="42"/>
  <c r="BW381" i="42"/>
  <c r="CF381" i="42" s="1"/>
  <c r="BV381" i="42"/>
  <c r="CE381" i="42" s="1"/>
  <c r="BO381" i="42"/>
  <c r="BW390" i="42"/>
  <c r="CF390" i="42" s="1"/>
  <c r="BV390" i="42"/>
  <c r="CE390" i="42" s="1"/>
  <c r="BN390" i="42"/>
  <c r="BO390" i="42"/>
  <c r="BO258" i="42"/>
  <c r="BN258" i="42"/>
  <c r="BW258" i="42"/>
  <c r="CF258" i="42" s="1"/>
  <c r="BV258" i="42"/>
  <c r="CE258" i="42" s="1"/>
  <c r="BW374" i="42"/>
  <c r="CF374" i="42" s="1"/>
  <c r="BO374" i="42"/>
  <c r="BN374" i="42"/>
  <c r="BV374" i="42"/>
  <c r="CE374" i="42" s="1"/>
  <c r="BN234" i="42"/>
  <c r="BW234" i="42"/>
  <c r="CF234" i="42" s="1"/>
  <c r="BV234" i="42"/>
  <c r="CE234" i="42" s="1"/>
  <c r="BO234" i="42"/>
  <c r="BW162" i="42"/>
  <c r="CF162" i="42" s="1"/>
  <c r="BN162" i="42"/>
  <c r="BO162" i="42"/>
  <c r="BV162" i="42"/>
  <c r="CE162" i="42" s="1"/>
  <c r="BO161" i="42"/>
  <c r="BN161" i="42"/>
  <c r="BV161" i="42"/>
  <c r="CE161" i="42" s="1"/>
  <c r="BW161" i="42"/>
  <c r="CF161" i="42" s="1"/>
  <c r="BO308" i="42"/>
  <c r="BW308" i="42"/>
  <c r="CF308" i="42" s="1"/>
  <c r="BV308" i="42"/>
  <c r="CE308" i="42" s="1"/>
  <c r="BN308" i="42"/>
  <c r="BV379" i="42"/>
  <c r="CE379" i="42" s="1"/>
  <c r="BW379" i="42"/>
  <c r="CF379" i="42" s="1"/>
  <c r="BN379" i="42"/>
  <c r="BO379" i="42"/>
  <c r="BN292" i="42"/>
  <c r="BO292" i="42"/>
  <c r="BV292" i="42"/>
  <c r="CE292" i="42" s="1"/>
  <c r="BW292" i="42"/>
  <c r="CF292" i="42" s="1"/>
  <c r="BO303" i="42"/>
  <c r="BN303" i="42"/>
  <c r="BV303" i="42"/>
  <c r="CE303" i="42" s="1"/>
  <c r="BW303" i="42"/>
  <c r="CF303" i="42" s="1"/>
  <c r="BV294" i="42"/>
  <c r="CE294" i="42" s="1"/>
  <c r="BO294" i="42"/>
  <c r="BW294" i="42"/>
  <c r="CF294" i="42" s="1"/>
  <c r="BN294" i="42"/>
  <c r="BW293" i="42"/>
  <c r="CF293" i="42" s="1"/>
  <c r="BO293" i="42"/>
  <c r="BN293" i="42"/>
  <c r="BV293" i="42"/>
  <c r="CE293" i="42" s="1"/>
  <c r="BW226" i="42"/>
  <c r="CF226" i="42" s="1"/>
  <c r="BN226" i="42"/>
  <c r="BO226" i="42"/>
  <c r="BV226" i="42"/>
  <c r="CE226" i="42" s="1"/>
  <c r="BV306" i="42"/>
  <c r="CE306" i="42" s="1"/>
  <c r="BN306" i="42"/>
  <c r="BW306" i="42"/>
  <c r="CF306" i="42" s="1"/>
  <c r="BO306" i="42"/>
  <c r="BW183" i="42"/>
  <c r="CF183" i="42" s="1"/>
  <c r="BV183" i="42"/>
  <c r="CE183" i="42" s="1"/>
  <c r="BN183" i="42"/>
  <c r="BO183" i="42"/>
  <c r="BW185" i="42"/>
  <c r="CF185" i="42" s="1"/>
  <c r="BV185" i="42"/>
  <c r="CE185" i="42" s="1"/>
  <c r="BN185" i="42"/>
  <c r="BO185" i="42"/>
  <c r="BO155" i="42"/>
  <c r="BN155" i="42"/>
  <c r="BW155" i="42"/>
  <c r="CF155" i="42" s="1"/>
  <c r="BV155" i="42"/>
  <c r="CE155" i="42" s="1"/>
  <c r="BK179" i="42"/>
  <c r="BL179" i="42"/>
  <c r="BM179" i="42"/>
  <c r="BT179" i="42"/>
  <c r="CC179" i="42" s="1"/>
  <c r="BU179" i="42"/>
  <c r="CD179" i="42" s="1"/>
  <c r="BB179" i="42"/>
  <c r="BJ179" i="42" s="1"/>
  <c r="BB157" i="42"/>
  <c r="BJ157" i="42" s="1"/>
  <c r="BU157" i="42"/>
  <c r="CD157" i="42" s="1"/>
  <c r="BM157" i="42"/>
  <c r="BT157" i="42"/>
  <c r="CC157" i="42" s="1"/>
  <c r="BL157" i="42"/>
  <c r="BK157" i="42"/>
  <c r="BS162" i="42"/>
  <c r="BT162" i="42"/>
  <c r="CC162" i="42" s="1"/>
  <c r="BM162" i="42"/>
  <c r="BL162" i="42"/>
  <c r="BK162" i="42"/>
  <c r="BU162" i="42"/>
  <c r="CD162" i="42" s="1"/>
  <c r="BB162" i="42"/>
  <c r="BJ162" i="42" s="1"/>
  <c r="BM223" i="42"/>
  <c r="BB223" i="42"/>
  <c r="BJ223" i="42" s="1"/>
  <c r="BT223" i="42"/>
  <c r="CC223" i="42" s="1"/>
  <c r="BK223" i="42"/>
  <c r="BU223" i="42"/>
  <c r="CD223" i="42" s="1"/>
  <c r="BL223" i="42"/>
  <c r="BU228" i="42"/>
  <c r="CD228" i="42" s="1"/>
  <c r="BL228" i="42"/>
  <c r="BK228" i="42"/>
  <c r="BM228" i="42"/>
  <c r="BT228" i="42"/>
  <c r="CC228" i="42" s="1"/>
  <c r="BB228" i="42"/>
  <c r="BJ228" i="42" s="1"/>
  <c r="BB369" i="42"/>
  <c r="BJ369" i="42" s="1"/>
  <c r="BU369" i="42"/>
  <c r="CD369" i="42" s="1"/>
  <c r="BK369" i="42"/>
  <c r="BL369" i="42"/>
  <c r="BM369" i="42"/>
  <c r="BT369" i="42"/>
  <c r="CC369" i="42" s="1"/>
  <c r="BT161" i="42"/>
  <c r="CC161" i="42" s="1"/>
  <c r="BB161" i="42"/>
  <c r="BJ161" i="42" s="1"/>
  <c r="BL161" i="42"/>
  <c r="BM161" i="42"/>
  <c r="BU161" i="42"/>
  <c r="CD161" i="42" s="1"/>
  <c r="BK161" i="42"/>
  <c r="BB379" i="42"/>
  <c r="BJ379" i="42" s="1"/>
  <c r="BK379" i="42"/>
  <c r="BL379" i="42"/>
  <c r="BU379" i="42"/>
  <c r="CD379" i="42" s="1"/>
  <c r="BT379" i="42"/>
  <c r="CC379" i="42" s="1"/>
  <c r="BM379" i="42"/>
  <c r="BU153" i="42"/>
  <c r="CD153" i="42" s="1"/>
  <c r="BT153" i="42"/>
  <c r="CC153" i="42" s="1"/>
  <c r="BM153" i="42"/>
  <c r="BB153" i="42"/>
  <c r="BJ153" i="42" s="1"/>
  <c r="BL153" i="42"/>
  <c r="BK153" i="42"/>
  <c r="BL188" i="42"/>
  <c r="BM188" i="42"/>
  <c r="BK188" i="42"/>
  <c r="BT188" i="42"/>
  <c r="CC188" i="42" s="1"/>
  <c r="BB188" i="42"/>
  <c r="BJ188" i="42" s="1"/>
  <c r="BU188" i="42"/>
  <c r="CD188" i="42" s="1"/>
  <c r="BK300" i="42"/>
  <c r="BT300" i="42"/>
  <c r="CC300" i="42" s="1"/>
  <c r="BL300" i="42"/>
  <c r="BM300" i="42"/>
  <c r="BB300" i="42"/>
  <c r="BJ300" i="42" s="1"/>
  <c r="BU300" i="42"/>
  <c r="CD300" i="42" s="1"/>
  <c r="BU159" i="42"/>
  <c r="CD159" i="42" s="1"/>
  <c r="BL159" i="42"/>
  <c r="BM159" i="42"/>
  <c r="BB159" i="42"/>
  <c r="BJ159" i="42" s="1"/>
  <c r="BK159" i="42"/>
  <c r="BT159" i="42"/>
  <c r="CC159" i="42" s="1"/>
  <c r="BB374" i="42"/>
  <c r="BJ374" i="42" s="1"/>
  <c r="BK374" i="42"/>
  <c r="BU374" i="42"/>
  <c r="CD374" i="42" s="1"/>
  <c r="BT374" i="42"/>
  <c r="CC374" i="42" s="1"/>
  <c r="BM374" i="42"/>
  <c r="BL374" i="42"/>
  <c r="BB231" i="42"/>
  <c r="BJ231" i="42" s="1"/>
  <c r="BM231" i="42"/>
  <c r="BL231" i="42"/>
  <c r="BK231" i="42"/>
  <c r="BT231" i="42"/>
  <c r="CC231" i="42" s="1"/>
  <c r="BU231" i="42"/>
  <c r="CD231" i="42" s="1"/>
  <c r="BU365" i="42"/>
  <c r="CD365" i="42" s="1"/>
  <c r="BK365" i="42"/>
  <c r="BM365" i="42"/>
  <c r="BT365" i="42"/>
  <c r="CC365" i="42" s="1"/>
  <c r="BB365" i="42"/>
  <c r="BJ365" i="42" s="1"/>
  <c r="BL365" i="42"/>
  <c r="BM298" i="42"/>
  <c r="BU298" i="42"/>
  <c r="CD298" i="42" s="1"/>
  <c r="BK298" i="42"/>
  <c r="BB298" i="42"/>
  <c r="BJ298" i="42" s="1"/>
  <c r="BT298" i="42"/>
  <c r="CC298" i="42" s="1"/>
  <c r="BL298" i="42"/>
  <c r="BK294" i="42"/>
  <c r="BU294" i="42"/>
  <c r="CD294" i="42" s="1"/>
  <c r="BB294" i="42"/>
  <c r="BJ294" i="42" s="1"/>
  <c r="BL294" i="42"/>
  <c r="BT294" i="42"/>
  <c r="CC294" i="42" s="1"/>
  <c r="BM294" i="42"/>
  <c r="BB293" i="42"/>
  <c r="BJ293" i="42" s="1"/>
  <c r="BT293" i="42"/>
  <c r="CC293" i="42" s="1"/>
  <c r="BK293" i="42"/>
  <c r="BM293" i="42"/>
  <c r="BL293" i="42"/>
  <c r="BU293" i="42"/>
  <c r="CD293" i="42" s="1"/>
  <c r="BT301" i="42"/>
  <c r="CC301" i="42" s="1"/>
  <c r="BM301" i="42"/>
  <c r="BL301" i="42"/>
  <c r="BB301" i="42"/>
  <c r="BJ301" i="42" s="1"/>
  <c r="BK301" i="42"/>
  <c r="BU301" i="42"/>
  <c r="CD301" i="42" s="1"/>
  <c r="BL226" i="42"/>
  <c r="BT226" i="42"/>
  <c r="CC226" i="42" s="1"/>
  <c r="BK226" i="42"/>
  <c r="BB226" i="42"/>
  <c r="BJ226" i="42" s="1"/>
  <c r="BU226" i="42"/>
  <c r="CD226" i="42" s="1"/>
  <c r="BM226" i="42"/>
  <c r="BL306" i="42"/>
  <c r="BM306" i="42"/>
  <c r="BB306" i="42"/>
  <c r="BJ306" i="42" s="1"/>
  <c r="BK306" i="42"/>
  <c r="BT306" i="42"/>
  <c r="CC306" i="42" s="1"/>
  <c r="BU306" i="42"/>
  <c r="CD306" i="42" s="1"/>
  <c r="BT377" i="42"/>
  <c r="CC377" i="42" s="1"/>
  <c r="BK377" i="42"/>
  <c r="BB377" i="42"/>
  <c r="BJ377" i="42" s="1"/>
  <c r="BL377" i="42"/>
  <c r="BM377" i="42"/>
  <c r="BU377" i="42"/>
  <c r="CD377" i="42" s="1"/>
  <c r="BL372" i="42"/>
  <c r="BK372" i="42"/>
  <c r="BT372" i="42"/>
  <c r="CC372" i="42" s="1"/>
  <c r="BB372" i="42"/>
  <c r="BJ372" i="42" s="1"/>
  <c r="BM372" i="42"/>
  <c r="BU372" i="42"/>
  <c r="CD372" i="42" s="1"/>
  <c r="BU232" i="42"/>
  <c r="CD232" i="42" s="1"/>
  <c r="BM232" i="42"/>
  <c r="BL232" i="42"/>
  <c r="BB232" i="42"/>
  <c r="BJ232" i="42" s="1"/>
  <c r="BK232" i="42"/>
  <c r="BT232" i="42"/>
  <c r="CC232" i="42" s="1"/>
  <c r="BT380" i="42"/>
  <c r="CC380" i="42" s="1"/>
  <c r="BB380" i="42"/>
  <c r="BJ380" i="42" s="1"/>
  <c r="BU380" i="42"/>
  <c r="CD380" i="42" s="1"/>
  <c r="BK380" i="42"/>
  <c r="BL380" i="42"/>
  <c r="BM380" i="42"/>
  <c r="BT304" i="42"/>
  <c r="CC304" i="42" s="1"/>
  <c r="BU304" i="42"/>
  <c r="CD304" i="42" s="1"/>
  <c r="BM304" i="42"/>
  <c r="BL304" i="42"/>
  <c r="BB304" i="42"/>
  <c r="BJ304" i="42" s="1"/>
  <c r="BK304" i="42"/>
  <c r="BT235" i="42"/>
  <c r="CC235" i="42" s="1"/>
  <c r="BU235" i="42"/>
  <c r="CD235" i="42" s="1"/>
  <c r="BM235" i="42"/>
  <c r="BL235" i="42"/>
  <c r="BK235" i="42"/>
  <c r="BB235" i="42"/>
  <c r="BJ235" i="42" s="1"/>
  <c r="BK367" i="42"/>
  <c r="BU367" i="42"/>
  <c r="CD367" i="42" s="1"/>
  <c r="BL367" i="42"/>
  <c r="BT367" i="42"/>
  <c r="CC367" i="42" s="1"/>
  <c r="BB367" i="42"/>
  <c r="BJ367" i="42" s="1"/>
  <c r="BM367" i="42"/>
  <c r="BM163" i="42"/>
  <c r="BB163" i="42"/>
  <c r="BJ163" i="42" s="1"/>
  <c r="BK163" i="42"/>
  <c r="BL163" i="42"/>
  <c r="BU163" i="42"/>
  <c r="CD163" i="42" s="1"/>
  <c r="BT163" i="42"/>
  <c r="CC163" i="42" s="1"/>
  <c r="BU291" i="42"/>
  <c r="CD291" i="42" s="1"/>
  <c r="BT291" i="42"/>
  <c r="CC291" i="42" s="1"/>
  <c r="BM291" i="42"/>
  <c r="BK291" i="42"/>
  <c r="BB291" i="42"/>
  <c r="BJ291" i="42" s="1"/>
  <c r="BL291" i="42"/>
  <c r="BB221" i="42"/>
  <c r="BJ221" i="42" s="1"/>
  <c r="BT221" i="42"/>
  <c r="CC221" i="42" s="1"/>
  <c r="BL221" i="42"/>
  <c r="BU221" i="42"/>
  <c r="CD221" i="42" s="1"/>
  <c r="BK221" i="42"/>
  <c r="BM221" i="42"/>
  <c r="BM376" i="42"/>
  <c r="BT376" i="42"/>
  <c r="CC376" i="42" s="1"/>
  <c r="BK376" i="42"/>
  <c r="BU376" i="42"/>
  <c r="CD376" i="42" s="1"/>
  <c r="BB376" i="42"/>
  <c r="BJ376" i="42" s="1"/>
  <c r="BL376" i="42"/>
  <c r="BT181" i="42"/>
  <c r="CC181" i="42" s="1"/>
  <c r="BU181" i="42"/>
  <c r="CD181" i="42" s="1"/>
  <c r="BK181" i="42"/>
  <c r="BB181" i="42"/>
  <c r="BJ181" i="42" s="1"/>
  <c r="BM181" i="42"/>
  <c r="BL181" i="42"/>
  <c r="BK160" i="42"/>
  <c r="BT160" i="42"/>
  <c r="CC160" i="42" s="1"/>
  <c r="BU160" i="42"/>
  <c r="CD160" i="42" s="1"/>
  <c r="BB160" i="42"/>
  <c r="BJ160" i="42" s="1"/>
  <c r="BM160" i="42"/>
  <c r="BL160" i="42"/>
  <c r="BM392" i="42"/>
  <c r="BU392" i="42"/>
  <c r="CD392" i="42" s="1"/>
  <c r="BT392" i="42"/>
  <c r="CC392" i="42" s="1"/>
  <c r="BB392" i="42"/>
  <c r="BJ392" i="42" s="1"/>
  <c r="BK392" i="42"/>
  <c r="BL392" i="42"/>
  <c r="BK189" i="42"/>
  <c r="BB189" i="42"/>
  <c r="BJ189" i="42" s="1"/>
  <c r="BT189" i="42"/>
  <c r="CC189" i="42" s="1"/>
  <c r="BL189" i="42"/>
  <c r="BM189" i="42"/>
  <c r="BU189" i="42"/>
  <c r="CD189" i="42" s="1"/>
  <c r="BK290" i="42"/>
  <c r="BL290" i="42"/>
  <c r="BM290" i="42"/>
  <c r="BT290" i="42"/>
  <c r="CC290" i="42" s="1"/>
  <c r="BB290" i="42"/>
  <c r="BJ290" i="42" s="1"/>
  <c r="BU290" i="42"/>
  <c r="CD290" i="42" s="1"/>
  <c r="BB371" i="42"/>
  <c r="BJ371" i="42" s="1"/>
  <c r="BM371" i="42"/>
  <c r="BK371" i="42"/>
  <c r="BU371" i="42"/>
  <c r="CD371" i="42" s="1"/>
  <c r="BL371" i="42"/>
  <c r="BT371" i="42"/>
  <c r="CC371" i="42" s="1"/>
  <c r="BB299" i="42"/>
  <c r="BJ299" i="42" s="1"/>
  <c r="BK299" i="42"/>
  <c r="BT299" i="42"/>
  <c r="CC299" i="42" s="1"/>
  <c r="BL299" i="42"/>
  <c r="BU299" i="42"/>
  <c r="CD299" i="42" s="1"/>
  <c r="BM299" i="42"/>
  <c r="BM295" i="42"/>
  <c r="BU295" i="42"/>
  <c r="CD295" i="42" s="1"/>
  <c r="BK295" i="42"/>
  <c r="BL295" i="42"/>
  <c r="BT295" i="42"/>
  <c r="CC295" i="42" s="1"/>
  <c r="BB295" i="42"/>
  <c r="BJ295" i="42" s="1"/>
  <c r="BB260" i="42"/>
  <c r="BJ260" i="42" s="1"/>
  <c r="BK260" i="42"/>
  <c r="BL260" i="42"/>
  <c r="BT260" i="42"/>
  <c r="CC260" i="42" s="1"/>
  <c r="BU260" i="42"/>
  <c r="CD260" i="42" s="1"/>
  <c r="BM260" i="42"/>
  <c r="BB383" i="42"/>
  <c r="BJ383" i="42" s="1"/>
  <c r="BT383" i="42"/>
  <c r="CC383" i="42" s="1"/>
  <c r="BL383" i="42"/>
  <c r="BK383" i="42"/>
  <c r="BM383" i="42"/>
  <c r="BU383" i="42"/>
  <c r="CD383" i="42" s="1"/>
  <c r="BL257" i="42"/>
  <c r="BT257" i="42"/>
  <c r="CC257" i="42" s="1"/>
  <c r="BM257" i="42"/>
  <c r="BB257" i="42"/>
  <c r="BJ257" i="42" s="1"/>
  <c r="BU257" i="42"/>
  <c r="CD257" i="42" s="1"/>
  <c r="BK257" i="42"/>
  <c r="BK234" i="42"/>
  <c r="BL234" i="42"/>
  <c r="BM234" i="42"/>
  <c r="BB234" i="42"/>
  <c r="BJ234" i="42" s="1"/>
  <c r="BU234" i="42"/>
  <c r="CD234" i="42" s="1"/>
  <c r="BT234" i="42"/>
  <c r="CC234" i="42" s="1"/>
  <c r="BB373" i="42"/>
  <c r="BJ373" i="42" s="1"/>
  <c r="BT373" i="42"/>
  <c r="CC373" i="42" s="1"/>
  <c r="BU373" i="42"/>
  <c r="CD373" i="42" s="1"/>
  <c r="BM373" i="42"/>
  <c r="BL373" i="42"/>
  <c r="BK373" i="42"/>
  <c r="BT156" i="42"/>
  <c r="CC156" i="42" s="1"/>
  <c r="BK156" i="42"/>
  <c r="BL156" i="42"/>
  <c r="BM156" i="42"/>
  <c r="BB156" i="42"/>
  <c r="BJ156" i="42" s="1"/>
  <c r="BU156" i="42"/>
  <c r="CD156" i="42" s="1"/>
  <c r="BB308" i="42"/>
  <c r="BJ308" i="42" s="1"/>
  <c r="BK308" i="42"/>
  <c r="BL308" i="42"/>
  <c r="BM308" i="42"/>
  <c r="BT308" i="42"/>
  <c r="CC308" i="42" s="1"/>
  <c r="BU308" i="42"/>
  <c r="CD308" i="42" s="1"/>
  <c r="BM292" i="42"/>
  <c r="BK292" i="42"/>
  <c r="BT292" i="42"/>
  <c r="CC292" i="42" s="1"/>
  <c r="BL292" i="42"/>
  <c r="BB292" i="42"/>
  <c r="BJ292" i="42" s="1"/>
  <c r="BU292" i="42"/>
  <c r="CD292" i="42" s="1"/>
  <c r="BL375" i="42"/>
  <c r="BM375" i="42"/>
  <c r="BB375" i="42"/>
  <c r="BJ375" i="42" s="1"/>
  <c r="BU375" i="42"/>
  <c r="CD375" i="42" s="1"/>
  <c r="BK375" i="42"/>
  <c r="BT375" i="42"/>
  <c r="CC375" i="42" s="1"/>
  <c r="BT386" i="42"/>
  <c r="CC386" i="42" s="1"/>
  <c r="BK386" i="42"/>
  <c r="BB386" i="42"/>
  <c r="BJ386" i="42" s="1"/>
  <c r="BU386" i="42"/>
  <c r="CD386" i="42" s="1"/>
  <c r="BM386" i="42"/>
  <c r="BL386" i="42"/>
  <c r="BU190" i="42"/>
  <c r="CD190" i="42" s="1"/>
  <c r="BL190" i="42"/>
  <c r="BT190" i="42"/>
  <c r="CC190" i="42" s="1"/>
  <c r="BB190" i="42"/>
  <c r="BJ190" i="42" s="1"/>
  <c r="BM190" i="42"/>
  <c r="BK190" i="42"/>
  <c r="BB183" i="42"/>
  <c r="BJ183" i="42" s="1"/>
  <c r="BK183" i="42"/>
  <c r="BL183" i="42"/>
  <c r="BM183" i="42"/>
  <c r="BU183" i="42"/>
  <c r="CD183" i="42" s="1"/>
  <c r="BT183" i="42"/>
  <c r="CC183" i="42" s="1"/>
  <c r="BU185" i="42"/>
  <c r="CD185" i="42" s="1"/>
  <c r="BM185" i="42"/>
  <c r="BB185" i="42"/>
  <c r="BJ185" i="42" s="1"/>
  <c r="BK185" i="42"/>
  <c r="BL185" i="42"/>
  <c r="BT185" i="42"/>
  <c r="CC185" i="42" s="1"/>
  <c r="BK388" i="42"/>
  <c r="BU388" i="42"/>
  <c r="CD388" i="42" s="1"/>
  <c r="BL388" i="42"/>
  <c r="BT388" i="42"/>
  <c r="CC388" i="42" s="1"/>
  <c r="BM388" i="42"/>
  <c r="BB388" i="42"/>
  <c r="BJ388" i="42" s="1"/>
  <c r="BM224" i="42"/>
  <c r="BB224" i="42"/>
  <c r="BJ224" i="42" s="1"/>
  <c r="BU224" i="42"/>
  <c r="CD224" i="42" s="1"/>
  <c r="BL224" i="42"/>
  <c r="BT224" i="42"/>
  <c r="CC224" i="42" s="1"/>
  <c r="BK224" i="42"/>
  <c r="BB305" i="42"/>
  <c r="BJ305" i="42" s="1"/>
  <c r="BT305" i="42"/>
  <c r="CC305" i="42" s="1"/>
  <c r="BM305" i="42"/>
  <c r="BU305" i="42"/>
  <c r="CD305" i="42" s="1"/>
  <c r="BK305" i="42"/>
  <c r="BL305" i="42"/>
  <c r="BL394" i="42"/>
  <c r="BU394" i="42"/>
  <c r="CD394" i="42" s="1"/>
  <c r="BT394" i="42"/>
  <c r="CC394" i="42" s="1"/>
  <c r="BB394" i="42"/>
  <c r="BJ394" i="42" s="1"/>
  <c r="BM394" i="42"/>
  <c r="BK394" i="42"/>
  <c r="BL187" i="42"/>
  <c r="BM187" i="42"/>
  <c r="BT187" i="42"/>
  <c r="CC187" i="42" s="1"/>
  <c r="BB187" i="42"/>
  <c r="BJ187" i="42" s="1"/>
  <c r="BK187" i="42"/>
  <c r="BU187" i="42"/>
  <c r="CD187" i="42" s="1"/>
  <c r="BB302" i="42"/>
  <c r="BJ302" i="42" s="1"/>
  <c r="BU302" i="42"/>
  <c r="CD302" i="42" s="1"/>
  <c r="BT302" i="42"/>
  <c r="CC302" i="42" s="1"/>
  <c r="BK302" i="42"/>
  <c r="BL302" i="42"/>
  <c r="BM302" i="42"/>
  <c r="BM385" i="42"/>
  <c r="BU385" i="42"/>
  <c r="CD385" i="42" s="1"/>
  <c r="BB385" i="42"/>
  <c r="BJ385" i="42" s="1"/>
  <c r="BK385" i="42"/>
  <c r="BT385" i="42"/>
  <c r="CC385" i="42" s="1"/>
  <c r="BL385" i="42"/>
  <c r="BM366" i="42"/>
  <c r="BU366" i="42"/>
  <c r="CD366" i="42" s="1"/>
  <c r="BT366" i="42"/>
  <c r="CC366" i="42" s="1"/>
  <c r="BB366" i="42"/>
  <c r="BJ366" i="42" s="1"/>
  <c r="BK366" i="42"/>
  <c r="BL366" i="42"/>
  <c r="BK230" i="42"/>
  <c r="BU230" i="42"/>
  <c r="CD230" i="42" s="1"/>
  <c r="BL230" i="42"/>
  <c r="BB230" i="42"/>
  <c r="BJ230" i="42" s="1"/>
  <c r="BM230" i="42"/>
  <c r="BT230" i="42"/>
  <c r="CC230" i="42" s="1"/>
  <c r="BU297" i="42"/>
  <c r="CD297" i="42" s="1"/>
  <c r="BB297" i="42"/>
  <c r="BJ297" i="42" s="1"/>
  <c r="BK297" i="42"/>
  <c r="BM297" i="42"/>
  <c r="BT297" i="42"/>
  <c r="CC297" i="42" s="1"/>
  <c r="BL297" i="42"/>
  <c r="BU309" i="42"/>
  <c r="CD309" i="42" s="1"/>
  <c r="BL309" i="42"/>
  <c r="BK309" i="42"/>
  <c r="BT309" i="42"/>
  <c r="CC309" i="42" s="1"/>
  <c r="BM309" i="42"/>
  <c r="BB309" i="42"/>
  <c r="BJ309" i="42" s="1"/>
  <c r="BU152" i="42"/>
  <c r="CD152" i="42" s="1"/>
  <c r="BL152" i="42"/>
  <c r="BT152" i="42"/>
  <c r="CC152" i="42" s="1"/>
  <c r="BK152" i="42"/>
  <c r="BM152" i="42"/>
  <c r="BB152" i="42"/>
  <c r="BJ152" i="42" s="1"/>
  <c r="BB384" i="42"/>
  <c r="BJ384" i="42" s="1"/>
  <c r="BL384" i="42"/>
  <c r="BU384" i="42"/>
  <c r="CD384" i="42" s="1"/>
  <c r="BM384" i="42"/>
  <c r="BT384" i="42"/>
  <c r="CC384" i="42" s="1"/>
  <c r="BK384" i="42"/>
  <c r="BM370" i="42"/>
  <c r="BB370" i="42"/>
  <c r="BJ370" i="42" s="1"/>
  <c r="BL370" i="42"/>
  <c r="BU370" i="42"/>
  <c r="CD370" i="42" s="1"/>
  <c r="BT370" i="42"/>
  <c r="CC370" i="42" s="1"/>
  <c r="BK370" i="42"/>
  <c r="BB390" i="42"/>
  <c r="BJ390" i="42" s="1"/>
  <c r="BT390" i="42"/>
  <c r="CC390" i="42" s="1"/>
  <c r="BM390" i="42"/>
  <c r="BU390" i="42"/>
  <c r="CD390" i="42" s="1"/>
  <c r="BK390" i="42"/>
  <c r="BL390" i="42"/>
  <c r="BU364" i="42"/>
  <c r="CD364" i="42" s="1"/>
  <c r="BM364" i="42"/>
  <c r="BT364" i="42"/>
  <c r="CC364" i="42" s="1"/>
  <c r="BB364" i="42"/>
  <c r="BJ364" i="42" s="1"/>
  <c r="BL364" i="42"/>
  <c r="BK364" i="42"/>
  <c r="BL233" i="42"/>
  <c r="BU233" i="42"/>
  <c r="CD233" i="42" s="1"/>
  <c r="BM233" i="42"/>
  <c r="BB233" i="42"/>
  <c r="BJ233" i="42" s="1"/>
  <c r="BK233" i="42"/>
  <c r="BT233" i="42"/>
  <c r="CC233" i="42" s="1"/>
  <c r="BK182" i="42"/>
  <c r="BB182" i="42"/>
  <c r="BJ182" i="42" s="1"/>
  <c r="BT182" i="42"/>
  <c r="CC182" i="42" s="1"/>
  <c r="BU182" i="42"/>
  <c r="CD182" i="42" s="1"/>
  <c r="BM182" i="42"/>
  <c r="BL182" i="42"/>
  <c r="BB259" i="42"/>
  <c r="BJ259" i="42" s="1"/>
  <c r="BM259" i="42"/>
  <c r="BK259" i="42"/>
  <c r="BT259" i="42"/>
  <c r="CC259" i="42" s="1"/>
  <c r="BL259" i="42"/>
  <c r="BU259" i="42"/>
  <c r="CD259" i="42" s="1"/>
  <c r="BB307" i="42"/>
  <c r="BJ307" i="42" s="1"/>
  <c r="BK307" i="42"/>
  <c r="BU307" i="42"/>
  <c r="CD307" i="42" s="1"/>
  <c r="BL307" i="42"/>
  <c r="BM307" i="42"/>
  <c r="BT307" i="42"/>
  <c r="CC307" i="42" s="1"/>
  <c r="BM154" i="42"/>
  <c r="BU154" i="42"/>
  <c r="CD154" i="42" s="1"/>
  <c r="BK154" i="42"/>
  <c r="BL154" i="42"/>
  <c r="BT154" i="42"/>
  <c r="CC154" i="42" s="1"/>
  <c r="BB154" i="42"/>
  <c r="BJ154" i="42" s="1"/>
  <c r="BB186" i="42"/>
  <c r="BJ186" i="42" s="1"/>
  <c r="BL186" i="42"/>
  <c r="BM186" i="42"/>
  <c r="BT186" i="42"/>
  <c r="CC186" i="42" s="1"/>
  <c r="BK186" i="42"/>
  <c r="BU186" i="42"/>
  <c r="CD186" i="42" s="1"/>
  <c r="BK184" i="42"/>
  <c r="BT184" i="42"/>
  <c r="CC184" i="42" s="1"/>
  <c r="BU184" i="42"/>
  <c r="CD184" i="42" s="1"/>
  <c r="BM184" i="42"/>
  <c r="BB184" i="42"/>
  <c r="BJ184" i="42" s="1"/>
  <c r="BL184" i="42"/>
  <c r="BT296" i="42"/>
  <c r="CC296" i="42" s="1"/>
  <c r="BU296" i="42"/>
  <c r="CD296" i="42" s="1"/>
  <c r="BB296" i="42"/>
  <c r="BJ296" i="42" s="1"/>
  <c r="BM296" i="42"/>
  <c r="BK296" i="42"/>
  <c r="BL296" i="42"/>
  <c r="BM229" i="42"/>
  <c r="BB229" i="42"/>
  <c r="BJ229" i="42" s="1"/>
  <c r="BT229" i="42"/>
  <c r="CC229" i="42" s="1"/>
  <c r="BU229" i="42"/>
  <c r="CD229" i="42" s="1"/>
  <c r="BK229" i="42"/>
  <c r="BL229" i="42"/>
  <c r="BT303" i="42"/>
  <c r="CC303" i="42" s="1"/>
  <c r="BK303" i="42"/>
  <c r="BU303" i="42"/>
  <c r="CD303" i="42" s="1"/>
  <c r="BM303" i="42"/>
  <c r="BL303" i="42"/>
  <c r="BB303" i="42"/>
  <c r="BJ303" i="42" s="1"/>
  <c r="BM382" i="42"/>
  <c r="BU382" i="42"/>
  <c r="CD382" i="42" s="1"/>
  <c r="BB382" i="42"/>
  <c r="BJ382" i="42" s="1"/>
  <c r="BK382" i="42"/>
  <c r="BL382" i="42"/>
  <c r="BT382" i="42"/>
  <c r="CC382" i="42" s="1"/>
  <c r="BM389" i="42"/>
  <c r="BB389" i="42"/>
  <c r="BJ389" i="42" s="1"/>
  <c r="BT389" i="42"/>
  <c r="CC389" i="42" s="1"/>
  <c r="BL389" i="42"/>
  <c r="BK389" i="42"/>
  <c r="BU389" i="42"/>
  <c r="CD389" i="42" s="1"/>
  <c r="BU225" i="42"/>
  <c r="CD225" i="42" s="1"/>
  <c r="BK225" i="42"/>
  <c r="BM225" i="42"/>
  <c r="BL225" i="42"/>
  <c r="BB225" i="42"/>
  <c r="BJ225" i="42" s="1"/>
  <c r="BT225" i="42"/>
  <c r="CC225" i="42" s="1"/>
  <c r="BT222" i="42"/>
  <c r="CC222" i="42" s="1"/>
  <c r="BU222" i="42"/>
  <c r="CD222" i="42" s="1"/>
  <c r="BL222" i="42"/>
  <c r="BM222" i="42"/>
  <c r="BK222" i="42"/>
  <c r="BB222" i="42"/>
  <c r="BJ222" i="42" s="1"/>
  <c r="BK155" i="42"/>
  <c r="BT155" i="42"/>
  <c r="CC155" i="42" s="1"/>
  <c r="BB155" i="42"/>
  <c r="BJ155" i="42" s="1"/>
  <c r="BL155" i="42"/>
  <c r="BU155" i="42"/>
  <c r="CD155" i="42" s="1"/>
  <c r="BM155" i="42"/>
  <c r="BM391" i="42"/>
  <c r="BB391" i="42"/>
  <c r="BJ391" i="42" s="1"/>
  <c r="BU391" i="42"/>
  <c r="CD391" i="42" s="1"/>
  <c r="BL391" i="42"/>
  <c r="BT391" i="42"/>
  <c r="CC391" i="42" s="1"/>
  <c r="BK391" i="42"/>
  <c r="BL158" i="42"/>
  <c r="BK158" i="42"/>
  <c r="BM158" i="42"/>
  <c r="BT158" i="42"/>
  <c r="CC158" i="42" s="1"/>
  <c r="BU158" i="42"/>
  <c r="CD158" i="42" s="1"/>
  <c r="BB158" i="42"/>
  <c r="BJ158" i="42" s="1"/>
  <c r="BM227" i="42"/>
  <c r="BB227" i="42"/>
  <c r="BJ227" i="42" s="1"/>
  <c r="BT227" i="42"/>
  <c r="CC227" i="42" s="1"/>
  <c r="BU227" i="42"/>
  <c r="CD227" i="42" s="1"/>
  <c r="BK227" i="42"/>
  <c r="BL227" i="42"/>
  <c r="BU368" i="42"/>
  <c r="CD368" i="42" s="1"/>
  <c r="BM368" i="42"/>
  <c r="BK368" i="42"/>
  <c r="BB368" i="42"/>
  <c r="BJ368" i="42" s="1"/>
  <c r="BL368" i="42"/>
  <c r="BT368" i="42"/>
  <c r="CC368" i="42" s="1"/>
  <c r="BM381" i="42"/>
  <c r="BB381" i="42"/>
  <c r="BJ381" i="42" s="1"/>
  <c r="BU381" i="42"/>
  <c r="CD381" i="42" s="1"/>
  <c r="BT381" i="42"/>
  <c r="CC381" i="42" s="1"/>
  <c r="BK381" i="42"/>
  <c r="BL381" i="42"/>
  <c r="BB387" i="42"/>
  <c r="BJ387" i="42" s="1"/>
  <c r="BT387" i="42"/>
  <c r="CC387" i="42" s="1"/>
  <c r="BK387" i="42"/>
  <c r="BL387" i="42"/>
  <c r="BM387" i="42"/>
  <c r="BU387" i="42"/>
  <c r="CD387" i="42" s="1"/>
  <c r="BU378" i="42"/>
  <c r="CD378" i="42" s="1"/>
  <c r="BL378" i="42"/>
  <c r="BT378" i="42"/>
  <c r="CC378" i="42" s="1"/>
  <c r="BB378" i="42"/>
  <c r="BJ378" i="42" s="1"/>
  <c r="BM378" i="42"/>
  <c r="BK378" i="42"/>
  <c r="BL393" i="42"/>
  <c r="BM393" i="42"/>
  <c r="BK393" i="42"/>
  <c r="BU393" i="42"/>
  <c r="CD393" i="42" s="1"/>
  <c r="BB393" i="42"/>
  <c r="BJ393" i="42" s="1"/>
  <c r="BT393" i="42"/>
  <c r="CC393" i="42" s="1"/>
  <c r="BU180" i="42"/>
  <c r="CD180" i="42" s="1"/>
  <c r="BT180" i="42"/>
  <c r="CC180" i="42" s="1"/>
  <c r="BL180" i="42"/>
  <c r="BK180" i="42"/>
  <c r="BM180" i="42"/>
  <c r="BB180" i="42"/>
  <c r="BJ180" i="42" s="1"/>
  <c r="BU236" i="42"/>
  <c r="CD236" i="42" s="1"/>
  <c r="BB236" i="42"/>
  <c r="BJ236" i="42" s="1"/>
  <c r="BK236" i="42"/>
  <c r="BL236" i="42"/>
  <c r="BM236" i="42"/>
  <c r="BT236" i="42"/>
  <c r="CC236" i="42" s="1"/>
  <c r="BU258" i="42"/>
  <c r="CD258" i="42" s="1"/>
  <c r="BB258" i="42"/>
  <c r="BJ258" i="42" s="1"/>
  <c r="BT258" i="42"/>
  <c r="CC258" i="42" s="1"/>
  <c r="BL258" i="42"/>
  <c r="BM258" i="42"/>
  <c r="BK258" i="42"/>
  <c r="BL312" i="42"/>
  <c r="BV312" i="42"/>
  <c r="CE312" i="42" s="1"/>
  <c r="BM312" i="42"/>
  <c r="BK312" i="42"/>
  <c r="BO312" i="42"/>
  <c r="BB312" i="42"/>
  <c r="BJ312" i="42" s="1"/>
  <c r="BU312" i="42"/>
  <c r="CD312" i="42" s="1"/>
  <c r="BN312" i="42"/>
  <c r="BW312" i="42"/>
  <c r="CF312" i="42" s="1"/>
  <c r="BT312" i="42"/>
  <c r="CC312" i="42" s="1"/>
  <c r="BB358" i="42"/>
  <c r="BJ358" i="42" s="1"/>
  <c r="BK358" i="42"/>
  <c r="BW251" i="42"/>
  <c r="CF251" i="42" s="1"/>
  <c r="BT251" i="42"/>
  <c r="CC251" i="42" s="1"/>
  <c r="BV251" i="42"/>
  <c r="CE251" i="42" s="1"/>
  <c r="BL251" i="42"/>
  <c r="BM251" i="42"/>
  <c r="BU251" i="42"/>
  <c r="CD251" i="42" s="1"/>
  <c r="BO251" i="42"/>
  <c r="BB251" i="42"/>
  <c r="BJ251" i="42" s="1"/>
  <c r="BK251" i="42"/>
  <c r="BN251" i="42"/>
  <c r="DI277" i="42"/>
  <c r="DK278" i="42"/>
  <c r="DK277" i="42" s="1"/>
  <c r="Q270" i="42" s="1"/>
  <c r="N89" i="42" s="1"/>
  <c r="N34" i="43" s="1"/>
  <c r="BV167" i="42"/>
  <c r="CE167" i="42" s="1"/>
  <c r="BN167" i="42"/>
  <c r="BU167" i="42"/>
  <c r="CD167" i="42" s="1"/>
  <c r="BO167" i="42"/>
  <c r="BT167" i="42"/>
  <c r="CC167" i="42" s="1"/>
  <c r="BB167" i="42"/>
  <c r="BJ167" i="42" s="1"/>
  <c r="BK167" i="42"/>
  <c r="BM167" i="42"/>
  <c r="BL167" i="42"/>
  <c r="BW167" i="42"/>
  <c r="CF167" i="42" s="1"/>
  <c r="BW242" i="42"/>
  <c r="CF242" i="42" s="1"/>
  <c r="BB242" i="42"/>
  <c r="BJ242" i="42" s="1"/>
  <c r="BO242" i="42"/>
  <c r="BV242" i="42"/>
  <c r="CE242" i="42" s="1"/>
  <c r="BN242" i="42"/>
  <c r="BU242" i="42"/>
  <c r="CD242" i="42" s="1"/>
  <c r="BT242" i="42"/>
  <c r="CC242" i="42" s="1"/>
  <c r="BM242" i="42"/>
  <c r="BL242" i="42"/>
  <c r="BK242" i="42"/>
  <c r="BK316" i="42"/>
  <c r="BW316" i="42"/>
  <c r="CF316" i="42" s="1"/>
  <c r="BB316" i="42"/>
  <c r="BJ316" i="42" s="1"/>
  <c r="BU316" i="42"/>
  <c r="CD316" i="42" s="1"/>
  <c r="BL316" i="42"/>
  <c r="BT316" i="42"/>
  <c r="CC316" i="42" s="1"/>
  <c r="BV316" i="42"/>
  <c r="CE316" i="42" s="1"/>
  <c r="BM316" i="42"/>
  <c r="BO316" i="42"/>
  <c r="BN316" i="42"/>
  <c r="BB240" i="42"/>
  <c r="BJ240" i="42" s="1"/>
  <c r="BU240" i="42"/>
  <c r="CD240" i="42" s="1"/>
  <c r="BV240" i="42"/>
  <c r="CE240" i="42" s="1"/>
  <c r="BK240" i="42"/>
  <c r="BO240" i="42"/>
  <c r="BW240" i="42"/>
  <c r="CF240" i="42" s="1"/>
  <c r="BL240" i="42"/>
  <c r="BN240" i="42"/>
  <c r="BM240" i="42"/>
  <c r="BT240" i="42"/>
  <c r="CC240" i="42" s="1"/>
  <c r="BO173" i="42"/>
  <c r="BL173" i="42"/>
  <c r="BM173" i="42"/>
  <c r="BK173" i="42"/>
  <c r="BT173" i="42"/>
  <c r="CC173" i="42" s="1"/>
  <c r="BU173" i="42"/>
  <c r="CD173" i="42" s="1"/>
  <c r="BV173" i="42"/>
  <c r="CE173" i="42" s="1"/>
  <c r="BB173" i="42"/>
  <c r="BJ173" i="42" s="1"/>
  <c r="BN173" i="42"/>
  <c r="BW173" i="42"/>
  <c r="CF173" i="42" s="1"/>
  <c r="BK149" i="42"/>
  <c r="BB149" i="42"/>
  <c r="BJ149" i="42" s="1"/>
  <c r="BR149" i="42" s="1"/>
  <c r="BK347" i="42"/>
  <c r="BB347" i="42"/>
  <c r="BJ347" i="42" s="1"/>
  <c r="BM319" i="42"/>
  <c r="BL319" i="42"/>
  <c r="BK319" i="42"/>
  <c r="BB319" i="42"/>
  <c r="BJ319" i="42" s="1"/>
  <c r="BO319" i="42"/>
  <c r="BV319" i="42"/>
  <c r="CE319" i="42" s="1"/>
  <c r="BU319" i="42"/>
  <c r="CD319" i="42" s="1"/>
  <c r="BN319" i="42"/>
  <c r="BW319" i="42"/>
  <c r="CF319" i="42" s="1"/>
  <c r="BT319" i="42"/>
  <c r="CC319" i="42" s="1"/>
  <c r="BB348" i="42"/>
  <c r="BJ348" i="42" s="1"/>
  <c r="BK348" i="42"/>
  <c r="BK285" i="42"/>
  <c r="BB285" i="42"/>
  <c r="BJ285" i="42" s="1"/>
  <c r="BB320" i="42"/>
  <c r="BJ320" i="42" s="1"/>
  <c r="BK320" i="42"/>
  <c r="BT320" i="42"/>
  <c r="CC320" i="42" s="1"/>
  <c r="BV320" i="42"/>
  <c r="CE320" i="42" s="1"/>
  <c r="BN320" i="42"/>
  <c r="BU320" i="42"/>
  <c r="CD320" i="42" s="1"/>
  <c r="BL320" i="42"/>
  <c r="BW320" i="42"/>
  <c r="CF320" i="42" s="1"/>
  <c r="BO320" i="42"/>
  <c r="BM320" i="42"/>
  <c r="BV248" i="42"/>
  <c r="CE248" i="42" s="1"/>
  <c r="BK248" i="42"/>
  <c r="BW248" i="42"/>
  <c r="CF248" i="42" s="1"/>
  <c r="BO248" i="42"/>
  <c r="BU248" i="42"/>
  <c r="CD248" i="42" s="1"/>
  <c r="BB248" i="42"/>
  <c r="BJ248" i="42" s="1"/>
  <c r="BL248" i="42"/>
  <c r="BN248" i="42"/>
  <c r="BT248" i="42"/>
  <c r="CC248" i="42" s="1"/>
  <c r="BM248" i="42"/>
  <c r="BB218" i="42"/>
  <c r="BJ218" i="42" s="1"/>
  <c r="BS218" i="42"/>
  <c r="BK218" i="42"/>
  <c r="BK323" i="42"/>
  <c r="BN323" i="42"/>
  <c r="BO323" i="42"/>
  <c r="BW323" i="42"/>
  <c r="CF323" i="42" s="1"/>
  <c r="BL323" i="42"/>
  <c r="BU323" i="42"/>
  <c r="CD323" i="42" s="1"/>
  <c r="BT323" i="42"/>
  <c r="CC323" i="42" s="1"/>
  <c r="BB323" i="42"/>
  <c r="BJ323" i="42" s="1"/>
  <c r="BM323" i="42"/>
  <c r="BV323" i="42"/>
  <c r="CE323" i="42" s="1"/>
  <c r="BB247" i="42"/>
  <c r="BJ247" i="42" s="1"/>
  <c r="BW247" i="42"/>
  <c r="CF247" i="42" s="1"/>
  <c r="BT247" i="42"/>
  <c r="CC247" i="42" s="1"/>
  <c r="BK247" i="42"/>
  <c r="BM247" i="42"/>
  <c r="BL247" i="42"/>
  <c r="BN247" i="42"/>
  <c r="BO247" i="42"/>
  <c r="BU247" i="42"/>
  <c r="CD247" i="42" s="1"/>
  <c r="BV247" i="42"/>
  <c r="CE247" i="42" s="1"/>
  <c r="BN327" i="42"/>
  <c r="BO327" i="42"/>
  <c r="BM327" i="42"/>
  <c r="BW327" i="42"/>
  <c r="CF327" i="42" s="1"/>
  <c r="BL327" i="42"/>
  <c r="BT327" i="42"/>
  <c r="CC327" i="42" s="1"/>
  <c r="BB327" i="42"/>
  <c r="BJ327" i="42" s="1"/>
  <c r="BU327" i="42"/>
  <c r="CD327" i="42" s="1"/>
  <c r="BV327" i="42"/>
  <c r="CE327" i="42" s="1"/>
  <c r="BK327" i="42"/>
  <c r="BW325" i="42"/>
  <c r="CF325" i="42" s="1"/>
  <c r="BB325" i="42"/>
  <c r="BJ325" i="42" s="1"/>
  <c r="BU325" i="42"/>
  <c r="CD325" i="42" s="1"/>
  <c r="BN325" i="42"/>
  <c r="BV325" i="42"/>
  <c r="CE325" i="42" s="1"/>
  <c r="BK325" i="42"/>
  <c r="BM325" i="42"/>
  <c r="BO325" i="42"/>
  <c r="BT325" i="42"/>
  <c r="CC325" i="42" s="1"/>
  <c r="BL325" i="42"/>
  <c r="DH277" i="42"/>
  <c r="DJ278" i="42"/>
  <c r="DJ277" i="42" s="1"/>
  <c r="Q269" i="42" s="1"/>
  <c r="BV250" i="42"/>
  <c r="CE250" i="42" s="1"/>
  <c r="BN250" i="42"/>
  <c r="BW250" i="42"/>
  <c r="CF250" i="42" s="1"/>
  <c r="BO250" i="42"/>
  <c r="BU250" i="42"/>
  <c r="CD250" i="42" s="1"/>
  <c r="BK250" i="42"/>
  <c r="BB250" i="42"/>
  <c r="BJ250" i="42" s="1"/>
  <c r="BL250" i="42"/>
  <c r="BM250" i="42"/>
  <c r="BT250" i="42"/>
  <c r="CC250" i="42" s="1"/>
  <c r="BW176" i="42"/>
  <c r="CF176" i="42" s="1"/>
  <c r="BM176" i="42"/>
  <c r="BT176" i="42"/>
  <c r="CC176" i="42" s="1"/>
  <c r="BN176" i="42"/>
  <c r="BB176" i="42"/>
  <c r="BJ176" i="42" s="1"/>
  <c r="BO176" i="42"/>
  <c r="BK176" i="42"/>
  <c r="BL176" i="42"/>
  <c r="BV176" i="42"/>
  <c r="CE176" i="42" s="1"/>
  <c r="BU176" i="42"/>
  <c r="CD176" i="42" s="1"/>
  <c r="BO175" i="42"/>
  <c r="BN175" i="42"/>
  <c r="BV175" i="42"/>
  <c r="CE175" i="42" s="1"/>
  <c r="BL175" i="42"/>
  <c r="BW175" i="42"/>
  <c r="CF175" i="42" s="1"/>
  <c r="BM175" i="42"/>
  <c r="BK175" i="42"/>
  <c r="BB175" i="42"/>
  <c r="BJ175" i="42" s="1"/>
  <c r="BT175" i="42"/>
  <c r="CC175" i="42" s="1"/>
  <c r="BU175" i="42"/>
  <c r="CD175" i="42" s="1"/>
  <c r="BM311" i="42"/>
  <c r="BW311" i="42"/>
  <c r="CF311" i="42" s="1"/>
  <c r="BL311" i="42"/>
  <c r="BT311" i="42"/>
  <c r="CC311" i="42" s="1"/>
  <c r="BU311" i="42"/>
  <c r="CD311" i="42" s="1"/>
  <c r="BV311" i="42"/>
  <c r="CE311" i="42" s="1"/>
  <c r="BB311" i="42"/>
  <c r="BJ311" i="42" s="1"/>
  <c r="BN311" i="42"/>
  <c r="BO311" i="42"/>
  <c r="BK311" i="42"/>
  <c r="BB214" i="42"/>
  <c r="BJ214" i="42" s="1"/>
  <c r="BK214" i="42"/>
  <c r="BS216" i="42"/>
  <c r="BK359" i="42"/>
  <c r="BB359" i="42"/>
  <c r="BJ359" i="42" s="1"/>
  <c r="BK360" i="42"/>
  <c r="BB360" i="42"/>
  <c r="BJ360" i="42" s="1"/>
  <c r="BR360" i="42" s="1"/>
  <c r="BK357" i="42"/>
  <c r="BB357" i="42"/>
  <c r="BJ357" i="42" s="1"/>
  <c r="BB283" i="42"/>
  <c r="BJ283" i="42" s="1"/>
  <c r="BK283" i="42"/>
  <c r="BW170" i="42"/>
  <c r="CF170" i="42" s="1"/>
  <c r="BO170" i="42"/>
  <c r="BN170" i="42"/>
  <c r="BM170" i="42"/>
  <c r="BB170" i="42"/>
  <c r="BJ170" i="42" s="1"/>
  <c r="BL170" i="42"/>
  <c r="BV170" i="42"/>
  <c r="CE170" i="42" s="1"/>
  <c r="BK170" i="42"/>
  <c r="BT170" i="42"/>
  <c r="CC170" i="42" s="1"/>
  <c r="BU170" i="42"/>
  <c r="CD170" i="42" s="1"/>
  <c r="BB313" i="42"/>
  <c r="BJ313" i="42" s="1"/>
  <c r="BS313" i="42"/>
  <c r="BT313" i="42"/>
  <c r="CC313" i="42" s="1"/>
  <c r="BU313" i="42"/>
  <c r="CD313" i="42" s="1"/>
  <c r="BM313" i="42"/>
  <c r="BN313" i="42"/>
  <c r="BO313" i="42"/>
  <c r="BK313" i="42"/>
  <c r="BV313" i="42"/>
  <c r="CE313" i="42" s="1"/>
  <c r="BW313" i="42"/>
  <c r="CF313" i="42" s="1"/>
  <c r="BL313" i="42"/>
  <c r="BK238" i="42"/>
  <c r="BB238" i="42"/>
  <c r="BJ238" i="42" s="1"/>
  <c r="BT238" i="42"/>
  <c r="CC238" i="42" s="1"/>
  <c r="BU238" i="42"/>
  <c r="CD238" i="42" s="1"/>
  <c r="BO238" i="42"/>
  <c r="BM238" i="42"/>
  <c r="BV238" i="42"/>
  <c r="CE238" i="42" s="1"/>
  <c r="BW238" i="42"/>
  <c r="CF238" i="42" s="1"/>
  <c r="BL238" i="42"/>
  <c r="BN238" i="42"/>
  <c r="BB217" i="42"/>
  <c r="BJ217" i="42" s="1"/>
  <c r="BK217" i="42"/>
  <c r="BB220" i="42"/>
  <c r="BJ220" i="42" s="1"/>
  <c r="BK220" i="42"/>
  <c r="BB363" i="42"/>
  <c r="BJ363" i="42" s="1"/>
  <c r="BK363" i="42"/>
  <c r="BU321" i="42"/>
  <c r="CD321" i="42" s="1"/>
  <c r="BV321" i="42"/>
  <c r="CE321" i="42" s="1"/>
  <c r="BO321" i="42"/>
  <c r="BT321" i="42"/>
  <c r="CC321" i="42" s="1"/>
  <c r="BL321" i="42"/>
  <c r="BB321" i="42"/>
  <c r="BJ321" i="42" s="1"/>
  <c r="BK321" i="42"/>
  <c r="BM321" i="42"/>
  <c r="BW321" i="42"/>
  <c r="CF321" i="42" s="1"/>
  <c r="BN321" i="42"/>
  <c r="BV168" i="42"/>
  <c r="CE168" i="42" s="1"/>
  <c r="BW168" i="42"/>
  <c r="CF168" i="42" s="1"/>
  <c r="BB168" i="42"/>
  <c r="BJ168" i="42" s="1"/>
  <c r="BK168" i="42"/>
  <c r="BO168" i="42"/>
  <c r="BN168" i="42"/>
  <c r="BL168" i="42"/>
  <c r="BM168" i="42"/>
  <c r="BT168" i="42"/>
  <c r="CC168" i="42" s="1"/>
  <c r="BU168" i="42"/>
  <c r="CD168" i="42" s="1"/>
  <c r="BT174" i="42"/>
  <c r="CC174" i="42" s="1"/>
  <c r="BK174" i="42"/>
  <c r="BU174" i="42"/>
  <c r="CD174" i="42" s="1"/>
  <c r="BO174" i="42"/>
  <c r="BB174" i="42"/>
  <c r="BJ174" i="42" s="1"/>
  <c r="BL174" i="42"/>
  <c r="BM174" i="42"/>
  <c r="BN174" i="42"/>
  <c r="BW174" i="42"/>
  <c r="CF174" i="42" s="1"/>
  <c r="BV174" i="42"/>
  <c r="CE174" i="42" s="1"/>
  <c r="BB148" i="42"/>
  <c r="BJ148" i="42" s="1"/>
  <c r="BK148" i="42"/>
  <c r="BB282" i="42"/>
  <c r="BJ282" i="42" s="1"/>
  <c r="BK282" i="42"/>
  <c r="BV318" i="42"/>
  <c r="CE318" i="42" s="1"/>
  <c r="BW318" i="42"/>
  <c r="CF318" i="42" s="1"/>
  <c r="BT318" i="42"/>
  <c r="CC318" i="42" s="1"/>
  <c r="BU318" i="42"/>
  <c r="CD318" i="42" s="1"/>
  <c r="BB318" i="42"/>
  <c r="BJ318" i="42" s="1"/>
  <c r="BN318" i="42"/>
  <c r="BO318" i="42"/>
  <c r="BK318" i="42"/>
  <c r="BL318" i="42"/>
  <c r="BM318" i="42"/>
  <c r="BK346" i="42"/>
  <c r="BB346" i="42"/>
  <c r="BJ346" i="42" s="1"/>
  <c r="BK287" i="42"/>
  <c r="BB287" i="42"/>
  <c r="BJ287" i="42" s="1"/>
  <c r="BB355" i="42"/>
  <c r="BJ355" i="42" s="1"/>
  <c r="BK355" i="42"/>
  <c r="BB191" i="42"/>
  <c r="BJ191" i="42" s="1"/>
  <c r="BK191" i="42"/>
  <c r="BK212" i="42"/>
  <c r="BB212" i="42"/>
  <c r="BJ212" i="42" s="1"/>
  <c r="BK278" i="42"/>
  <c r="BB278" i="42"/>
  <c r="BJ278" i="42" s="1"/>
  <c r="BW324" i="42"/>
  <c r="CF324" i="42" s="1"/>
  <c r="BV324" i="42"/>
  <c r="CE324" i="42" s="1"/>
  <c r="BL324" i="42"/>
  <c r="BU324" i="42"/>
  <c r="CD324" i="42" s="1"/>
  <c r="BM324" i="42"/>
  <c r="BK324" i="42"/>
  <c r="BN324" i="42"/>
  <c r="BT324" i="42"/>
  <c r="CC324" i="42" s="1"/>
  <c r="BO324" i="42"/>
  <c r="BB324" i="42"/>
  <c r="BJ324" i="42" s="1"/>
  <c r="BK255" i="42"/>
  <c r="BB255" i="42"/>
  <c r="BJ255" i="42" s="1"/>
  <c r="BU255" i="42"/>
  <c r="CD255" i="42" s="1"/>
  <c r="BN255" i="42"/>
  <c r="BO255" i="42"/>
  <c r="BV255" i="42"/>
  <c r="CE255" i="42" s="1"/>
  <c r="BW255" i="42"/>
  <c r="CF255" i="42" s="1"/>
  <c r="BT255" i="42"/>
  <c r="CC255" i="42" s="1"/>
  <c r="BL255" i="42"/>
  <c r="BM255" i="42"/>
  <c r="BM178" i="42"/>
  <c r="BU178" i="42"/>
  <c r="CD178" i="42" s="1"/>
  <c r="BN178" i="42"/>
  <c r="BL178" i="42"/>
  <c r="BB178" i="42"/>
  <c r="BJ178" i="42" s="1"/>
  <c r="BT178" i="42"/>
  <c r="CC178" i="42" s="1"/>
  <c r="BV178" i="42"/>
  <c r="CE178" i="42" s="1"/>
  <c r="BW178" i="42"/>
  <c r="CF178" i="42" s="1"/>
  <c r="BO178" i="42"/>
  <c r="BK178" i="42"/>
  <c r="DH210" i="42"/>
  <c r="DJ211" i="42"/>
  <c r="DJ210" i="42" s="1"/>
  <c r="Q202" i="42" s="1"/>
  <c r="BN166" i="42"/>
  <c r="BO166" i="42"/>
  <c r="BK166" i="42"/>
  <c r="BL166" i="42"/>
  <c r="BW166" i="42"/>
  <c r="CF166" i="42" s="1"/>
  <c r="BM166" i="42"/>
  <c r="BT166" i="42"/>
  <c r="CC166" i="42" s="1"/>
  <c r="BB166" i="42"/>
  <c r="BJ166" i="42" s="1"/>
  <c r="BU166" i="42"/>
  <c r="CD166" i="42" s="1"/>
  <c r="BV166" i="42"/>
  <c r="CE166" i="42" s="1"/>
  <c r="BB353" i="42"/>
  <c r="BJ353" i="42" s="1"/>
  <c r="BK353" i="42"/>
  <c r="BW310" i="42"/>
  <c r="CF310" i="42" s="1"/>
  <c r="BL310" i="42"/>
  <c r="BB310" i="42"/>
  <c r="BJ310" i="42" s="1"/>
  <c r="BU310" i="42"/>
  <c r="CD310" i="42" s="1"/>
  <c r="BM310" i="42"/>
  <c r="BO310" i="42"/>
  <c r="BT310" i="42"/>
  <c r="CC310" i="42" s="1"/>
  <c r="BN310" i="42"/>
  <c r="BV310" i="42"/>
  <c r="CE310" i="42" s="1"/>
  <c r="BK310" i="42"/>
  <c r="BK279" i="42"/>
  <c r="BB279" i="42"/>
  <c r="BJ279" i="42" s="1"/>
  <c r="BB354" i="42"/>
  <c r="BJ354" i="42" s="1"/>
  <c r="BK354" i="42"/>
  <c r="BB164" i="42"/>
  <c r="BJ164" i="42" s="1"/>
  <c r="BO164" i="42"/>
  <c r="BN164" i="42"/>
  <c r="BL164" i="42"/>
  <c r="BW164" i="42"/>
  <c r="CF164" i="42" s="1"/>
  <c r="BT164" i="42"/>
  <c r="CC164" i="42" s="1"/>
  <c r="BV164" i="42"/>
  <c r="CE164" i="42" s="1"/>
  <c r="BM164" i="42"/>
  <c r="BU164" i="42"/>
  <c r="CD164" i="42" s="1"/>
  <c r="BK164" i="42"/>
  <c r="BM322" i="42"/>
  <c r="BO322" i="42"/>
  <c r="BN322" i="42"/>
  <c r="BK322" i="42"/>
  <c r="BW322" i="42"/>
  <c r="CF322" i="42" s="1"/>
  <c r="BV322" i="42"/>
  <c r="CE322" i="42" s="1"/>
  <c r="BU322" i="42"/>
  <c r="CD322" i="42" s="1"/>
  <c r="BB322" i="42"/>
  <c r="BJ322" i="42" s="1"/>
  <c r="BL322" i="42"/>
  <c r="BT322" i="42"/>
  <c r="CC322" i="42" s="1"/>
  <c r="BB280" i="42"/>
  <c r="BJ280" i="42" s="1"/>
  <c r="BK280" i="42"/>
  <c r="DI344" i="42"/>
  <c r="DK345" i="42"/>
  <c r="DK344" i="42" s="1"/>
  <c r="Q337" i="42" s="1"/>
  <c r="N90" i="42" s="1"/>
  <c r="N35" i="43" s="1"/>
  <c r="BB281" i="42"/>
  <c r="BJ281" i="42" s="1"/>
  <c r="BK281" i="42"/>
  <c r="BB253" i="42"/>
  <c r="BJ253" i="42" s="1"/>
  <c r="BU253" i="42"/>
  <c r="CD253" i="42" s="1"/>
  <c r="BT253" i="42"/>
  <c r="CC253" i="42" s="1"/>
  <c r="BW253" i="42"/>
  <c r="CF253" i="42" s="1"/>
  <c r="BK253" i="42"/>
  <c r="BN253" i="42"/>
  <c r="BV253" i="42"/>
  <c r="CE253" i="42" s="1"/>
  <c r="BM253" i="42"/>
  <c r="BO253" i="42"/>
  <c r="BL253" i="42"/>
  <c r="BU252" i="42"/>
  <c r="CD252" i="42" s="1"/>
  <c r="BB252" i="42"/>
  <c r="BJ252" i="42" s="1"/>
  <c r="BM252" i="42"/>
  <c r="BK252" i="42"/>
  <c r="BL252" i="42"/>
  <c r="BW252" i="42"/>
  <c r="CF252" i="42" s="1"/>
  <c r="BN252" i="42"/>
  <c r="BO252" i="42"/>
  <c r="BV252" i="42"/>
  <c r="CE252" i="42" s="1"/>
  <c r="BT252" i="42"/>
  <c r="CC252" i="42" s="1"/>
  <c r="BW172" i="42"/>
  <c r="CF172" i="42" s="1"/>
  <c r="BV172" i="42"/>
  <c r="CE172" i="42" s="1"/>
  <c r="BM172" i="42"/>
  <c r="BN172" i="42"/>
  <c r="BB172" i="42"/>
  <c r="BJ172" i="42" s="1"/>
  <c r="BK172" i="42"/>
  <c r="BL172" i="42"/>
  <c r="BO172" i="42"/>
  <c r="BT172" i="42"/>
  <c r="CC172" i="42" s="1"/>
  <c r="BU172" i="42"/>
  <c r="CD172" i="42" s="1"/>
  <c r="BB192" i="42"/>
  <c r="BJ192" i="42" s="1"/>
  <c r="BK192" i="42"/>
  <c r="BT239" i="42"/>
  <c r="CC239" i="42" s="1"/>
  <c r="BU239" i="42"/>
  <c r="CD239" i="42" s="1"/>
  <c r="BM239" i="42"/>
  <c r="BO239" i="42"/>
  <c r="BV239" i="42"/>
  <c r="CE239" i="42" s="1"/>
  <c r="BK239" i="42"/>
  <c r="BB239" i="42"/>
  <c r="BJ239" i="42" s="1"/>
  <c r="BN239" i="42"/>
  <c r="BL239" i="42"/>
  <c r="BW239" i="42"/>
  <c r="CF239" i="42" s="1"/>
  <c r="BU171" i="42"/>
  <c r="CD171" i="42" s="1"/>
  <c r="BV171" i="42"/>
  <c r="CE171" i="42" s="1"/>
  <c r="BM171" i="42"/>
  <c r="BW171" i="42"/>
  <c r="CF171" i="42" s="1"/>
  <c r="BB171" i="42"/>
  <c r="BJ171" i="42" s="1"/>
  <c r="BO171" i="42"/>
  <c r="BL171" i="42"/>
  <c r="BT171" i="42"/>
  <c r="CC171" i="42" s="1"/>
  <c r="BK171" i="42"/>
  <c r="BN171" i="42"/>
  <c r="BK317" i="42"/>
  <c r="BT317" i="42"/>
  <c r="CC317" i="42" s="1"/>
  <c r="BM317" i="42"/>
  <c r="BW317" i="42"/>
  <c r="CF317" i="42" s="1"/>
  <c r="BN317" i="42"/>
  <c r="BL317" i="42"/>
  <c r="BB317" i="42"/>
  <c r="BJ317" i="42" s="1"/>
  <c r="BV317" i="42"/>
  <c r="CE317" i="42" s="1"/>
  <c r="BU317" i="42"/>
  <c r="CD317" i="42" s="1"/>
  <c r="BO317" i="42"/>
  <c r="BO243" i="42"/>
  <c r="BK243" i="42"/>
  <c r="BL243" i="42"/>
  <c r="BB243" i="42"/>
  <c r="BJ243" i="42" s="1"/>
  <c r="BT243" i="42"/>
  <c r="CC243" i="42" s="1"/>
  <c r="BM243" i="42"/>
  <c r="BN243" i="42"/>
  <c r="BW243" i="42"/>
  <c r="CF243" i="42" s="1"/>
  <c r="BV243" i="42"/>
  <c r="CE243" i="42" s="1"/>
  <c r="BU243" i="42"/>
  <c r="CD243" i="42" s="1"/>
  <c r="BB146" i="42"/>
  <c r="BJ146" i="42" s="1"/>
  <c r="BK146" i="42"/>
  <c r="BB286" i="42"/>
  <c r="BJ286" i="42" s="1"/>
  <c r="BK286" i="42"/>
  <c r="BK284" i="42"/>
  <c r="BB284" i="42"/>
  <c r="BJ284" i="42" s="1"/>
  <c r="BB361" i="42"/>
  <c r="BJ361" i="42" s="1"/>
  <c r="BK361" i="42"/>
  <c r="BU241" i="42"/>
  <c r="CD241" i="42" s="1"/>
  <c r="BM241" i="42"/>
  <c r="BW241" i="42"/>
  <c r="CF241" i="42" s="1"/>
  <c r="BV241" i="42"/>
  <c r="CE241" i="42" s="1"/>
  <c r="BN241" i="42"/>
  <c r="BB241" i="42"/>
  <c r="BJ241" i="42" s="1"/>
  <c r="BT241" i="42"/>
  <c r="CC241" i="42" s="1"/>
  <c r="BK241" i="42"/>
  <c r="BL241" i="42"/>
  <c r="BO241" i="42"/>
  <c r="DK211" i="42"/>
  <c r="DK210" i="42" s="1"/>
  <c r="Q203" i="42" s="1"/>
  <c r="N88" i="42" s="1"/>
  <c r="N33" i="43" s="1"/>
  <c r="DI210" i="42"/>
  <c r="BB362" i="42"/>
  <c r="BJ362" i="42" s="1"/>
  <c r="BK362" i="42"/>
  <c r="BK150" i="42"/>
  <c r="BB150" i="42"/>
  <c r="BJ150" i="42" s="1"/>
  <c r="BB145" i="42"/>
  <c r="BJ145" i="42" s="1"/>
  <c r="BK145" i="42"/>
  <c r="BK144" i="42"/>
  <c r="BB144" i="42"/>
  <c r="BJ144" i="42" s="1"/>
  <c r="BV314" i="42"/>
  <c r="CE314" i="42" s="1"/>
  <c r="BM314" i="42"/>
  <c r="BL314" i="42"/>
  <c r="BW314" i="42"/>
  <c r="CF314" i="42" s="1"/>
  <c r="BO314" i="42"/>
  <c r="BU314" i="42"/>
  <c r="CD314" i="42" s="1"/>
  <c r="BN314" i="42"/>
  <c r="BK314" i="42"/>
  <c r="BB314" i="42"/>
  <c r="BJ314" i="42" s="1"/>
  <c r="BT314" i="42"/>
  <c r="CC314" i="42" s="1"/>
  <c r="BK349" i="42"/>
  <c r="BB349" i="42"/>
  <c r="BJ349" i="42" s="1"/>
  <c r="BW246" i="42"/>
  <c r="CF246" i="42" s="1"/>
  <c r="BV246" i="42"/>
  <c r="CE246" i="42" s="1"/>
  <c r="BM246" i="42"/>
  <c r="BT246" i="42"/>
  <c r="CC246" i="42" s="1"/>
  <c r="BB246" i="42"/>
  <c r="BJ246" i="42" s="1"/>
  <c r="BL246" i="42"/>
  <c r="BU246" i="42"/>
  <c r="CD246" i="42" s="1"/>
  <c r="BN246" i="42"/>
  <c r="BO246" i="42"/>
  <c r="BK246" i="42"/>
  <c r="DH143" i="42"/>
  <c r="DJ144" i="42"/>
  <c r="DJ143" i="42" s="1"/>
  <c r="Q135" i="42" s="1"/>
  <c r="BO165" i="42"/>
  <c r="BU165" i="42"/>
  <c r="CD165" i="42" s="1"/>
  <c r="BV165" i="42"/>
  <c r="CE165" i="42" s="1"/>
  <c r="BW165" i="42"/>
  <c r="CF165" i="42" s="1"/>
  <c r="BK165" i="42"/>
  <c r="BB165" i="42"/>
  <c r="BJ165" i="42" s="1"/>
  <c r="BT165" i="42"/>
  <c r="CC165" i="42" s="1"/>
  <c r="BM165" i="42"/>
  <c r="BN165" i="42"/>
  <c r="BL165" i="42"/>
  <c r="BB356" i="42"/>
  <c r="BJ356" i="42" s="1"/>
  <c r="BK356" i="42"/>
  <c r="BB288" i="42"/>
  <c r="BJ288" i="42" s="1"/>
  <c r="BK288" i="42"/>
  <c r="BK350" i="42"/>
  <c r="BB350" i="42"/>
  <c r="BJ350" i="42" s="1"/>
  <c r="BK213" i="42"/>
  <c r="BB213" i="42"/>
  <c r="BJ213" i="42" s="1"/>
  <c r="BB147" i="42"/>
  <c r="BJ147" i="42" s="1"/>
  <c r="BK147" i="42"/>
  <c r="BB351" i="42"/>
  <c r="BJ351" i="42" s="1"/>
  <c r="BK351" i="42"/>
  <c r="BW326" i="42"/>
  <c r="CF326" i="42" s="1"/>
  <c r="BL326" i="42"/>
  <c r="BM326" i="42"/>
  <c r="BO326" i="42"/>
  <c r="BB326" i="42"/>
  <c r="BJ326" i="42" s="1"/>
  <c r="BK326" i="42"/>
  <c r="BN326" i="42"/>
  <c r="BV326" i="42"/>
  <c r="CE326" i="42" s="1"/>
  <c r="BT326" i="42"/>
  <c r="CC326" i="42" s="1"/>
  <c r="BU326" i="42"/>
  <c r="CD326" i="42" s="1"/>
  <c r="BW177" i="42"/>
  <c r="CF177" i="42" s="1"/>
  <c r="BT177" i="42"/>
  <c r="CC177" i="42" s="1"/>
  <c r="BB177" i="42"/>
  <c r="BJ177" i="42" s="1"/>
  <c r="BN177" i="42"/>
  <c r="BO177" i="42"/>
  <c r="BV177" i="42"/>
  <c r="CE177" i="42" s="1"/>
  <c r="BK177" i="42"/>
  <c r="BL177" i="42"/>
  <c r="BM177" i="42"/>
  <c r="BU177" i="42"/>
  <c r="CD177" i="42" s="1"/>
  <c r="BB345" i="42"/>
  <c r="BJ345" i="42" s="1"/>
  <c r="BK345" i="42"/>
  <c r="BK289" i="42"/>
  <c r="BB289" i="42"/>
  <c r="BJ289" i="42" s="1"/>
  <c r="BN256" i="42"/>
  <c r="BU256" i="42"/>
  <c r="CD256" i="42" s="1"/>
  <c r="BT256" i="42"/>
  <c r="CC256" i="42" s="1"/>
  <c r="BB256" i="42"/>
  <c r="BJ256" i="42" s="1"/>
  <c r="BV256" i="42"/>
  <c r="CE256" i="42" s="1"/>
  <c r="BW256" i="42"/>
  <c r="CF256" i="42" s="1"/>
  <c r="BL256" i="42"/>
  <c r="BM256" i="42"/>
  <c r="BK256" i="42"/>
  <c r="BO256" i="42"/>
  <c r="BK193" i="42"/>
  <c r="BB193" i="42"/>
  <c r="BJ193" i="42" s="1"/>
  <c r="BU249" i="42"/>
  <c r="CD249" i="42" s="1"/>
  <c r="BV249" i="42"/>
  <c r="CE249" i="42" s="1"/>
  <c r="BB249" i="42"/>
  <c r="BJ249" i="42" s="1"/>
  <c r="BM249" i="42"/>
  <c r="BT249" i="42"/>
  <c r="CC249" i="42" s="1"/>
  <c r="BK249" i="42"/>
  <c r="BL249" i="42"/>
  <c r="BN249" i="42"/>
  <c r="BW249" i="42"/>
  <c r="CF249" i="42" s="1"/>
  <c r="BO249" i="42"/>
  <c r="BL169" i="42"/>
  <c r="BM169" i="42"/>
  <c r="BT169" i="42"/>
  <c r="CC169" i="42" s="1"/>
  <c r="BU169" i="42"/>
  <c r="CD169" i="42" s="1"/>
  <c r="BV169" i="42"/>
  <c r="CE169" i="42" s="1"/>
  <c r="BW169" i="42"/>
  <c r="CF169" i="42" s="1"/>
  <c r="BK169" i="42"/>
  <c r="BO169" i="42"/>
  <c r="BN169" i="42"/>
  <c r="BB169" i="42"/>
  <c r="BJ169" i="42" s="1"/>
  <c r="BK254" i="42"/>
  <c r="BW254" i="42"/>
  <c r="CF254" i="42" s="1"/>
  <c r="BM254" i="42"/>
  <c r="BN254" i="42"/>
  <c r="BL254" i="42"/>
  <c r="BB254" i="42"/>
  <c r="BJ254" i="42" s="1"/>
  <c r="BO254" i="42"/>
  <c r="BV254" i="42"/>
  <c r="CE254" i="42" s="1"/>
  <c r="BT254" i="42"/>
  <c r="CC254" i="42" s="1"/>
  <c r="BU254" i="42"/>
  <c r="CD254" i="42" s="1"/>
  <c r="DH344" i="42"/>
  <c r="DJ345" i="42"/>
  <c r="DJ344" i="42" s="1"/>
  <c r="Q336" i="42" s="1"/>
  <c r="BB215" i="42"/>
  <c r="BJ215" i="42" s="1"/>
  <c r="BK215" i="42"/>
  <c r="BB352" i="42"/>
  <c r="BJ352" i="42" s="1"/>
  <c r="BK352" i="42"/>
  <c r="BB151" i="42"/>
  <c r="BJ151" i="42" s="1"/>
  <c r="BK151" i="42"/>
  <c r="BV237" i="42"/>
  <c r="CE237" i="42" s="1"/>
  <c r="BK237" i="42"/>
  <c r="BM237" i="42"/>
  <c r="BN237" i="42"/>
  <c r="BL237" i="42"/>
  <c r="BT237" i="42"/>
  <c r="CC237" i="42" s="1"/>
  <c r="BB237" i="42"/>
  <c r="BJ237" i="42" s="1"/>
  <c r="BU237" i="42"/>
  <c r="CD237" i="42" s="1"/>
  <c r="BO237" i="42"/>
  <c r="BW237" i="42"/>
  <c r="CF237" i="42" s="1"/>
  <c r="DI143" i="42"/>
  <c r="DK144" i="42"/>
  <c r="DK143" i="42" s="1"/>
  <c r="Q136" i="42" s="1"/>
  <c r="N87" i="42" s="1"/>
  <c r="N32" i="43" s="1"/>
  <c r="BB211" i="42"/>
  <c r="BJ211" i="42" s="1"/>
  <c r="BK211" i="42"/>
  <c r="BK219" i="42"/>
  <c r="BB219" i="42"/>
  <c r="BJ219" i="42" s="1"/>
  <c r="BV245" i="42"/>
  <c r="CE245" i="42" s="1"/>
  <c r="BW245" i="42"/>
  <c r="CF245" i="42" s="1"/>
  <c r="BO245" i="42"/>
  <c r="BN245" i="42"/>
  <c r="BL245" i="42"/>
  <c r="BU245" i="42"/>
  <c r="CD245" i="42" s="1"/>
  <c r="BM245" i="42"/>
  <c r="BK245" i="42"/>
  <c r="BB245" i="42"/>
  <c r="BJ245" i="42" s="1"/>
  <c r="BT245" i="42"/>
  <c r="CC245" i="42" s="1"/>
  <c r="BO315" i="42"/>
  <c r="BU315" i="42"/>
  <c r="CD315" i="42" s="1"/>
  <c r="BN315" i="42"/>
  <c r="BM315" i="42"/>
  <c r="BT315" i="42"/>
  <c r="CC315" i="42" s="1"/>
  <c r="BB315" i="42"/>
  <c r="BJ315" i="42" s="1"/>
  <c r="BW315" i="42"/>
  <c r="CF315" i="42" s="1"/>
  <c r="BK315" i="42"/>
  <c r="BL315" i="42"/>
  <c r="BV315" i="42"/>
  <c r="CE315" i="42" s="1"/>
  <c r="BU244" i="42"/>
  <c r="CD244" i="42" s="1"/>
  <c r="BB244" i="42"/>
  <c r="BJ244" i="42" s="1"/>
  <c r="BK244" i="42"/>
  <c r="BT244" i="42"/>
  <c r="CC244" i="42" s="1"/>
  <c r="BN244" i="42"/>
  <c r="BL244" i="42"/>
  <c r="BW244" i="42"/>
  <c r="CF244" i="42" s="1"/>
  <c r="BM244" i="42"/>
  <c r="BO244" i="42"/>
  <c r="BV244" i="42"/>
  <c r="CE244" i="42" s="1"/>
  <c r="BR287" i="42" l="1"/>
  <c r="BS144" i="42"/>
  <c r="BS293" i="42"/>
  <c r="BR212" i="42"/>
  <c r="BS307" i="42"/>
  <c r="CB307" i="42" s="1"/>
  <c r="BR219" i="42"/>
  <c r="BS167" i="42"/>
  <c r="CB167" i="42" s="1"/>
  <c r="BS145" i="42"/>
  <c r="CB145" i="42" s="1"/>
  <c r="BS372" i="42"/>
  <c r="CB372" i="42" s="1"/>
  <c r="BR188" i="42"/>
  <c r="BS379" i="42"/>
  <c r="CB379" i="42" s="1"/>
  <c r="BR180" i="42"/>
  <c r="BR150" i="42"/>
  <c r="BS282" i="42"/>
  <c r="CB282" i="42" s="1"/>
  <c r="BS228" i="42"/>
  <c r="CB228" i="42" s="1"/>
  <c r="BS248" i="42"/>
  <c r="CB248" i="42" s="1"/>
  <c r="BS213" i="42"/>
  <c r="CB213" i="42" s="1"/>
  <c r="BS323" i="42"/>
  <c r="CB323" i="42" s="1"/>
  <c r="BS157" i="42"/>
  <c r="BS393" i="42"/>
  <c r="CB393" i="42" s="1"/>
  <c r="BS260" i="42"/>
  <c r="CB260" i="42" s="1"/>
  <c r="BS247" i="42"/>
  <c r="CB247" i="42" s="1"/>
  <c r="BS279" i="42"/>
  <c r="CB279" i="42" s="1"/>
  <c r="BS164" i="42"/>
  <c r="CB164" i="42" s="1"/>
  <c r="BS357" i="42"/>
  <c r="CB357" i="42" s="1"/>
  <c r="BR300" i="42"/>
  <c r="BS354" i="42"/>
  <c r="BS314" i="42"/>
  <c r="CB314" i="42" s="1"/>
  <c r="BS233" i="42"/>
  <c r="CB233" i="42" s="1"/>
  <c r="BR359" i="42"/>
  <c r="BS317" i="42"/>
  <c r="CB317" i="42" s="1"/>
  <c r="BS245" i="42"/>
  <c r="CB245" i="42" s="1"/>
  <c r="BR213" i="42"/>
  <c r="BZ213" i="42" s="1" a="1"/>
  <c r="BZ213" i="42" s="1"/>
  <c r="CA213" i="42" s="1"/>
  <c r="CQ213" i="42" s="1"/>
  <c r="BS296" i="42"/>
  <c r="CB296" i="42" s="1"/>
  <c r="BS384" i="42"/>
  <c r="CB384" i="42" s="1"/>
  <c r="BR289" i="42"/>
  <c r="BR284" i="42"/>
  <c r="BR281" i="42"/>
  <c r="BS381" i="42"/>
  <c r="CB381" i="42" s="1"/>
  <c r="BS154" i="42"/>
  <c r="CB154" i="42" s="1"/>
  <c r="BS189" i="42"/>
  <c r="CB189" i="42" s="1"/>
  <c r="BS173" i="42"/>
  <c r="CB173" i="42" s="1"/>
  <c r="BR349" i="42"/>
  <c r="BS212" i="42"/>
  <c r="CB212" i="42" s="1"/>
  <c r="BR222" i="42"/>
  <c r="BS305" i="42"/>
  <c r="CB305" i="42" s="1"/>
  <c r="BS295" i="42"/>
  <c r="CB295" i="42" s="1"/>
  <c r="BS367" i="42"/>
  <c r="CB367" i="42" s="1"/>
  <c r="BS250" i="42"/>
  <c r="CB250" i="42" s="1"/>
  <c r="BS291" i="42"/>
  <c r="CB291" i="42" s="1"/>
  <c r="BS289" i="42"/>
  <c r="CB289" i="42" s="1"/>
  <c r="BS192" i="42"/>
  <c r="CB192" i="42" s="1"/>
  <c r="BS253" i="42"/>
  <c r="CB253" i="42" s="1"/>
  <c r="BS359" i="42"/>
  <c r="BS311" i="42"/>
  <c r="CB311" i="42" s="1"/>
  <c r="BS390" i="42"/>
  <c r="BS366" i="42"/>
  <c r="CB366" i="42" s="1"/>
  <c r="BR166" i="42"/>
  <c r="BS231" i="42"/>
  <c r="CB231" i="42" s="1"/>
  <c r="BS190" i="42"/>
  <c r="CB190" i="42" s="1"/>
  <c r="BR230" i="42"/>
  <c r="BR351" i="42"/>
  <c r="BR326" i="42"/>
  <c r="BS310" i="42"/>
  <c r="CB310" i="42" s="1"/>
  <c r="BS385" i="42"/>
  <c r="CB385" i="42" s="1"/>
  <c r="BR356" i="42"/>
  <c r="BR346" i="42"/>
  <c r="BS259" i="42"/>
  <c r="CB259" i="42" s="1"/>
  <c r="BR309" i="42"/>
  <c r="BS183" i="42"/>
  <c r="CB183" i="42" s="1"/>
  <c r="BS155" i="42"/>
  <c r="CB155" i="42" s="1"/>
  <c r="BS148" i="42"/>
  <c r="CB148" i="42" s="1"/>
  <c r="BS327" i="42"/>
  <c r="CB327" i="42" s="1"/>
  <c r="BS242" i="42"/>
  <c r="CB242" i="42" s="1"/>
  <c r="BR251" i="42"/>
  <c r="BS364" i="42"/>
  <c r="CB364" i="42" s="1"/>
  <c r="BS383" i="42"/>
  <c r="CB383" i="42" s="1"/>
  <c r="BR215" i="42"/>
  <c r="BS184" i="42"/>
  <c r="CB184" i="42" s="1"/>
  <c r="BS290" i="42"/>
  <c r="BS350" i="42"/>
  <c r="CB350" i="42" s="1"/>
  <c r="BR278" i="42"/>
  <c r="BS220" i="42"/>
  <c r="CB220" i="42" s="1"/>
  <c r="BR229" i="42"/>
  <c r="BS304" i="42"/>
  <c r="CB304" i="42" s="1"/>
  <c r="BS159" i="42"/>
  <c r="CB159" i="42" s="1"/>
  <c r="BR183" i="42"/>
  <c r="BR238" i="42"/>
  <c r="BR193" i="42"/>
  <c r="BS288" i="42"/>
  <c r="CB288" i="42" s="1"/>
  <c r="BS361" i="42"/>
  <c r="CB361" i="42" s="1"/>
  <c r="BS285" i="42"/>
  <c r="CB285" i="42" s="1"/>
  <c r="BR347" i="42"/>
  <c r="BR292" i="42"/>
  <c r="BS234" i="42"/>
  <c r="CB234" i="42" s="1"/>
  <c r="BR163" i="42"/>
  <c r="BS252" i="42"/>
  <c r="CB252" i="42" s="1"/>
  <c r="BR377" i="42"/>
  <c r="BS362" i="42"/>
  <c r="CB362" i="42" s="1"/>
  <c r="BS321" i="42"/>
  <c r="CB321" i="42" s="1"/>
  <c r="BR179" i="42"/>
  <c r="BS256" i="42"/>
  <c r="CB256" i="42" s="1"/>
  <c r="BS222" i="42"/>
  <c r="CB222" i="42" s="1"/>
  <c r="BS156" i="42"/>
  <c r="CB156" i="42" s="1"/>
  <c r="BR306" i="42"/>
  <c r="BS301" i="42"/>
  <c r="CB301" i="42" s="1"/>
  <c r="BR312" i="42"/>
  <c r="BS370" i="42"/>
  <c r="BR237" i="42"/>
  <c r="BS353" i="42"/>
  <c r="CB353" i="42" s="1"/>
  <c r="BR255" i="42"/>
  <c r="BS217" i="42"/>
  <c r="BS348" i="42"/>
  <c r="CB348" i="42" s="1"/>
  <c r="BR391" i="42"/>
  <c r="BR152" i="42"/>
  <c r="BS373" i="42"/>
  <c r="CB373" i="42" s="1"/>
  <c r="BR162" i="42"/>
  <c r="BZ162" i="42" s="1" a="1"/>
  <c r="BZ162" i="42" s="1"/>
  <c r="CA162" i="42" s="1"/>
  <c r="CQ162" i="42" s="1"/>
  <c r="CR162" i="42" s="1"/>
  <c r="BR235" i="42"/>
  <c r="BS286" i="42"/>
  <c r="CB286" i="42" s="1"/>
  <c r="BR225" i="42"/>
  <c r="BR177" i="42"/>
  <c r="BS392" i="42"/>
  <c r="CB392" i="42" s="1"/>
  <c r="BS169" i="42"/>
  <c r="CB169" i="42" s="1"/>
  <c r="BS281" i="42"/>
  <c r="CB281" i="42" s="1"/>
  <c r="BR324" i="42"/>
  <c r="BS175" i="42"/>
  <c r="CB175" i="42" s="1"/>
  <c r="BR325" i="42"/>
  <c r="BR387" i="42"/>
  <c r="BR154" i="42"/>
  <c r="BS187" i="42"/>
  <c r="CB187" i="42" s="1"/>
  <c r="BS308" i="42"/>
  <c r="CB308" i="42" s="1"/>
  <c r="BS188" i="42"/>
  <c r="CB188" i="42" s="1"/>
  <c r="BR178" i="42"/>
  <c r="BS355" i="42"/>
  <c r="CB355" i="42" s="1"/>
  <c r="BS226" i="42"/>
  <c r="CB226" i="42" s="1"/>
  <c r="BR249" i="42"/>
  <c r="BR376" i="42"/>
  <c r="Q335" i="42"/>
  <c r="L90" i="42"/>
  <c r="BR361" i="42"/>
  <c r="BS178" i="42"/>
  <c r="BR298" i="42"/>
  <c r="BS325" i="42"/>
  <c r="BR348" i="42"/>
  <c r="BR227" i="42"/>
  <c r="BR382" i="42"/>
  <c r="BR394" i="42"/>
  <c r="BS306" i="42"/>
  <c r="BS284" i="42"/>
  <c r="BS227" i="42"/>
  <c r="BS182" i="42"/>
  <c r="BS224" i="42"/>
  <c r="BR386" i="42"/>
  <c r="BR257" i="42"/>
  <c r="BS299" i="42"/>
  <c r="BS235" i="42"/>
  <c r="BR380" i="42"/>
  <c r="BS300" i="42"/>
  <c r="BS161" i="42"/>
  <c r="BS172" i="42"/>
  <c r="BS318" i="42"/>
  <c r="BR220" i="42"/>
  <c r="BR176" i="42"/>
  <c r="CB218" i="42"/>
  <c r="BR167" i="42"/>
  <c r="BS312" i="42"/>
  <c r="BR381" i="42"/>
  <c r="BR158" i="42"/>
  <c r="BS225" i="42"/>
  <c r="BS382" i="42"/>
  <c r="BS309" i="42"/>
  <c r="BR388" i="42"/>
  <c r="BS292" i="42"/>
  <c r="BS376" i="42"/>
  <c r="BS298" i="42"/>
  <c r="BS223" i="42"/>
  <c r="BS193" i="42"/>
  <c r="BR345" i="42"/>
  <c r="CB144" i="42"/>
  <c r="BS243" i="42"/>
  <c r="BR322" i="42"/>
  <c r="CB216" i="42"/>
  <c r="Q268" i="42"/>
  <c r="L89" i="42"/>
  <c r="BR327" i="42"/>
  <c r="BR218" i="42"/>
  <c r="BZ218" i="42" s="1" a="1"/>
  <c r="BZ218" i="42" s="1"/>
  <c r="CA218" i="42" s="1"/>
  <c r="CQ218" i="42" s="1"/>
  <c r="BR173" i="42"/>
  <c r="BR155" i="42"/>
  <c r="BR303" i="42"/>
  <c r="BS186" i="42"/>
  <c r="BR307" i="42"/>
  <c r="BR366" i="42"/>
  <c r="BS302" i="42"/>
  <c r="BS394" i="42"/>
  <c r="BS386" i="42"/>
  <c r="BR260" i="42"/>
  <c r="BS380" i="42"/>
  <c r="BR226" i="42"/>
  <c r="CB293" i="42"/>
  <c r="BS153" i="42"/>
  <c r="BS219" i="42"/>
  <c r="BS237" i="42"/>
  <c r="BR254" i="42"/>
  <c r="BS345" i="42"/>
  <c r="BR350" i="42"/>
  <c r="BS165" i="42"/>
  <c r="BS246" i="42"/>
  <c r="BR144" i="42"/>
  <c r="BZ144" i="42" s="1" a="1"/>
  <c r="BZ144" i="42" s="1"/>
  <c r="BR286" i="42"/>
  <c r="BR171" i="42"/>
  <c r="BS239" i="42"/>
  <c r="BR355" i="42"/>
  <c r="BR217" i="42"/>
  <c r="BS214" i="42"/>
  <c r="BR175" i="42"/>
  <c r="BS319" i="42"/>
  <c r="BS240" i="42"/>
  <c r="BS251" i="42"/>
  <c r="BR296" i="42"/>
  <c r="BR233" i="42"/>
  <c r="BR384" i="42"/>
  <c r="BR295" i="42"/>
  <c r="BR189" i="42"/>
  <c r="BS160" i="42"/>
  <c r="BR293" i="42"/>
  <c r="BZ293" i="42" s="1" a="1"/>
  <c r="BZ293" i="42" s="1"/>
  <c r="CA293" i="42" s="1"/>
  <c r="CQ293" i="42" s="1"/>
  <c r="BR365" i="42"/>
  <c r="BR157" i="42"/>
  <c r="BS215" i="42"/>
  <c r="BR239" i="42"/>
  <c r="BR172" i="42"/>
  <c r="CB162" i="42"/>
  <c r="BS360" i="42"/>
  <c r="BZ360" i="42" s="1" a="1"/>
  <c r="BZ360" i="42" s="1"/>
  <c r="CA360" i="42" s="1"/>
  <c r="CQ360" i="42" s="1"/>
  <c r="BR372" i="42"/>
  <c r="CB157" i="42"/>
  <c r="BR147" i="42"/>
  <c r="BR243" i="42"/>
  <c r="BS363" i="42"/>
  <c r="BS149" i="42"/>
  <c r="BZ149" i="42" s="1" a="1"/>
  <c r="BZ149" i="42" s="1"/>
  <c r="CA149" i="42" s="1"/>
  <c r="CQ149" i="42" s="1"/>
  <c r="BR236" i="42"/>
  <c r="BS229" i="42"/>
  <c r="BR182" i="42"/>
  <c r="BS280" i="42"/>
  <c r="BR299" i="42"/>
  <c r="BS191" i="42"/>
  <c r="BS168" i="42"/>
  <c r="BR378" i="42"/>
  <c r="BR241" i="42"/>
  <c r="BR310" i="42"/>
  <c r="BS166" i="42"/>
  <c r="BS378" i="42"/>
  <c r="BR186" i="42"/>
  <c r="BR151" i="42"/>
  <c r="BZ151" i="42" s="1" a="1"/>
  <c r="BZ151" i="42" s="1"/>
  <c r="CA151" i="42" s="1"/>
  <c r="CQ151" i="42" s="1"/>
  <c r="BR146" i="42"/>
  <c r="BS170" i="42"/>
  <c r="BR358" i="42"/>
  <c r="BR368" i="42"/>
  <c r="BR390" i="42"/>
  <c r="BS151" i="42"/>
  <c r="BS326" i="42"/>
  <c r="BR321" i="42"/>
  <c r="BS176" i="42"/>
  <c r="BR297" i="42"/>
  <c r="BR373" i="42"/>
  <c r="BR369" i="42"/>
  <c r="Q134" i="42"/>
  <c r="L87" i="42"/>
  <c r="CB354" i="42"/>
  <c r="BS255" i="42"/>
  <c r="BR282" i="42"/>
  <c r="BR283" i="42"/>
  <c r="BR320" i="42"/>
  <c r="BS297" i="42"/>
  <c r="BR375" i="42"/>
  <c r="BR221" i="42"/>
  <c r="BR294" i="42"/>
  <c r="BS369" i="42"/>
  <c r="BR314" i="42"/>
  <c r="BR354" i="42"/>
  <c r="BS283" i="42"/>
  <c r="BS320" i="42"/>
  <c r="BS258" i="42"/>
  <c r="BR393" i="42"/>
  <c r="BR389" i="42"/>
  <c r="BS303" i="42"/>
  <c r="BR184" i="42"/>
  <c r="BS185" i="42"/>
  <c r="BR190" i="42"/>
  <c r="BR308" i="42"/>
  <c r="BR392" i="42"/>
  <c r="BS221" i="42"/>
  <c r="BR367" i="42"/>
  <c r="BR301" i="42"/>
  <c r="BS365" i="42"/>
  <c r="BR228" i="42"/>
  <c r="BS179" i="42"/>
  <c r="BR185" i="42"/>
  <c r="BR362" i="42"/>
  <c r="BR168" i="42"/>
  <c r="BR316" i="42"/>
  <c r="BR246" i="42"/>
  <c r="BR280" i="42"/>
  <c r="BS391" i="42"/>
  <c r="BR224" i="42"/>
  <c r="BR161" i="42"/>
  <c r="BS147" i="42"/>
  <c r="BR191" i="42"/>
  <c r="BS238" i="42"/>
  <c r="BR160" i="42"/>
  <c r="BR165" i="42"/>
  <c r="BR223" i="42"/>
  <c r="BR211" i="42"/>
  <c r="BS349" i="42"/>
  <c r="BR164" i="42"/>
  <c r="BS174" i="42"/>
  <c r="BR240" i="42"/>
  <c r="BR232" i="42"/>
  <c r="BR374" i="42"/>
  <c r="BS146" i="42"/>
  <c r="BR192" i="42"/>
  <c r="BR258" i="42"/>
  <c r="BS180" i="42"/>
  <c r="BS158" i="42"/>
  <c r="BR181" i="42"/>
  <c r="BS374" i="42"/>
  <c r="BR245" i="42"/>
  <c r="BR187" i="42"/>
  <c r="BS388" i="42"/>
  <c r="BR304" i="42"/>
  <c r="BS171" i="42"/>
  <c r="BS352" i="42"/>
  <c r="BS254" i="42"/>
  <c r="BR256" i="42"/>
  <c r="BS356" i="42"/>
  <c r="BR279" i="42"/>
  <c r="BR353" i="42"/>
  <c r="BS346" i="42"/>
  <c r="BR148" i="42"/>
  <c r="CB313" i="42"/>
  <c r="BR357" i="42"/>
  <c r="BR311" i="42"/>
  <c r="BR242" i="42"/>
  <c r="BS236" i="42"/>
  <c r="BS368" i="42"/>
  <c r="BR259" i="42"/>
  <c r="BR305" i="42"/>
  <c r="BR234" i="42"/>
  <c r="BR290" i="42"/>
  <c r="BS232" i="42"/>
  <c r="BR159" i="42"/>
  <c r="BR379" i="42"/>
  <c r="BS351" i="42"/>
  <c r="BR363" i="42"/>
  <c r="BS177" i="42"/>
  <c r="BR153" i="42"/>
  <c r="BR315" i="42"/>
  <c r="BS249" i="42"/>
  <c r="BR318" i="42"/>
  <c r="BS316" i="42"/>
  <c r="BS230" i="42"/>
  <c r="BR231" i="42"/>
  <c r="BR174" i="42"/>
  <c r="BR170" i="42"/>
  <c r="BR247" i="42"/>
  <c r="BZ247" i="42" s="1" a="1"/>
  <c r="BZ247" i="42" s="1"/>
  <c r="CA247" i="42" s="1"/>
  <c r="CQ247" i="42" s="1"/>
  <c r="BR302" i="42"/>
  <c r="BS257" i="42"/>
  <c r="BS315" i="42"/>
  <c r="Q201" i="42"/>
  <c r="L88" i="42"/>
  <c r="BR214" i="42"/>
  <c r="BS387" i="42"/>
  <c r="BS211" i="42"/>
  <c r="BR317" i="42"/>
  <c r="BS287" i="42"/>
  <c r="BZ287" i="42" s="1" a="1"/>
  <c r="BZ287" i="42" s="1"/>
  <c r="CA287" i="42" s="1"/>
  <c r="CQ287" i="42" s="1"/>
  <c r="BR319" i="42"/>
  <c r="BS358" i="42"/>
  <c r="BR371" i="42"/>
  <c r="BS163" i="42"/>
  <c r="BR145" i="42"/>
  <c r="BZ216" i="42" a="1"/>
  <c r="BZ216" i="42" s="1"/>
  <c r="CA216" i="42" s="1"/>
  <c r="CQ216" i="42" s="1"/>
  <c r="BR253" i="42"/>
  <c r="BS324" i="42"/>
  <c r="BR323" i="42"/>
  <c r="BR248" i="42"/>
  <c r="BS371" i="42"/>
  <c r="BS181" i="42"/>
  <c r="BS377" i="42"/>
  <c r="BR244" i="42"/>
  <c r="BR352" i="42"/>
  <c r="BR288" i="42"/>
  <c r="BS244" i="42"/>
  <c r="BR169" i="42"/>
  <c r="BS150" i="42"/>
  <c r="BS241" i="42"/>
  <c r="BR252" i="42"/>
  <c r="BS322" i="42"/>
  <c r="BS278" i="42"/>
  <c r="BR313" i="42"/>
  <c r="BZ313" i="42" s="1" a="1"/>
  <c r="BZ313" i="42" s="1"/>
  <c r="CA313" i="42" s="1"/>
  <c r="CQ313" i="42" s="1"/>
  <c r="BR250" i="42"/>
  <c r="BR285" i="42"/>
  <c r="BS347" i="42"/>
  <c r="BS389" i="42"/>
  <c r="BR364" i="42"/>
  <c r="BR370" i="42"/>
  <c r="BS152" i="42"/>
  <c r="BR385" i="42"/>
  <c r="BS375" i="42"/>
  <c r="BR156" i="42"/>
  <c r="BR383" i="42"/>
  <c r="BR291" i="42"/>
  <c r="BS294" i="42"/>
  <c r="BZ167" i="42" l="1" a="1"/>
  <c r="BZ167" i="42" s="1"/>
  <c r="CA167" i="42" s="1"/>
  <c r="CQ167" i="42" s="1"/>
  <c r="BZ219" i="42" a="1"/>
  <c r="BZ219" i="42" s="1"/>
  <c r="CA219" i="42" s="1"/>
  <c r="CQ219" i="42" s="1"/>
  <c r="BZ183" i="42" a="1"/>
  <c r="BZ183" i="42" s="1"/>
  <c r="CA183" i="42" s="1"/>
  <c r="CQ183" i="42" s="1"/>
  <c r="CR183" i="42" s="1"/>
  <c r="BZ180" i="42" a="1"/>
  <c r="BZ180" i="42" s="1"/>
  <c r="CA180" i="42" s="1"/>
  <c r="CQ180" i="42" s="1"/>
  <c r="BZ212" i="42" a="1"/>
  <c r="BZ212" i="42" s="1"/>
  <c r="CA212" i="42" s="1"/>
  <c r="CQ212" i="42" s="1"/>
  <c r="BZ379" i="42" a="1"/>
  <c r="BZ379" i="42" s="1"/>
  <c r="CA379" i="42" s="1"/>
  <c r="CQ379" i="42" s="1"/>
  <c r="BZ372" i="42" a="1"/>
  <c r="BZ372" i="42" s="1"/>
  <c r="CA372" i="42" s="1"/>
  <c r="CQ372" i="42" s="1"/>
  <c r="BZ145" i="42" a="1"/>
  <c r="BZ145" i="42" s="1"/>
  <c r="CA145" i="42" s="1"/>
  <c r="CQ145" i="42" s="1"/>
  <c r="BZ281" i="42" a="1"/>
  <c r="BZ281" i="42" s="1"/>
  <c r="CA281" i="42" s="1"/>
  <c r="CQ281" i="42" s="1"/>
  <c r="CR281" i="42" s="1"/>
  <c r="BZ248" i="42" a="1"/>
  <c r="BZ248" i="42" s="1"/>
  <c r="CA248" i="42" s="1"/>
  <c r="CQ248" i="42" s="1"/>
  <c r="BZ228" i="42" a="1"/>
  <c r="BZ228" i="42" s="1"/>
  <c r="CA228" i="42" s="1"/>
  <c r="CQ228" i="42" s="1"/>
  <c r="CS228" i="42" s="1"/>
  <c r="BZ323" i="42" a="1"/>
  <c r="BZ323" i="42" s="1"/>
  <c r="CA323" i="42" s="1"/>
  <c r="CQ323" i="42" s="1"/>
  <c r="CS323" i="42" s="1"/>
  <c r="BZ307" i="42" a="1"/>
  <c r="BZ307" i="42" s="1"/>
  <c r="CA307" i="42" s="1"/>
  <c r="CQ307" i="42" s="1"/>
  <c r="CS307" i="42" s="1"/>
  <c r="BZ317" i="42" a="1"/>
  <c r="BZ317" i="42" s="1"/>
  <c r="CA317" i="42" s="1"/>
  <c r="CQ317" i="42" s="1"/>
  <c r="CS317" i="42" s="1"/>
  <c r="BZ393" i="42" a="1"/>
  <c r="BZ393" i="42" s="1"/>
  <c r="CA393" i="42" s="1"/>
  <c r="CQ393" i="42" s="1"/>
  <c r="CR393" i="42" s="1"/>
  <c r="BZ374" i="42" a="1"/>
  <c r="BZ374" i="42" s="1"/>
  <c r="CA374" i="42" s="1"/>
  <c r="CQ374" i="42" s="1"/>
  <c r="CR374" i="42" s="1"/>
  <c r="BZ309" i="42" a="1"/>
  <c r="BZ309" i="42" s="1"/>
  <c r="CA309" i="42" s="1"/>
  <c r="CQ309" i="42" s="1"/>
  <c r="CS309" i="42" s="1"/>
  <c r="BZ215" i="42" a="1"/>
  <c r="BZ215" i="42" s="1"/>
  <c r="CA215" i="42" s="1"/>
  <c r="CQ215" i="42" s="1"/>
  <c r="BZ260" i="42" a="1"/>
  <c r="BZ260" i="42" s="1"/>
  <c r="CA260" i="42" s="1"/>
  <c r="CQ260" i="42" s="1"/>
  <c r="CR260" i="42" s="1"/>
  <c r="BZ305" i="42" a="1"/>
  <c r="BZ305" i="42" s="1"/>
  <c r="CA305" i="42" s="1"/>
  <c r="CQ305" i="42" s="1"/>
  <c r="CS305" i="42" s="1"/>
  <c r="BZ282" i="42" a="1"/>
  <c r="BZ282" i="42" s="1"/>
  <c r="CA282" i="42" s="1"/>
  <c r="CQ282" i="42" s="1"/>
  <c r="CR282" i="42" s="1"/>
  <c r="BZ238" i="42" a="1"/>
  <c r="BZ238" i="42" s="1"/>
  <c r="CA238" i="42" s="1"/>
  <c r="CQ238" i="42" s="1"/>
  <c r="CR238" i="42" s="1"/>
  <c r="BZ384" i="42" a="1"/>
  <c r="BZ384" i="42" s="1"/>
  <c r="CA384" i="42" s="1"/>
  <c r="CQ384" i="42" s="1"/>
  <c r="CR384" i="42" s="1"/>
  <c r="BZ279" i="42" a="1"/>
  <c r="BZ279" i="42" s="1"/>
  <c r="CA279" i="42" s="1"/>
  <c r="CQ279" i="42" s="1"/>
  <c r="CS279" i="42" s="1"/>
  <c r="BZ157" i="42" a="1"/>
  <c r="BZ157" i="42" s="1"/>
  <c r="CA157" i="42" s="1"/>
  <c r="CQ157" i="42" s="1"/>
  <c r="CS157" i="42" s="1"/>
  <c r="BZ284" i="42" a="1"/>
  <c r="BZ284" i="42" s="1"/>
  <c r="CA284" i="42" s="1"/>
  <c r="CQ284" i="42" s="1"/>
  <c r="CS284" i="42" s="1"/>
  <c r="BZ230" i="42" a="1"/>
  <c r="BZ230" i="42" s="1"/>
  <c r="CA230" i="42" s="1"/>
  <c r="CQ230" i="42" s="1"/>
  <c r="CS230" i="42" s="1"/>
  <c r="BZ314" i="42" a="1"/>
  <c r="BZ314" i="42" s="1"/>
  <c r="CA314" i="42" s="1"/>
  <c r="CQ314" i="42" s="1"/>
  <c r="CR314" i="42" s="1"/>
  <c r="BZ233" i="42" a="1"/>
  <c r="BZ233" i="42" s="1"/>
  <c r="CA233" i="42" s="1"/>
  <c r="CQ233" i="42" s="1"/>
  <c r="CR233" i="42" s="1"/>
  <c r="BZ388" i="42" a="1"/>
  <c r="BZ388" i="42" s="1"/>
  <c r="CA388" i="42" s="1"/>
  <c r="CQ388" i="42" s="1"/>
  <c r="CR388" i="42" s="1"/>
  <c r="BZ300" i="42" a="1"/>
  <c r="BZ300" i="42" s="1"/>
  <c r="CA300" i="42" s="1"/>
  <c r="CQ300" i="42" s="1"/>
  <c r="CR300" i="42" s="1"/>
  <c r="BZ164" i="42" a="1"/>
  <c r="BZ164" i="42" s="1"/>
  <c r="CA164" i="42" s="1"/>
  <c r="CQ164" i="42" s="1"/>
  <c r="CS164" i="42" s="1"/>
  <c r="BZ285" i="42" a="1"/>
  <c r="BZ285" i="42" s="1"/>
  <c r="CA285" i="42" s="1"/>
  <c r="CQ285" i="42" s="1"/>
  <c r="CS285" i="42" s="1"/>
  <c r="BZ190" i="42" a="1"/>
  <c r="BZ190" i="42" s="1"/>
  <c r="CA190" i="42" s="1"/>
  <c r="CQ190" i="42" s="1"/>
  <c r="CS190" i="42" s="1"/>
  <c r="BZ168" i="42" a="1"/>
  <c r="BZ168" i="42" s="1"/>
  <c r="CA168" i="42" s="1"/>
  <c r="CQ168" i="42" s="1"/>
  <c r="CR168" i="42" s="1"/>
  <c r="BZ326" i="42" a="1"/>
  <c r="BZ326" i="42" s="1"/>
  <c r="CA326" i="42" s="1"/>
  <c r="CQ326" i="42" s="1"/>
  <c r="CR326" i="42" s="1"/>
  <c r="BZ364" i="42" a="1"/>
  <c r="BZ364" i="42" s="1"/>
  <c r="CA364" i="42" s="1"/>
  <c r="CQ364" i="42" s="1"/>
  <c r="CS364" i="42" s="1"/>
  <c r="BZ250" i="42" a="1"/>
  <c r="BZ250" i="42" s="1"/>
  <c r="CA250" i="42" s="1"/>
  <c r="CQ250" i="42" s="1"/>
  <c r="CS250" i="42" s="1"/>
  <c r="BZ224" i="42" a="1"/>
  <c r="BZ224" i="42" s="1"/>
  <c r="CA224" i="42" s="1"/>
  <c r="CQ224" i="42" s="1"/>
  <c r="CS224" i="42" s="1"/>
  <c r="BZ354" i="42" a="1"/>
  <c r="BZ354" i="42" s="1"/>
  <c r="CA354" i="42" s="1"/>
  <c r="CQ354" i="42" s="1"/>
  <c r="CS354" i="42" s="1"/>
  <c r="BZ243" i="42" a="1"/>
  <c r="BZ243" i="42" s="1"/>
  <c r="CA243" i="42" s="1"/>
  <c r="CQ243" i="42" s="1"/>
  <c r="CS243" i="42" s="1"/>
  <c r="BZ295" i="42" a="1"/>
  <c r="BZ295" i="42" s="1"/>
  <c r="CA295" i="42" s="1"/>
  <c r="CQ295" i="42" s="1"/>
  <c r="CS295" i="42" s="1"/>
  <c r="BZ324" i="42" a="1"/>
  <c r="BZ324" i="42" s="1"/>
  <c r="CA324" i="42" s="1"/>
  <c r="CQ324" i="42" s="1"/>
  <c r="CS324" i="42" s="1"/>
  <c r="BZ245" i="42" a="1"/>
  <c r="BZ245" i="42" s="1"/>
  <c r="CA245" i="42" s="1"/>
  <c r="CQ245" i="42" s="1"/>
  <c r="CR245" i="42" s="1"/>
  <c r="BZ367" i="42" a="1"/>
  <c r="BZ367" i="42" s="1"/>
  <c r="CA367" i="42" s="1"/>
  <c r="CQ367" i="42" s="1"/>
  <c r="CS367" i="42" s="1"/>
  <c r="BZ310" i="42" a="1"/>
  <c r="BZ310" i="42" s="1"/>
  <c r="CA310" i="42" s="1"/>
  <c r="CQ310" i="42" s="1"/>
  <c r="CS310" i="42" s="1"/>
  <c r="BZ350" i="42" a="1"/>
  <c r="BZ350" i="42" s="1"/>
  <c r="CA350" i="42" s="1"/>
  <c r="CQ350" i="42" s="1"/>
  <c r="CS350" i="42" s="1"/>
  <c r="BZ303" i="42" a="1"/>
  <c r="BZ303" i="42" s="1"/>
  <c r="CA303" i="42" s="1"/>
  <c r="CQ303" i="42" s="1"/>
  <c r="CR303" i="42" s="1"/>
  <c r="BZ357" i="42" a="1"/>
  <c r="BZ357" i="42" s="1"/>
  <c r="CA357" i="42" s="1"/>
  <c r="CQ357" i="42" s="1"/>
  <c r="CR357" i="42" s="1"/>
  <c r="BZ291" i="42" a="1"/>
  <c r="BZ291" i="42" s="1"/>
  <c r="CA291" i="42" s="1"/>
  <c r="CQ291" i="42" s="1"/>
  <c r="CS291" i="42" s="1"/>
  <c r="BZ252" i="42" a="1"/>
  <c r="BZ252" i="42" s="1"/>
  <c r="CA252" i="42" s="1"/>
  <c r="CQ252" i="42" s="1"/>
  <c r="CS252" i="42" s="1"/>
  <c r="BZ383" i="42" a="1"/>
  <c r="BZ383" i="42" s="1"/>
  <c r="CA383" i="42" s="1"/>
  <c r="CQ383" i="42" s="1"/>
  <c r="CS383" i="42" s="1"/>
  <c r="BZ359" i="42" a="1"/>
  <c r="BZ359" i="42" s="1"/>
  <c r="CA359" i="42" s="1"/>
  <c r="CQ359" i="42" s="1"/>
  <c r="CS359" i="42" s="1"/>
  <c r="BZ181" i="42" a="1"/>
  <c r="BZ181" i="42" s="1"/>
  <c r="CA181" i="42" s="1"/>
  <c r="CQ181" i="42" s="1"/>
  <c r="CS181" i="42" s="1"/>
  <c r="CI167" i="42"/>
  <c r="CL167" i="42" s="1"/>
  <c r="BZ296" i="42" a="1"/>
  <c r="BZ296" i="42" s="1"/>
  <c r="CA296" i="42" s="1"/>
  <c r="CQ296" i="42" s="1"/>
  <c r="CS296" i="42" s="1"/>
  <c r="BZ229" i="42" a="1"/>
  <c r="BZ229" i="42" s="1"/>
  <c r="CA229" i="42" s="1"/>
  <c r="CQ229" i="42" s="1"/>
  <c r="CS229" i="42" s="1"/>
  <c r="BZ254" i="42" a="1"/>
  <c r="BZ254" i="42" s="1"/>
  <c r="CA254" i="42" s="1"/>
  <c r="CQ254" i="42" s="1"/>
  <c r="CS254" i="42" s="1"/>
  <c r="BZ160" i="42" a="1"/>
  <c r="BZ160" i="42" s="1"/>
  <c r="CA160" i="42" s="1"/>
  <c r="CQ160" i="42" s="1"/>
  <c r="CS160" i="42" s="1"/>
  <c r="BZ156" i="42" a="1"/>
  <c r="BZ156" i="42" s="1"/>
  <c r="CA156" i="42" s="1"/>
  <c r="CQ156" i="42" s="1"/>
  <c r="CS156" i="42" s="1"/>
  <c r="BZ169" i="42" a="1"/>
  <c r="BZ169" i="42" s="1"/>
  <c r="CA169" i="42" s="1"/>
  <c r="CQ169" i="42" s="1"/>
  <c r="CR169" i="42" s="1"/>
  <c r="BZ301" i="42" a="1"/>
  <c r="BZ301" i="42" s="1"/>
  <c r="CA301" i="42" s="1"/>
  <c r="CQ301" i="42" s="1"/>
  <c r="CS301" i="42" s="1"/>
  <c r="BZ288" i="42" a="1"/>
  <c r="BZ288" i="42" s="1"/>
  <c r="CA288" i="42" s="1"/>
  <c r="CQ288" i="42" s="1"/>
  <c r="CR288" i="42" s="1"/>
  <c r="BZ391" i="42" a="1"/>
  <c r="BZ391" i="42" s="1"/>
  <c r="CA391" i="42" s="1"/>
  <c r="CQ391" i="42" s="1"/>
  <c r="CS391" i="42" s="1"/>
  <c r="BZ377" i="42" a="1"/>
  <c r="BZ377" i="42" s="1"/>
  <c r="CA377" i="42" s="1"/>
  <c r="CQ377" i="42" s="1"/>
  <c r="BZ231" i="42" a="1"/>
  <c r="BZ231" i="42" s="1"/>
  <c r="CA231" i="42" s="1"/>
  <c r="CQ231" i="42" s="1"/>
  <c r="CR231" i="42" s="1"/>
  <c r="BZ392" i="42" a="1"/>
  <c r="BZ392" i="42" s="1"/>
  <c r="CA392" i="42" s="1"/>
  <c r="CQ392" i="42" s="1"/>
  <c r="CR392" i="42" s="1"/>
  <c r="BZ154" i="42" a="1"/>
  <c r="BZ154" i="42" s="1"/>
  <c r="CA154" i="42" s="1"/>
  <c r="CQ154" i="42" s="1"/>
  <c r="CR154" i="42" s="1"/>
  <c r="BZ327" i="42" a="1"/>
  <c r="BZ327" i="42" s="1"/>
  <c r="CA327" i="42" s="1"/>
  <c r="CQ327" i="42" s="1"/>
  <c r="CS327" i="42" s="1"/>
  <c r="BZ236" i="42" a="1"/>
  <c r="BZ236" i="42" s="1"/>
  <c r="CA236" i="42" s="1"/>
  <c r="CQ236" i="42" s="1"/>
  <c r="CR236" i="42" s="1"/>
  <c r="BZ174" i="42" a="1"/>
  <c r="BZ174" i="42" s="1"/>
  <c r="CA174" i="42" s="1"/>
  <c r="CQ174" i="42" s="1"/>
  <c r="CS174" i="42" s="1"/>
  <c r="BZ308" i="42" a="1"/>
  <c r="BZ308" i="42" s="1"/>
  <c r="CA308" i="42" s="1"/>
  <c r="CQ308" i="42" s="1"/>
  <c r="CS308" i="42" s="1"/>
  <c r="BZ163" i="42" a="1"/>
  <c r="BZ163" i="42" s="1"/>
  <c r="CA163" i="42" s="1"/>
  <c r="CQ163" i="42" s="1"/>
  <c r="CR163" i="42" s="1"/>
  <c r="BZ177" i="42" a="1"/>
  <c r="BZ177" i="42" s="1"/>
  <c r="CA177" i="42" s="1"/>
  <c r="CQ177" i="42" s="1"/>
  <c r="CR177" i="42" s="1"/>
  <c r="BZ280" i="42" a="1"/>
  <c r="BZ280" i="42" s="1"/>
  <c r="CA280" i="42" s="1"/>
  <c r="CQ280" i="42" s="1"/>
  <c r="CR280" i="42" s="1"/>
  <c r="BZ258" i="42" a="1"/>
  <c r="BZ258" i="42" s="1"/>
  <c r="CA258" i="42" s="1"/>
  <c r="CQ258" i="42" s="1"/>
  <c r="CS258" i="42" s="1"/>
  <c r="BZ325" i="42" a="1"/>
  <c r="BZ325" i="42" s="1"/>
  <c r="CA325" i="42" s="1"/>
  <c r="CQ325" i="42" s="1"/>
  <c r="CR325" i="42" s="1"/>
  <c r="CB359" i="42"/>
  <c r="BZ192" i="42" a="1"/>
  <c r="BZ192" i="42" s="1"/>
  <c r="CA192" i="42" s="1"/>
  <c r="CQ192" i="42" s="1"/>
  <c r="CR192" i="42" s="1"/>
  <c r="BZ366" i="42" a="1"/>
  <c r="BZ366" i="42" s="1"/>
  <c r="CA366" i="42" s="1"/>
  <c r="CQ366" i="42" s="1"/>
  <c r="CS366" i="42" s="1"/>
  <c r="BZ361" i="42" a="1"/>
  <c r="BZ361" i="42" s="1"/>
  <c r="CA361" i="42" s="1"/>
  <c r="CQ361" i="42" s="1"/>
  <c r="CR361" i="42" s="1"/>
  <c r="BZ242" i="42" a="1"/>
  <c r="BZ242" i="42" s="1"/>
  <c r="CA242" i="42" s="1"/>
  <c r="CQ242" i="42" s="1"/>
  <c r="CR242" i="42" s="1"/>
  <c r="BZ381" i="42" a="1"/>
  <c r="BZ381" i="42" s="1"/>
  <c r="CA381" i="42" s="1"/>
  <c r="CQ381" i="42" s="1"/>
  <c r="CR381" i="42" s="1"/>
  <c r="BZ312" i="42" a="1"/>
  <c r="BZ312" i="42" s="1"/>
  <c r="CA312" i="42" s="1"/>
  <c r="CQ312" i="42" s="1"/>
  <c r="CR312" i="42" s="1"/>
  <c r="BZ189" i="42" a="1"/>
  <c r="BZ189" i="42" s="1"/>
  <c r="CA189" i="42" s="1"/>
  <c r="CQ189" i="42" s="1"/>
  <c r="CR189" i="42" s="1"/>
  <c r="BZ173" i="42" a="1"/>
  <c r="BZ173" i="42" s="1"/>
  <c r="CA173" i="42" s="1"/>
  <c r="CQ173" i="42" s="1"/>
  <c r="CS173" i="42" s="1"/>
  <c r="BZ214" i="42" a="1"/>
  <c r="BZ214" i="42" s="1"/>
  <c r="CA214" i="42" s="1"/>
  <c r="CQ214" i="42" s="1"/>
  <c r="CS214" i="42" s="1"/>
  <c r="CI183" i="42"/>
  <c r="BZ222" i="42" a="1"/>
  <c r="BZ222" i="42" s="1"/>
  <c r="CA222" i="42" s="1"/>
  <c r="CQ222" i="42" s="1"/>
  <c r="CR222" i="42" s="1"/>
  <c r="BZ153" i="42" a="1"/>
  <c r="BZ153" i="42" s="1"/>
  <c r="CA153" i="42" s="1"/>
  <c r="CQ153" i="42" s="1"/>
  <c r="CR153" i="42" s="1"/>
  <c r="BZ185" i="42" a="1"/>
  <c r="BZ185" i="42" s="1"/>
  <c r="CA185" i="42" s="1"/>
  <c r="CQ185" i="42" s="1"/>
  <c r="CR185" i="42" s="1"/>
  <c r="BZ289" i="42" a="1"/>
  <c r="BZ289" i="42" s="1"/>
  <c r="CA289" i="42" s="1"/>
  <c r="CQ289" i="42" s="1"/>
  <c r="CR289" i="42" s="1"/>
  <c r="BZ385" i="42" a="1"/>
  <c r="BZ385" i="42" s="1"/>
  <c r="CA385" i="42" s="1"/>
  <c r="CQ385" i="42" s="1"/>
  <c r="CR385" i="42" s="1"/>
  <c r="BZ355" i="42" a="1"/>
  <c r="BZ355" i="42" s="1"/>
  <c r="CA355" i="42" s="1"/>
  <c r="CQ355" i="42" s="1"/>
  <c r="CS355" i="42" s="1"/>
  <c r="BZ259" i="42" a="1"/>
  <c r="BZ259" i="42" s="1"/>
  <c r="CA259" i="42" s="1"/>
  <c r="CQ259" i="42" s="1"/>
  <c r="CR259" i="42" s="1"/>
  <c r="BZ378" i="42" a="1"/>
  <c r="BZ378" i="42" s="1"/>
  <c r="CA378" i="42" s="1"/>
  <c r="CQ378" i="42" s="1"/>
  <c r="CS378" i="42" s="1"/>
  <c r="BZ159" i="42" a="1"/>
  <c r="BZ159" i="42" s="1"/>
  <c r="CA159" i="42" s="1"/>
  <c r="CQ159" i="42" s="1"/>
  <c r="CR159" i="42" s="1"/>
  <c r="BZ155" i="42" a="1"/>
  <c r="BZ155" i="42" s="1"/>
  <c r="CA155" i="42" s="1"/>
  <c r="CQ155" i="42" s="1"/>
  <c r="CS155" i="42" s="1"/>
  <c r="BZ256" i="42" a="1"/>
  <c r="BZ256" i="42" s="1"/>
  <c r="CA256" i="42" s="1"/>
  <c r="CQ256" i="42" s="1"/>
  <c r="CS256" i="42" s="1"/>
  <c r="BZ304" i="42" a="1"/>
  <c r="BZ304" i="42" s="1"/>
  <c r="CA304" i="42" s="1"/>
  <c r="CQ304" i="42" s="1"/>
  <c r="CS304" i="42" s="1"/>
  <c r="BZ187" i="42" a="1"/>
  <c r="BZ187" i="42" s="1"/>
  <c r="CA187" i="42" s="1"/>
  <c r="CQ187" i="42" s="1"/>
  <c r="CS187" i="42" s="1"/>
  <c r="CS183" i="42"/>
  <c r="BZ182" i="42" a="1"/>
  <c r="BZ182" i="42" s="1"/>
  <c r="CA182" i="42" s="1"/>
  <c r="CQ182" i="42" s="1"/>
  <c r="CS182" i="42" s="1"/>
  <c r="BZ232" i="42" a="1"/>
  <c r="BZ232" i="42" s="1"/>
  <c r="CA232" i="42" s="1"/>
  <c r="CQ232" i="42" s="1"/>
  <c r="CR232" i="42" s="1"/>
  <c r="BZ240" i="42" a="1"/>
  <c r="BZ240" i="42" s="1"/>
  <c r="CA240" i="42" s="1"/>
  <c r="CQ240" i="42" s="1"/>
  <c r="CR240" i="42" s="1"/>
  <c r="BZ311" i="42" a="1"/>
  <c r="BZ311" i="42" s="1"/>
  <c r="CA311" i="42" s="1"/>
  <c r="CQ311" i="42" s="1"/>
  <c r="CR311" i="42" s="1"/>
  <c r="BZ286" i="42" a="1"/>
  <c r="BZ286" i="42" s="1"/>
  <c r="CA286" i="42" s="1"/>
  <c r="CQ286" i="42" s="1"/>
  <c r="CR286" i="42" s="1"/>
  <c r="BZ227" i="42" a="1"/>
  <c r="BZ227" i="42" s="1"/>
  <c r="CA227" i="42" s="1"/>
  <c r="CQ227" i="42" s="1"/>
  <c r="CS227" i="42" s="1"/>
  <c r="BZ253" i="42" a="1"/>
  <c r="BZ253" i="42" s="1"/>
  <c r="CA253" i="42" s="1"/>
  <c r="CQ253" i="42" s="1"/>
  <c r="CS253" i="42" s="1"/>
  <c r="BZ161" i="42" a="1"/>
  <c r="BZ161" i="42" s="1"/>
  <c r="CA161" i="42" s="1"/>
  <c r="CQ161" i="42" s="1"/>
  <c r="CS161" i="42" s="1"/>
  <c r="BZ369" i="42" a="1"/>
  <c r="BZ369" i="42" s="1"/>
  <c r="CA369" i="42" s="1"/>
  <c r="CQ369" i="42" s="1"/>
  <c r="CR369" i="42" s="1"/>
  <c r="CI213" i="42"/>
  <c r="CL213" i="42" s="1"/>
  <c r="BZ249" i="42" a="1"/>
  <c r="BZ249" i="42" s="1"/>
  <c r="CA249" i="42" s="1"/>
  <c r="CQ249" i="42" s="1"/>
  <c r="CS249" i="42" s="1"/>
  <c r="CB390" i="42"/>
  <c r="BZ390" i="42" a="1"/>
  <c r="BZ390" i="42" s="1"/>
  <c r="CA390" i="42" s="1"/>
  <c r="CQ390" i="42" s="1"/>
  <c r="CR390" i="42" s="1"/>
  <c r="BZ373" i="42" a="1"/>
  <c r="BZ373" i="42" s="1"/>
  <c r="CA373" i="42" s="1"/>
  <c r="CQ373" i="42" s="1"/>
  <c r="CR373" i="42" s="1"/>
  <c r="BZ386" i="42" a="1"/>
  <c r="BZ386" i="42" s="1"/>
  <c r="CA386" i="42" s="1"/>
  <c r="CQ386" i="42" s="1"/>
  <c r="CS386" i="42" s="1"/>
  <c r="BZ226" i="42" a="1"/>
  <c r="BZ226" i="42" s="1"/>
  <c r="CA226" i="42" s="1"/>
  <c r="CQ226" i="42" s="1"/>
  <c r="CS226" i="42" s="1"/>
  <c r="BZ188" i="42" a="1"/>
  <c r="BZ188" i="42" s="1"/>
  <c r="CA188" i="42" s="1"/>
  <c r="CQ188" i="42" s="1"/>
  <c r="CR188" i="42" s="1"/>
  <c r="BZ380" i="42" a="1"/>
  <c r="BZ380" i="42" s="1"/>
  <c r="CA380" i="42" s="1"/>
  <c r="CQ380" i="42" s="1"/>
  <c r="CR380" i="42" s="1"/>
  <c r="BZ146" i="42" a="1"/>
  <c r="BZ146" i="42" s="1"/>
  <c r="CA146" i="42" s="1"/>
  <c r="CQ146" i="42" s="1"/>
  <c r="CS146" i="42" s="1"/>
  <c r="BZ148" i="42" a="1"/>
  <c r="BZ148" i="42" s="1"/>
  <c r="CA148" i="42" s="1"/>
  <c r="CQ148" i="42" s="1"/>
  <c r="CR148" i="42" s="1"/>
  <c r="BZ297" i="42" a="1"/>
  <c r="BZ297" i="42" s="1"/>
  <c r="CA297" i="42" s="1"/>
  <c r="CQ297" i="42" s="1"/>
  <c r="CR297" i="42" s="1"/>
  <c r="CI247" i="42"/>
  <c r="CK247" i="42" s="1"/>
  <c r="CI162" i="42"/>
  <c r="CL162" i="42" s="1"/>
  <c r="CT162" i="42" s="1"/>
  <c r="CS162" i="42"/>
  <c r="CI372" i="42"/>
  <c r="CK372" i="42" s="1"/>
  <c r="CI293" i="42"/>
  <c r="CL293" i="42" s="1"/>
  <c r="CS180" i="42"/>
  <c r="CR180" i="42"/>
  <c r="BZ220" i="42" a="1"/>
  <c r="BZ220" i="42" s="1"/>
  <c r="CA220" i="42" s="1"/>
  <c r="CQ220" i="42" s="1"/>
  <c r="CR220" i="42" s="1"/>
  <c r="BZ387" i="42" a="1"/>
  <c r="BZ387" i="42" s="1"/>
  <c r="CA387" i="42" s="1"/>
  <c r="CQ387" i="42" s="1"/>
  <c r="BZ362" i="42" a="1"/>
  <c r="BZ362" i="42" s="1"/>
  <c r="CA362" i="42" s="1"/>
  <c r="CQ362" i="42" s="1"/>
  <c r="CR362" i="42" s="1"/>
  <c r="BZ257" i="42" a="1"/>
  <c r="BZ257" i="42" s="1"/>
  <c r="CA257" i="42" s="1"/>
  <c r="CQ257" i="42" s="1"/>
  <c r="CS257" i="42" s="1"/>
  <c r="BZ299" i="42" a="1"/>
  <c r="BZ299" i="42" s="1"/>
  <c r="CA299" i="42" s="1"/>
  <c r="CQ299" i="42" s="1"/>
  <c r="CR299" i="42" s="1"/>
  <c r="BZ318" i="42" a="1"/>
  <c r="BZ318" i="42" s="1"/>
  <c r="CA318" i="42" s="1"/>
  <c r="CQ318" i="42" s="1"/>
  <c r="CS318" i="42" s="1"/>
  <c r="BZ292" i="42" a="1"/>
  <c r="BZ292" i="42" s="1"/>
  <c r="CA292" i="42" s="1"/>
  <c r="CQ292" i="42" s="1"/>
  <c r="BZ375" i="42" a="1"/>
  <c r="BZ375" i="42" s="1"/>
  <c r="CA375" i="42" s="1"/>
  <c r="CQ375" i="42" s="1"/>
  <c r="CR375" i="42" s="1"/>
  <c r="BZ370" i="42" a="1"/>
  <c r="BZ370" i="42" s="1"/>
  <c r="CA370" i="42" s="1"/>
  <c r="CQ370" i="42" s="1"/>
  <c r="CR370" i="42" s="1"/>
  <c r="BZ371" i="42" a="1"/>
  <c r="BZ371" i="42" s="1"/>
  <c r="CA371" i="42" s="1"/>
  <c r="CQ371" i="42" s="1"/>
  <c r="CS371" i="42" s="1"/>
  <c r="BZ211" i="42" a="1"/>
  <c r="BZ211" i="42" s="1"/>
  <c r="CA211" i="42" s="1"/>
  <c r="BZ175" i="42" a="1"/>
  <c r="BZ175" i="42" s="1"/>
  <c r="CA175" i="42" s="1"/>
  <c r="CQ175" i="42" s="1"/>
  <c r="CS175" i="42" s="1"/>
  <c r="BZ394" i="42" a="1"/>
  <c r="BZ394" i="42" s="1"/>
  <c r="CA394" i="42" s="1"/>
  <c r="CQ394" i="42" s="1"/>
  <c r="CS394" i="42" s="1"/>
  <c r="BZ290" i="42" a="1"/>
  <c r="BZ290" i="42" s="1"/>
  <c r="CA290" i="42" s="1"/>
  <c r="CQ290" i="42" s="1"/>
  <c r="CS290" i="42" s="1"/>
  <c r="BZ223" i="42" a="1"/>
  <c r="BZ223" i="42" s="1"/>
  <c r="CA223" i="42" s="1"/>
  <c r="CQ223" i="42" s="1"/>
  <c r="CS223" i="42" s="1"/>
  <c r="BZ320" i="42" a="1"/>
  <c r="BZ320" i="42" s="1"/>
  <c r="CA320" i="42" s="1"/>
  <c r="CQ320" i="42" s="1"/>
  <c r="CR320" i="42" s="1"/>
  <c r="BZ186" i="42" a="1"/>
  <c r="BZ186" i="42" s="1"/>
  <c r="CA186" i="42" s="1"/>
  <c r="CQ186" i="42" s="1"/>
  <c r="CS186" i="42" s="1"/>
  <c r="BZ382" i="42" a="1"/>
  <c r="BZ382" i="42" s="1"/>
  <c r="CA382" i="42" s="1"/>
  <c r="CQ382" i="42" s="1"/>
  <c r="CR382" i="42" s="1"/>
  <c r="BZ234" i="42" a="1"/>
  <c r="BZ234" i="42" s="1"/>
  <c r="CA234" i="42" s="1"/>
  <c r="CQ234" i="42" s="1"/>
  <c r="CR234" i="42" s="1"/>
  <c r="BZ184" i="42" a="1"/>
  <c r="BZ184" i="42" s="1"/>
  <c r="CA184" i="42" s="1"/>
  <c r="CQ184" i="42" s="1"/>
  <c r="CR184" i="42" s="1"/>
  <c r="BZ283" i="42" a="1"/>
  <c r="BZ283" i="42" s="1"/>
  <c r="CA283" i="42" s="1"/>
  <c r="CQ283" i="42" s="1"/>
  <c r="CS283" i="42" s="1"/>
  <c r="CB290" i="42"/>
  <c r="BZ217" i="42" a="1"/>
  <c r="BZ217" i="42" s="1"/>
  <c r="CA217" i="42" s="1"/>
  <c r="CQ217" i="42" s="1"/>
  <c r="CS217" i="42" s="1"/>
  <c r="BZ158" i="42" a="1"/>
  <c r="BZ158" i="42" s="1"/>
  <c r="CA158" i="42" s="1"/>
  <c r="CQ158" i="42" s="1"/>
  <c r="CR158" i="42" s="1"/>
  <c r="BZ225" i="42" a="1"/>
  <c r="BZ225" i="42" s="1"/>
  <c r="CA225" i="42" s="1"/>
  <c r="CQ225" i="42" s="1"/>
  <c r="BZ306" i="42" a="1"/>
  <c r="BZ306" i="42" s="1"/>
  <c r="CA306" i="42" s="1"/>
  <c r="CQ306" i="42" s="1"/>
  <c r="BZ321" i="42" a="1"/>
  <c r="BZ321" i="42" s="1"/>
  <c r="CA321" i="42" s="1"/>
  <c r="CQ321" i="42" s="1"/>
  <c r="CS321" i="42" s="1"/>
  <c r="CB217" i="42"/>
  <c r="CI216" i="42"/>
  <c r="CK216" i="42" s="1"/>
  <c r="BZ353" i="42" a="1"/>
  <c r="BZ353" i="42" s="1"/>
  <c r="CA353" i="42" s="1"/>
  <c r="CQ353" i="42" s="1"/>
  <c r="CS353" i="42" s="1"/>
  <c r="BZ389" i="42" a="1"/>
  <c r="BZ389" i="42" s="1"/>
  <c r="CA389" i="42" s="1"/>
  <c r="CQ389" i="42" s="1"/>
  <c r="CS389" i="42" s="1"/>
  <c r="BZ368" i="42" a="1"/>
  <c r="BZ368" i="42" s="1"/>
  <c r="CA368" i="42" s="1"/>
  <c r="CQ368" i="42" s="1"/>
  <c r="CS368" i="42" s="1"/>
  <c r="BZ322" i="42" a="1"/>
  <c r="BZ322" i="42" s="1"/>
  <c r="CA322" i="42" s="1"/>
  <c r="CQ322" i="42" s="1"/>
  <c r="CS322" i="42" s="1"/>
  <c r="BZ348" i="42" a="1"/>
  <c r="BZ348" i="42" s="1"/>
  <c r="CA348" i="42" s="1"/>
  <c r="CQ348" i="42" s="1"/>
  <c r="CS348" i="42" s="1"/>
  <c r="BZ376" i="42" a="1"/>
  <c r="BZ376" i="42" s="1"/>
  <c r="CA376" i="42" s="1"/>
  <c r="CQ376" i="42" s="1"/>
  <c r="CR376" i="42" s="1"/>
  <c r="BZ235" i="42" a="1"/>
  <c r="BZ235" i="42" s="1"/>
  <c r="CA235" i="42" s="1"/>
  <c r="CQ235" i="42" s="1"/>
  <c r="BZ302" i="42" a="1"/>
  <c r="BZ302" i="42" s="1"/>
  <c r="CA302" i="42" s="1"/>
  <c r="CQ302" i="42" s="1"/>
  <c r="CS302" i="42" s="1"/>
  <c r="BZ172" i="42" a="1"/>
  <c r="BZ172" i="42" s="1"/>
  <c r="CA172" i="42" s="1"/>
  <c r="CQ172" i="42" s="1"/>
  <c r="CR172" i="42" s="1"/>
  <c r="BZ294" i="42" a="1"/>
  <c r="BZ294" i="42" s="1"/>
  <c r="CA294" i="42" s="1"/>
  <c r="CQ294" i="42" s="1"/>
  <c r="CS294" i="42" s="1"/>
  <c r="BZ221" i="42" a="1"/>
  <c r="BZ221" i="42" s="1"/>
  <c r="CA221" i="42" s="1"/>
  <c r="CQ221" i="42" s="1"/>
  <c r="CS221" i="42" s="1"/>
  <c r="BZ363" i="42" a="1"/>
  <c r="BZ363" i="42" s="1"/>
  <c r="CA363" i="42" s="1"/>
  <c r="CQ363" i="42" s="1"/>
  <c r="CR363" i="42" s="1"/>
  <c r="BZ239" i="42" a="1"/>
  <c r="BZ239" i="42" s="1"/>
  <c r="CA239" i="42" s="1"/>
  <c r="CQ239" i="42" s="1"/>
  <c r="CR239" i="42" s="1"/>
  <c r="CI144" i="42"/>
  <c r="CL144" i="42" s="1"/>
  <c r="CI218" i="42"/>
  <c r="CL218" i="42" s="1"/>
  <c r="CB370" i="42"/>
  <c r="BZ179" i="42" a="1"/>
  <c r="BZ179" i="42" s="1"/>
  <c r="CA179" i="42" s="1"/>
  <c r="CQ179" i="42" s="1"/>
  <c r="BZ170" i="42" a="1"/>
  <c r="BZ170" i="42" s="1"/>
  <c r="CA170" i="42" s="1"/>
  <c r="CQ170" i="42" s="1"/>
  <c r="CR170" i="42" s="1"/>
  <c r="BZ345" i="42" a="1"/>
  <c r="BZ345" i="42" s="1"/>
  <c r="CA345" i="42" s="1"/>
  <c r="BZ298" i="42" a="1"/>
  <c r="BZ298" i="42" s="1"/>
  <c r="CA298" i="42" s="1"/>
  <c r="CQ298" i="42" s="1"/>
  <c r="CR298" i="42" s="1"/>
  <c r="CK167" i="42"/>
  <c r="CR149" i="42"/>
  <c r="CS149" i="42"/>
  <c r="CR287" i="42"/>
  <c r="CS287" i="42"/>
  <c r="CB387" i="42"/>
  <c r="CB306" i="42"/>
  <c r="CB232" i="42"/>
  <c r="CB165" i="42"/>
  <c r="CB356" i="42"/>
  <c r="CB230" i="42"/>
  <c r="CB254" i="42"/>
  <c r="CB347" i="42"/>
  <c r="CB363" i="42"/>
  <c r="CB239" i="42"/>
  <c r="CB382" i="42"/>
  <c r="CB284" i="42"/>
  <c r="CB375" i="42"/>
  <c r="CB241" i="42"/>
  <c r="CB394" i="42"/>
  <c r="CB150" i="42"/>
  <c r="CB166" i="42"/>
  <c r="CS167" i="42"/>
  <c r="CR167" i="42"/>
  <c r="CB374" i="42"/>
  <c r="CR213" i="42"/>
  <c r="CS213" i="42"/>
  <c r="CB244" i="42"/>
  <c r="CB193" i="42"/>
  <c r="CS219" i="42"/>
  <c r="CR219" i="42"/>
  <c r="CB389" i="42"/>
  <c r="CB163" i="42"/>
  <c r="CR372" i="42"/>
  <c r="CS372" i="42"/>
  <c r="CB251" i="42"/>
  <c r="CB237" i="42"/>
  <c r="CB298" i="42"/>
  <c r="CB300" i="42"/>
  <c r="CB316" i="42"/>
  <c r="CB368" i="42"/>
  <c r="BZ316" i="42" a="1"/>
  <c r="BZ316" i="42" s="1"/>
  <c r="CA316" i="42" s="1"/>
  <c r="CQ316" i="42" s="1"/>
  <c r="CB240" i="42"/>
  <c r="CB219" i="42"/>
  <c r="CI219" i="42" s="1"/>
  <c r="CB376" i="42"/>
  <c r="CB351" i="42"/>
  <c r="CB303" i="42"/>
  <c r="CB229" i="42"/>
  <c r="CB319" i="42"/>
  <c r="CB153" i="42"/>
  <c r="BZ319" i="42" a="1"/>
  <c r="BZ319" i="42" s="1"/>
  <c r="CA319" i="42" s="1"/>
  <c r="CQ319" i="42" s="1"/>
  <c r="CB349" i="42"/>
  <c r="CB179" i="42"/>
  <c r="CS151" i="42"/>
  <c r="CR151" i="42"/>
  <c r="CR313" i="42"/>
  <c r="CS313" i="42"/>
  <c r="CI212" i="42"/>
  <c r="CB214" i="42"/>
  <c r="BZ150" i="42" a="1"/>
  <c r="BZ150" i="42" s="1"/>
  <c r="CA150" i="42" s="1"/>
  <c r="CQ150" i="42" s="1"/>
  <c r="CB258" i="42"/>
  <c r="CB255" i="42"/>
  <c r="Q89" i="42"/>
  <c r="Q34" i="43" s="1"/>
  <c r="L34" i="43"/>
  <c r="CB299" i="42"/>
  <c r="CB371" i="42"/>
  <c r="CB211" i="42"/>
  <c r="CB257" i="42"/>
  <c r="BZ251" i="42" a="1"/>
  <c r="BZ251" i="42" s="1"/>
  <c r="CA251" i="42" s="1"/>
  <c r="CQ251" i="42" s="1"/>
  <c r="BZ193" i="42" a="1"/>
  <c r="BZ193" i="42" s="1"/>
  <c r="CA193" i="42" s="1"/>
  <c r="CQ193" i="42" s="1"/>
  <c r="CB380" i="42"/>
  <c r="CB294" i="42"/>
  <c r="CB278" i="42"/>
  <c r="CB388" i="42"/>
  <c r="CB146" i="42"/>
  <c r="CB365" i="42"/>
  <c r="CB283" i="42"/>
  <c r="CB322" i="42"/>
  <c r="CS247" i="42"/>
  <c r="CR247" i="42"/>
  <c r="CL183" i="42"/>
  <c r="CT183" i="42" s="1"/>
  <c r="CK183" i="42"/>
  <c r="BZ278" i="42" a="1"/>
  <c r="BZ278" i="42" s="1"/>
  <c r="Q87" i="42"/>
  <c r="Q32" i="43" s="1"/>
  <c r="L32" i="43"/>
  <c r="CB360" i="42"/>
  <c r="CI360" i="42" s="1"/>
  <c r="CB215" i="42"/>
  <c r="BZ365" i="42" a="1"/>
  <c r="BZ365" i="42" s="1"/>
  <c r="CA365" i="42" s="1"/>
  <c r="CQ365" i="42" s="1"/>
  <c r="BZ171" i="42" a="1"/>
  <c r="BZ171" i="42" s="1"/>
  <c r="CA171" i="42" s="1"/>
  <c r="CQ171" i="42" s="1"/>
  <c r="CB225" i="42"/>
  <c r="CB172" i="42"/>
  <c r="CB324" i="42"/>
  <c r="CB346" i="42"/>
  <c r="CB369" i="42"/>
  <c r="CB312" i="42"/>
  <c r="CB227" i="42"/>
  <c r="CB176" i="42"/>
  <c r="BZ166" i="42" a="1"/>
  <c r="BZ166" i="42" s="1"/>
  <c r="CA166" i="42" s="1"/>
  <c r="CQ166" i="42" s="1"/>
  <c r="CS212" i="42"/>
  <c r="CR212" i="42"/>
  <c r="BZ165" i="42" a="1"/>
  <c r="BZ165" i="42" s="1"/>
  <c r="CA165" i="42" s="1"/>
  <c r="CQ165" i="42" s="1"/>
  <c r="BZ352" i="42" a="1"/>
  <c r="BZ352" i="42" s="1"/>
  <c r="CA352" i="42" s="1"/>
  <c r="CQ352" i="42" s="1"/>
  <c r="BZ244" i="42" a="1"/>
  <c r="BZ244" i="42" s="1"/>
  <c r="CA244" i="42" s="1"/>
  <c r="CQ244" i="42" s="1"/>
  <c r="BZ237" i="42" a="1"/>
  <c r="BZ237" i="42" s="1"/>
  <c r="CA237" i="42" s="1"/>
  <c r="CQ237" i="42" s="1"/>
  <c r="CB191" i="42"/>
  <c r="CB180" i="42"/>
  <c r="CI180" i="42" s="1"/>
  <c r="BZ346" i="42" a="1"/>
  <c r="BZ346" i="42" s="1"/>
  <c r="CA346" i="42" s="1"/>
  <c r="CQ346" i="42" s="1"/>
  <c r="BZ255" i="42" a="1"/>
  <c r="BZ255" i="42" s="1"/>
  <c r="CA255" i="42" s="1"/>
  <c r="CQ255" i="42" s="1"/>
  <c r="CB147" i="42"/>
  <c r="CB246" i="42"/>
  <c r="CB182" i="42"/>
  <c r="CB302" i="42"/>
  <c r="CB152" i="42"/>
  <c r="CS216" i="42"/>
  <c r="CR216" i="42"/>
  <c r="CS145" i="42"/>
  <c r="CR145" i="42"/>
  <c r="CB391" i="42"/>
  <c r="CB185" i="42"/>
  <c r="BZ241" i="42" a="1"/>
  <c r="BZ241" i="42" s="1"/>
  <c r="CA241" i="42" s="1"/>
  <c r="CQ241" i="42" s="1"/>
  <c r="CB345" i="42"/>
  <c r="CI345" i="42" s="1"/>
  <c r="Q88" i="42"/>
  <c r="Q33" i="43" s="1"/>
  <c r="L33" i="43"/>
  <c r="CB297" i="42"/>
  <c r="CB170" i="42"/>
  <c r="CB186" i="42"/>
  <c r="CB223" i="42"/>
  <c r="CB161" i="42"/>
  <c r="BZ246" i="42" a="1"/>
  <c r="BZ246" i="42" s="1"/>
  <c r="CA246" i="42" s="1"/>
  <c r="CQ246" i="42" s="1"/>
  <c r="CB178" i="42"/>
  <c r="CB315" i="42"/>
  <c r="CB352" i="42"/>
  <c r="CB174" i="42"/>
  <c r="BZ176" i="42" a="1"/>
  <c r="BZ176" i="42" s="1"/>
  <c r="CA176" i="42" s="1"/>
  <c r="CQ176" i="42" s="1"/>
  <c r="CB358" i="42"/>
  <c r="CB236" i="42"/>
  <c r="BZ351" i="42" a="1"/>
  <c r="BZ351" i="42" s="1"/>
  <c r="CA351" i="42" s="1"/>
  <c r="CQ351" i="42" s="1"/>
  <c r="CB326" i="42"/>
  <c r="CB168" i="42"/>
  <c r="CB292" i="42"/>
  <c r="Q90" i="42"/>
  <c r="Q35" i="43" s="1"/>
  <c r="L35" i="43"/>
  <c r="CB158" i="42"/>
  <c r="CB151" i="42"/>
  <c r="CI151" i="42" s="1"/>
  <c r="BZ178" i="42" a="1"/>
  <c r="BZ178" i="42" s="1"/>
  <c r="CA178" i="42" s="1"/>
  <c r="CQ178" i="42" s="1"/>
  <c r="BZ347" i="42" a="1"/>
  <c r="BZ347" i="42" s="1"/>
  <c r="CA347" i="42" s="1"/>
  <c r="CQ347" i="42" s="1"/>
  <c r="CS218" i="42"/>
  <c r="CR218" i="42"/>
  <c r="CB377" i="42"/>
  <c r="CB287" i="42"/>
  <c r="CI287" i="42" s="1"/>
  <c r="CB171" i="42"/>
  <c r="CB309" i="42"/>
  <c r="CB235" i="42"/>
  <c r="CB325" i="42"/>
  <c r="CB181" i="42"/>
  <c r="CB249" i="42"/>
  <c r="CB318" i="42"/>
  <c r="BZ315" i="42" a="1"/>
  <c r="BZ315" i="42" s="1"/>
  <c r="CA315" i="42" s="1"/>
  <c r="CQ315" i="42" s="1"/>
  <c r="CB320" i="42"/>
  <c r="CB149" i="42"/>
  <c r="CI149" i="42" s="1"/>
  <c r="CS248" i="42"/>
  <c r="CR248" i="42"/>
  <c r="CS215" i="42"/>
  <c r="CR215" i="42"/>
  <c r="CI313" i="42"/>
  <c r="CB238" i="42"/>
  <c r="CR360" i="42"/>
  <c r="CS360" i="42"/>
  <c r="CB378" i="42"/>
  <c r="BZ147" i="42" a="1"/>
  <c r="BZ147" i="42" s="1"/>
  <c r="CA147" i="42" s="1"/>
  <c r="CQ147" i="42" s="1"/>
  <c r="CS293" i="42"/>
  <c r="CR293" i="42"/>
  <c r="BZ349" i="42" a="1"/>
  <c r="BZ349" i="42" s="1"/>
  <c r="CA349" i="42" s="1"/>
  <c r="CQ349" i="42" s="1"/>
  <c r="CB177" i="42"/>
  <c r="CR379" i="42"/>
  <c r="CS379" i="42"/>
  <c r="BZ152" i="42" a="1"/>
  <c r="BZ152" i="42" s="1"/>
  <c r="CA152" i="42" s="1"/>
  <c r="CQ152" i="42" s="1"/>
  <c r="BZ191" i="42" a="1"/>
  <c r="BZ191" i="42" s="1"/>
  <c r="CA191" i="42" s="1"/>
  <c r="CQ191" i="42" s="1"/>
  <c r="CB221" i="42"/>
  <c r="BZ358" i="42" a="1"/>
  <c r="BZ358" i="42" s="1"/>
  <c r="CA358" i="42" s="1"/>
  <c r="CQ358" i="42" s="1"/>
  <c r="CB280" i="42"/>
  <c r="CB160" i="42"/>
  <c r="CA144" i="42"/>
  <c r="CB386" i="42"/>
  <c r="CB243" i="42"/>
  <c r="CB224" i="42"/>
  <c r="BZ356" i="42" a="1"/>
  <c r="BZ356" i="42" s="1"/>
  <c r="CA356" i="42" s="1"/>
  <c r="CQ356" i="42" s="1"/>
  <c r="CI228" i="42" l="1"/>
  <c r="CL228" i="42" s="1"/>
  <c r="CS281" i="42"/>
  <c r="CR228" i="42"/>
  <c r="CI254" i="42"/>
  <c r="CI153" i="42"/>
  <c r="CL153" i="42" s="1"/>
  <c r="CT153" i="42" s="1"/>
  <c r="CI229" i="42"/>
  <c r="CL229" i="42" s="1"/>
  <c r="CI296" i="42"/>
  <c r="CL296" i="42" s="1"/>
  <c r="CI230" i="42"/>
  <c r="CK230" i="42" s="1"/>
  <c r="CU230" i="42" s="1"/>
  <c r="CR230" i="42"/>
  <c r="CI248" i="42"/>
  <c r="CL248" i="42" s="1"/>
  <c r="CT248" i="42" s="1"/>
  <c r="CS374" i="42"/>
  <c r="CI185" i="42"/>
  <c r="CL185" i="42" s="1"/>
  <c r="CT185" i="42" s="1"/>
  <c r="CI145" i="42"/>
  <c r="CI324" i="42"/>
  <c r="CL324" i="42" s="1"/>
  <c r="CI323" i="42"/>
  <c r="CL323" i="42" s="1"/>
  <c r="CT323" i="42" s="1"/>
  <c r="CI281" i="42"/>
  <c r="CK281" i="42" s="1"/>
  <c r="CU281" i="42" s="1"/>
  <c r="CR309" i="42"/>
  <c r="CI307" i="42"/>
  <c r="CK307" i="42" s="1"/>
  <c r="CS393" i="42"/>
  <c r="CR323" i="42"/>
  <c r="CI374" i="42"/>
  <c r="CL374" i="42" s="1"/>
  <c r="CT374" i="42" s="1"/>
  <c r="CI379" i="42"/>
  <c r="CL379" i="42" s="1"/>
  <c r="CT379" i="42" s="1"/>
  <c r="CS260" i="42"/>
  <c r="CI260" i="42"/>
  <c r="CL260" i="42" s="1"/>
  <c r="CT260" i="42" s="1"/>
  <c r="CI233" i="42"/>
  <c r="CL233" i="42" s="1"/>
  <c r="CT233" i="42" s="1"/>
  <c r="CI215" i="42"/>
  <c r="CK215" i="42" s="1"/>
  <c r="CU215" i="42" s="1"/>
  <c r="CR310" i="42"/>
  <c r="CR307" i="42"/>
  <c r="CI300" i="42"/>
  <c r="CK300" i="42" s="1"/>
  <c r="CI309" i="42"/>
  <c r="CL309" i="42" s="1"/>
  <c r="CI317" i="42"/>
  <c r="CK317" i="42" s="1"/>
  <c r="CU317" i="42" s="1"/>
  <c r="CR317" i="42"/>
  <c r="CI305" i="42"/>
  <c r="CL305" i="42" s="1"/>
  <c r="CI282" i="42"/>
  <c r="CL282" i="42" s="1"/>
  <c r="CT282" i="42" s="1"/>
  <c r="CR279" i="42"/>
  <c r="CR250" i="42"/>
  <c r="CI378" i="42"/>
  <c r="CL378" i="42" s="1"/>
  <c r="CI292" i="42"/>
  <c r="CL292" i="42" s="1"/>
  <c r="CS300" i="42"/>
  <c r="CI393" i="42"/>
  <c r="CL393" i="42" s="1"/>
  <c r="CT393" i="42" s="1"/>
  <c r="CS385" i="42"/>
  <c r="CI168" i="42"/>
  <c r="CL168" i="42" s="1"/>
  <c r="CT168" i="42" s="1"/>
  <c r="CR305" i="42"/>
  <c r="CI225" i="42"/>
  <c r="CL225" i="42" s="1"/>
  <c r="CI279" i="42"/>
  <c r="CK279" i="42" s="1"/>
  <c r="CU279" i="42" s="1"/>
  <c r="CS236" i="42"/>
  <c r="CI283" i="42"/>
  <c r="CK283" i="42" s="1"/>
  <c r="CU283" i="42" s="1"/>
  <c r="CI238" i="42"/>
  <c r="CL238" i="42" s="1"/>
  <c r="CT238" i="42" s="1"/>
  <c r="CR160" i="42"/>
  <c r="CS172" i="42"/>
  <c r="CS233" i="42"/>
  <c r="CS384" i="42"/>
  <c r="CR324" i="42"/>
  <c r="CR226" i="42"/>
  <c r="CU183" i="42"/>
  <c r="CS314" i="42"/>
  <c r="CR367" i="42"/>
  <c r="CR254" i="42"/>
  <c r="CR308" i="42"/>
  <c r="CS245" i="42"/>
  <c r="CS282" i="42"/>
  <c r="CR284" i="42"/>
  <c r="CR321" i="42"/>
  <c r="CS238" i="42"/>
  <c r="CR296" i="42"/>
  <c r="CI388" i="42"/>
  <c r="CL388" i="42" s="1"/>
  <c r="CT388" i="42" s="1"/>
  <c r="CI384" i="42"/>
  <c r="CL384" i="42" s="1"/>
  <c r="CI380" i="42"/>
  <c r="CK380" i="42" s="1"/>
  <c r="CI157" i="42"/>
  <c r="CK157" i="42" s="1"/>
  <c r="CU157" i="42" s="1"/>
  <c r="CI250" i="42"/>
  <c r="CK250" i="42" s="1"/>
  <c r="CU250" i="42" s="1"/>
  <c r="CS373" i="42"/>
  <c r="CI242" i="42"/>
  <c r="CK242" i="42" s="1"/>
  <c r="CR182" i="42"/>
  <c r="CR157" i="42"/>
  <c r="CI245" i="42"/>
  <c r="CK245" i="42" s="1"/>
  <c r="CR322" i="42"/>
  <c r="CI322" i="42"/>
  <c r="CL322" i="42" s="1"/>
  <c r="CI217" i="42"/>
  <c r="CK217" i="42" s="1"/>
  <c r="CU217" i="42" s="1"/>
  <c r="CI284" i="42"/>
  <c r="CK284" i="42" s="1"/>
  <c r="CU284" i="42" s="1"/>
  <c r="CI177" i="42"/>
  <c r="CL177" i="42" s="1"/>
  <c r="CT177" i="42" s="1"/>
  <c r="CS170" i="42"/>
  <c r="CS326" i="42"/>
  <c r="CR366" i="42"/>
  <c r="CR190" i="42"/>
  <c r="CI391" i="42"/>
  <c r="CK391" i="42" s="1"/>
  <c r="CU391" i="42" s="1"/>
  <c r="CR164" i="42"/>
  <c r="CI366" i="42"/>
  <c r="CL366" i="42" s="1"/>
  <c r="CR355" i="42"/>
  <c r="CI163" i="42"/>
  <c r="CL163" i="42" s="1"/>
  <c r="CT163" i="42" s="1"/>
  <c r="CL247" i="42"/>
  <c r="CT247" i="42" s="1"/>
  <c r="CR301" i="42"/>
  <c r="CI314" i="42"/>
  <c r="CI170" i="42"/>
  <c r="CK170" i="42" s="1"/>
  <c r="CR253" i="42"/>
  <c r="CR285" i="42"/>
  <c r="CI306" i="42"/>
  <c r="CL306" i="42" s="1"/>
  <c r="CI190" i="42"/>
  <c r="CL190" i="42" s="1"/>
  <c r="CS192" i="42"/>
  <c r="CI377" i="42"/>
  <c r="CK377" i="42" s="1"/>
  <c r="CI326" i="42"/>
  <c r="CL326" i="42" s="1"/>
  <c r="CT326" i="42" s="1"/>
  <c r="CS388" i="42"/>
  <c r="CI164" i="42"/>
  <c r="CK164" i="42" s="1"/>
  <c r="CU164" i="42" s="1"/>
  <c r="CS280" i="42"/>
  <c r="CS168" i="42"/>
  <c r="CI259" i="42"/>
  <c r="CK259" i="42" s="1"/>
  <c r="CI182" i="42"/>
  <c r="CK182" i="42" s="1"/>
  <c r="CU182" i="42" s="1"/>
  <c r="CR161" i="42"/>
  <c r="CS234" i="42"/>
  <c r="CI364" i="42"/>
  <c r="CL364" i="42" s="1"/>
  <c r="CI392" i="42"/>
  <c r="CK392" i="42" s="1"/>
  <c r="CI389" i="42"/>
  <c r="CL389" i="42" s="1"/>
  <c r="CI383" i="42"/>
  <c r="CK383" i="42" s="1"/>
  <c r="CU383" i="42" s="1"/>
  <c r="CI257" i="42"/>
  <c r="CL257" i="42" s="1"/>
  <c r="CI385" i="42"/>
  <c r="CL385" i="42" s="1"/>
  <c r="CT385" i="42" s="1"/>
  <c r="CI181" i="42"/>
  <c r="CK181" i="42" s="1"/>
  <c r="CU181" i="42" s="1"/>
  <c r="CI223" i="42"/>
  <c r="CL223" i="42" s="1"/>
  <c r="CR359" i="42"/>
  <c r="CS392" i="42"/>
  <c r="CI359" i="42"/>
  <c r="CL359" i="42" s="1"/>
  <c r="CR181" i="42"/>
  <c r="CR224" i="42"/>
  <c r="CI295" i="42"/>
  <c r="CL295" i="42" s="1"/>
  <c r="CS231" i="42"/>
  <c r="CI354" i="42"/>
  <c r="CK354" i="42" s="1"/>
  <c r="CU354" i="42" s="1"/>
  <c r="CI381" i="42"/>
  <c r="CK381" i="42" s="1"/>
  <c r="CI243" i="42"/>
  <c r="CL243" i="42" s="1"/>
  <c r="CI285" i="42"/>
  <c r="CI224" i="42"/>
  <c r="CL224" i="42" s="1"/>
  <c r="CR243" i="42"/>
  <c r="CR252" i="42"/>
  <c r="CS242" i="42"/>
  <c r="CR354" i="42"/>
  <c r="CR371" i="42"/>
  <c r="CI252" i="42"/>
  <c r="CR383" i="42"/>
  <c r="CR364" i="42"/>
  <c r="CR295" i="42"/>
  <c r="CI294" i="42"/>
  <c r="CK294" i="42" s="1"/>
  <c r="CU294" i="42" s="1"/>
  <c r="CI361" i="42"/>
  <c r="CK361" i="42" s="1"/>
  <c r="CS381" i="42"/>
  <c r="CS185" i="42"/>
  <c r="CI297" i="42"/>
  <c r="CL297" i="42" s="1"/>
  <c r="CT297" i="42" s="1"/>
  <c r="CS370" i="42"/>
  <c r="CI188" i="42"/>
  <c r="CK188" i="42" s="1"/>
  <c r="CI156" i="42"/>
  <c r="CK156" i="42" s="1"/>
  <c r="CU156" i="42" s="1"/>
  <c r="CI367" i="42"/>
  <c r="CI291" i="42"/>
  <c r="CK291" i="42" s="1"/>
  <c r="CU291" i="42" s="1"/>
  <c r="CI301" i="42"/>
  <c r="CL301" i="42" s="1"/>
  <c r="CI227" i="42"/>
  <c r="CK227" i="42" s="1"/>
  <c r="CU227" i="42" s="1"/>
  <c r="CL372" i="42"/>
  <c r="CT372" i="42" s="1"/>
  <c r="CS153" i="42"/>
  <c r="CI222" i="42"/>
  <c r="CK222" i="42" s="1"/>
  <c r="CI382" i="42"/>
  <c r="CL382" i="42" s="1"/>
  <c r="CT382" i="42" s="1"/>
  <c r="CI232" i="42"/>
  <c r="CL232" i="42" s="1"/>
  <c r="CT232" i="42" s="1"/>
  <c r="CI280" i="42"/>
  <c r="CK280" i="42" s="1"/>
  <c r="CK228" i="42"/>
  <c r="CU228" i="42" s="1"/>
  <c r="CR146" i="42"/>
  <c r="CR257" i="42"/>
  <c r="CR217" i="42"/>
  <c r="CS169" i="42"/>
  <c r="CI289" i="42"/>
  <c r="CL289" i="42" s="1"/>
  <c r="CT289" i="42" s="1"/>
  <c r="CS232" i="42"/>
  <c r="CI192" i="42"/>
  <c r="CR229" i="42"/>
  <c r="CR156" i="42"/>
  <c r="CS303" i="42"/>
  <c r="CR291" i="42"/>
  <c r="CS240" i="42"/>
  <c r="CI239" i="42"/>
  <c r="CL239" i="42" s="1"/>
  <c r="CT239" i="42" s="1"/>
  <c r="CI303" i="42"/>
  <c r="CL303" i="42" s="1"/>
  <c r="CT303" i="42" s="1"/>
  <c r="CS289" i="42"/>
  <c r="CS188" i="42"/>
  <c r="CS288" i="42"/>
  <c r="CS311" i="42"/>
  <c r="CI325" i="42"/>
  <c r="CK325" i="42" s="1"/>
  <c r="CR386" i="42"/>
  <c r="CI258" i="42"/>
  <c r="CK258" i="42" s="1"/>
  <c r="CU258" i="42" s="1"/>
  <c r="CI311" i="42"/>
  <c r="CK311" i="42" s="1"/>
  <c r="CI350" i="42"/>
  <c r="CL350" i="42" s="1"/>
  <c r="CS222" i="42"/>
  <c r="CS286" i="42"/>
  <c r="CR223" i="42"/>
  <c r="CS177" i="42"/>
  <c r="CS325" i="42"/>
  <c r="CI386" i="42"/>
  <c r="CL386" i="42" s="1"/>
  <c r="CR294" i="42"/>
  <c r="CI240" i="42"/>
  <c r="CL240" i="42" s="1"/>
  <c r="CT240" i="42" s="1"/>
  <c r="CS163" i="42"/>
  <c r="CS362" i="42"/>
  <c r="CI160" i="42"/>
  <c r="CK160" i="42" s="1"/>
  <c r="CU160" i="42" s="1"/>
  <c r="CI310" i="42"/>
  <c r="CL310" i="42" s="1"/>
  <c r="CT310" i="42" s="1"/>
  <c r="CR258" i="42"/>
  <c r="CS357" i="42"/>
  <c r="CR350" i="42"/>
  <c r="CR391" i="42"/>
  <c r="CI357" i="42"/>
  <c r="CL357" i="42" s="1"/>
  <c r="CT357" i="42" s="1"/>
  <c r="CI150" i="42"/>
  <c r="CL150" i="42" s="1"/>
  <c r="CI175" i="42"/>
  <c r="CL175" i="42" s="1"/>
  <c r="CI169" i="42"/>
  <c r="CL169" i="42" s="1"/>
  <c r="CT169" i="42" s="1"/>
  <c r="CR214" i="42"/>
  <c r="CI159" i="42"/>
  <c r="CK159" i="42" s="1"/>
  <c r="CR327" i="42"/>
  <c r="CI312" i="42"/>
  <c r="CL312" i="42" s="1"/>
  <c r="CT312" i="42" s="1"/>
  <c r="CR173" i="42"/>
  <c r="CR174" i="42"/>
  <c r="CS189" i="42"/>
  <c r="CK296" i="42"/>
  <c r="CU296" i="42" s="1"/>
  <c r="CS390" i="42"/>
  <c r="CS159" i="42"/>
  <c r="CI327" i="42"/>
  <c r="CI174" i="42"/>
  <c r="CK174" i="42" s="1"/>
  <c r="CU174" i="42" s="1"/>
  <c r="CI176" i="42"/>
  <c r="CK176" i="42" s="1"/>
  <c r="CI308" i="42"/>
  <c r="CL308" i="42" s="1"/>
  <c r="CS361" i="42"/>
  <c r="CS154" i="42"/>
  <c r="CI236" i="42"/>
  <c r="CL236" i="42" s="1"/>
  <c r="CT236" i="42" s="1"/>
  <c r="CR378" i="42"/>
  <c r="CI375" i="42"/>
  <c r="CK375" i="42" s="1"/>
  <c r="CK218" i="42"/>
  <c r="CU218" i="42" s="1"/>
  <c r="CS312" i="42"/>
  <c r="CK213" i="42"/>
  <c r="CU213" i="42" s="1"/>
  <c r="CI173" i="42"/>
  <c r="CL173" i="42" s="1"/>
  <c r="CI187" i="42"/>
  <c r="CL187" i="42" s="1"/>
  <c r="CI147" i="42"/>
  <c r="CK147" i="42" s="1"/>
  <c r="CI189" i="42"/>
  <c r="CL189" i="42" s="1"/>
  <c r="CT189" i="42" s="1"/>
  <c r="CI154" i="42"/>
  <c r="CL154" i="42" s="1"/>
  <c r="CT154" i="42" s="1"/>
  <c r="CI161" i="42"/>
  <c r="CK161" i="42" s="1"/>
  <c r="CU161" i="42" s="1"/>
  <c r="CI172" i="42"/>
  <c r="CL172" i="42" s="1"/>
  <c r="CT172" i="42" s="1"/>
  <c r="CI214" i="42"/>
  <c r="CK214" i="42" s="1"/>
  <c r="CU214" i="42" s="1"/>
  <c r="CI368" i="42"/>
  <c r="CL368" i="42" s="1"/>
  <c r="CR187" i="42"/>
  <c r="CI231" i="42"/>
  <c r="CL231" i="42" s="1"/>
  <c r="CT231" i="42" s="1"/>
  <c r="CS377" i="42"/>
  <c r="CR377" i="42"/>
  <c r="CI288" i="42"/>
  <c r="CI155" i="42"/>
  <c r="CK155" i="42" s="1"/>
  <c r="CU155" i="42" s="1"/>
  <c r="CI373" i="42"/>
  <c r="CS369" i="42"/>
  <c r="CI299" i="42"/>
  <c r="CL299" i="42" s="1"/>
  <c r="CT299" i="42" s="1"/>
  <c r="CR290" i="42"/>
  <c r="CI369" i="42"/>
  <c r="CL369" i="42" s="1"/>
  <c r="CT369" i="42" s="1"/>
  <c r="CI226" i="42"/>
  <c r="CI221" i="42"/>
  <c r="CK221" i="42" s="1"/>
  <c r="CU221" i="42" s="1"/>
  <c r="CI304" i="42"/>
  <c r="CL304" i="42" s="1"/>
  <c r="CR155" i="42"/>
  <c r="CI390" i="42"/>
  <c r="CI186" i="42"/>
  <c r="CL186" i="42" s="1"/>
  <c r="CI234" i="42"/>
  <c r="CK234" i="42" s="1"/>
  <c r="CR353" i="42"/>
  <c r="CI318" i="42"/>
  <c r="CK318" i="42" s="1"/>
  <c r="CU318" i="42" s="1"/>
  <c r="CR227" i="42"/>
  <c r="CI278" i="42"/>
  <c r="CL278" i="42" s="1"/>
  <c r="CI347" i="42"/>
  <c r="CK347" i="42" s="1"/>
  <c r="CR318" i="42"/>
  <c r="CS363" i="42"/>
  <c r="CR304" i="42"/>
  <c r="CR175" i="42"/>
  <c r="CK248" i="42"/>
  <c r="CU248" i="42" s="1"/>
  <c r="CU167" i="42"/>
  <c r="CI148" i="42"/>
  <c r="CL148" i="42" s="1"/>
  <c r="CT148" i="42" s="1"/>
  <c r="CI249" i="42"/>
  <c r="CK249" i="42" s="1"/>
  <c r="CU249" i="42" s="1"/>
  <c r="CK293" i="42"/>
  <c r="CU293" i="42" s="1"/>
  <c r="CI251" i="42"/>
  <c r="CK251" i="42" s="1"/>
  <c r="CI166" i="42"/>
  <c r="CK166" i="42" s="1"/>
  <c r="CI363" i="42"/>
  <c r="CK363" i="42" s="1"/>
  <c r="CI346" i="42"/>
  <c r="CL346" i="42" s="1"/>
  <c r="CS297" i="42"/>
  <c r="CI253" i="42"/>
  <c r="CR186" i="42"/>
  <c r="CR249" i="42"/>
  <c r="CI256" i="42"/>
  <c r="CS148" i="42"/>
  <c r="CI358" i="42"/>
  <c r="CK358" i="42" s="1"/>
  <c r="CS259" i="42"/>
  <c r="CR221" i="42"/>
  <c r="CI355" i="42"/>
  <c r="CL355" i="42" s="1"/>
  <c r="CS299" i="42"/>
  <c r="CS320" i="42"/>
  <c r="CK162" i="42"/>
  <c r="CU162" i="42" s="1"/>
  <c r="CI146" i="42"/>
  <c r="CK146" i="42" s="1"/>
  <c r="CU146" i="42" s="1"/>
  <c r="CR256" i="42"/>
  <c r="CS380" i="42"/>
  <c r="CI349" i="42"/>
  <c r="CK349" i="42" s="1"/>
  <c r="CL216" i="42"/>
  <c r="CT216" i="42" s="1"/>
  <c r="CI320" i="42"/>
  <c r="CK320" i="42" s="1"/>
  <c r="CI286" i="42"/>
  <c r="CK286" i="42" s="1"/>
  <c r="CR302" i="42"/>
  <c r="CI371" i="42"/>
  <c r="CL371" i="42" s="1"/>
  <c r="CS376" i="42"/>
  <c r="CS184" i="42"/>
  <c r="CI376" i="42"/>
  <c r="CK376" i="42" s="1"/>
  <c r="CI179" i="42"/>
  <c r="CL179" i="42" s="1"/>
  <c r="CI370" i="42"/>
  <c r="CI302" i="42"/>
  <c r="CK302" i="42" s="1"/>
  <c r="CU302" i="42" s="1"/>
  <c r="CI387" i="42"/>
  <c r="CK387" i="42" s="1"/>
  <c r="CI158" i="42"/>
  <c r="CK158" i="42" s="1"/>
  <c r="CU372" i="42"/>
  <c r="CI394" i="42"/>
  <c r="CL394" i="42" s="1"/>
  <c r="CR394" i="42"/>
  <c r="CT293" i="42"/>
  <c r="CS158" i="42"/>
  <c r="CI290" i="42"/>
  <c r="CS298" i="42"/>
  <c r="CI184" i="42"/>
  <c r="CI298" i="42"/>
  <c r="CL298" i="42" s="1"/>
  <c r="CT298" i="42" s="1"/>
  <c r="CI235" i="42"/>
  <c r="CK235" i="42" s="1"/>
  <c r="CT213" i="42"/>
  <c r="CS179" i="42"/>
  <c r="CR179" i="42"/>
  <c r="CI255" i="42"/>
  <c r="CK255" i="42" s="1"/>
  <c r="CI193" i="42"/>
  <c r="CL193" i="42" s="1"/>
  <c r="CS239" i="42"/>
  <c r="CR348" i="42"/>
  <c r="BZ210" i="42"/>
  <c r="CS220" i="42"/>
  <c r="CS292" i="42"/>
  <c r="CR292" i="42"/>
  <c r="CI348" i="42"/>
  <c r="CU216" i="42"/>
  <c r="CU247" i="42"/>
  <c r="CI165" i="42"/>
  <c r="CL165" i="42" s="1"/>
  <c r="CT218" i="42"/>
  <c r="CR389" i="42"/>
  <c r="CR283" i="42"/>
  <c r="CS382" i="42"/>
  <c r="CI319" i="42"/>
  <c r="CK319" i="42" s="1"/>
  <c r="CI237" i="42"/>
  <c r="CL237" i="42" s="1"/>
  <c r="CS375" i="42"/>
  <c r="CI353" i="42"/>
  <c r="CR387" i="42"/>
  <c r="CS387" i="42"/>
  <c r="CI352" i="42"/>
  <c r="CL352" i="42" s="1"/>
  <c r="CI211" i="42"/>
  <c r="CS306" i="42"/>
  <c r="CR306" i="42"/>
  <c r="CI171" i="42"/>
  <c r="CK171" i="42" s="1"/>
  <c r="CI315" i="42"/>
  <c r="CL315" i="42" s="1"/>
  <c r="CI356" i="42"/>
  <c r="CL356" i="42" s="1"/>
  <c r="CK144" i="42"/>
  <c r="CS225" i="42"/>
  <c r="CR225" i="42"/>
  <c r="CI321" i="42"/>
  <c r="CR368" i="42"/>
  <c r="CI220" i="42"/>
  <c r="CS235" i="42"/>
  <c r="CR235" i="42"/>
  <c r="CI362" i="42"/>
  <c r="CT384" i="42"/>
  <c r="CT228" i="42"/>
  <c r="CI152" i="42"/>
  <c r="CK152" i="42" s="1"/>
  <c r="CU307" i="42"/>
  <c r="CI365" i="42"/>
  <c r="CL365" i="42" s="1"/>
  <c r="CK151" i="42"/>
  <c r="CU151" i="42" s="1"/>
  <c r="CL151" i="42"/>
  <c r="CT151" i="42" s="1"/>
  <c r="CK360" i="42"/>
  <c r="CU360" i="42" s="1"/>
  <c r="CL360" i="42"/>
  <c r="CT360" i="42" s="1"/>
  <c r="CK254" i="42"/>
  <c r="CU254" i="42" s="1"/>
  <c r="CL254" i="42"/>
  <c r="CL149" i="42"/>
  <c r="CT149" i="42" s="1"/>
  <c r="CK149" i="42"/>
  <c r="CU149" i="42" s="1"/>
  <c r="CL219" i="42"/>
  <c r="CT219" i="42" s="1"/>
  <c r="CK219" i="42"/>
  <c r="CU219" i="42" s="1"/>
  <c r="CS347" i="42"/>
  <c r="CR347" i="42"/>
  <c r="CR246" i="42"/>
  <c r="CS246" i="42"/>
  <c r="CS191" i="42"/>
  <c r="CR191" i="42"/>
  <c r="CR352" i="42"/>
  <c r="CS352" i="42"/>
  <c r="CA210" i="42"/>
  <c r="CQ211" i="42"/>
  <c r="CS178" i="42"/>
  <c r="CR178" i="42"/>
  <c r="CL345" i="42"/>
  <c r="CK345" i="42"/>
  <c r="CS244" i="42"/>
  <c r="CR244" i="42"/>
  <c r="CL391" i="42"/>
  <c r="CR152" i="42"/>
  <c r="CS152" i="42"/>
  <c r="CI241" i="42"/>
  <c r="CR315" i="42"/>
  <c r="CS315" i="42"/>
  <c r="CL180" i="42"/>
  <c r="CT180" i="42" s="1"/>
  <c r="CK180" i="42"/>
  <c r="CU180" i="42" s="1"/>
  <c r="CK313" i="42"/>
  <c r="CU313" i="42" s="1"/>
  <c r="CL313" i="42"/>
  <c r="CT313" i="42" s="1"/>
  <c r="CR351" i="42"/>
  <c r="CS351" i="42"/>
  <c r="CS255" i="42"/>
  <c r="CR255" i="42"/>
  <c r="CR251" i="42"/>
  <c r="CS251" i="42"/>
  <c r="CI351" i="42"/>
  <c r="CS165" i="42"/>
  <c r="CR165" i="42"/>
  <c r="CA344" i="42"/>
  <c r="CQ345" i="42"/>
  <c r="CI246" i="42"/>
  <c r="CR147" i="42"/>
  <c r="CS147" i="42"/>
  <c r="BZ344" i="42"/>
  <c r="CT167" i="42"/>
  <c r="CS349" i="42"/>
  <c r="CR349" i="42"/>
  <c r="CL212" i="42"/>
  <c r="CT212" i="42" s="1"/>
  <c r="CK212" i="42"/>
  <c r="CU212" i="42" s="1"/>
  <c r="CR346" i="42"/>
  <c r="CS346" i="42"/>
  <c r="CI178" i="42"/>
  <c r="CI316" i="42"/>
  <c r="CR365" i="42"/>
  <c r="CS365" i="42"/>
  <c r="CS237" i="42"/>
  <c r="CR237" i="42"/>
  <c r="CR176" i="42"/>
  <c r="CS176" i="42"/>
  <c r="CR241" i="42"/>
  <c r="CS241" i="42"/>
  <c r="CS193" i="42"/>
  <c r="CR193" i="42"/>
  <c r="CK229" i="42"/>
  <c r="CU229" i="42" s="1"/>
  <c r="CR166" i="42"/>
  <c r="CS166" i="42"/>
  <c r="CK287" i="42"/>
  <c r="CU287" i="42" s="1"/>
  <c r="CL287" i="42"/>
  <c r="CT287" i="42" s="1"/>
  <c r="CL145" i="42"/>
  <c r="CK145" i="42"/>
  <c r="CU145" i="42" s="1"/>
  <c r="BZ143" i="42"/>
  <c r="CI244" i="42"/>
  <c r="CA143" i="42"/>
  <c r="CQ144" i="42"/>
  <c r="CS316" i="42"/>
  <c r="CR316" i="42"/>
  <c r="BZ277" i="42"/>
  <c r="CA278" i="42"/>
  <c r="CS319" i="42"/>
  <c r="CR319" i="42"/>
  <c r="CR356" i="42"/>
  <c r="CS356" i="42"/>
  <c r="CK359" i="42"/>
  <c r="CU359" i="42" s="1"/>
  <c r="CI191" i="42"/>
  <c r="CS358" i="42"/>
  <c r="CR358" i="42"/>
  <c r="CS171" i="42"/>
  <c r="CR171" i="42"/>
  <c r="CR150" i="42"/>
  <c r="CS150" i="42"/>
  <c r="CK309" i="42" l="1"/>
  <c r="CU309" i="42" s="1"/>
  <c r="CK324" i="42"/>
  <c r="CU324" i="42" s="1"/>
  <c r="CL300" i="42"/>
  <c r="CT300" i="42" s="1"/>
  <c r="CL317" i="42"/>
  <c r="CT317" i="42" s="1"/>
  <c r="CK225" i="42"/>
  <c r="CK323" i="42"/>
  <c r="CU323" i="42" s="1"/>
  <c r="CL230" i="42"/>
  <c r="CT230" i="42" s="1"/>
  <c r="CT308" i="42"/>
  <c r="CK185" i="42"/>
  <c r="CU185" i="42" s="1"/>
  <c r="CK153" i="42"/>
  <c r="CU153" i="42" s="1"/>
  <c r="CL281" i="42"/>
  <c r="CT281" i="42" s="1"/>
  <c r="CT296" i="42"/>
  <c r="CT305" i="42"/>
  <c r="CT190" i="42"/>
  <c r="CL215" i="42"/>
  <c r="CT215" i="42" s="1"/>
  <c r="CL259" i="42"/>
  <c r="CT259" i="42" s="1"/>
  <c r="CK305" i="42"/>
  <c r="CU305" i="42" s="1"/>
  <c r="CL164" i="42"/>
  <c r="CT164" i="42" s="1"/>
  <c r="CK378" i="42"/>
  <c r="CU378" i="42" s="1"/>
  <c r="CK374" i="42"/>
  <c r="CU374" i="42" s="1"/>
  <c r="CK379" i="42"/>
  <c r="CU379" i="42" s="1"/>
  <c r="CT309" i="42"/>
  <c r="CT254" i="42"/>
  <c r="CK366" i="42"/>
  <c r="CU366" i="42" s="1"/>
  <c r="CL160" i="42"/>
  <c r="CT160" i="42" s="1"/>
  <c r="CK168" i="42"/>
  <c r="CU168" i="42" s="1"/>
  <c r="CK257" i="42"/>
  <c r="CU257" i="42" s="1"/>
  <c r="CK163" i="42"/>
  <c r="CU163" i="42" s="1"/>
  <c r="CK233" i="42"/>
  <c r="CU233" i="42" s="1"/>
  <c r="CL307" i="42"/>
  <c r="CT307" i="42" s="1"/>
  <c r="CK312" i="42"/>
  <c r="CU312" i="42" s="1"/>
  <c r="CK260" i="42"/>
  <c r="CU260" i="42" s="1"/>
  <c r="CL188" i="42"/>
  <c r="CT188" i="42" s="1"/>
  <c r="CL377" i="42"/>
  <c r="CT377" i="42" s="1"/>
  <c r="CK292" i="42"/>
  <c r="CU292" i="42" s="1"/>
  <c r="CL284" i="42"/>
  <c r="CT284" i="42" s="1"/>
  <c r="CK326" i="42"/>
  <c r="CU326" i="42" s="1"/>
  <c r="CL325" i="42"/>
  <c r="CT325" i="42" s="1"/>
  <c r="CU361" i="42"/>
  <c r="CK310" i="42"/>
  <c r="CU310" i="42" s="1"/>
  <c r="CK384" i="42"/>
  <c r="CU384" i="42" s="1"/>
  <c r="CL181" i="42"/>
  <c r="CT181" i="42" s="1"/>
  <c r="CK306" i="42"/>
  <c r="CU306" i="42" s="1"/>
  <c r="CL380" i="42"/>
  <c r="CT380" i="42" s="1"/>
  <c r="CK385" i="42"/>
  <c r="CU385" i="42" s="1"/>
  <c r="CK365" i="42"/>
  <c r="CU365" i="42" s="1"/>
  <c r="CK223" i="42"/>
  <c r="CU223" i="42" s="1"/>
  <c r="CK388" i="42"/>
  <c r="CU388" i="42" s="1"/>
  <c r="CK190" i="42"/>
  <c r="CU190" i="42" s="1"/>
  <c r="CL217" i="42"/>
  <c r="CT217" i="42" s="1"/>
  <c r="CT359" i="42"/>
  <c r="CK282" i="42"/>
  <c r="CU282" i="42" s="1"/>
  <c r="CK177" i="42"/>
  <c r="CK236" i="42"/>
  <c r="CU236" i="42" s="1"/>
  <c r="CK238" i="42"/>
  <c r="CU238" i="42" s="1"/>
  <c r="CL279" i="42"/>
  <c r="CT279" i="42" s="1"/>
  <c r="CT301" i="42"/>
  <c r="CU300" i="42"/>
  <c r="CK150" i="42"/>
  <c r="CU150" i="42" s="1"/>
  <c r="CL157" i="42"/>
  <c r="CT157" i="42" s="1"/>
  <c r="CK175" i="42"/>
  <c r="CU175" i="42" s="1"/>
  <c r="CT324" i="42"/>
  <c r="CT350" i="42"/>
  <c r="CL383" i="42"/>
  <c r="CT383" i="42" s="1"/>
  <c r="CK393" i="42"/>
  <c r="CU393" i="42" s="1"/>
  <c r="CK389" i="42"/>
  <c r="CU389" i="42" s="1"/>
  <c r="CU242" i="42"/>
  <c r="CK352" i="42"/>
  <c r="CT371" i="42"/>
  <c r="CU259" i="42"/>
  <c r="CL242" i="42"/>
  <c r="CT242" i="42" s="1"/>
  <c r="CK289" i="42"/>
  <c r="CU289" i="42" s="1"/>
  <c r="CT366" i="42"/>
  <c r="CL283" i="42"/>
  <c r="CT283" i="42" s="1"/>
  <c r="CT322" i="42"/>
  <c r="CU245" i="42"/>
  <c r="CT355" i="42"/>
  <c r="CL250" i="42"/>
  <c r="CT250" i="42" s="1"/>
  <c r="CK322" i="42"/>
  <c r="CU322" i="42" s="1"/>
  <c r="CK295" i="42"/>
  <c r="CU295" i="42" s="1"/>
  <c r="CU320" i="42"/>
  <c r="CU387" i="42"/>
  <c r="CL156" i="42"/>
  <c r="CT156" i="42" s="1"/>
  <c r="CT386" i="42"/>
  <c r="CT243" i="42"/>
  <c r="CT175" i="42"/>
  <c r="CL245" i="42"/>
  <c r="CT245" i="42" s="1"/>
  <c r="CU280" i="42"/>
  <c r="CU170" i="42"/>
  <c r="CK364" i="42"/>
  <c r="CU364" i="42" s="1"/>
  <c r="CT364" i="42"/>
  <c r="CT223" i="42"/>
  <c r="CK299" i="42"/>
  <c r="CU299" i="42" s="1"/>
  <c r="CL354" i="42"/>
  <c r="CT354" i="42" s="1"/>
  <c r="CU325" i="42"/>
  <c r="CK386" i="42"/>
  <c r="CU386" i="42" s="1"/>
  <c r="CU234" i="42"/>
  <c r="CK239" i="42"/>
  <c r="CU239" i="42" s="1"/>
  <c r="CU392" i="42"/>
  <c r="CL294" i="42"/>
  <c r="CT294" i="42" s="1"/>
  <c r="CL182" i="42"/>
  <c r="CT182" i="42" s="1"/>
  <c r="CL170" i="42"/>
  <c r="CT170" i="42" s="1"/>
  <c r="CU177" i="42"/>
  <c r="CK314" i="42"/>
  <c r="CU314" i="42" s="1"/>
  <c r="CL314" i="42"/>
  <c r="CT314" i="42" s="1"/>
  <c r="CK303" i="42"/>
  <c r="CU303" i="42" s="1"/>
  <c r="CK232" i="42"/>
  <c r="CU232" i="42" s="1"/>
  <c r="CT187" i="42"/>
  <c r="CU381" i="42"/>
  <c r="CT295" i="42"/>
  <c r="CL174" i="42"/>
  <c r="CT174" i="42" s="1"/>
  <c r="CL318" i="42"/>
  <c r="CT318" i="42" s="1"/>
  <c r="CL392" i="42"/>
  <c r="CT392" i="42" s="1"/>
  <c r="CK169" i="42"/>
  <c r="CU169" i="42" s="1"/>
  <c r="CL280" i="42"/>
  <c r="CT280" i="42" s="1"/>
  <c r="CL361" i="42"/>
  <c r="CT361" i="42" s="1"/>
  <c r="CT224" i="42"/>
  <c r="CL161" i="42"/>
  <c r="CT161" i="42" s="1"/>
  <c r="CT378" i="42"/>
  <c r="CK297" i="42"/>
  <c r="CU297" i="42" s="1"/>
  <c r="CK224" i="42"/>
  <c r="CU224" i="42" s="1"/>
  <c r="CK368" i="42"/>
  <c r="CU368" i="42" s="1"/>
  <c r="CL255" i="42"/>
  <c r="CT255" i="42" s="1"/>
  <c r="CU188" i="42"/>
  <c r="CU235" i="42"/>
  <c r="CK165" i="42"/>
  <c r="CU165" i="42" s="1"/>
  <c r="CK148" i="42"/>
  <c r="CU148" i="42" s="1"/>
  <c r="CT186" i="42"/>
  <c r="CU311" i="42"/>
  <c r="CK252" i="42"/>
  <c r="CU252" i="42" s="1"/>
  <c r="CL252" i="42"/>
  <c r="CT252" i="42" s="1"/>
  <c r="CL285" i="42"/>
  <c r="CT285" i="42" s="1"/>
  <c r="CK285" i="42"/>
  <c r="CU285" i="42" s="1"/>
  <c r="CL381" i="42"/>
  <c r="CT381" i="42" s="1"/>
  <c r="CK369" i="42"/>
  <c r="CU369" i="42" s="1"/>
  <c r="CK243" i="42"/>
  <c r="CU243" i="42" s="1"/>
  <c r="CK357" i="42"/>
  <c r="CU357" i="42" s="1"/>
  <c r="CK301" i="42"/>
  <c r="CU301" i="42" s="1"/>
  <c r="CU222" i="42"/>
  <c r="CK367" i="42"/>
  <c r="CU367" i="42" s="1"/>
  <c r="CL367" i="42"/>
  <c r="CT367" i="42" s="1"/>
  <c r="CL375" i="42"/>
  <c r="CT375" i="42" s="1"/>
  <c r="CL227" i="42"/>
  <c r="CT227" i="42" s="1"/>
  <c r="CK382" i="42"/>
  <c r="CU382" i="42" s="1"/>
  <c r="CL222" i="42"/>
  <c r="CT222" i="42" s="1"/>
  <c r="CL291" i="42"/>
  <c r="CT291" i="42" s="1"/>
  <c r="CT173" i="42"/>
  <c r="CL192" i="42"/>
  <c r="CT192" i="42" s="1"/>
  <c r="CK192" i="42"/>
  <c r="CU192" i="42" s="1"/>
  <c r="CL258" i="42"/>
  <c r="CT258" i="42" s="1"/>
  <c r="CU286" i="42"/>
  <c r="CL166" i="42"/>
  <c r="CT166" i="42" s="1"/>
  <c r="CT229" i="42"/>
  <c r="CK308" i="42"/>
  <c r="CU308" i="42" s="1"/>
  <c r="CT391" i="42"/>
  <c r="CK240" i="42"/>
  <c r="CU240" i="42" s="1"/>
  <c r="CK231" i="42"/>
  <c r="CU231" i="42" s="1"/>
  <c r="CL311" i="42"/>
  <c r="CT311" i="42" s="1"/>
  <c r="CK394" i="42"/>
  <c r="CU394" i="42" s="1"/>
  <c r="CT257" i="42"/>
  <c r="CL214" i="42"/>
  <c r="CT214" i="42" s="1"/>
  <c r="CL387" i="42"/>
  <c r="CT387" i="42" s="1"/>
  <c r="CK298" i="42"/>
  <c r="CU298" i="42" s="1"/>
  <c r="CL146" i="42"/>
  <c r="CT146" i="42" s="1"/>
  <c r="CK172" i="42"/>
  <c r="CU172" i="42" s="1"/>
  <c r="CK350" i="42"/>
  <c r="CU350" i="42" s="1"/>
  <c r="CK173" i="42"/>
  <c r="CU173" i="42" s="1"/>
  <c r="CL159" i="42"/>
  <c r="CT159" i="42" s="1"/>
  <c r="CU159" i="42"/>
  <c r="CL155" i="42"/>
  <c r="CT155" i="42" s="1"/>
  <c r="CL302" i="42"/>
  <c r="CT302" i="42" s="1"/>
  <c r="CK186" i="42"/>
  <c r="CU186" i="42" s="1"/>
  <c r="CL176" i="42"/>
  <c r="CT176" i="42" s="1"/>
  <c r="CL288" i="42"/>
  <c r="CT288" i="42" s="1"/>
  <c r="CK288" i="42"/>
  <c r="CU288" i="42" s="1"/>
  <c r="CL147" i="42"/>
  <c r="CT147" i="42" s="1"/>
  <c r="CK355" i="42"/>
  <c r="CU355" i="42" s="1"/>
  <c r="CK187" i="42"/>
  <c r="CU187" i="42" s="1"/>
  <c r="CK154" i="42"/>
  <c r="CU154" i="42" s="1"/>
  <c r="CL158" i="42"/>
  <c r="CT158" i="42" s="1"/>
  <c r="CK327" i="42"/>
  <c r="CU327" i="42" s="1"/>
  <c r="CL327" i="42"/>
  <c r="CT327" i="42" s="1"/>
  <c r="CU363" i="42"/>
  <c r="CK371" i="42"/>
  <c r="CU371" i="42" s="1"/>
  <c r="CK189" i="42"/>
  <c r="CU189" i="42" s="1"/>
  <c r="CT394" i="42"/>
  <c r="CK346" i="42"/>
  <c r="CU346" i="42" s="1"/>
  <c r="CU377" i="42"/>
  <c r="CT306" i="42"/>
  <c r="CL234" i="42"/>
  <c r="CT234" i="42" s="1"/>
  <c r="CT304" i="42"/>
  <c r="CL226" i="42"/>
  <c r="CT226" i="42" s="1"/>
  <c r="CK226" i="42"/>
  <c r="CU226" i="42" s="1"/>
  <c r="CK304" i="42"/>
  <c r="CU304" i="42" s="1"/>
  <c r="CL373" i="42"/>
  <c r="CT373" i="42" s="1"/>
  <c r="CK373" i="42"/>
  <c r="CU373" i="42" s="1"/>
  <c r="CT368" i="42"/>
  <c r="CL221" i="42"/>
  <c r="CT221" i="42" s="1"/>
  <c r="CT179" i="42"/>
  <c r="CK390" i="42"/>
  <c r="CU390" i="42" s="1"/>
  <c r="CL390" i="42"/>
  <c r="CT390" i="42" s="1"/>
  <c r="CL256" i="42"/>
  <c r="CT256" i="42" s="1"/>
  <c r="CK256" i="42"/>
  <c r="CU256" i="42" s="1"/>
  <c r="CU375" i="42"/>
  <c r="CL363" i="42"/>
  <c r="CT363" i="42" s="1"/>
  <c r="CL319" i="42"/>
  <c r="CT319" i="42" s="1"/>
  <c r="CU380" i="42"/>
  <c r="CL349" i="42"/>
  <c r="CT349" i="42" s="1"/>
  <c r="CU376" i="42"/>
  <c r="CL320" i="42"/>
  <c r="CT320" i="42" s="1"/>
  <c r="CK315" i="42"/>
  <c r="CU315" i="42" s="1"/>
  <c r="CL249" i="42"/>
  <c r="CT249" i="42" s="1"/>
  <c r="CL171" i="42"/>
  <c r="CT171" i="42" s="1"/>
  <c r="CL286" i="42"/>
  <c r="CT286" i="42" s="1"/>
  <c r="CL253" i="42"/>
  <c r="CT253" i="42" s="1"/>
  <c r="CK253" i="42"/>
  <c r="CU253" i="42" s="1"/>
  <c r="CL251" i="42"/>
  <c r="CT251" i="42" s="1"/>
  <c r="CI277" i="42"/>
  <c r="CK278" i="42"/>
  <c r="CT292" i="42"/>
  <c r="CL358" i="42"/>
  <c r="CT358" i="42" s="1"/>
  <c r="CU347" i="42"/>
  <c r="CL347" i="42"/>
  <c r="CT347" i="42" s="1"/>
  <c r="CK237" i="42"/>
  <c r="CU237" i="42" s="1"/>
  <c r="CK356" i="42"/>
  <c r="CU356" i="42" s="1"/>
  <c r="CK179" i="42"/>
  <c r="CU179" i="42" s="1"/>
  <c r="CT315" i="42"/>
  <c r="CU349" i="42"/>
  <c r="CI210" i="42"/>
  <c r="CL184" i="42"/>
  <c r="CT184" i="42" s="1"/>
  <c r="CK184" i="42"/>
  <c r="CU158" i="42"/>
  <c r="CL235" i="42"/>
  <c r="CT235" i="42" s="1"/>
  <c r="CK370" i="42"/>
  <c r="CU370" i="42" s="1"/>
  <c r="CL370" i="42"/>
  <c r="CT370" i="42" s="1"/>
  <c r="CI143" i="42"/>
  <c r="CL290" i="42"/>
  <c r="CT290" i="42" s="1"/>
  <c r="CK290" i="42"/>
  <c r="CU290" i="42" s="1"/>
  <c r="CL376" i="42"/>
  <c r="CT376" i="42" s="1"/>
  <c r="CK211" i="42"/>
  <c r="CK193" i="42"/>
  <c r="CU193" i="42" s="1"/>
  <c r="CL211" i="42"/>
  <c r="CK362" i="42"/>
  <c r="CU362" i="42" s="1"/>
  <c r="CL362" i="42"/>
  <c r="CT362" i="42" s="1"/>
  <c r="CL353" i="42"/>
  <c r="CT353" i="42" s="1"/>
  <c r="CK353" i="42"/>
  <c r="CU353" i="42" s="1"/>
  <c r="CK321" i="42"/>
  <c r="CU321" i="42" s="1"/>
  <c r="CL321" i="42"/>
  <c r="CT321" i="42" s="1"/>
  <c r="CT150" i="42"/>
  <c r="CT356" i="42"/>
  <c r="CT193" i="42"/>
  <c r="CU225" i="42"/>
  <c r="CT389" i="42"/>
  <c r="CT225" i="42"/>
  <c r="CU251" i="42"/>
  <c r="CK348" i="42"/>
  <c r="CU348" i="42" s="1"/>
  <c r="CL348" i="42"/>
  <c r="CT348" i="42" s="1"/>
  <c r="CK220" i="42"/>
  <c r="CU220" i="42" s="1"/>
  <c r="CL220" i="42"/>
  <c r="CT220" i="42" s="1"/>
  <c r="CU319" i="42"/>
  <c r="CL152" i="42"/>
  <c r="CT152" i="42" s="1"/>
  <c r="CU152" i="42"/>
  <c r="CT365" i="42"/>
  <c r="CU358" i="42"/>
  <c r="CK246" i="42"/>
  <c r="CU246" i="42" s="1"/>
  <c r="CL246" i="42"/>
  <c r="CT246" i="42" s="1"/>
  <c r="CK316" i="42"/>
  <c r="CU316" i="42" s="1"/>
  <c r="CL316" i="42"/>
  <c r="CT316" i="42" s="1"/>
  <c r="CU171" i="42"/>
  <c r="CU255" i="42"/>
  <c r="CR211" i="42"/>
  <c r="CS211" i="42"/>
  <c r="CQ210" i="42"/>
  <c r="P200" i="42" s="1"/>
  <c r="CK241" i="42"/>
  <c r="CU241" i="42" s="1"/>
  <c r="CL241" i="42"/>
  <c r="CT241" i="42" s="1"/>
  <c r="CT145" i="42"/>
  <c r="CK178" i="42"/>
  <c r="CU178" i="42" s="1"/>
  <c r="CL178" i="42"/>
  <c r="CT178" i="42" s="1"/>
  <c r="CT346" i="42"/>
  <c r="CT165" i="42"/>
  <c r="CU147" i="42"/>
  <c r="CU352" i="42"/>
  <c r="CL351" i="42"/>
  <c r="CT351" i="42" s="1"/>
  <c r="CK351" i="42"/>
  <c r="CU351" i="42" s="1"/>
  <c r="CQ344" i="42"/>
  <c r="P334" i="42" s="1"/>
  <c r="CS345" i="42"/>
  <c r="CR345" i="42"/>
  <c r="CI344" i="42"/>
  <c r="CL244" i="42"/>
  <c r="CT244" i="42" s="1"/>
  <c r="CK244" i="42"/>
  <c r="CU244" i="42" s="1"/>
  <c r="CU176" i="42"/>
  <c r="CA277" i="42"/>
  <c r="CQ278" i="42"/>
  <c r="CU166" i="42"/>
  <c r="CK191" i="42"/>
  <c r="CU191" i="42" s="1"/>
  <c r="CL191" i="42"/>
  <c r="CT191" i="42" s="1"/>
  <c r="CQ143" i="42"/>
  <c r="P133" i="42" s="1"/>
  <c r="CS144" i="42"/>
  <c r="CR144" i="42"/>
  <c r="CT237" i="42"/>
  <c r="CT352" i="42"/>
  <c r="CK143" i="42" l="1"/>
  <c r="CU184" i="42"/>
  <c r="CL143" i="42"/>
  <c r="CL277" i="42"/>
  <c r="CK277" i="42"/>
  <c r="CL344" i="42"/>
  <c r="CL210" i="42"/>
  <c r="CK344" i="42"/>
  <c r="CK210" i="42"/>
  <c r="CR143" i="42"/>
  <c r="CT144" i="42"/>
  <c r="CT143" i="42" s="1"/>
  <c r="P135" i="42" s="1"/>
  <c r="CS143" i="42"/>
  <c r="CU144" i="42"/>
  <c r="CU143" i="42" s="1"/>
  <c r="P136" i="42" s="1"/>
  <c r="R133" i="42"/>
  <c r="I87" i="42"/>
  <c r="CS344" i="42"/>
  <c r="CU345" i="42"/>
  <c r="CU344" i="42" s="1"/>
  <c r="P337" i="42" s="1"/>
  <c r="R200" i="42"/>
  <c r="I88" i="42"/>
  <c r="CR210" i="42"/>
  <c r="CT211" i="42"/>
  <c r="CT210" i="42" s="1"/>
  <c r="P202" i="42" s="1"/>
  <c r="CQ277" i="42"/>
  <c r="P267" i="42" s="1"/>
  <c r="CS278" i="42"/>
  <c r="CR278" i="42"/>
  <c r="R334" i="42"/>
  <c r="I90" i="42"/>
  <c r="CS210" i="42"/>
  <c r="CU211" i="42"/>
  <c r="CU210" i="42" s="1"/>
  <c r="P203" i="42" s="1"/>
  <c r="CR344" i="42"/>
  <c r="CT345" i="42"/>
  <c r="CT344" i="42" s="1"/>
  <c r="P336" i="42" s="1"/>
  <c r="CR277" i="42" l="1"/>
  <c r="CT278" i="42"/>
  <c r="CT277" i="42" s="1"/>
  <c r="P269" i="42" s="1"/>
  <c r="R202" i="42"/>
  <c r="P201" i="42"/>
  <c r="K88" i="42"/>
  <c r="O88" i="42"/>
  <c r="O33" i="43" s="1"/>
  <c r="I33" i="43"/>
  <c r="R88" i="42"/>
  <c r="R33" i="43" s="1"/>
  <c r="R267" i="42"/>
  <c r="I89" i="42"/>
  <c r="R337" i="42"/>
  <c r="M90" i="42"/>
  <c r="I32" i="43"/>
  <c r="R87" i="42"/>
  <c r="R32" i="43" s="1"/>
  <c r="O87" i="42"/>
  <c r="O32" i="43" s="1"/>
  <c r="R203" i="42"/>
  <c r="M88" i="42"/>
  <c r="CS277" i="42"/>
  <c r="CU278" i="42"/>
  <c r="CU277" i="42" s="1"/>
  <c r="P270" i="42" s="1"/>
  <c r="R336" i="42"/>
  <c r="P335" i="42"/>
  <c r="K90" i="42"/>
  <c r="R136" i="42"/>
  <c r="M87" i="42"/>
  <c r="P134" i="42"/>
  <c r="R135" i="42"/>
  <c r="R134" i="42" s="1"/>
  <c r="K87" i="42"/>
  <c r="R90" i="42"/>
  <c r="R35" i="43" s="1"/>
  <c r="I35" i="43"/>
  <c r="O90" i="42"/>
  <c r="O35" i="43" s="1"/>
  <c r="R335" i="42" l="1"/>
  <c r="R201" i="42"/>
  <c r="P87" i="42"/>
  <c r="P32" i="43" s="1"/>
  <c r="K32" i="43"/>
  <c r="S87" i="42"/>
  <c r="S32" i="43" s="1"/>
  <c r="I34" i="43"/>
  <c r="R89" i="42"/>
  <c r="R34" i="43" s="1"/>
  <c r="O89" i="42"/>
  <c r="O34" i="43" s="1"/>
  <c r="M32" i="43"/>
  <c r="T87" i="42"/>
  <c r="T32" i="43" s="1"/>
  <c r="K33" i="43"/>
  <c r="P88" i="42"/>
  <c r="P33" i="43" s="1"/>
  <c r="S88" i="42"/>
  <c r="S33" i="43" s="1"/>
  <c r="R269" i="42"/>
  <c r="R268" i="42" s="1"/>
  <c r="P268" i="42"/>
  <c r="K89" i="42"/>
  <c r="T90" i="42"/>
  <c r="T35" i="43" s="1"/>
  <c r="M35" i="43"/>
  <c r="K35" i="43"/>
  <c r="S90" i="42"/>
  <c r="S35" i="43" s="1"/>
  <c r="P90" i="42"/>
  <c r="P35" i="43" s="1"/>
  <c r="R270" i="42"/>
  <c r="M89" i="42"/>
  <c r="T88" i="42"/>
  <c r="T33" i="43" s="1"/>
  <c r="M33" i="43"/>
  <c r="M34" i="43" l="1"/>
  <c r="T89" i="42"/>
  <c r="T34" i="43" s="1"/>
  <c r="P89" i="42"/>
  <c r="P34" i="43" s="1"/>
  <c r="S89" i="42"/>
  <c r="S34" i="43" s="1"/>
  <c r="K34" i="4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<sst xmlns="http://schemas.openxmlformats.org/spreadsheetml/2006/main" count="2097" uniqueCount="191">
  <si>
    <t>εcu</t>
  </si>
  <si>
    <t>i</t>
  </si>
  <si>
    <t>n</t>
  </si>
  <si>
    <t>εco</t>
  </si>
  <si>
    <t>0 ≤ εc ≤ εco</t>
  </si>
  <si>
    <t>else</t>
  </si>
  <si>
    <t>φc</t>
  </si>
  <si>
    <t>Mpa</t>
  </si>
  <si>
    <t>Concrete</t>
  </si>
  <si>
    <t>Y</t>
  </si>
  <si>
    <t>Es</t>
  </si>
  <si>
    <t>P</t>
  </si>
  <si>
    <t>Rebar</t>
  </si>
  <si>
    <t>M</t>
  </si>
  <si>
    <t>fc</t>
  </si>
  <si>
    <t>X</t>
  </si>
  <si>
    <t>●</t>
    <phoneticPr fontId="7" type="noConversion"/>
  </si>
  <si>
    <t>=</t>
  </si>
  <si>
    <t>Material</t>
  </si>
  <si>
    <t xml:space="preserve">fck </t>
  </si>
  <si>
    <t>[KDS 24 14 21 3.1.2.5 (2)]</t>
  </si>
  <si>
    <t>ε</t>
  </si>
  <si>
    <t>Strain - Stress Relationship : Parabolic</t>
  </si>
  <si>
    <t>Steel</t>
  </si>
  <si>
    <t>fy</t>
  </si>
  <si>
    <t>c</t>
  </si>
  <si>
    <t>SUM</t>
  </si>
  <si>
    <t>εci</t>
  </si>
  <si>
    <t>fci</t>
  </si>
  <si>
    <t>di</t>
  </si>
  <si>
    <t>Mesh</t>
  </si>
  <si>
    <t>fsi</t>
  </si>
  <si>
    <t>εsi</t>
  </si>
  <si>
    <t>fsi_eff</t>
  </si>
  <si>
    <t>Fsi</t>
  </si>
  <si>
    <t>φs</t>
  </si>
  <si>
    <t>Msi</t>
  </si>
  <si>
    <t>Fci</t>
  </si>
  <si>
    <t>P0</t>
  </si>
  <si>
    <t>Steel Force</t>
  </si>
  <si>
    <t>Concrete Force</t>
  </si>
  <si>
    <t>P0 - Pure Compression</t>
  </si>
  <si>
    <t>P1 - Control Steel Stress = 0</t>
  </si>
  <si>
    <t>P2 - Control Steel Stress = 0.5fy</t>
  </si>
  <si>
    <t>Point</t>
  </si>
  <si>
    <t>P1</t>
  </si>
  <si>
    <t>P2</t>
  </si>
  <si>
    <t>P3</t>
  </si>
  <si>
    <t>P4</t>
  </si>
  <si>
    <t>P5</t>
  </si>
  <si>
    <t>After Rotation</t>
  </si>
  <si>
    <t>degree</t>
  </si>
  <si>
    <t>ax + by + c = 0</t>
  </si>
  <si>
    <t>a = y1 - y2</t>
  </si>
  <si>
    <t>b = x2 - x1</t>
  </si>
  <si>
    <t>c = x1*y2 - x2*y1</t>
  </si>
  <si>
    <t>x = x*cos(a) - y*sin(a)</t>
  </si>
  <si>
    <t>y = x*sin(a) + y*cos(a)</t>
  </si>
  <si>
    <t>Intersection with Line of y = d</t>
  </si>
  <si>
    <t>x = (-b*d -c) / a</t>
  </si>
  <si>
    <t>y = d</t>
  </si>
  <si>
    <t>Hole1</t>
  </si>
  <si>
    <t>Hole2</t>
  </si>
  <si>
    <t>No.</t>
  </si>
  <si>
    <t>Original Geometry</t>
  </si>
  <si>
    <t>Boundary</t>
  </si>
  <si>
    <t>Max</t>
  </si>
  <si>
    <t>Min</t>
  </si>
  <si>
    <t>Depth</t>
  </si>
  <si>
    <t>Width</t>
  </si>
  <si>
    <t>Control Steel Rebar No.</t>
  </si>
  <si>
    <t xml:space="preserve">N/A Position  </t>
  </si>
  <si>
    <t>Number of Mesh</t>
  </si>
  <si>
    <t>Thickness</t>
  </si>
  <si>
    <t>Area</t>
  </si>
  <si>
    <t>No</t>
  </si>
  <si>
    <t>Boundary: X - Intersection</t>
  </si>
  <si>
    <t>Hole 1: X - Intersection</t>
  </si>
  <si>
    <t>Hole 2: X - Intersection</t>
  </si>
  <si>
    <t>Select Intersection in range (x1, x2) (y1, y2)</t>
  </si>
  <si>
    <t>if ( x1 = x2)  y &gt;= min (y1, y2) and y &lt;= max (y1, y2)</t>
  </si>
  <si>
    <t>else               x &gt;= min (x1, x2) and x &lt;= max (x1, x2)</t>
  </si>
  <si>
    <t>Line Equation for line (x1 y1) to (x2 y2)</t>
  </si>
  <si>
    <t>Sort by X, and get unique</t>
  </si>
  <si>
    <t>Sort by X ascending order</t>
  </si>
  <si>
    <t>get distinct (unique) X-intersection</t>
  </si>
  <si>
    <t>Intersection - X</t>
  </si>
  <si>
    <t>Intersection - Y</t>
  </si>
  <si>
    <t>Length of lines by intersection</t>
  </si>
  <si>
    <t>Length = 0                   if I is even (get out of section)</t>
  </si>
  <si>
    <t>Length = Xn+1 - Xn  if n is odd  (get in of section)</t>
  </si>
  <si>
    <t>No. Int.</t>
  </si>
  <si>
    <t>Length of line segments by intersction points</t>
  </si>
  <si>
    <t>Total Length</t>
  </si>
  <si>
    <t xml:space="preserve">Original </t>
  </si>
  <si>
    <t>Diff.</t>
  </si>
  <si>
    <t>Compare Area</t>
  </si>
  <si>
    <t>N/A Line</t>
  </si>
  <si>
    <t>Yi</t>
  </si>
  <si>
    <r>
      <t>fc =   (0.85fck) [ 1 - (1 - εc/εco)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]</t>
    </r>
  </si>
  <si>
    <t>fc =   0.85fck</t>
  </si>
  <si>
    <t>c = distance from top to N/A</t>
  </si>
  <si>
    <t>di = distance from top to concrete fiber</t>
  </si>
  <si>
    <t>εci = strain of concrete fiber = (c - di) / c * εcu</t>
  </si>
  <si>
    <t>fci = stress of concrete fiber by parabolic (+)</t>
  </si>
  <si>
    <t>di = distance from top to rebar</t>
  </si>
  <si>
    <t>εsi = strain of rebar = (c - di) / c * εcu</t>
  </si>
  <si>
    <t>fsi_eff = stress of rebar, -fci if in compression zone</t>
  </si>
  <si>
    <t>x = x'*cos(a) + y'*sin(a)</t>
  </si>
  <si>
    <t>y = -x'*sin(a) + y'*cos(a)</t>
  </si>
  <si>
    <t>X of Centroid for line segments</t>
  </si>
  <si>
    <t>xCentroid = Sum (Xi * Li) / SumL</t>
  </si>
  <si>
    <t>Centroid Coo. in new system and origin system</t>
  </si>
  <si>
    <t>Fcy</t>
  </si>
  <si>
    <t>Fcx</t>
  </si>
  <si>
    <t>Fcy / Fcx - Concrete Force components in Y / X (Original system)</t>
  </si>
  <si>
    <t>x, y = coordinate of centroid in original system</t>
  </si>
  <si>
    <t>Mcx</t>
  </si>
  <si>
    <t>Mcy</t>
  </si>
  <si>
    <t>Fsy</t>
  </si>
  <si>
    <t>Fsx</t>
  </si>
  <si>
    <t>Msx</t>
  </si>
  <si>
    <t>Msy</t>
  </si>
  <si>
    <t>Fsy / Fsx = Steel Force components in Y / X (Original system)</t>
  </si>
  <si>
    <t>Mcx = Fcy * y / Mcy = Fcx * x = moment due to Fc around X / Y</t>
  </si>
  <si>
    <t>Msx = Fsy * y / Msy = Fsx * x = moment due to Fs around X / Y</t>
  </si>
  <si>
    <t>Mx</t>
  </si>
  <si>
    <t>My</t>
  </si>
  <si>
    <t>Y-Direction</t>
  </si>
  <si>
    <t>Con'c</t>
  </si>
  <si>
    <t>Pure Compression and Tension</t>
  </si>
  <si>
    <t>D_i = x_i*y_(i+1) - x_(i+1)*y_i</t>
  </si>
  <si>
    <t>A = 1/2 * |Σ(D_i)|</t>
  </si>
  <si>
    <t>Xc = Σ[(x_i + x_(i+1))*D_i] / [3*Σ(D_i)]</t>
  </si>
  <si>
    <t>Yc = Σ[(y_i + y_(i+1))*D_i] / [3*Σ(D_i)]</t>
  </si>
  <si>
    <t>with i = 1 to n, and point n+1 = point 1</t>
  </si>
  <si>
    <t>Area and Centroid</t>
  </si>
  <si>
    <t>Dia</t>
  </si>
  <si>
    <t>Compression</t>
  </si>
  <si>
    <t>X-Direction</t>
  </si>
  <si>
    <t>Tension</t>
  </si>
  <si>
    <t>Tension Forces</t>
  </si>
  <si>
    <t>Sum</t>
  </si>
  <si>
    <t>C1</t>
  </si>
  <si>
    <t>Changed</t>
  </si>
  <si>
    <t>P3 - Control Steel Stress = fy</t>
  </si>
  <si>
    <t xml:space="preserve">ε0 = </t>
  </si>
  <si>
    <t>κ =</t>
  </si>
  <si>
    <t>ε0 = εcu * (c - h/2)/c</t>
  </si>
  <si>
    <t>κ = εcu / c</t>
  </si>
  <si>
    <t>x' = xc + (x - xc)*cos(a) - (y - yc)*sin(a)</t>
  </si>
  <si>
    <t>y' = yc + (x - xc)*sin(a) + (y - yc)*cos(a)</t>
  </si>
  <si>
    <t>x0 = (x' - xc)*cos(a) + (y' - yc)*sin(a)</t>
  </si>
  <si>
    <t>y0 = - (x' - xc)*sin(a) + (y' - yc)*cos(a)</t>
  </si>
  <si>
    <t>Y0</t>
  </si>
  <si>
    <t>X0</t>
  </si>
  <si>
    <t>P1 - Control Steel Stress = 0.5fy</t>
  </si>
  <si>
    <t>P4 - Control Steel Rebar Strain = 0.005</t>
  </si>
  <si>
    <t>P4 - Control Rebar Strain = 0.005</t>
  </si>
  <si>
    <t>P5 - Pure Tension</t>
  </si>
  <si>
    <t>C/C1</t>
  </si>
  <si>
    <t>fs/fy</t>
  </si>
  <si>
    <t>εs</t>
  </si>
  <si>
    <t>ε0</t>
  </si>
  <si>
    <t>κ</t>
  </si>
  <si>
    <t>Normial</t>
  </si>
  <si>
    <t>Factored</t>
  </si>
  <si>
    <t>1/mm</t>
  </si>
  <si>
    <t>SumP</t>
  </si>
  <si>
    <t>Pure Compression</t>
  </si>
  <si>
    <t>Pure Tension</t>
  </si>
  <si>
    <t>Rotation</t>
  </si>
  <si>
    <t>SumMx</t>
  </si>
  <si>
    <t>SumMy</t>
  </si>
  <si>
    <t>Summary table</t>
  </si>
  <si>
    <t>Do for all from o degree to 360 degree, with step 15 degree</t>
  </si>
  <si>
    <t>For each degree of rotation, do for all points (18 points)</t>
  </si>
  <si>
    <t>P5 fs=0</t>
  </si>
  <si>
    <t>P6</t>
  </si>
  <si>
    <t>P7</t>
  </si>
  <si>
    <t>P8</t>
  </si>
  <si>
    <t>P9 fs=fy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</si>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</sst>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0.00;\-0.00;&quot;-&quot;;@"/>
    <numFmt numFmtId="166" formatCode="0.00.E+00"/>
    <numFmt numFmtId="167" formatCode="0.00000;\-0.00000;&quot;-&quot;;@"/>
    <numFmt numFmtId="168" formatCode="0.0;\-0.0;\-"/>
    <numFmt numFmtId="169" formatCode="0.0;\-0.0;"/>
    <numFmt numFmtId="170" formatCode="0.00000"/>
    <numFmt numFmtId="171" formatCode="0.0.E+00"/>
  </numFmts>
  <fonts count="26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8" tint="-0.499984740745262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9"/>
      <color theme="8" tint="-0.499984740745262"/>
      <name val="맑은 고딕"/>
      <family val="3"/>
      <charset val="129"/>
    </font>
    <font>
      <sz val="5"/>
      <color theme="8" tint="-0.249977111117893"/>
      <name val="맑은 고딕"/>
      <family val="3"/>
      <charset val="129"/>
    </font>
    <font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sz val="9"/>
      <color rgb="FF0000FF"/>
      <name val="맑은 고딕"/>
      <family val="3"/>
      <charset val="129"/>
    </font>
    <font>
      <b/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0"/>
      <color theme="8" tint="-0.499984740745262"/>
      <name val="맑은 고딕"/>
      <family val="3"/>
      <charset val="129"/>
    </font>
    <font>
      <sz val="10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64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thin">
        <color indexed="64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auto="1"/>
      </right>
      <top/>
      <bottom/>
      <diagonal/>
    </border>
    <border>
      <left style="double">
        <color auto="1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double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double">
        <color auto="1"/>
      </top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 style="double">
        <color auto="1"/>
      </top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hair">
        <color auto="1"/>
      </left>
      <right/>
      <top style="double">
        <color auto="1"/>
      </top>
      <bottom style="thin">
        <color indexed="64"/>
      </bottom>
      <diagonal/>
    </border>
    <border>
      <left style="hair">
        <color auto="1"/>
      </left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345">
    <xf numFmtId="0" fontId="0" fillId="0" borderId="0" xfId="0"/>
    <xf numFmtId="0" fontId="0" fillId="2" borderId="0" xfId="0" applyFill="1"/>
    <xf numFmtId="164" fontId="0" fillId="0" borderId="0" xfId="0" applyNumberFormat="1"/>
    <xf numFmtId="0" fontId="3" fillId="0" borderId="0" xfId="0" applyFont="1"/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0" fillId="0" borderId="0" xfId="0" quotePrefix="1"/>
    <xf numFmtId="0" fontId="8" fillId="0" borderId="0" xfId="0" applyFont="1"/>
    <xf numFmtId="0" fontId="0" fillId="0" borderId="0" xfId="0" quotePrefix="1" applyAlignment="1">
      <alignment horizontal="center"/>
    </xf>
    <xf numFmtId="0" fontId="7" fillId="0" borderId="0" xfId="1" applyFont="1" applyAlignment="1">
      <alignment horizontal="righ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12" xfId="0" applyBorder="1"/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9" fillId="0" borderId="0" xfId="0" applyFont="1"/>
    <xf numFmtId="164" fontId="3" fillId="0" borderId="13" xfId="0" applyNumberFormat="1" applyFont="1" applyBorder="1"/>
    <xf numFmtId="0" fontId="3" fillId="0" borderId="13" xfId="0" applyFont="1" applyBorder="1"/>
    <xf numFmtId="0" fontId="4" fillId="2" borderId="0" xfId="1" quotePrefix="1" applyFont="1" applyFill="1" applyAlignment="1">
      <alignment vertical="center"/>
    </xf>
    <xf numFmtId="0" fontId="5" fillId="2" borderId="0" xfId="1" applyFont="1" applyFill="1" applyAlignment="1">
      <alignment horizontal="left" vertical="center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8" fillId="0" borderId="7" xfId="0" applyFont="1" applyBorder="1"/>
    <xf numFmtId="0" fontId="5" fillId="0" borderId="7" xfId="1" applyFont="1" applyBorder="1" applyAlignment="1">
      <alignment horizontal="left" vertical="center"/>
    </xf>
    <xf numFmtId="0" fontId="0" fillId="0" borderId="13" xfId="0" applyBorder="1"/>
    <xf numFmtId="165" fontId="12" fillId="0" borderId="13" xfId="2" applyNumberFormat="1" applyFont="1" applyBorder="1"/>
    <xf numFmtId="164" fontId="0" fillId="0" borderId="13" xfId="0" applyNumberFormat="1" applyBorder="1"/>
    <xf numFmtId="0" fontId="14" fillId="2" borderId="26" xfId="0" applyFont="1" applyFill="1" applyBorder="1" applyAlignment="1">
      <alignment vertical="center"/>
    </xf>
    <xf numFmtId="0" fontId="14" fillId="2" borderId="27" xfId="0" applyFont="1" applyFill="1" applyBorder="1" applyAlignment="1">
      <alignment vertical="center"/>
    </xf>
    <xf numFmtId="0" fontId="14" fillId="2" borderId="28" xfId="0" applyFont="1" applyFill="1" applyBorder="1" applyAlignment="1">
      <alignment vertical="center"/>
    </xf>
    <xf numFmtId="0" fontId="9" fillId="2" borderId="29" xfId="0" applyFont="1" applyFill="1" applyBorder="1"/>
    <xf numFmtId="0" fontId="9" fillId="2" borderId="30" xfId="0" applyFont="1" applyFill="1" applyBorder="1"/>
    <xf numFmtId="0" fontId="13" fillId="2" borderId="29" xfId="0" applyFont="1" applyFill="1" applyBorder="1" applyAlignment="1">
      <alignment vertical="center"/>
    </xf>
    <xf numFmtId="0" fontId="13" fillId="2" borderId="30" xfId="0" applyFont="1" applyFill="1" applyBorder="1" applyAlignment="1">
      <alignment vertical="center"/>
    </xf>
    <xf numFmtId="164" fontId="13" fillId="2" borderId="30" xfId="0" applyNumberFormat="1" applyFont="1" applyFill="1" applyBorder="1" applyAlignment="1">
      <alignment vertical="center"/>
    </xf>
    <xf numFmtId="167" fontId="12" fillId="0" borderId="13" xfId="2" applyNumberFormat="1" applyFont="1" applyBorder="1"/>
    <xf numFmtId="2" fontId="0" fillId="0" borderId="13" xfId="0" applyNumberFormat="1" applyBorder="1"/>
    <xf numFmtId="166" fontId="13" fillId="2" borderId="30" xfId="0" applyNumberFormat="1" applyFont="1" applyFill="1" applyBorder="1" applyAlignment="1">
      <alignment vertical="center"/>
    </xf>
    <xf numFmtId="0" fontId="0" fillId="0" borderId="37" xfId="0" applyBorder="1"/>
    <xf numFmtId="0" fontId="15" fillId="0" borderId="0" xfId="0" applyFont="1"/>
    <xf numFmtId="2" fontId="0" fillId="0" borderId="16" xfId="0" applyNumberFormat="1" applyBorder="1"/>
    <xf numFmtId="164" fontId="0" fillId="0" borderId="16" xfId="0" applyNumberFormat="1" applyBorder="1"/>
    <xf numFmtId="0" fontId="0" fillId="0" borderId="17" xfId="0" applyBorder="1"/>
    <xf numFmtId="0" fontId="14" fillId="2" borderId="38" xfId="0" applyFont="1" applyFill="1" applyBorder="1" applyAlignment="1">
      <alignment horizontal="centerContinuous" vertical="center"/>
    </xf>
    <xf numFmtId="2" fontId="11" fillId="0" borderId="13" xfId="2" applyNumberFormat="1" applyFont="1" applyBorder="1"/>
    <xf numFmtId="0" fontId="14" fillId="2" borderId="39" xfId="0" applyFont="1" applyFill="1" applyBorder="1" applyAlignment="1">
      <alignment horizontal="centerContinuous" vertical="center"/>
    </xf>
    <xf numFmtId="0" fontId="16" fillId="0" borderId="0" xfId="0" applyFont="1"/>
    <xf numFmtId="164" fontId="8" fillId="0" borderId="13" xfId="0" applyNumberFormat="1" applyFont="1" applyBorder="1"/>
    <xf numFmtId="0" fontId="9" fillId="4" borderId="18" xfId="0" applyFont="1" applyFill="1" applyBorder="1"/>
    <xf numFmtId="0" fontId="9" fillId="4" borderId="19" xfId="0" applyFont="1" applyFill="1" applyBorder="1"/>
    <xf numFmtId="0" fontId="9" fillId="4" borderId="20" xfId="0" applyFont="1" applyFill="1" applyBorder="1"/>
    <xf numFmtId="0" fontId="9" fillId="4" borderId="23" xfId="0" applyFont="1" applyFill="1" applyBorder="1"/>
    <xf numFmtId="0" fontId="9" fillId="4" borderId="24" xfId="0" applyFont="1" applyFill="1" applyBorder="1"/>
    <xf numFmtId="0" fontId="9" fillId="4" borderId="25" xfId="0" applyFont="1" applyFill="1" applyBorder="1"/>
    <xf numFmtId="0" fontId="17" fillId="0" borderId="0" xfId="0" applyFont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23" xfId="0" applyFill="1" applyBorder="1"/>
    <xf numFmtId="0" fontId="0" fillId="4" borderId="24" xfId="0" applyFill="1" applyBorder="1"/>
    <xf numFmtId="0" fontId="0" fillId="4" borderId="25" xfId="0" applyFill="1" applyBorder="1"/>
    <xf numFmtId="0" fontId="18" fillId="0" borderId="0" xfId="1" applyFont="1" applyAlignment="1">
      <alignment horizontal="left" vertical="center"/>
    </xf>
    <xf numFmtId="0" fontId="19" fillId="0" borderId="0" xfId="0" applyFont="1"/>
    <xf numFmtId="0" fontId="0" fillId="2" borderId="40" xfId="0" applyFill="1" applyBorder="1"/>
    <xf numFmtId="0" fontId="0" fillId="2" borderId="41" xfId="0" applyFill="1" applyBorder="1"/>
    <xf numFmtId="0" fontId="0" fillId="2" borderId="42" xfId="0" applyFill="1" applyBorder="1"/>
    <xf numFmtId="0" fontId="0" fillId="0" borderId="43" xfId="0" applyBorder="1"/>
    <xf numFmtId="0" fontId="0" fillId="0" borderId="45" xfId="0" applyBorder="1"/>
    <xf numFmtId="164" fontId="8" fillId="0" borderId="44" xfId="0" applyNumberFormat="1" applyFont="1" applyBorder="1"/>
    <xf numFmtId="164" fontId="8" fillId="0" borderId="45" xfId="0" applyNumberFormat="1" applyFont="1" applyBorder="1"/>
    <xf numFmtId="2" fontId="8" fillId="0" borderId="30" xfId="0" applyNumberFormat="1" applyFont="1" applyBorder="1"/>
    <xf numFmtId="164" fontId="8" fillId="0" borderId="0" xfId="0" applyNumberFormat="1" applyFont="1"/>
    <xf numFmtId="0" fontId="8" fillId="0" borderId="13" xfId="0" applyFont="1" applyBorder="1"/>
    <xf numFmtId="0" fontId="3" fillId="0" borderId="16" xfId="0" applyFont="1" applyBorder="1"/>
    <xf numFmtId="164" fontId="8" fillId="0" borderId="16" xfId="0" applyNumberFormat="1" applyFont="1" applyBorder="1"/>
    <xf numFmtId="0" fontId="8" fillId="0" borderId="16" xfId="0" applyFont="1" applyBorder="1"/>
    <xf numFmtId="0" fontId="0" fillId="0" borderId="16" xfId="0" applyBorder="1"/>
    <xf numFmtId="1" fontId="10" fillId="2" borderId="10" xfId="0" applyNumberFormat="1" applyFont="1" applyFill="1" applyBorder="1"/>
    <xf numFmtId="1" fontId="10" fillId="2" borderId="11" xfId="0" applyNumberFormat="1" applyFont="1" applyFill="1" applyBorder="1"/>
    <xf numFmtId="1" fontId="10" fillId="2" borderId="47" xfId="0" applyNumberFormat="1" applyFont="1" applyFill="1" applyBorder="1"/>
    <xf numFmtId="164" fontId="3" fillId="0" borderId="48" xfId="0" applyNumberFormat="1" applyFont="1" applyBorder="1"/>
    <xf numFmtId="0" fontId="3" fillId="0" borderId="49" xfId="0" applyFont="1" applyBorder="1"/>
    <xf numFmtId="0" fontId="0" fillId="2" borderId="50" xfId="0" applyFill="1" applyBorder="1"/>
    <xf numFmtId="0" fontId="0" fillId="2" borderId="51" xfId="0" applyFill="1" applyBorder="1"/>
    <xf numFmtId="0" fontId="0" fillId="2" borderId="52" xfId="0" applyFill="1" applyBorder="1"/>
    <xf numFmtId="164" fontId="8" fillId="0" borderId="14" xfId="0" applyNumberFormat="1" applyFont="1" applyBorder="1"/>
    <xf numFmtId="164" fontId="8" fillId="0" borderId="17" xfId="0" applyNumberFormat="1" applyFont="1" applyBorder="1"/>
    <xf numFmtId="164" fontId="3" fillId="0" borderId="14" xfId="0" applyNumberFormat="1" applyFont="1" applyBorder="1"/>
    <xf numFmtId="164" fontId="3" fillId="0" borderId="16" xfId="0" applyNumberFormat="1" applyFont="1" applyBorder="1"/>
    <xf numFmtId="164" fontId="3" fillId="0" borderId="17" xfId="0" applyNumberFormat="1" applyFont="1" applyBorder="1"/>
    <xf numFmtId="164" fontId="8" fillId="0" borderId="48" xfId="0" applyNumberFormat="1" applyFont="1" applyBorder="1"/>
    <xf numFmtId="164" fontId="8" fillId="0" borderId="49" xfId="0" applyNumberFormat="1" applyFont="1" applyBorder="1"/>
    <xf numFmtId="164" fontId="8" fillId="0" borderId="46" xfId="0" applyNumberFormat="1" applyFont="1" applyBorder="1"/>
    <xf numFmtId="164" fontId="0" fillId="2" borderId="40" xfId="0" applyNumberFormat="1" applyFill="1" applyBorder="1"/>
    <xf numFmtId="0" fontId="8" fillId="0" borderId="45" xfId="0" applyFont="1" applyBorder="1"/>
    <xf numFmtId="0" fontId="8" fillId="0" borderId="30" xfId="0" applyFont="1" applyBorder="1"/>
    <xf numFmtId="0" fontId="13" fillId="0" borderId="46" xfId="0" applyFont="1" applyBorder="1"/>
    <xf numFmtId="164" fontId="0" fillId="0" borderId="14" xfId="0" applyNumberFormat="1" applyBorder="1"/>
    <xf numFmtId="0" fontId="0" fillId="2" borderId="10" xfId="0" applyFill="1" applyBorder="1" applyAlignment="1">
      <alignment horizontal="centerContinuous"/>
    </xf>
    <xf numFmtId="164" fontId="0" fillId="2" borderId="13" xfId="0" applyNumberFormat="1" applyFill="1" applyBorder="1"/>
    <xf numFmtId="0" fontId="20" fillId="5" borderId="10" xfId="0" applyFont="1" applyFill="1" applyBorder="1" applyAlignment="1">
      <alignment horizontal="centerContinuous" vertical="center"/>
    </xf>
    <xf numFmtId="0" fontId="20" fillId="5" borderId="10" xfId="0" quotePrefix="1" applyFont="1" applyFill="1" applyBorder="1" applyAlignment="1">
      <alignment horizontal="centerContinuous" vertical="center"/>
    </xf>
    <xf numFmtId="164" fontId="20" fillId="5" borderId="10" xfId="0" applyNumberFormat="1" applyFont="1" applyFill="1" applyBorder="1" applyAlignment="1">
      <alignment horizontal="centerContinuous" vertical="center"/>
    </xf>
    <xf numFmtId="0" fontId="20" fillId="4" borderId="10" xfId="0" applyFont="1" applyFill="1" applyBorder="1" applyAlignment="1">
      <alignment horizontal="centerContinuous" vertical="center"/>
    </xf>
    <xf numFmtId="0" fontId="20" fillId="2" borderId="10" xfId="0" applyFont="1" applyFill="1" applyBorder="1" applyAlignment="1">
      <alignment horizontal="centerContinuous" vertical="center"/>
    </xf>
    <xf numFmtId="0" fontId="20" fillId="5" borderId="53" xfId="0" applyFont="1" applyFill="1" applyBorder="1" applyAlignment="1">
      <alignment horizontal="centerContinuous" vertical="center"/>
    </xf>
    <xf numFmtId="164" fontId="0" fillId="0" borderId="37" xfId="0" applyNumberFormat="1" applyBorder="1"/>
    <xf numFmtId="0" fontId="20" fillId="2" borderId="47" xfId="0" applyFont="1" applyFill="1" applyBorder="1" applyAlignment="1">
      <alignment horizontal="centerContinuous" vertical="center"/>
    </xf>
    <xf numFmtId="164" fontId="0" fillId="0" borderId="48" xfId="0" applyNumberFormat="1" applyBorder="1"/>
    <xf numFmtId="0" fontId="20" fillId="4" borderId="9" xfId="0" applyFont="1" applyFill="1" applyBorder="1" applyAlignment="1">
      <alignment horizontal="centerContinuous" vertical="center"/>
    </xf>
    <xf numFmtId="0" fontId="20" fillId="4" borderId="11" xfId="0" applyFont="1" applyFill="1" applyBorder="1" applyAlignment="1">
      <alignment horizontal="centerContinuous" vertical="center"/>
    </xf>
    <xf numFmtId="164" fontId="0" fillId="0" borderId="12" xfId="0" applyNumberFormat="1" applyBorder="1"/>
    <xf numFmtId="0" fontId="20" fillId="5" borderId="9" xfId="0" applyFont="1" applyFill="1" applyBorder="1" applyAlignment="1">
      <alignment horizontal="centerContinuous" vertical="center"/>
    </xf>
    <xf numFmtId="0" fontId="20" fillId="5" borderId="11" xfId="0" applyFont="1" applyFill="1" applyBorder="1" applyAlignment="1">
      <alignment horizontal="centerContinuous" vertical="center"/>
    </xf>
    <xf numFmtId="0" fontId="9" fillId="2" borderId="12" xfId="0" applyFont="1" applyFill="1" applyBorder="1"/>
    <xf numFmtId="0" fontId="9" fillId="2" borderId="13" xfId="0" applyFont="1" applyFill="1" applyBorder="1"/>
    <xf numFmtId="0" fontId="9" fillId="5" borderId="13" xfId="0" applyFont="1" applyFill="1" applyBorder="1"/>
    <xf numFmtId="0" fontId="9" fillId="5" borderId="37" xfId="0" applyFont="1" applyFill="1" applyBorder="1"/>
    <xf numFmtId="0" fontId="9" fillId="4" borderId="12" xfId="0" applyFont="1" applyFill="1" applyBorder="1"/>
    <xf numFmtId="0" fontId="9" fillId="4" borderId="13" xfId="0" applyFont="1" applyFill="1" applyBorder="1"/>
    <xf numFmtId="0" fontId="9" fillId="4" borderId="14" xfId="0" applyFont="1" applyFill="1" applyBorder="1"/>
    <xf numFmtId="0" fontId="9" fillId="5" borderId="12" xfId="0" applyFont="1" applyFill="1" applyBorder="1"/>
    <xf numFmtId="0" fontId="9" fillId="5" borderId="14" xfId="0" applyFont="1" applyFill="1" applyBorder="1"/>
    <xf numFmtId="0" fontId="9" fillId="2" borderId="14" xfId="0" applyFont="1" applyFill="1" applyBorder="1"/>
    <xf numFmtId="0" fontId="20" fillId="2" borderId="9" xfId="0" applyFont="1" applyFill="1" applyBorder="1" applyAlignment="1">
      <alignment horizontal="centerContinuous" vertical="center"/>
    </xf>
    <xf numFmtId="0" fontId="20" fillId="2" borderId="11" xfId="0" applyFont="1" applyFill="1" applyBorder="1" applyAlignment="1">
      <alignment horizontal="centerContinuous" vertical="center"/>
    </xf>
    <xf numFmtId="0" fontId="20" fillId="6" borderId="47" xfId="0" applyFont="1" applyFill="1" applyBorder="1" applyAlignment="1">
      <alignment horizontal="centerContinuous" vertical="center"/>
    </xf>
    <xf numFmtId="0" fontId="20" fillId="6" borderId="10" xfId="0" applyFont="1" applyFill="1" applyBorder="1" applyAlignment="1">
      <alignment horizontal="centerContinuous" vertical="center"/>
    </xf>
    <xf numFmtId="0" fontId="0" fillId="6" borderId="53" xfId="0" applyFill="1" applyBorder="1"/>
    <xf numFmtId="0" fontId="9" fillId="6" borderId="48" xfId="0" applyFont="1" applyFill="1" applyBorder="1"/>
    <xf numFmtId="0" fontId="9" fillId="6" borderId="13" xfId="0" applyFont="1" applyFill="1" applyBorder="1"/>
    <xf numFmtId="0" fontId="9" fillId="6" borderId="37" xfId="0" applyFont="1" applyFill="1" applyBorder="1"/>
    <xf numFmtId="2" fontId="0" fillId="0" borderId="12" xfId="0" applyNumberFormat="1" applyBorder="1"/>
    <xf numFmtId="2" fontId="0" fillId="0" borderId="14" xfId="0" applyNumberFormat="1" applyBorder="1"/>
    <xf numFmtId="0" fontId="0" fillId="2" borderId="11" xfId="0" applyFill="1" applyBorder="1" applyAlignment="1">
      <alignment horizontal="centerContinuous"/>
    </xf>
    <xf numFmtId="164" fontId="9" fillId="2" borderId="48" xfId="0" applyNumberFormat="1" applyFont="1" applyFill="1" applyBorder="1"/>
    <xf numFmtId="164" fontId="20" fillId="2" borderId="47" xfId="0" applyNumberFormat="1" applyFont="1" applyFill="1" applyBorder="1" applyAlignment="1">
      <alignment vertical="center"/>
    </xf>
    <xf numFmtId="164" fontId="20" fillId="2" borderId="11" xfId="0" applyNumberFormat="1" applyFont="1" applyFill="1" applyBorder="1" applyAlignment="1">
      <alignment vertical="center"/>
    </xf>
    <xf numFmtId="164" fontId="21" fillId="2" borderId="14" xfId="0" applyNumberFormat="1" applyFont="1" applyFill="1" applyBorder="1"/>
    <xf numFmtId="0" fontId="0" fillId="4" borderId="21" xfId="0" applyFill="1" applyBorder="1"/>
    <xf numFmtId="1" fontId="0" fillId="4" borderId="22" xfId="0" applyNumberFormat="1" applyFill="1" applyBorder="1"/>
    <xf numFmtId="10" fontId="16" fillId="4" borderId="25" xfId="3" applyNumberFormat="1" applyFont="1" applyFill="1" applyBorder="1"/>
    <xf numFmtId="164" fontId="0" fillId="0" borderId="25" xfId="0" applyNumberFormat="1" applyBorder="1"/>
    <xf numFmtId="0" fontId="16" fillId="0" borderId="20" xfId="0" applyFont="1" applyBorder="1"/>
    <xf numFmtId="164" fontId="8" fillId="0" borderId="25" xfId="0" applyNumberFormat="1" applyFont="1" applyBorder="1"/>
    <xf numFmtId="164" fontId="0" fillId="0" borderId="54" xfId="0" applyNumberFormat="1" applyBorder="1"/>
    <xf numFmtId="164" fontId="0" fillId="0" borderId="15" xfId="0" applyNumberFormat="1" applyBorder="1"/>
    <xf numFmtId="164" fontId="0" fillId="0" borderId="17" xfId="0" applyNumberFormat="1" applyBorder="1"/>
    <xf numFmtId="164" fontId="0" fillId="0" borderId="49" xfId="0" applyNumberFormat="1" applyBorder="1"/>
    <xf numFmtId="0" fontId="0" fillId="0" borderId="54" xfId="0" applyBorder="1"/>
    <xf numFmtId="2" fontId="0" fillId="0" borderId="15" xfId="0" applyNumberFormat="1" applyBorder="1"/>
    <xf numFmtId="2" fontId="0" fillId="0" borderId="17" xfId="0" applyNumberFormat="1" applyBorder="1"/>
    <xf numFmtId="0" fontId="0" fillId="0" borderId="49" xfId="0" applyBorder="1"/>
    <xf numFmtId="168" fontId="0" fillId="0" borderId="16" xfId="0" applyNumberFormat="1" applyBorder="1"/>
    <xf numFmtId="168" fontId="0" fillId="0" borderId="17" xfId="0" applyNumberFormat="1" applyBorder="1"/>
    <xf numFmtId="0" fontId="13" fillId="0" borderId="12" xfId="0" applyFont="1" applyBorder="1"/>
    <xf numFmtId="0" fontId="13" fillId="0" borderId="15" xfId="0" applyFont="1" applyBorder="1"/>
    <xf numFmtId="169" fontId="0" fillId="0" borderId="13" xfId="0" applyNumberFormat="1" applyBorder="1"/>
    <xf numFmtId="169" fontId="0" fillId="0" borderId="14" xfId="0" applyNumberFormat="1" applyBorder="1"/>
    <xf numFmtId="164" fontId="0" fillId="2" borderId="16" xfId="0" applyNumberFormat="1" applyFill="1" applyBorder="1"/>
    <xf numFmtId="0" fontId="9" fillId="2" borderId="15" xfId="0" applyFont="1" applyFill="1" applyBorder="1"/>
    <xf numFmtId="0" fontId="13" fillId="0" borderId="18" xfId="0" applyFont="1" applyBorder="1"/>
    <xf numFmtId="0" fontId="13" fillId="0" borderId="19" xfId="0" applyFont="1" applyBorder="1"/>
    <xf numFmtId="2" fontId="8" fillId="0" borderId="0" xfId="0" applyNumberFormat="1" applyFont="1"/>
    <xf numFmtId="0" fontId="13" fillId="0" borderId="0" xfId="0" applyFont="1"/>
    <xf numFmtId="0" fontId="20" fillId="0" borderId="0" xfId="0" applyFont="1"/>
    <xf numFmtId="164" fontId="8" fillId="0" borderId="4" xfId="0" applyNumberFormat="1" applyFont="1" applyBorder="1"/>
    <xf numFmtId="164" fontId="8" fillId="0" borderId="5" xfId="0" applyNumberFormat="1" applyFont="1" applyBorder="1"/>
    <xf numFmtId="0" fontId="13" fillId="0" borderId="3" xfId="0" applyFont="1" applyBorder="1"/>
    <xf numFmtId="0" fontId="0" fillId="0" borderId="7" xfId="0" quotePrefix="1" applyBorder="1"/>
    <xf numFmtId="164" fontId="8" fillId="0" borderId="7" xfId="0" applyNumberFormat="1" applyFont="1" applyBorder="1"/>
    <xf numFmtId="0" fontId="0" fillId="0" borderId="2" xfId="0" quotePrefix="1" applyBorder="1"/>
    <xf numFmtId="0" fontId="8" fillId="0" borderId="2" xfId="0" applyFont="1" applyBorder="1"/>
    <xf numFmtId="164" fontId="0" fillId="0" borderId="21" xfId="0" applyNumberFormat="1" applyBorder="1"/>
    <xf numFmtId="164" fontId="0" fillId="0" borderId="22" xfId="0" applyNumberFormat="1" applyBorder="1"/>
    <xf numFmtId="164" fontId="0" fillId="0" borderId="23" xfId="0" applyNumberFormat="1" applyBorder="1"/>
    <xf numFmtId="0" fontId="0" fillId="4" borderId="22" xfId="0" applyFill="1" applyBorder="1"/>
    <xf numFmtId="0" fontId="9" fillId="4" borderId="32" xfId="0" applyFont="1" applyFill="1" applyBorder="1"/>
    <xf numFmtId="0" fontId="9" fillId="4" borderId="33" xfId="0" applyFont="1" applyFill="1" applyBorder="1"/>
    <xf numFmtId="0" fontId="9" fillId="4" borderId="34" xfId="0" applyFont="1" applyFill="1" applyBorder="1"/>
    <xf numFmtId="0" fontId="0" fillId="4" borderId="34" xfId="0" applyFill="1" applyBorder="1"/>
    <xf numFmtId="2" fontId="0" fillId="0" borderId="3" xfId="0" applyNumberFormat="1" applyBorder="1"/>
    <xf numFmtId="2" fontId="9" fillId="2" borderId="3" xfId="0" applyNumberFormat="1" applyFont="1" applyFill="1" applyBorder="1"/>
    <xf numFmtId="2" fontId="9" fillId="2" borderId="0" xfId="0" applyNumberFormat="1" applyFont="1" applyFill="1"/>
    <xf numFmtId="2" fontId="9" fillId="2" borderId="5" xfId="0" applyNumberFormat="1" applyFont="1" applyFill="1" applyBorder="1"/>
    <xf numFmtId="164" fontId="13" fillId="0" borderId="0" xfId="0" applyNumberFormat="1" applyFont="1"/>
    <xf numFmtId="164" fontId="13" fillId="0" borderId="5" xfId="0" applyNumberFormat="1" applyFont="1" applyBorder="1"/>
    <xf numFmtId="0" fontId="13" fillId="2" borderId="55" xfId="0" applyFont="1" applyFill="1" applyBorder="1"/>
    <xf numFmtId="0" fontId="13" fillId="2" borderId="56" xfId="0" applyFont="1" applyFill="1" applyBorder="1"/>
    <xf numFmtId="0" fontId="13" fillId="2" borderId="57" xfId="0" applyFont="1" applyFill="1" applyBorder="1"/>
    <xf numFmtId="0" fontId="0" fillId="4" borderId="0" xfId="0" applyFill="1"/>
    <xf numFmtId="164" fontId="13" fillId="2" borderId="31" xfId="0" applyNumberFormat="1" applyFont="1" applyFill="1" applyBorder="1" applyAlignment="1">
      <alignment vertical="center"/>
    </xf>
    <xf numFmtId="164" fontId="8" fillId="2" borderId="0" xfId="0" applyNumberFormat="1" applyFont="1" applyFill="1"/>
    <xf numFmtId="0" fontId="8" fillId="2" borderId="0" xfId="0" applyFont="1" applyFill="1"/>
    <xf numFmtId="2" fontId="0" fillId="0" borderId="6" xfId="0" applyNumberFormat="1" applyBorder="1"/>
    <xf numFmtId="164" fontId="0" fillId="0" borderId="7" xfId="0" applyNumberFormat="1" applyBorder="1"/>
    <xf numFmtId="164" fontId="13" fillId="0" borderId="7" xfId="0" applyNumberFormat="1" applyFont="1" applyBorder="1"/>
    <xf numFmtId="164" fontId="13" fillId="0" borderId="8" xfId="0" applyNumberFormat="1" applyFont="1" applyBorder="1"/>
    <xf numFmtId="0" fontId="8" fillId="4" borderId="19" xfId="0" applyFont="1" applyFill="1" applyBorder="1"/>
    <xf numFmtId="0" fontId="8" fillId="4" borderId="24" xfId="0" applyFont="1" applyFill="1" applyBorder="1"/>
    <xf numFmtId="0" fontId="10" fillId="4" borderId="18" xfId="0" applyFont="1" applyFill="1" applyBorder="1"/>
    <xf numFmtId="0" fontId="10" fillId="4" borderId="19" xfId="0" applyFont="1" applyFill="1" applyBorder="1"/>
    <xf numFmtId="0" fontId="10" fillId="4" borderId="21" xfId="0" applyFont="1" applyFill="1" applyBorder="1"/>
    <xf numFmtId="0" fontId="10" fillId="4" borderId="0" xfId="0" applyFont="1" applyFill="1"/>
    <xf numFmtId="0" fontId="10" fillId="4" borderId="23" xfId="0" applyFont="1" applyFill="1" applyBorder="1"/>
    <xf numFmtId="0" fontId="10" fillId="4" borderId="24" xfId="0" applyFont="1" applyFill="1" applyBorder="1"/>
    <xf numFmtId="0" fontId="22" fillId="4" borderId="0" xfId="0" applyFont="1" applyFill="1"/>
    <xf numFmtId="0" fontId="22" fillId="4" borderId="19" xfId="0" applyFont="1" applyFill="1" applyBorder="1"/>
    <xf numFmtId="0" fontId="22" fillId="4" borderId="24" xfId="0" applyFont="1" applyFill="1" applyBorder="1"/>
    <xf numFmtId="164" fontId="0" fillId="2" borderId="41" xfId="0" applyNumberFormat="1" applyFill="1" applyBorder="1"/>
    <xf numFmtId="0" fontId="8" fillId="0" borderId="41" xfId="0" applyFont="1" applyBorder="1"/>
    <xf numFmtId="0" fontId="13" fillId="0" borderId="42" xfId="0" applyFont="1" applyBorder="1"/>
    <xf numFmtId="2" fontId="8" fillId="0" borderId="41" xfId="0" applyNumberFormat="1" applyFont="1" applyBorder="1"/>
    <xf numFmtId="0" fontId="8" fillId="2" borderId="40" xfId="0" applyFont="1" applyFill="1" applyBorder="1"/>
    <xf numFmtId="2" fontId="13" fillId="0" borderId="42" xfId="0" applyNumberFormat="1" applyFont="1" applyBorder="1"/>
    <xf numFmtId="164" fontId="3" fillId="0" borderId="0" xfId="0" applyNumberFormat="1" applyFont="1"/>
    <xf numFmtId="0" fontId="3" fillId="0" borderId="43" xfId="0" applyFont="1" applyBorder="1"/>
    <xf numFmtId="0" fontId="3" fillId="0" borderId="58" xfId="0" applyFont="1" applyBorder="1"/>
    <xf numFmtId="0" fontId="3" fillId="0" borderId="8" xfId="0" applyFont="1" applyBorder="1"/>
    <xf numFmtId="0" fontId="0" fillId="3" borderId="50" xfId="0" applyFill="1" applyBorder="1"/>
    <xf numFmtId="1" fontId="10" fillId="3" borderId="47" xfId="0" applyNumberFormat="1" applyFont="1" applyFill="1" applyBorder="1"/>
    <xf numFmtId="1" fontId="10" fillId="3" borderId="10" xfId="0" applyNumberFormat="1" applyFont="1" applyFill="1" applyBorder="1"/>
    <xf numFmtId="1" fontId="10" fillId="3" borderId="11" xfId="0" applyNumberFormat="1" applyFont="1" applyFill="1" applyBorder="1"/>
    <xf numFmtId="0" fontId="0" fillId="3" borderId="51" xfId="0" applyFill="1" applyBorder="1"/>
    <xf numFmtId="164" fontId="3" fillId="3" borderId="48" xfId="0" applyNumberFormat="1" applyFont="1" applyFill="1" applyBorder="1"/>
    <xf numFmtId="164" fontId="3" fillId="3" borderId="13" xfId="0" applyNumberFormat="1" applyFont="1" applyFill="1" applyBorder="1"/>
    <xf numFmtId="164" fontId="8" fillId="3" borderId="13" xfId="0" applyNumberFormat="1" applyFont="1" applyFill="1" applyBorder="1"/>
    <xf numFmtId="0" fontId="8" fillId="3" borderId="13" xfId="0" applyFont="1" applyFill="1" applyBorder="1"/>
    <xf numFmtId="0" fontId="0" fillId="3" borderId="13" xfId="0" applyFill="1" applyBorder="1"/>
    <xf numFmtId="164" fontId="8" fillId="3" borderId="14" xfId="0" applyNumberFormat="1" applyFont="1" applyFill="1" applyBorder="1"/>
    <xf numFmtId="0" fontId="0" fillId="3" borderId="52" xfId="0" applyFill="1" applyBorder="1"/>
    <xf numFmtId="0" fontId="3" fillId="3" borderId="49" xfId="0" applyFont="1" applyFill="1" applyBorder="1"/>
    <xf numFmtId="0" fontId="3" fillId="3" borderId="16" xfId="0" applyFont="1" applyFill="1" applyBorder="1"/>
    <xf numFmtId="164" fontId="8" fillId="3" borderId="16" xfId="0" applyNumberFormat="1" applyFont="1" applyFill="1" applyBorder="1"/>
    <xf numFmtId="0" fontId="8" fillId="3" borderId="16" xfId="0" applyFont="1" applyFill="1" applyBorder="1"/>
    <xf numFmtId="0" fontId="0" fillId="3" borderId="16" xfId="0" applyFill="1" applyBorder="1"/>
    <xf numFmtId="164" fontId="8" fillId="3" borderId="17" xfId="0" applyNumberFormat="1" applyFont="1" applyFill="1" applyBorder="1"/>
    <xf numFmtId="0" fontId="3" fillId="3" borderId="13" xfId="0" applyFont="1" applyFill="1" applyBorder="1"/>
    <xf numFmtId="164" fontId="3" fillId="3" borderId="14" xfId="0" applyNumberFormat="1" applyFont="1" applyFill="1" applyBorder="1"/>
    <xf numFmtId="0" fontId="3" fillId="3" borderId="43" xfId="0" applyFont="1" applyFill="1" applyBorder="1"/>
    <xf numFmtId="0" fontId="3" fillId="3" borderId="58" xfId="0" applyFont="1" applyFill="1" applyBorder="1"/>
    <xf numFmtId="0" fontId="3" fillId="3" borderId="8" xfId="0" applyFont="1" applyFill="1" applyBorder="1"/>
    <xf numFmtId="0" fontId="0" fillId="2" borderId="26" xfId="0" applyFill="1" applyBorder="1"/>
    <xf numFmtId="0" fontId="0" fillId="2" borderId="27" xfId="0" applyFill="1" applyBorder="1"/>
    <xf numFmtId="0" fontId="0" fillId="2" borderId="29" xfId="0" applyFill="1" applyBorder="1"/>
    <xf numFmtId="0" fontId="0" fillId="2" borderId="30" xfId="0" applyFill="1" applyBorder="1"/>
    <xf numFmtId="0" fontId="0" fillId="2" borderId="31" xfId="0" applyFill="1" applyBorder="1"/>
    <xf numFmtId="0" fontId="8" fillId="2" borderId="12" xfId="0" applyFont="1" applyFill="1" applyBorder="1"/>
    <xf numFmtId="0" fontId="8" fillId="2" borderId="13" xfId="0" applyFont="1" applyFill="1" applyBorder="1"/>
    <xf numFmtId="0" fontId="8" fillId="2" borderId="14" xfId="0" applyFont="1" applyFill="1" applyBorder="1"/>
    <xf numFmtId="0" fontId="10" fillId="0" borderId="12" xfId="0" applyFont="1" applyBorder="1"/>
    <xf numFmtId="0" fontId="10" fillId="0" borderId="13" xfId="0" applyFont="1" applyBorder="1"/>
    <xf numFmtId="164" fontId="10" fillId="0" borderId="13" xfId="0" applyNumberFormat="1" applyFont="1" applyBorder="1"/>
    <xf numFmtId="0" fontId="10" fillId="0" borderId="14" xfId="0" applyFont="1" applyBorder="1"/>
    <xf numFmtId="0" fontId="0" fillId="2" borderId="35" xfId="0" applyFill="1" applyBorder="1"/>
    <xf numFmtId="0" fontId="0" fillId="2" borderId="36" xfId="0" applyFill="1" applyBorder="1"/>
    <xf numFmtId="164" fontId="10" fillId="0" borderId="12" xfId="0" applyNumberFormat="1" applyFont="1" applyBorder="1"/>
    <xf numFmtId="0" fontId="8" fillId="2" borderId="37" xfId="0" applyFont="1" applyFill="1" applyBorder="1"/>
    <xf numFmtId="2" fontId="10" fillId="0" borderId="37" xfId="0" applyNumberFormat="1" applyFont="1" applyBorder="1"/>
    <xf numFmtId="0" fontId="20" fillId="2" borderId="26" xfId="0" applyFont="1" applyFill="1" applyBorder="1"/>
    <xf numFmtId="0" fontId="20" fillId="2" borderId="27" xfId="0" applyFont="1" applyFill="1" applyBorder="1"/>
    <xf numFmtId="0" fontId="20" fillId="2" borderId="28" xfId="0" applyFont="1" applyFill="1" applyBorder="1"/>
    <xf numFmtId="164" fontId="8" fillId="0" borderId="54" xfId="0" applyNumberFormat="1" applyFont="1" applyBorder="1"/>
    <xf numFmtId="0" fontId="23" fillId="0" borderId="0" xfId="0" applyFont="1"/>
    <xf numFmtId="0" fontId="0" fillId="2" borderId="53" xfId="0" applyFill="1" applyBorder="1"/>
    <xf numFmtId="164" fontId="8" fillId="0" borderId="37" xfId="0" applyNumberFormat="1" applyFont="1" applyBorder="1"/>
    <xf numFmtId="0" fontId="0" fillId="7" borderId="0" xfId="0" applyFill="1"/>
    <xf numFmtId="2" fontId="8" fillId="7" borderId="0" xfId="0" applyNumberFormat="1" applyFont="1" applyFill="1"/>
    <xf numFmtId="164" fontId="8" fillId="7" borderId="0" xfId="0" applyNumberFormat="1" applyFont="1" applyFill="1"/>
    <xf numFmtId="0" fontId="8" fillId="7" borderId="0" xfId="0" applyFont="1" applyFill="1"/>
    <xf numFmtId="0" fontId="13" fillId="7" borderId="0" xfId="0" applyFont="1" applyFill="1"/>
    <xf numFmtId="164" fontId="13" fillId="0" borderId="13" xfId="0" applyNumberFormat="1" applyFont="1" applyBorder="1"/>
    <xf numFmtId="164" fontId="13" fillId="0" borderId="37" xfId="0" applyNumberFormat="1" applyFont="1" applyBorder="1"/>
    <xf numFmtId="164" fontId="13" fillId="0" borderId="14" xfId="0" applyNumberFormat="1" applyFont="1" applyBorder="1"/>
    <xf numFmtId="0" fontId="14" fillId="0" borderId="12" xfId="0" applyFont="1" applyBorder="1"/>
    <xf numFmtId="0" fontId="13" fillId="4" borderId="1" xfId="0" applyFont="1" applyFill="1" applyBorder="1"/>
    <xf numFmtId="0" fontId="13" fillId="4" borderId="4" xfId="0" applyFont="1" applyFill="1" applyBorder="1"/>
    <xf numFmtId="0" fontId="13" fillId="4" borderId="6" xfId="0" applyFont="1" applyFill="1" applyBorder="1"/>
    <xf numFmtId="0" fontId="13" fillId="4" borderId="8" xfId="0" applyFont="1" applyFill="1" applyBorder="1"/>
    <xf numFmtId="164" fontId="16" fillId="0" borderId="0" xfId="0" applyNumberFormat="1" applyFont="1"/>
    <xf numFmtId="0" fontId="9" fillId="2" borderId="27" xfId="0" applyFont="1" applyFill="1" applyBorder="1"/>
    <xf numFmtId="2" fontId="11" fillId="4" borderId="13" xfId="2" applyNumberFormat="1" applyFont="1" applyFill="1" applyBorder="1"/>
    <xf numFmtId="2" fontId="8" fillId="4" borderId="13" xfId="0" applyNumberFormat="1" applyFont="1" applyFill="1" applyBorder="1"/>
    <xf numFmtId="2" fontId="8" fillId="4" borderId="14" xfId="0" applyNumberFormat="1" applyFont="1" applyFill="1" applyBorder="1"/>
    <xf numFmtId="0" fontId="13" fillId="0" borderId="13" xfId="0" applyFont="1" applyBorder="1"/>
    <xf numFmtId="2" fontId="16" fillId="0" borderId="13" xfId="0" applyNumberFormat="1" applyFont="1" applyBorder="1"/>
    <xf numFmtId="2" fontId="13" fillId="0" borderId="13" xfId="0" applyNumberFormat="1" applyFont="1" applyBorder="1"/>
    <xf numFmtId="0" fontId="16" fillId="0" borderId="13" xfId="0" applyFont="1" applyBorder="1"/>
    <xf numFmtId="0" fontId="13" fillId="0" borderId="16" xfId="0" applyFont="1" applyBorder="1"/>
    <xf numFmtId="2" fontId="11" fillId="0" borderId="16" xfId="2" applyNumberFormat="1" applyFont="1" applyBorder="1"/>
    <xf numFmtId="170" fontId="9" fillId="0" borderId="13" xfId="0" applyNumberFormat="1" applyFont="1" applyBorder="1"/>
    <xf numFmtId="2" fontId="9" fillId="0" borderId="13" xfId="0" applyNumberFormat="1" applyFont="1" applyBorder="1"/>
    <xf numFmtId="171" fontId="9" fillId="0" borderId="13" xfId="0" applyNumberFormat="1" applyFont="1" applyBorder="1"/>
    <xf numFmtId="170" fontId="9" fillId="0" borderId="16" xfId="0" applyNumberFormat="1" applyFont="1" applyBorder="1"/>
    <xf numFmtId="2" fontId="9" fillId="0" borderId="16" xfId="0" applyNumberFormat="1" applyFont="1" applyBorder="1"/>
    <xf numFmtId="165" fontId="10" fillId="4" borderId="13" xfId="2" applyNumberFormat="1" applyFont="1" applyFill="1" applyBorder="1"/>
    <xf numFmtId="2" fontId="11" fillId="4" borderId="16" xfId="2" applyNumberFormat="1" applyFont="1" applyFill="1" applyBorder="1"/>
    <xf numFmtId="2" fontId="8" fillId="4" borderId="16" xfId="0" applyNumberFormat="1" applyFont="1" applyFill="1" applyBorder="1"/>
    <xf numFmtId="2" fontId="8" fillId="4" borderId="17" xfId="0" applyNumberFormat="1" applyFont="1" applyFill="1" applyBorder="1"/>
    <xf numFmtId="0" fontId="24" fillId="0" borderId="0" xfId="0" applyFont="1"/>
    <xf numFmtId="2" fontId="24" fillId="0" borderId="0" xfId="0" applyNumberFormat="1" applyFont="1"/>
    <xf numFmtId="0" fontId="9" fillId="2" borderId="59" xfId="0" applyFont="1" applyFill="1" applyBorder="1"/>
    <xf numFmtId="0" fontId="9" fillId="2" borderId="60" xfId="0" applyFont="1" applyFill="1" applyBorder="1"/>
    <xf numFmtId="0" fontId="0" fillId="0" borderId="0" xfId="0" applyFill="1"/>
    <xf numFmtId="2" fontId="8" fillId="0" borderId="0" xfId="0" applyNumberFormat="1" applyFont="1" applyFill="1"/>
    <xf numFmtId="164" fontId="8" fillId="0" borderId="0" xfId="0" applyNumberFormat="1" applyFont="1" applyFill="1"/>
    <xf numFmtId="0" fontId="8" fillId="0" borderId="0" xfId="0" applyFont="1" applyFill="1"/>
    <xf numFmtId="0" fontId="13" fillId="0" borderId="0" xfId="0" applyFont="1" applyFill="1"/>
    <xf numFmtId="0" fontId="25" fillId="0" borderId="0" xfId="0" applyFont="1" applyFill="1"/>
    <xf numFmtId="164" fontId="16" fillId="4" borderId="0" xfId="0" applyNumberFormat="1" applyFont="1" applyFill="1"/>
    <xf numFmtId="2" fontId="16" fillId="4" borderId="13" xfId="0" applyNumberFormat="1" applyFont="1" applyFill="1" applyBorder="1"/>
    <xf numFmtId="0" fontId="0" fillId="4" borderId="13" xfId="0" applyFill="1" applyBorder="1"/>
    <xf numFmtId="2" fontId="0" fillId="4" borderId="13" xfId="0" applyNumberFormat="1" applyFill="1" applyBorder="1"/>
    <xf numFmtId="2" fontId="13" fillId="4" borderId="13" xfId="0" applyNumberFormat="1" applyFont="1" applyFill="1" applyBorder="1"/>
    <xf numFmtId="0" fontId="14" fillId="2" borderId="61" xfId="0" applyFont="1" applyFill="1" applyBorder="1" applyAlignment="1">
      <alignment vertical="center"/>
    </xf>
    <xf numFmtId="0" fontId="14" fillId="2" borderId="62" xfId="0" applyFont="1" applyFill="1" applyBorder="1" applyAlignment="1">
      <alignment vertical="center"/>
    </xf>
    <xf numFmtId="0" fontId="14" fillId="2" borderId="63" xfId="0" applyFont="1" applyFill="1" applyBorder="1" applyAlignment="1">
      <alignment vertical="center"/>
    </xf>
    <xf numFmtId="0" fontId="9" fillId="2" borderId="45" xfId="0" applyFont="1" applyFill="1" applyBorder="1"/>
    <xf numFmtId="0" fontId="9" fillId="2" borderId="46" xfId="0" applyFont="1" applyFill="1" applyBorder="1"/>
    <xf numFmtId="0" fontId="0" fillId="0" borderId="44" xfId="0" applyBorder="1"/>
    <xf numFmtId="0" fontId="0" fillId="4" borderId="43" xfId="0" applyFill="1" applyBorder="1"/>
    <xf numFmtId="0" fontId="0" fillId="4" borderId="44" xfId="0" applyFill="1" applyBorder="1" applyAlignment="1">
      <alignment horizontal="left"/>
    </xf>
    <xf numFmtId="0" fontId="0" fillId="4" borderId="44" xfId="0" applyFill="1" applyBorder="1"/>
    <xf numFmtId="0" fontId="13" fillId="0" borderId="44" xfId="0" applyFont="1" applyBorder="1"/>
    <xf numFmtId="0" fontId="16" fillId="4" borderId="44" xfId="0" applyFont="1" applyFill="1" applyBorder="1"/>
    <xf numFmtId="0" fontId="13" fillId="0" borderId="30" xfId="0" applyFont="1" applyBorder="1"/>
    <xf numFmtId="0" fontId="0" fillId="0" borderId="30" xfId="0" applyBorder="1"/>
    <xf numFmtId="0" fontId="0" fillId="0" borderId="46" xfId="0" applyBorder="1"/>
    <xf numFmtId="0" fontId="0" fillId="4" borderId="32" xfId="0" applyFill="1" applyBorder="1"/>
    <xf numFmtId="0" fontId="0" fillId="4" borderId="33" xfId="0" applyFill="1" applyBorder="1"/>
  </cellXfs>
  <cellStyles count="4">
    <cellStyle name="Normal" xfId="0" builtinId="0"/>
    <cellStyle name="Normal 4" xfId="2" xr:uid="{A485FC44-C822-4B21-9F26-D00BD7388711}"/>
    <cellStyle name="Normal 6" xfId="1" xr:uid="{02265D3E-597A-4E47-A12F-B7CDA45F1E36}"/>
    <cellStyle name="Percent" xfId="3" builtinId="5"/>
  </cellStyles>
  <dxfs count="13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Stress-</a:t>
            </a:r>
            <a:r>
              <a:rPr lang="en-US" baseline="0"/>
              <a:t> Strain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097178115985576E-2"/>
          <c:y val="0.16408805031446541"/>
          <c:w val="0.81302702996569132"/>
          <c:h val="0.6900108948645570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Input!$P$10:$P$19</c:f>
              <c:numCache>
                <c:formatCode>General</c:formatCode>
                <c:ptCount val="10"/>
                <c:pt idx="0">
                  <c:v>0</c:v>
                </c:pt>
                <c:pt idx="1">
                  <c:v>3.3E-4</c:v>
                </c:pt>
                <c:pt idx="2">
                  <c:v>6.6E-4</c:v>
                </c:pt>
                <c:pt idx="3">
                  <c:v>9.8999999999999999E-4</c:v>
                </c:pt>
                <c:pt idx="4">
                  <c:v>1.32E-3</c:v>
                </c:pt>
                <c:pt idx="5">
                  <c:v>1.65E-3</c:v>
                </c:pt>
                <c:pt idx="6">
                  <c:v>1.98E-3</c:v>
                </c:pt>
                <c:pt idx="7">
                  <c:v>2.31E-3</c:v>
                </c:pt>
                <c:pt idx="8">
                  <c:v>2.64E-3</c:v>
                </c:pt>
                <c:pt idx="9">
                  <c:v>2.97E-3</c:v>
                </c:pt>
              </c:numCache>
            </c:numRef>
          </c:xVal>
          <c:yVal>
            <c:numRef>
              <c:f>Input!$Q$10:$Q$19</c:f>
              <c:numCache>
                <c:formatCode>General</c:formatCode>
                <c:ptCount val="10"/>
                <c:pt idx="0">
                  <c:v>0</c:v>
                </c:pt>
                <c:pt idx="1">
                  <c:v>7.7207625000000011</c:v>
                </c:pt>
                <c:pt idx="2">
                  <c:v>14.053050000000002</c:v>
                </c:pt>
                <c:pt idx="3">
                  <c:v>18.996862499999995</c:v>
                </c:pt>
                <c:pt idx="4">
                  <c:v>22.552200000000003</c:v>
                </c:pt>
                <c:pt idx="5">
                  <c:v>24.719062499999996</c:v>
                </c:pt>
                <c:pt idx="6">
                  <c:v>25.497450000000001</c:v>
                </c:pt>
                <c:pt idx="7">
                  <c:v>25.5</c:v>
                </c:pt>
                <c:pt idx="8">
                  <c:v>25.5</c:v>
                </c:pt>
                <c:pt idx="9">
                  <c:v>25.5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2D-410C-AB64-B001FA145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3155247"/>
        <c:axId val="2093156207"/>
      </c:scatterChart>
      <c:valAx>
        <c:axId val="2093155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56207"/>
        <c:crosses val="autoZero"/>
        <c:crossBetween val="midCat"/>
      </c:valAx>
      <c:valAx>
        <c:axId val="209315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55247"/>
        <c:crosses val="autoZero"/>
        <c:crossBetween val="midCat"/>
      </c:valAx>
      <c:spPr>
        <a:noFill/>
        <a:ln w="12700">
          <a:solidFill>
            <a:schemeClr val="accent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0354213186038312E-2"/>
          <c:w val="1"/>
          <c:h val="0.98958333333333337"/>
        </c:manualLayout>
      </c:layout>
      <c:scatterChart>
        <c:scatterStyle val="lineMarker"/>
        <c:varyColors val="0"/>
        <c:ser>
          <c:idx val="2"/>
          <c:order val="0"/>
          <c:tx>
            <c:v>Boundary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'Test Mesh'!$D$6:$U$6</c:f>
              <c:numCache>
                <c:formatCode>0.0</c:formatCode>
                <c:ptCount val="18"/>
                <c:pt idx="0">
                  <c:v>-550</c:v>
                </c:pt>
                <c:pt idx="1">
                  <c:v>550</c:v>
                </c:pt>
                <c:pt idx="2">
                  <c:v>750</c:v>
                </c:pt>
                <c:pt idx="3">
                  <c:v>750</c:v>
                </c:pt>
                <c:pt idx="4">
                  <c:v>550</c:v>
                </c:pt>
                <c:pt idx="5">
                  <c:v>-550</c:v>
                </c:pt>
                <c:pt idx="6">
                  <c:v>-750</c:v>
                </c:pt>
                <c:pt idx="7">
                  <c:v>-750</c:v>
                </c:pt>
                <c:pt idx="8">
                  <c:v>-550</c:v>
                </c:pt>
              </c:numCache>
            </c:numRef>
          </c:xVal>
          <c:yVal>
            <c:numRef>
              <c:f>'Test Mesh'!$D$7:$U$7</c:f>
              <c:numCache>
                <c:formatCode>General</c:formatCode>
                <c:ptCount val="18"/>
                <c:pt idx="0">
                  <c:v>600</c:v>
                </c:pt>
                <c:pt idx="1">
                  <c:v>600</c:v>
                </c:pt>
                <c:pt idx="2">
                  <c:v>400</c:v>
                </c:pt>
                <c:pt idx="3">
                  <c:v>-400</c:v>
                </c:pt>
                <c:pt idx="4">
                  <c:v>-600</c:v>
                </c:pt>
                <c:pt idx="5">
                  <c:v>-600</c:v>
                </c:pt>
                <c:pt idx="6">
                  <c:v>-400</c:v>
                </c:pt>
                <c:pt idx="7">
                  <c:v>400</c:v>
                </c:pt>
                <c:pt idx="8" formatCode="0.0">
                  <c:v>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7B-4F2F-BA8E-9C7614C03CA5}"/>
            </c:ext>
          </c:extLst>
        </c:ser>
        <c:ser>
          <c:idx val="4"/>
          <c:order val="1"/>
          <c:tx>
            <c:v>Hole1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'Test Mesh'!$D$11:$U$11</c:f>
              <c:numCache>
                <c:formatCode>0.0</c:formatCode>
                <c:ptCount val="18"/>
                <c:pt idx="0">
                  <c:v>-450</c:v>
                </c:pt>
                <c:pt idx="1">
                  <c:v>-250</c:v>
                </c:pt>
                <c:pt idx="2">
                  <c:v>-150</c:v>
                </c:pt>
                <c:pt idx="3">
                  <c:v>-150</c:v>
                </c:pt>
                <c:pt idx="4">
                  <c:v>-250</c:v>
                </c:pt>
                <c:pt idx="5">
                  <c:v>-450</c:v>
                </c:pt>
                <c:pt idx="6">
                  <c:v>-550</c:v>
                </c:pt>
                <c:pt idx="7">
                  <c:v>-550</c:v>
                </c:pt>
                <c:pt idx="8">
                  <c:v>-450</c:v>
                </c:pt>
              </c:numCache>
            </c:numRef>
          </c:xVal>
          <c:yVal>
            <c:numRef>
              <c:f>'Test Mesh'!$D$12:$U$12</c:f>
              <c:numCache>
                <c:formatCode>General</c:formatCode>
                <c:ptCount val="18"/>
                <c:pt idx="0">
                  <c:v>400</c:v>
                </c:pt>
                <c:pt idx="1">
                  <c:v>400</c:v>
                </c:pt>
                <c:pt idx="2">
                  <c:v>300</c:v>
                </c:pt>
                <c:pt idx="3">
                  <c:v>-300</c:v>
                </c:pt>
                <c:pt idx="4">
                  <c:v>-400</c:v>
                </c:pt>
                <c:pt idx="5">
                  <c:v>-400</c:v>
                </c:pt>
                <c:pt idx="6">
                  <c:v>-300</c:v>
                </c:pt>
                <c:pt idx="7">
                  <c:v>300</c:v>
                </c:pt>
                <c:pt idx="8" formatCode="0.0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7B-4F2F-BA8E-9C7614C03CA5}"/>
            </c:ext>
          </c:extLst>
        </c:ser>
        <c:ser>
          <c:idx val="0"/>
          <c:order val="2"/>
          <c:tx>
            <c:v>Hole2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'Test Mesh'!$D$16:$U$16</c:f>
              <c:numCache>
                <c:formatCode>0.0</c:formatCode>
                <c:ptCount val="18"/>
                <c:pt idx="0">
                  <c:v>250</c:v>
                </c:pt>
                <c:pt idx="1">
                  <c:v>450</c:v>
                </c:pt>
                <c:pt idx="2">
                  <c:v>550</c:v>
                </c:pt>
                <c:pt idx="3">
                  <c:v>550</c:v>
                </c:pt>
                <c:pt idx="4">
                  <c:v>450</c:v>
                </c:pt>
                <c:pt idx="5">
                  <c:v>250</c:v>
                </c:pt>
                <c:pt idx="6">
                  <c:v>150</c:v>
                </c:pt>
                <c:pt idx="7">
                  <c:v>150</c:v>
                </c:pt>
                <c:pt idx="8">
                  <c:v>250</c:v>
                </c:pt>
              </c:numCache>
            </c:numRef>
          </c:xVal>
          <c:yVal>
            <c:numRef>
              <c:f>'Test Mesh'!$D$17:$U$17</c:f>
              <c:numCache>
                <c:formatCode>General</c:formatCode>
                <c:ptCount val="18"/>
                <c:pt idx="0">
                  <c:v>400</c:v>
                </c:pt>
                <c:pt idx="1">
                  <c:v>400</c:v>
                </c:pt>
                <c:pt idx="2">
                  <c:v>300</c:v>
                </c:pt>
                <c:pt idx="3">
                  <c:v>-300</c:v>
                </c:pt>
                <c:pt idx="4">
                  <c:v>-400</c:v>
                </c:pt>
                <c:pt idx="5">
                  <c:v>-400</c:v>
                </c:pt>
                <c:pt idx="6">
                  <c:v>-300</c:v>
                </c:pt>
                <c:pt idx="7">
                  <c:v>300</c:v>
                </c:pt>
                <c:pt idx="8" formatCode="0.0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7B-4F2F-BA8E-9C7614C03CA5}"/>
            </c:ext>
          </c:extLst>
        </c:ser>
        <c:ser>
          <c:idx val="1"/>
          <c:order val="3"/>
          <c:tx>
            <c:v>Rebar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3431A14-3723-42F1-8708-4FDF871590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C7B-4F2F-BA8E-9C7614C03CA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9BB6E20-DB8C-4645-BB14-16AD7D9E9A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C7B-4F2F-BA8E-9C7614C03CA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8CE489B-495D-4234-B0F1-D5C0E03BB0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C7B-4F2F-BA8E-9C7614C03CA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3D378C5-971B-49EB-A606-5ACB0F94DD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C7B-4F2F-BA8E-9C7614C03CA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34C83EB-A565-422B-A685-77619E41AB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C7B-4F2F-BA8E-9C7614C03CA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E2A3ADE-7714-4FB1-BFDC-BC13B9F9AB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C7B-4F2F-BA8E-9C7614C03CA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17D3644-568E-449C-9537-16EE6BC211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C7B-4F2F-BA8E-9C7614C03CA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713440E-BD4F-4C24-BCE3-279D96A28C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C7B-4F2F-BA8E-9C7614C03CA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C39F13F-D7B9-496D-BF72-C613EA035A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C7B-4F2F-BA8E-9C7614C03CA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F3A997B-443F-42C7-B5FC-0E1EBAFB15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C7B-4F2F-BA8E-9C7614C03CA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43954ED-0240-4040-9C7C-DF48082965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C7B-4F2F-BA8E-9C7614C03CA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E742298-3D47-4DF8-A28C-0FA12523A8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C7B-4F2F-BA8E-9C7614C03CA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1E97124-98C6-41B6-A76E-F709C292EC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4C7B-4F2F-BA8E-9C7614C03CA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B09184E-160D-456E-8966-44052F401F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4C7B-4F2F-BA8E-9C7614C03CA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EE02A3D-BB6E-43FB-A819-085675D0A9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C7B-4F2F-BA8E-9C7614C03CA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FA45A89-0333-49FF-B5A8-2684A088A2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C7B-4F2F-BA8E-9C7614C03CA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0E97369-3F99-4825-8688-F8373C6CBB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4C7B-4F2F-BA8E-9C7614C03CA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9454CB6-5733-40DD-B669-5A005F4D21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4C7B-4F2F-BA8E-9C7614C03C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7030A0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'Test Mesh'!$D$21:$U$21</c:f>
              <c:numCache>
                <c:formatCode>0.0</c:formatCode>
                <c:ptCount val="18"/>
                <c:pt idx="0">
                  <c:v>-400</c:v>
                </c:pt>
                <c:pt idx="1">
                  <c:v>-200</c:v>
                </c:pt>
                <c:pt idx="2">
                  <c:v>0</c:v>
                </c:pt>
                <c:pt idx="3">
                  <c:v>200</c:v>
                </c:pt>
                <c:pt idx="4">
                  <c:v>400</c:v>
                </c:pt>
                <c:pt idx="5">
                  <c:v>-400</c:v>
                </c:pt>
                <c:pt idx="6">
                  <c:v>-200</c:v>
                </c:pt>
                <c:pt idx="7">
                  <c:v>0</c:v>
                </c:pt>
                <c:pt idx="8">
                  <c:v>200</c:v>
                </c:pt>
                <c:pt idx="9" formatCode="General">
                  <c:v>400</c:v>
                </c:pt>
                <c:pt idx="10" formatCode="General">
                  <c:v>-680</c:v>
                </c:pt>
                <c:pt idx="11" formatCode="General">
                  <c:v>-680</c:v>
                </c:pt>
                <c:pt idx="12">
                  <c:v>-680</c:v>
                </c:pt>
                <c:pt idx="13">
                  <c:v>-680</c:v>
                </c:pt>
                <c:pt idx="14">
                  <c:v>680</c:v>
                </c:pt>
                <c:pt idx="15">
                  <c:v>680</c:v>
                </c:pt>
                <c:pt idx="16">
                  <c:v>680</c:v>
                </c:pt>
                <c:pt idx="17">
                  <c:v>680</c:v>
                </c:pt>
              </c:numCache>
            </c:numRef>
          </c:xVal>
          <c:yVal>
            <c:numRef>
              <c:f>'Test Mesh'!$D$22:$U$22</c:f>
              <c:numCache>
                <c:formatCode>General</c:formatCode>
                <c:ptCount val="18"/>
                <c:pt idx="0">
                  <c:v>530</c:v>
                </c:pt>
                <c:pt idx="1">
                  <c:v>530</c:v>
                </c:pt>
                <c:pt idx="2">
                  <c:v>530</c:v>
                </c:pt>
                <c:pt idx="3">
                  <c:v>530</c:v>
                </c:pt>
                <c:pt idx="4">
                  <c:v>530</c:v>
                </c:pt>
                <c:pt idx="5">
                  <c:v>-530</c:v>
                </c:pt>
                <c:pt idx="6">
                  <c:v>-530</c:v>
                </c:pt>
                <c:pt idx="7">
                  <c:v>-530</c:v>
                </c:pt>
                <c:pt idx="8" formatCode="0.0">
                  <c:v>-530</c:v>
                </c:pt>
                <c:pt idx="9">
                  <c:v>-530</c:v>
                </c:pt>
                <c:pt idx="10">
                  <c:v>300</c:v>
                </c:pt>
                <c:pt idx="11">
                  <c:v>100</c:v>
                </c:pt>
                <c:pt idx="12" formatCode="0.0">
                  <c:v>-100</c:v>
                </c:pt>
                <c:pt idx="13" formatCode="0.0">
                  <c:v>-300</c:v>
                </c:pt>
                <c:pt idx="14" formatCode="0.0">
                  <c:v>300</c:v>
                </c:pt>
                <c:pt idx="15" formatCode="0.0">
                  <c:v>100</c:v>
                </c:pt>
                <c:pt idx="16" formatCode="0.0">
                  <c:v>-100</c:v>
                </c:pt>
                <c:pt idx="17" formatCode="0.0">
                  <c:v>-300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'Test Mesh'!$D$20:$U$20</c15:f>
                <c15:dlblRangeCache>
                  <c:ptCount val="18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7-4C7B-4F2F-BA8E-9C7614C03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59375"/>
        <c:axId val="410159855"/>
      </c:scatterChart>
      <c:valAx>
        <c:axId val="41015937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855"/>
        <c:crosses val="autoZero"/>
        <c:crossBetween val="midCat"/>
      </c:valAx>
      <c:valAx>
        <c:axId val="4101598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37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0354059724835281E-2"/>
          <c:w val="1"/>
          <c:h val="0.98958333333333337"/>
        </c:manualLayout>
      </c:layout>
      <c:scatterChart>
        <c:scatterStyle val="lineMarker"/>
        <c:varyColors val="0"/>
        <c:ser>
          <c:idx val="2"/>
          <c:order val="0"/>
          <c:tx>
            <c:v>Boundary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'Test Mesh'!$D$28:$U$28</c:f>
              <c:numCache>
                <c:formatCode>0.0</c:formatCode>
                <c:ptCount val="18"/>
                <c:pt idx="0">
                  <c:v>-722.04302742765094</c:v>
                </c:pt>
                <c:pt idx="1">
                  <c:v>311.61885543684843</c:v>
                </c:pt>
                <c:pt idx="2">
                  <c:v>567.96140825916382</c:v>
                </c:pt>
                <c:pt idx="3">
                  <c:v>841.57752291969882</c:v>
                </c:pt>
                <c:pt idx="4">
                  <c:v>722.04302742765094</c:v>
                </c:pt>
                <c:pt idx="5">
                  <c:v>-311.61885543684843</c:v>
                </c:pt>
                <c:pt idx="6">
                  <c:v>-567.96140825916382</c:v>
                </c:pt>
                <c:pt idx="7">
                  <c:v>-841.57752291969882</c:v>
                </c:pt>
                <c:pt idx="8">
                  <c:v>-722.04302742765094</c:v>
                </c:pt>
              </c:numCache>
            </c:numRef>
          </c:xVal>
          <c:yVal>
            <c:numRef>
              <c:f>'Test Mesh'!$D$29:$U$29</c:f>
              <c:numCache>
                <c:formatCode>0.0</c:formatCode>
                <c:ptCount val="18"/>
                <c:pt idx="0">
                  <c:v>375.70449364242722</c:v>
                </c:pt>
                <c:pt idx="1">
                  <c:v>751.9266513006628</c:v>
                </c:pt>
                <c:pt idx="2">
                  <c:v>632.39215580861492</c:v>
                </c:pt>
                <c:pt idx="3">
                  <c:v>-119.36194082011184</c:v>
                </c:pt>
                <c:pt idx="4">
                  <c:v>-375.70449364242722</c:v>
                </c:pt>
                <c:pt idx="5">
                  <c:v>-751.9266513006628</c:v>
                </c:pt>
                <c:pt idx="6">
                  <c:v>-632.39215580861492</c:v>
                </c:pt>
                <c:pt idx="7">
                  <c:v>119.36194082011184</c:v>
                </c:pt>
                <c:pt idx="8">
                  <c:v>375.70449364242722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31-4451-8EE4-854B891B169E}"/>
            </c:ext>
          </c:extLst>
        </c:ser>
        <c:ser>
          <c:idx val="4"/>
          <c:order val="1"/>
          <c:tx>
            <c:v>Hole1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'Test Mesh'!$D$33:$U$33</c:f>
              <c:numCache>
                <c:formatCode>0.0</c:formatCode>
                <c:ptCount val="18"/>
                <c:pt idx="0">
                  <c:v>-559.66973668392632</c:v>
                </c:pt>
                <c:pt idx="1">
                  <c:v>-371.73121252674457</c:v>
                </c:pt>
                <c:pt idx="2">
                  <c:v>-243.55993611558688</c:v>
                </c:pt>
                <c:pt idx="3">
                  <c:v>-38.34785012018564</c:v>
                </c:pt>
                <c:pt idx="4">
                  <c:v>-98.115097866209624</c:v>
                </c:pt>
                <c:pt idx="5">
                  <c:v>-286.05362202339131</c:v>
                </c:pt>
                <c:pt idx="6">
                  <c:v>-414.22489843454906</c:v>
                </c:pt>
                <c:pt idx="7">
                  <c:v>-619.43698442995026</c:v>
                </c:pt>
                <c:pt idx="8">
                  <c:v>-559.66973668392632</c:v>
                </c:pt>
              </c:numCache>
            </c:numRef>
          </c:xVal>
          <c:yVal>
            <c:numRef>
              <c:f>'Test Mesh'!$D$34:$U$34</c:f>
              <c:numCache>
                <c:formatCode>0.0</c:formatCode>
                <c:ptCount val="18"/>
                <c:pt idx="0">
                  <c:v>221.96798381781247</c:v>
                </c:pt>
                <c:pt idx="1">
                  <c:v>290.37201248294622</c:v>
                </c:pt>
                <c:pt idx="2">
                  <c:v>230.60476473692219</c:v>
                </c:pt>
                <c:pt idx="3">
                  <c:v>-333.21080773462279</c:v>
                </c:pt>
                <c:pt idx="4">
                  <c:v>-461.38208414578054</c:v>
                </c:pt>
                <c:pt idx="5">
                  <c:v>-529.78611281091435</c:v>
                </c:pt>
                <c:pt idx="6">
                  <c:v>-470.01886506489029</c:v>
                </c:pt>
                <c:pt idx="7">
                  <c:v>93.796707406654718</c:v>
                </c:pt>
                <c:pt idx="8">
                  <c:v>221.96798381781247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31-4451-8EE4-854B891B169E}"/>
            </c:ext>
          </c:extLst>
        </c:ser>
        <c:ser>
          <c:idx val="0"/>
          <c:order val="2"/>
          <c:tx>
            <c:v>Hole2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'Test Mesh'!$D$38:$U$38</c:f>
              <c:numCache>
                <c:formatCode>0.0</c:formatCode>
                <c:ptCount val="18"/>
                <c:pt idx="0">
                  <c:v>98.115097866209624</c:v>
                </c:pt>
                <c:pt idx="1">
                  <c:v>286.05362202339131</c:v>
                </c:pt>
                <c:pt idx="2">
                  <c:v>414.22489843454906</c:v>
                </c:pt>
                <c:pt idx="3">
                  <c:v>619.43698442995026</c:v>
                </c:pt>
                <c:pt idx="4">
                  <c:v>559.66973668392632</c:v>
                </c:pt>
                <c:pt idx="5">
                  <c:v>371.73121252674457</c:v>
                </c:pt>
                <c:pt idx="6">
                  <c:v>243.55993611558688</c:v>
                </c:pt>
                <c:pt idx="7">
                  <c:v>38.34785012018564</c:v>
                </c:pt>
                <c:pt idx="8">
                  <c:v>98.115097866209624</c:v>
                </c:pt>
              </c:numCache>
            </c:numRef>
          </c:xVal>
          <c:yVal>
            <c:numRef>
              <c:f>'Test Mesh'!$D$39:$U$39</c:f>
              <c:numCache>
                <c:formatCode>0.0</c:formatCode>
                <c:ptCount val="18"/>
                <c:pt idx="0">
                  <c:v>461.38208414578054</c:v>
                </c:pt>
                <c:pt idx="1">
                  <c:v>529.78611281091435</c:v>
                </c:pt>
                <c:pt idx="2">
                  <c:v>470.01886506489029</c:v>
                </c:pt>
                <c:pt idx="3">
                  <c:v>-93.796707406654718</c:v>
                </c:pt>
                <c:pt idx="4">
                  <c:v>-221.96798381781247</c:v>
                </c:pt>
                <c:pt idx="5">
                  <c:v>-290.37201248294622</c:v>
                </c:pt>
                <c:pt idx="6">
                  <c:v>-230.60476473692219</c:v>
                </c:pt>
                <c:pt idx="7">
                  <c:v>333.21080773462279</c:v>
                </c:pt>
                <c:pt idx="8">
                  <c:v>461.38208414578054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31-4451-8EE4-854B891B169E}"/>
            </c:ext>
          </c:extLst>
        </c:ser>
        <c:ser>
          <c:idx val="1"/>
          <c:order val="3"/>
          <c:tx>
            <c:v>Rebar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455290A-F986-4853-AF84-A4D17A0931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E31-4451-8EE4-854B891B169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1EA38FE-1838-4273-B403-BB400387BD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E31-4451-8EE4-854B891B169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9A2CCA4-6846-492B-9AAB-99B732DC22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E31-4451-8EE4-854B891B169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AEB3674-1194-422D-A584-4E0B06D153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E31-4451-8EE4-854B891B169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14BE3BF-C233-40B9-BFBD-49F91935A8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E31-4451-8EE4-854B891B169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F1C1EFE-914B-43B0-8C1A-D5EBC0F356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E31-4451-8EE4-854B891B169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EC0D6F9-FE38-43EF-BB58-14630DF912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E31-4451-8EE4-854B891B169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9DD1ADF-857F-4151-8621-BE2A65508B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E31-4451-8EE4-854B891B169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DF6D86A-067B-4EE7-B81B-3DC6574294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E31-4451-8EE4-854B891B169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2E5EE49-01BF-4C20-B097-27126F6B0E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E31-4451-8EE4-854B891B169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A0DB2E8-E230-4E93-B2A1-9357ED169D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E31-4451-8EE4-854B891B169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28692B4-F977-4DDF-AFF6-99C4C21484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E31-4451-8EE4-854B891B169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0631FDE-117A-497F-86B9-0427025799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E31-4451-8EE4-854B891B169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1A97B93-A06B-4351-883A-512A66410F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E31-4451-8EE4-854B891B169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3B8D981-85C8-4E20-A9D5-EE4BB43DF6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E31-4451-8EE4-854B891B169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C7C6DC1-6E14-447D-B6F5-9F4FBCFA5F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E31-4451-8EE4-854B891B169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6A88FD2-4BDF-492A-B653-F5214D95E2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E31-4451-8EE4-854B891B169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8EAFE93-07B7-4309-8363-75448E873E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E31-4451-8EE4-854B891B16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7030A0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'Test Mesh'!$D$43:$U$43</c:f>
              <c:numCache>
                <c:formatCode>0.0</c:formatCode>
                <c:ptCount val="18"/>
                <c:pt idx="0">
                  <c:v>-557.14772427696778</c:v>
                </c:pt>
                <c:pt idx="1">
                  <c:v>-369.20920011978615</c:v>
                </c:pt>
                <c:pt idx="2">
                  <c:v>-181.27067596260443</c:v>
                </c:pt>
                <c:pt idx="3">
                  <c:v>6.6678481945772603</c:v>
                </c:pt>
                <c:pt idx="4">
                  <c:v>194.60637235175895</c:v>
                </c:pt>
                <c:pt idx="5">
                  <c:v>-194.60637235175895</c:v>
                </c:pt>
                <c:pt idx="6">
                  <c:v>-6.6678481945772603</c:v>
                </c:pt>
                <c:pt idx="7">
                  <c:v>181.27067596260443</c:v>
                </c:pt>
                <c:pt idx="8">
                  <c:v>369.20920011978615</c:v>
                </c:pt>
                <c:pt idx="9">
                  <c:v>557.14772427696778</c:v>
                </c:pt>
                <c:pt idx="10">
                  <c:v>-741.59702513211835</c:v>
                </c:pt>
                <c:pt idx="11">
                  <c:v>-673.1929964669846</c:v>
                </c:pt>
                <c:pt idx="12">
                  <c:v>-604.78896780185096</c:v>
                </c:pt>
                <c:pt idx="13">
                  <c:v>-536.38493913671721</c:v>
                </c:pt>
                <c:pt idx="14">
                  <c:v>536.38493913671721</c:v>
                </c:pt>
                <c:pt idx="15">
                  <c:v>604.78896780185096</c:v>
                </c:pt>
                <c:pt idx="16">
                  <c:v>673.1929964669846</c:v>
                </c:pt>
                <c:pt idx="17">
                  <c:v>741.59702513211835</c:v>
                </c:pt>
              </c:numCache>
            </c:numRef>
          </c:xVal>
          <c:yVal>
            <c:numRef>
              <c:f>'Test Mesh'!$D$44:$U$44</c:f>
              <c:numCache>
                <c:formatCode>0.0</c:formatCode>
                <c:ptCount val="18"/>
                <c:pt idx="0">
                  <c:v>361.22903168626397</c:v>
                </c:pt>
                <c:pt idx="1">
                  <c:v>429.63306035139772</c:v>
                </c:pt>
                <c:pt idx="2">
                  <c:v>498.03708901653147</c:v>
                </c:pt>
                <c:pt idx="3">
                  <c:v>566.44111768166522</c:v>
                </c:pt>
                <c:pt idx="4">
                  <c:v>634.84514634679897</c:v>
                </c:pt>
                <c:pt idx="5">
                  <c:v>-634.84514634679897</c:v>
                </c:pt>
                <c:pt idx="6">
                  <c:v>-566.44111768166522</c:v>
                </c:pt>
                <c:pt idx="7">
                  <c:v>-498.03708901653147</c:v>
                </c:pt>
                <c:pt idx="8">
                  <c:v>-429.63306035139772</c:v>
                </c:pt>
                <c:pt idx="9">
                  <c:v>-361.22903168626397</c:v>
                </c:pt>
                <c:pt idx="10">
                  <c:v>49.334088774317792</c:v>
                </c:pt>
                <c:pt idx="11">
                  <c:v>-138.60443538286387</c:v>
                </c:pt>
                <c:pt idx="12">
                  <c:v>-326.54295954004556</c:v>
                </c:pt>
                <c:pt idx="13">
                  <c:v>-514.48148369722719</c:v>
                </c:pt>
                <c:pt idx="14">
                  <c:v>514.48148369722719</c:v>
                </c:pt>
                <c:pt idx="15">
                  <c:v>326.54295954004556</c:v>
                </c:pt>
                <c:pt idx="16">
                  <c:v>138.60443538286387</c:v>
                </c:pt>
                <c:pt idx="17">
                  <c:v>-49.334088774317792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'Test Mesh'!$D$20:$U$20</c15:f>
                <c15:dlblRangeCache>
                  <c:ptCount val="18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FE31-4451-8EE4-854B891B1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59375"/>
        <c:axId val="410159855"/>
      </c:scatterChart>
      <c:valAx>
        <c:axId val="41015937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855"/>
        <c:crosses val="autoZero"/>
        <c:crossBetween val="midCat"/>
      </c:valAx>
      <c:valAx>
        <c:axId val="4101598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37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0353942858038742E-2"/>
          <c:w val="1"/>
          <c:h val="0.98958333333333337"/>
        </c:manualLayout>
      </c:layout>
      <c:scatterChart>
        <c:scatterStyle val="lineMarker"/>
        <c:varyColors val="0"/>
        <c:ser>
          <c:idx val="2"/>
          <c:order val="0"/>
          <c:tx>
            <c:v>Boundary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'Test Mesh'!$D$28:$U$28</c:f>
              <c:numCache>
                <c:formatCode>0.0</c:formatCode>
                <c:ptCount val="18"/>
                <c:pt idx="0">
                  <c:v>-722.04302742765094</c:v>
                </c:pt>
                <c:pt idx="1">
                  <c:v>311.61885543684843</c:v>
                </c:pt>
                <c:pt idx="2">
                  <c:v>567.96140825916382</c:v>
                </c:pt>
                <c:pt idx="3">
                  <c:v>841.57752291969882</c:v>
                </c:pt>
                <c:pt idx="4">
                  <c:v>722.04302742765094</c:v>
                </c:pt>
                <c:pt idx="5">
                  <c:v>-311.61885543684843</c:v>
                </c:pt>
                <c:pt idx="6">
                  <c:v>-567.96140825916382</c:v>
                </c:pt>
                <c:pt idx="7">
                  <c:v>-841.57752291969882</c:v>
                </c:pt>
                <c:pt idx="8">
                  <c:v>-722.04302742765094</c:v>
                </c:pt>
              </c:numCache>
            </c:numRef>
          </c:xVal>
          <c:yVal>
            <c:numRef>
              <c:f>'Test Mesh'!$D$29:$U$29</c:f>
              <c:numCache>
                <c:formatCode>0.0</c:formatCode>
                <c:ptCount val="18"/>
                <c:pt idx="0">
                  <c:v>375.70449364242722</c:v>
                </c:pt>
                <c:pt idx="1">
                  <c:v>751.9266513006628</c:v>
                </c:pt>
                <c:pt idx="2">
                  <c:v>632.39215580861492</c:v>
                </c:pt>
                <c:pt idx="3">
                  <c:v>-119.36194082011184</c:v>
                </c:pt>
                <c:pt idx="4">
                  <c:v>-375.70449364242722</c:v>
                </c:pt>
                <c:pt idx="5">
                  <c:v>-751.9266513006628</c:v>
                </c:pt>
                <c:pt idx="6">
                  <c:v>-632.39215580861492</c:v>
                </c:pt>
                <c:pt idx="7">
                  <c:v>119.36194082011184</c:v>
                </c:pt>
                <c:pt idx="8">
                  <c:v>375.70449364242722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07-4272-B266-13168F1E9837}"/>
            </c:ext>
          </c:extLst>
        </c:ser>
        <c:ser>
          <c:idx val="4"/>
          <c:order val="1"/>
          <c:tx>
            <c:v>Hole1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'Test Mesh'!$D$33:$U$33</c:f>
              <c:numCache>
                <c:formatCode>0.0</c:formatCode>
                <c:ptCount val="18"/>
                <c:pt idx="0">
                  <c:v>-559.66973668392632</c:v>
                </c:pt>
                <c:pt idx="1">
                  <c:v>-371.73121252674457</c:v>
                </c:pt>
                <c:pt idx="2">
                  <c:v>-243.55993611558688</c:v>
                </c:pt>
                <c:pt idx="3">
                  <c:v>-38.34785012018564</c:v>
                </c:pt>
                <c:pt idx="4">
                  <c:v>-98.115097866209624</c:v>
                </c:pt>
                <c:pt idx="5">
                  <c:v>-286.05362202339131</c:v>
                </c:pt>
                <c:pt idx="6">
                  <c:v>-414.22489843454906</c:v>
                </c:pt>
                <c:pt idx="7">
                  <c:v>-619.43698442995026</c:v>
                </c:pt>
                <c:pt idx="8">
                  <c:v>-559.66973668392632</c:v>
                </c:pt>
              </c:numCache>
            </c:numRef>
          </c:xVal>
          <c:yVal>
            <c:numRef>
              <c:f>'Test Mesh'!$D$34:$U$34</c:f>
              <c:numCache>
                <c:formatCode>0.0</c:formatCode>
                <c:ptCount val="18"/>
                <c:pt idx="0">
                  <c:v>221.96798381781247</c:v>
                </c:pt>
                <c:pt idx="1">
                  <c:v>290.37201248294622</c:v>
                </c:pt>
                <c:pt idx="2">
                  <c:v>230.60476473692219</c:v>
                </c:pt>
                <c:pt idx="3">
                  <c:v>-333.21080773462279</c:v>
                </c:pt>
                <c:pt idx="4">
                  <c:v>-461.38208414578054</c:v>
                </c:pt>
                <c:pt idx="5">
                  <c:v>-529.78611281091435</c:v>
                </c:pt>
                <c:pt idx="6">
                  <c:v>-470.01886506489029</c:v>
                </c:pt>
                <c:pt idx="7">
                  <c:v>93.796707406654718</c:v>
                </c:pt>
                <c:pt idx="8">
                  <c:v>221.96798381781247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07-4272-B266-13168F1E9837}"/>
            </c:ext>
          </c:extLst>
        </c:ser>
        <c:ser>
          <c:idx val="0"/>
          <c:order val="2"/>
          <c:tx>
            <c:v>Hole2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'Test Mesh'!$D$38:$U$38</c:f>
              <c:numCache>
                <c:formatCode>0.0</c:formatCode>
                <c:ptCount val="18"/>
                <c:pt idx="0">
                  <c:v>98.115097866209624</c:v>
                </c:pt>
                <c:pt idx="1">
                  <c:v>286.05362202339131</c:v>
                </c:pt>
                <c:pt idx="2">
                  <c:v>414.22489843454906</c:v>
                </c:pt>
                <c:pt idx="3">
                  <c:v>619.43698442995026</c:v>
                </c:pt>
                <c:pt idx="4">
                  <c:v>559.66973668392632</c:v>
                </c:pt>
                <c:pt idx="5">
                  <c:v>371.73121252674457</c:v>
                </c:pt>
                <c:pt idx="6">
                  <c:v>243.55993611558688</c:v>
                </c:pt>
                <c:pt idx="7">
                  <c:v>38.34785012018564</c:v>
                </c:pt>
                <c:pt idx="8">
                  <c:v>98.115097866209624</c:v>
                </c:pt>
              </c:numCache>
            </c:numRef>
          </c:xVal>
          <c:yVal>
            <c:numRef>
              <c:f>'Test Mesh'!$D$39:$U$39</c:f>
              <c:numCache>
                <c:formatCode>0.0</c:formatCode>
                <c:ptCount val="18"/>
                <c:pt idx="0">
                  <c:v>461.38208414578054</c:v>
                </c:pt>
                <c:pt idx="1">
                  <c:v>529.78611281091435</c:v>
                </c:pt>
                <c:pt idx="2">
                  <c:v>470.01886506489029</c:v>
                </c:pt>
                <c:pt idx="3">
                  <c:v>-93.796707406654718</c:v>
                </c:pt>
                <c:pt idx="4">
                  <c:v>-221.96798381781247</c:v>
                </c:pt>
                <c:pt idx="5">
                  <c:v>-290.37201248294622</c:v>
                </c:pt>
                <c:pt idx="6">
                  <c:v>-230.60476473692219</c:v>
                </c:pt>
                <c:pt idx="7">
                  <c:v>333.21080773462279</c:v>
                </c:pt>
                <c:pt idx="8">
                  <c:v>461.38208414578054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07-4272-B266-13168F1E9837}"/>
            </c:ext>
          </c:extLst>
        </c:ser>
        <c:ser>
          <c:idx val="3"/>
          <c:order val="3"/>
          <c:tx>
            <c:v>i1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Mesh'!$BB$58:$BI$58</c:f>
              <c:numCache>
                <c:formatCode>0.00</c:formatCode>
                <c:ptCount val="8"/>
                <c:pt idx="0">
                  <c:v>242.75547225235832</c:v>
                </c:pt>
                <c:pt idx="1">
                  <c:v>365.36925235117701</c:v>
                </c:pt>
              </c:numCache>
            </c:numRef>
          </c:xVal>
          <c:yVal>
            <c:numRef>
              <c:f>'Test Mesh'!$BJ$58:$BQ$58</c:f>
              <c:numCache>
                <c:formatCode>0.00</c:formatCode>
                <c:ptCount val="8"/>
                <c:pt idx="0">
                  <c:v>726.86242959064066</c:v>
                </c:pt>
                <c:pt idx="1">
                  <c:v>726.86242959064066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407-4272-B266-13168F1E9837}"/>
            </c:ext>
          </c:extLst>
        </c:ser>
        <c:ser>
          <c:idx val="5"/>
          <c:order val="4"/>
          <c:tx>
            <c:v>i2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Mesh'!$BB$59:$BI$59</c:f>
              <c:numCache>
                <c:formatCode>0.00</c:formatCode>
                <c:ptCount val="8"/>
                <c:pt idx="0">
                  <c:v>105.02870588337839</c:v>
                </c:pt>
                <c:pt idx="1">
                  <c:v>472.87004617983359</c:v>
                </c:pt>
              </c:numCache>
            </c:numRef>
          </c:xVal>
          <c:yVal>
            <c:numRef>
              <c:f>'Test Mesh'!$BJ$59:$BQ$59</c:f>
              <c:numCache>
                <c:formatCode>0.00</c:formatCode>
                <c:ptCount val="8"/>
                <c:pt idx="0">
                  <c:v>676.73398617059649</c:v>
                </c:pt>
                <c:pt idx="1">
                  <c:v>676.73398617059649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407-4272-B266-13168F1E9837}"/>
            </c:ext>
          </c:extLst>
        </c:ser>
        <c:ser>
          <c:idx val="6"/>
          <c:order val="5"/>
          <c:tx>
            <c:v>i3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Mesh'!$BB$60:$BI$60</c:f>
              <c:numCache>
                <c:formatCode>0.00</c:formatCode>
                <c:ptCount val="8"/>
                <c:pt idx="0">
                  <c:v>-32.69806048560153</c:v>
                </c:pt>
                <c:pt idx="1">
                  <c:v>570.06756316951464</c:v>
                </c:pt>
              </c:numCache>
            </c:numRef>
          </c:xVal>
          <c:yVal>
            <c:numRef>
              <c:f>'Test Mesh'!$BJ$60:$BQ$60</c:f>
              <c:numCache>
                <c:formatCode>0.00</c:formatCode>
                <c:ptCount val="8"/>
                <c:pt idx="0">
                  <c:v>626.60554275055233</c:v>
                </c:pt>
                <c:pt idx="1">
                  <c:v>626.60554275055233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407-4272-B266-13168F1E9837}"/>
            </c:ext>
          </c:extLst>
        </c:ser>
        <c:ser>
          <c:idx val="7"/>
          <c:order val="6"/>
          <c:tx>
            <c:v>i4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Mesh'!$BB$61:$BI$61</c:f>
              <c:numCache>
                <c:formatCode>0.00</c:formatCode>
                <c:ptCount val="8"/>
                <c:pt idx="0">
                  <c:v>-170.42482685458145</c:v>
                </c:pt>
                <c:pt idx="1">
                  <c:v>588.31282446450814</c:v>
                </c:pt>
              </c:numCache>
            </c:numRef>
          </c:xVal>
          <c:yVal>
            <c:numRef>
              <c:f>'Test Mesh'!$BJ$61:$BQ$61</c:f>
              <c:numCache>
                <c:formatCode>0.00</c:formatCode>
                <c:ptCount val="8"/>
                <c:pt idx="0">
                  <c:v>576.47709933050817</c:v>
                </c:pt>
                <c:pt idx="1">
                  <c:v>576.47709933050817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407-4272-B266-13168F1E9837}"/>
            </c:ext>
          </c:extLst>
        </c:ser>
        <c:ser>
          <c:idx val="8"/>
          <c:order val="7"/>
          <c:tx>
            <c:v>i5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Mesh'!$BB$62:$BI$62</c:f>
              <c:numCache>
                <c:formatCode>0.00</c:formatCode>
                <c:ptCount val="8"/>
                <c:pt idx="0">
                  <c:v>-308.15159322356169</c:v>
                </c:pt>
                <c:pt idx="1">
                  <c:v>276.60928680905545</c:v>
                </c:pt>
                <c:pt idx="2">
                  <c:v>293.42527213536044</c:v>
                </c:pt>
                <c:pt idx="3">
                  <c:v>606.55808575950175</c:v>
                </c:pt>
              </c:numCache>
            </c:numRef>
          </c:xVal>
          <c:yVal>
            <c:numRef>
              <c:f>'Test Mesh'!$BJ$62:$BQ$62</c:f>
              <c:numCache>
                <c:formatCode>0.00</c:formatCode>
                <c:ptCount val="8"/>
                <c:pt idx="0">
                  <c:v>526.348655910464</c:v>
                </c:pt>
                <c:pt idx="1">
                  <c:v>526.348655910464</c:v>
                </c:pt>
                <c:pt idx="2">
                  <c:v>526.348655910464</c:v>
                </c:pt>
                <c:pt idx="3">
                  <c:v>526.348655910464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407-4272-B266-13168F1E9837}"/>
            </c:ext>
          </c:extLst>
        </c:ser>
        <c:ser>
          <c:idx val="9"/>
          <c:order val="8"/>
          <c:tx>
            <c:v>i6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Mesh'!$BB$63:$BI$63</c:f>
              <c:numCache>
                <c:formatCode>0.00</c:formatCode>
                <c:ptCount val="8"/>
                <c:pt idx="0">
                  <c:v>-445.87835959254176</c:v>
                </c:pt>
                <c:pt idx="1">
                  <c:v>138.88252044007541</c:v>
                </c:pt>
                <c:pt idx="2">
                  <c:v>400.92606596401697</c:v>
                </c:pt>
                <c:pt idx="3">
                  <c:v>624.80334705449536</c:v>
                </c:pt>
              </c:numCache>
            </c:numRef>
          </c:xVal>
          <c:yVal>
            <c:numRef>
              <c:f>'Test Mesh'!$BJ$63:$BQ$63</c:f>
              <c:numCache>
                <c:formatCode>0.00</c:formatCode>
                <c:ptCount val="8"/>
                <c:pt idx="0">
                  <c:v>476.22021249041978</c:v>
                </c:pt>
                <c:pt idx="1">
                  <c:v>476.22021249041978</c:v>
                </c:pt>
                <c:pt idx="2">
                  <c:v>476.22021249041978</c:v>
                </c:pt>
                <c:pt idx="3">
                  <c:v>476.22021249041978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407-4272-B266-13168F1E9837}"/>
            </c:ext>
          </c:extLst>
        </c:ser>
        <c:ser>
          <c:idx val="10"/>
          <c:order val="9"/>
          <c:tx>
            <c:v>i7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Mesh'!$BB$64:$BI$64</c:f>
              <c:numCache>
                <c:formatCode>0.00</c:formatCode>
                <c:ptCount val="8"/>
                <c:pt idx="0">
                  <c:v>-583.60512596152171</c:v>
                </c:pt>
                <c:pt idx="1">
                  <c:v>81.658953687845539</c:v>
                </c:pt>
                <c:pt idx="2">
                  <c:v>430.21305385430651</c:v>
                </c:pt>
                <c:pt idx="3">
                  <c:v>643.04860834948886</c:v>
                </c:pt>
              </c:numCache>
            </c:numRef>
          </c:xVal>
          <c:yVal>
            <c:numRef>
              <c:f>'Test Mesh'!$BJ$64:$BQ$64</c:f>
              <c:numCache>
                <c:formatCode>0.00</c:formatCode>
                <c:ptCount val="8"/>
                <c:pt idx="0">
                  <c:v>426.09176907037562</c:v>
                </c:pt>
                <c:pt idx="1">
                  <c:v>426.09176907037562</c:v>
                </c:pt>
                <c:pt idx="2">
                  <c:v>426.09176907037562</c:v>
                </c:pt>
                <c:pt idx="3">
                  <c:v>426.09176907037562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407-4272-B266-13168F1E9837}"/>
            </c:ext>
          </c:extLst>
        </c:ser>
        <c:ser>
          <c:idx val="12"/>
          <c:order val="10"/>
          <c:tx>
            <c:v>i8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Mesh'!$BB$65:$BI$65</c:f>
              <c:numCache>
                <c:formatCode>0.00</c:formatCode>
                <c:ptCount val="8"/>
                <c:pt idx="0">
                  <c:v>-721.331892330502</c:v>
                </c:pt>
                <c:pt idx="1">
                  <c:v>58.283676629689374</c:v>
                </c:pt>
                <c:pt idx="2">
                  <c:v>448.45831514930012</c:v>
                </c:pt>
                <c:pt idx="3">
                  <c:v>661.29386964448236</c:v>
                </c:pt>
              </c:numCache>
            </c:numRef>
          </c:xVal>
          <c:yVal>
            <c:numRef>
              <c:f>'Test Mesh'!$BJ$65:$BQ$65</c:f>
              <c:numCache>
                <c:formatCode>0.00</c:formatCode>
                <c:ptCount val="8"/>
                <c:pt idx="0">
                  <c:v>375.9633256503314</c:v>
                </c:pt>
                <c:pt idx="1">
                  <c:v>375.9633256503314</c:v>
                </c:pt>
                <c:pt idx="2">
                  <c:v>375.9633256503314</c:v>
                </c:pt>
                <c:pt idx="3">
                  <c:v>375.9633256503314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407-4272-B266-13168F1E9837}"/>
            </c:ext>
          </c:extLst>
        </c:ser>
        <c:ser>
          <c:idx val="13"/>
          <c:order val="11"/>
          <c:tx>
            <c:v>i9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Mesh'!$BB$66:$BI$66</c:f>
              <c:numCache>
                <c:formatCode>0.00</c:formatCode>
                <c:ptCount val="8"/>
                <c:pt idx="0">
                  <c:v>-745.29760913834559</c:v>
                </c:pt>
                <c:pt idx="1">
                  <c:v>41.03246745392871</c:v>
                </c:pt>
                <c:pt idx="2">
                  <c:v>466.70357644429356</c:v>
                </c:pt>
                <c:pt idx="3">
                  <c:v>679.53913093947597</c:v>
                </c:pt>
              </c:numCache>
            </c:numRef>
          </c:xVal>
          <c:yVal>
            <c:numRef>
              <c:f>'Test Mesh'!$BJ$66:$BQ$66</c:f>
              <c:numCache>
                <c:formatCode>0.00</c:formatCode>
                <c:ptCount val="8"/>
                <c:pt idx="0">
                  <c:v>325.83488223028723</c:v>
                </c:pt>
                <c:pt idx="1">
                  <c:v>325.83488223028723</c:v>
                </c:pt>
                <c:pt idx="2">
                  <c:v>325.83488223028723</c:v>
                </c:pt>
                <c:pt idx="3">
                  <c:v>325.83488223028723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407-4272-B266-13168F1E9837}"/>
            </c:ext>
          </c:extLst>
        </c:ser>
        <c:ser>
          <c:idx val="11"/>
          <c:order val="12"/>
          <c:tx>
            <c:v>i10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Mesh'!$BB$67:$BI$67</c:f>
              <c:numCache>
                <c:formatCode>0.00</c:formatCode>
                <c:ptCount val="8"/>
                <c:pt idx="0">
                  <c:v>-768.67288619650174</c:v>
                </c:pt>
                <c:pt idx="1">
                  <c:v>-412.0245450358446</c:v>
                </c:pt>
                <c:pt idx="2">
                  <c:v>-340.2807882923899</c:v>
                </c:pt>
                <c:pt idx="3">
                  <c:v>59.277728748922272</c:v>
                </c:pt>
                <c:pt idx="4">
                  <c:v>484.94883773928717</c:v>
                </c:pt>
                <c:pt idx="5">
                  <c:v>697.78439223446958</c:v>
                </c:pt>
              </c:numCache>
            </c:numRef>
          </c:xVal>
          <c:yVal>
            <c:numRef>
              <c:f>'Test Mesh'!$BJ$67:$BQ$67</c:f>
              <c:numCache>
                <c:formatCode>0.00</c:formatCode>
                <c:ptCount val="8"/>
                <c:pt idx="0">
                  <c:v>275.70643881024301</c:v>
                </c:pt>
                <c:pt idx="1">
                  <c:v>275.70643881024301</c:v>
                </c:pt>
                <c:pt idx="2">
                  <c:v>275.70643881024301</c:v>
                </c:pt>
                <c:pt idx="3">
                  <c:v>275.70643881024301</c:v>
                </c:pt>
                <c:pt idx="4">
                  <c:v>275.70643881024301</c:v>
                </c:pt>
                <c:pt idx="5">
                  <c:v>275.70643881024301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407-4272-B266-13168F1E9837}"/>
            </c:ext>
          </c:extLst>
        </c:ser>
        <c:ser>
          <c:idx val="14"/>
          <c:order val="13"/>
          <c:tx>
            <c:v>i11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Mesh'!$BB$68:$BI$68</c:f>
              <c:numCache>
                <c:formatCode>0.00</c:formatCode>
                <c:ptCount val="8"/>
                <c:pt idx="0">
                  <c:v>-792.04816325465788</c:v>
                </c:pt>
                <c:pt idx="1">
                  <c:v>-549.75131140482438</c:v>
                </c:pt>
                <c:pt idx="2">
                  <c:v>-241.73034169885787</c:v>
                </c:pt>
                <c:pt idx="3">
                  <c:v>77.522990043915811</c:v>
                </c:pt>
                <c:pt idx="4">
                  <c:v>503.19409903428067</c:v>
                </c:pt>
                <c:pt idx="5">
                  <c:v>716.02965352946308</c:v>
                </c:pt>
              </c:numCache>
            </c:numRef>
          </c:xVal>
          <c:yVal>
            <c:numRef>
              <c:f>'Test Mesh'!$BJ$68:$BQ$68</c:f>
              <c:numCache>
                <c:formatCode>0.00</c:formatCode>
                <c:ptCount val="8"/>
                <c:pt idx="0">
                  <c:v>225.57799539019891</c:v>
                </c:pt>
                <c:pt idx="1">
                  <c:v>225.57799539019891</c:v>
                </c:pt>
                <c:pt idx="2">
                  <c:v>225.57799539019891</c:v>
                </c:pt>
                <c:pt idx="3">
                  <c:v>225.57799539019891</c:v>
                </c:pt>
                <c:pt idx="4">
                  <c:v>225.57799539019891</c:v>
                </c:pt>
                <c:pt idx="5">
                  <c:v>225.57799539019891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407-4272-B266-13168F1E9837}"/>
            </c:ext>
          </c:extLst>
        </c:ser>
        <c:ser>
          <c:idx val="15"/>
          <c:order val="14"/>
          <c:tx>
            <c:v>i12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Mesh'!$BB$69:$BI$69</c:f>
              <c:numCache>
                <c:formatCode>0.00</c:formatCode>
                <c:ptCount val="8"/>
                <c:pt idx="0">
                  <c:v>-815.42344031281402</c:v>
                </c:pt>
                <c:pt idx="1">
                  <c:v>-581.36163769985046</c:v>
                </c:pt>
                <c:pt idx="2">
                  <c:v>-223.48508040386426</c:v>
                </c:pt>
                <c:pt idx="3">
                  <c:v>95.768251338909394</c:v>
                </c:pt>
                <c:pt idx="4">
                  <c:v>521.43936032927422</c:v>
                </c:pt>
                <c:pt idx="5">
                  <c:v>734.27491482445657</c:v>
                </c:pt>
              </c:numCache>
            </c:numRef>
          </c:xVal>
          <c:yVal>
            <c:numRef>
              <c:f>'Test Mesh'!$BJ$69:$BQ$69</c:f>
              <c:numCache>
                <c:formatCode>0.00</c:formatCode>
                <c:ptCount val="8"/>
                <c:pt idx="0">
                  <c:v>175.44955197015463</c:v>
                </c:pt>
                <c:pt idx="1">
                  <c:v>175.44955197015463</c:v>
                </c:pt>
                <c:pt idx="2">
                  <c:v>175.44955197015463</c:v>
                </c:pt>
                <c:pt idx="3">
                  <c:v>175.44955197015463</c:v>
                </c:pt>
                <c:pt idx="4">
                  <c:v>175.44955197015463</c:v>
                </c:pt>
                <c:pt idx="5">
                  <c:v>175.44955197015463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407-4272-B266-13168F1E9837}"/>
            </c:ext>
          </c:extLst>
        </c:ser>
        <c:ser>
          <c:idx val="16"/>
          <c:order val="15"/>
          <c:tx>
            <c:v>i13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Mesh'!$BB$70:$BI$70</c:f>
              <c:numCache>
                <c:formatCode>0.00</c:formatCode>
                <c:ptCount val="8"/>
                <c:pt idx="0">
                  <c:v>-838.79871737097017</c:v>
                </c:pt>
                <c:pt idx="1">
                  <c:v>-604.73691475800661</c:v>
                </c:pt>
                <c:pt idx="2">
                  <c:v>-205.23981910887071</c:v>
                </c:pt>
                <c:pt idx="3">
                  <c:v>114.01351263390293</c:v>
                </c:pt>
                <c:pt idx="4">
                  <c:v>539.68462162426783</c:v>
                </c:pt>
                <c:pt idx="5">
                  <c:v>752.52017611945018</c:v>
                </c:pt>
              </c:numCache>
            </c:numRef>
          </c:xVal>
          <c:yVal>
            <c:numRef>
              <c:f>'Test Mesh'!$BJ$70:$BQ$70</c:f>
              <c:numCache>
                <c:formatCode>0.00</c:formatCode>
                <c:ptCount val="8"/>
                <c:pt idx="0">
                  <c:v>125.32110855011047</c:v>
                </c:pt>
                <c:pt idx="1">
                  <c:v>125.32110855011047</c:v>
                </c:pt>
                <c:pt idx="2">
                  <c:v>125.32110855011047</c:v>
                </c:pt>
                <c:pt idx="3">
                  <c:v>125.32110855011047</c:v>
                </c:pt>
                <c:pt idx="4">
                  <c:v>125.32110855011047</c:v>
                </c:pt>
                <c:pt idx="5">
                  <c:v>125.32110855011047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407-4272-B266-13168F1E9837}"/>
            </c:ext>
          </c:extLst>
        </c:ser>
        <c:ser>
          <c:idx val="17"/>
          <c:order val="16"/>
          <c:tx>
            <c:v>i14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Mesh'!$BB$71:$BI$71</c:f>
              <c:numCache>
                <c:formatCode>0.00</c:formatCode>
                <c:ptCount val="8"/>
                <c:pt idx="0">
                  <c:v>-825.5012212994244</c:v>
                </c:pt>
                <c:pt idx="1">
                  <c:v>-612.66566680424205</c:v>
                </c:pt>
                <c:pt idx="2">
                  <c:v>-186.99455781387715</c:v>
                </c:pt>
                <c:pt idx="3">
                  <c:v>132.25877392889649</c:v>
                </c:pt>
                <c:pt idx="4">
                  <c:v>557.92988291926133</c:v>
                </c:pt>
                <c:pt idx="5">
                  <c:v>770.76543741444368</c:v>
                </c:pt>
              </c:numCache>
            </c:numRef>
          </c:xVal>
          <c:yVal>
            <c:numRef>
              <c:f>'Test Mesh'!$BJ$71:$BQ$71</c:f>
              <c:numCache>
                <c:formatCode>0.00</c:formatCode>
                <c:ptCount val="8"/>
                <c:pt idx="0">
                  <c:v>75.192665130066302</c:v>
                </c:pt>
                <c:pt idx="1">
                  <c:v>75.192665130066302</c:v>
                </c:pt>
                <c:pt idx="2">
                  <c:v>75.192665130066302</c:v>
                </c:pt>
                <c:pt idx="3">
                  <c:v>75.192665130066302</c:v>
                </c:pt>
                <c:pt idx="4">
                  <c:v>75.192665130066302</c:v>
                </c:pt>
                <c:pt idx="5">
                  <c:v>75.192665130066302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407-4272-B266-13168F1E9837}"/>
            </c:ext>
          </c:extLst>
        </c:ser>
        <c:ser>
          <c:idx val="18"/>
          <c:order val="17"/>
          <c:tx>
            <c:v>i15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Mesh'!$BB$72:$BI$72</c:f>
              <c:numCache>
                <c:formatCode>0.00</c:formatCode>
                <c:ptCount val="8"/>
                <c:pt idx="0">
                  <c:v>-807.2559600044309</c:v>
                </c:pt>
                <c:pt idx="1">
                  <c:v>-594.42040550924844</c:v>
                </c:pt>
                <c:pt idx="2">
                  <c:v>-168.74929651888363</c:v>
                </c:pt>
                <c:pt idx="3">
                  <c:v>150.50403522389004</c:v>
                </c:pt>
                <c:pt idx="4">
                  <c:v>576.17514421425494</c:v>
                </c:pt>
                <c:pt idx="5">
                  <c:v>789.01069870943718</c:v>
                </c:pt>
              </c:numCache>
            </c:numRef>
          </c:xVal>
          <c:yVal>
            <c:numRef>
              <c:f>'Test Mesh'!$BJ$72:$BQ$72</c:f>
              <c:numCache>
                <c:formatCode>0.00</c:formatCode>
                <c:ptCount val="8"/>
                <c:pt idx="0">
                  <c:v>25.064221710022139</c:v>
                </c:pt>
                <c:pt idx="1">
                  <c:v>25.064221710022139</c:v>
                </c:pt>
                <c:pt idx="2">
                  <c:v>25.064221710022139</c:v>
                </c:pt>
                <c:pt idx="3">
                  <c:v>25.064221710022139</c:v>
                </c:pt>
                <c:pt idx="4">
                  <c:v>25.064221710022139</c:v>
                </c:pt>
                <c:pt idx="5">
                  <c:v>25.064221710022139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407-4272-B266-13168F1E9837}"/>
            </c:ext>
          </c:extLst>
        </c:ser>
        <c:ser>
          <c:idx val="19"/>
          <c:order val="18"/>
          <c:tx>
            <c:v>i16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Mesh'!$BB$73:$BI$73</c:f>
              <c:numCache>
                <c:formatCode>0.00</c:formatCode>
                <c:ptCount val="8"/>
                <c:pt idx="0">
                  <c:v>-789.01069870943741</c:v>
                </c:pt>
                <c:pt idx="1">
                  <c:v>-576.17514421425494</c:v>
                </c:pt>
                <c:pt idx="2">
                  <c:v>-150.50403522389007</c:v>
                </c:pt>
                <c:pt idx="3">
                  <c:v>168.74929651888357</c:v>
                </c:pt>
                <c:pt idx="4">
                  <c:v>594.42040550924844</c:v>
                </c:pt>
                <c:pt idx="5">
                  <c:v>807.25596000443079</c:v>
                </c:pt>
              </c:numCache>
            </c:numRef>
          </c:xVal>
          <c:yVal>
            <c:numRef>
              <c:f>'Test Mesh'!$BJ$73:$BQ$73</c:f>
              <c:numCache>
                <c:formatCode>0.00</c:formatCode>
                <c:ptCount val="8"/>
                <c:pt idx="0">
                  <c:v>-25.064221710022025</c:v>
                </c:pt>
                <c:pt idx="1">
                  <c:v>-25.064221710022025</c:v>
                </c:pt>
                <c:pt idx="2">
                  <c:v>-25.064221710022025</c:v>
                </c:pt>
                <c:pt idx="3">
                  <c:v>-25.064221710022025</c:v>
                </c:pt>
                <c:pt idx="4">
                  <c:v>-25.064221710022025</c:v>
                </c:pt>
                <c:pt idx="5">
                  <c:v>-25.064221710022025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407-4272-B266-13168F1E9837}"/>
            </c:ext>
          </c:extLst>
        </c:ser>
        <c:ser>
          <c:idx val="20"/>
          <c:order val="19"/>
          <c:tx>
            <c:v>i17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Mesh'!$BB$74:$BI$74</c:f>
              <c:numCache>
                <c:formatCode>0.00</c:formatCode>
                <c:ptCount val="8"/>
                <c:pt idx="0">
                  <c:v>-770.76543741444368</c:v>
                </c:pt>
                <c:pt idx="1">
                  <c:v>-557.92988291926133</c:v>
                </c:pt>
                <c:pt idx="2">
                  <c:v>-132.25877392889649</c:v>
                </c:pt>
                <c:pt idx="3">
                  <c:v>186.99455781387715</c:v>
                </c:pt>
                <c:pt idx="4">
                  <c:v>612.66566680424205</c:v>
                </c:pt>
                <c:pt idx="5">
                  <c:v>825.5012212994244</c:v>
                </c:pt>
              </c:numCache>
            </c:numRef>
          </c:xVal>
          <c:yVal>
            <c:numRef>
              <c:f>'Test Mesh'!$BJ$74:$BQ$74</c:f>
              <c:numCache>
                <c:formatCode>0.00</c:formatCode>
                <c:ptCount val="8"/>
                <c:pt idx="0">
                  <c:v>-75.192665130066302</c:v>
                </c:pt>
                <c:pt idx="1">
                  <c:v>-75.192665130066302</c:v>
                </c:pt>
                <c:pt idx="2">
                  <c:v>-75.192665130066302</c:v>
                </c:pt>
                <c:pt idx="3">
                  <c:v>-75.192665130066302</c:v>
                </c:pt>
                <c:pt idx="4">
                  <c:v>-75.192665130066302</c:v>
                </c:pt>
                <c:pt idx="5">
                  <c:v>-75.192665130066302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407-4272-B266-13168F1E9837}"/>
            </c:ext>
          </c:extLst>
        </c:ser>
        <c:ser>
          <c:idx val="21"/>
          <c:order val="20"/>
          <c:tx>
            <c:v>i18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Mesh'!$BB$75:$BI$75</c:f>
              <c:numCache>
                <c:formatCode>0.00</c:formatCode>
                <c:ptCount val="8"/>
                <c:pt idx="0">
                  <c:v>-752.52017611945018</c:v>
                </c:pt>
                <c:pt idx="1">
                  <c:v>-539.68462162426783</c:v>
                </c:pt>
                <c:pt idx="2">
                  <c:v>-114.01351263390293</c:v>
                </c:pt>
                <c:pt idx="3">
                  <c:v>205.23981910887071</c:v>
                </c:pt>
                <c:pt idx="4">
                  <c:v>604.73691475800661</c:v>
                </c:pt>
                <c:pt idx="5">
                  <c:v>838.79871737097017</c:v>
                </c:pt>
              </c:numCache>
            </c:numRef>
          </c:xVal>
          <c:yVal>
            <c:numRef>
              <c:f>'Test Mesh'!$BJ$75:$BQ$75</c:f>
              <c:numCache>
                <c:formatCode>0.00</c:formatCode>
                <c:ptCount val="8"/>
                <c:pt idx="0">
                  <c:v>-125.32110855011047</c:v>
                </c:pt>
                <c:pt idx="1">
                  <c:v>-125.32110855011047</c:v>
                </c:pt>
                <c:pt idx="2">
                  <c:v>-125.32110855011047</c:v>
                </c:pt>
                <c:pt idx="3">
                  <c:v>-125.32110855011047</c:v>
                </c:pt>
                <c:pt idx="4">
                  <c:v>-125.32110855011047</c:v>
                </c:pt>
                <c:pt idx="5">
                  <c:v>-125.32110855011047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407-4272-B266-13168F1E9837}"/>
            </c:ext>
          </c:extLst>
        </c:ser>
        <c:ser>
          <c:idx val="22"/>
          <c:order val="21"/>
          <c:tx>
            <c:v>i19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Mesh'!$BB$76:$BI$76</c:f>
              <c:numCache>
                <c:formatCode>0.00</c:formatCode>
                <c:ptCount val="8"/>
                <c:pt idx="0">
                  <c:v>-734.27491482445657</c:v>
                </c:pt>
                <c:pt idx="1">
                  <c:v>-521.43936032927422</c:v>
                </c:pt>
                <c:pt idx="2">
                  <c:v>-95.768251338909394</c:v>
                </c:pt>
                <c:pt idx="3">
                  <c:v>223.48508040386426</c:v>
                </c:pt>
                <c:pt idx="4">
                  <c:v>581.36163769985046</c:v>
                </c:pt>
                <c:pt idx="5">
                  <c:v>815.42344031281402</c:v>
                </c:pt>
              </c:numCache>
            </c:numRef>
          </c:xVal>
          <c:yVal>
            <c:numRef>
              <c:f>'Test Mesh'!$BJ$76:$BQ$76</c:f>
              <c:numCache>
                <c:formatCode>0.00</c:formatCode>
                <c:ptCount val="8"/>
                <c:pt idx="0">
                  <c:v>-175.44955197015463</c:v>
                </c:pt>
                <c:pt idx="1">
                  <c:v>-175.44955197015463</c:v>
                </c:pt>
                <c:pt idx="2">
                  <c:v>-175.44955197015463</c:v>
                </c:pt>
                <c:pt idx="3">
                  <c:v>-175.44955197015463</c:v>
                </c:pt>
                <c:pt idx="4">
                  <c:v>-175.44955197015463</c:v>
                </c:pt>
                <c:pt idx="5">
                  <c:v>-175.44955197015463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407-4272-B266-13168F1E9837}"/>
            </c:ext>
          </c:extLst>
        </c:ser>
        <c:ser>
          <c:idx val="23"/>
          <c:order val="22"/>
          <c:tx>
            <c:v>i20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Mesh'!$BB$77:$BI$77</c:f>
              <c:numCache>
                <c:formatCode>0.00</c:formatCode>
                <c:ptCount val="8"/>
                <c:pt idx="0">
                  <c:v>-716.02965352946308</c:v>
                </c:pt>
                <c:pt idx="1">
                  <c:v>-503.19409903428078</c:v>
                </c:pt>
                <c:pt idx="2">
                  <c:v>-77.522990043915854</c:v>
                </c:pt>
                <c:pt idx="3">
                  <c:v>241.73034169885781</c:v>
                </c:pt>
                <c:pt idx="4">
                  <c:v>549.75131140482472</c:v>
                </c:pt>
                <c:pt idx="5">
                  <c:v>792.04816325465788</c:v>
                </c:pt>
              </c:numCache>
            </c:numRef>
          </c:xVal>
          <c:yVal>
            <c:numRef>
              <c:f>'Test Mesh'!$BJ$77:$BQ$77</c:f>
              <c:numCache>
                <c:formatCode>0.00</c:formatCode>
                <c:ptCount val="8"/>
                <c:pt idx="0">
                  <c:v>-225.57799539019879</c:v>
                </c:pt>
                <c:pt idx="1">
                  <c:v>-225.57799539019879</c:v>
                </c:pt>
                <c:pt idx="2">
                  <c:v>-225.57799539019879</c:v>
                </c:pt>
                <c:pt idx="3">
                  <c:v>-225.57799539019879</c:v>
                </c:pt>
                <c:pt idx="4">
                  <c:v>-225.57799539019879</c:v>
                </c:pt>
                <c:pt idx="5">
                  <c:v>-225.57799539019879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407-4272-B266-13168F1E9837}"/>
            </c:ext>
          </c:extLst>
        </c:ser>
        <c:ser>
          <c:idx val="24"/>
          <c:order val="23"/>
          <c:tx>
            <c:v>i21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Mesh'!$BB$78:$BI$78</c:f>
              <c:numCache>
                <c:formatCode>0.00</c:formatCode>
                <c:ptCount val="8"/>
                <c:pt idx="0">
                  <c:v>-697.78439223446958</c:v>
                </c:pt>
                <c:pt idx="1">
                  <c:v>-484.94883773928717</c:v>
                </c:pt>
                <c:pt idx="2">
                  <c:v>-59.277728748922264</c:v>
                </c:pt>
                <c:pt idx="3">
                  <c:v>340.28078829239001</c:v>
                </c:pt>
                <c:pt idx="4">
                  <c:v>412.02454503584448</c:v>
                </c:pt>
                <c:pt idx="5">
                  <c:v>768.67288619650174</c:v>
                </c:pt>
              </c:numCache>
            </c:numRef>
          </c:xVal>
          <c:yVal>
            <c:numRef>
              <c:f>'Test Mesh'!$BJ$78:$BQ$78</c:f>
              <c:numCache>
                <c:formatCode>0.00</c:formatCode>
                <c:ptCount val="8"/>
                <c:pt idx="0">
                  <c:v>-275.70643881024307</c:v>
                </c:pt>
                <c:pt idx="1">
                  <c:v>-275.70643881024307</c:v>
                </c:pt>
                <c:pt idx="2">
                  <c:v>-275.70643881024307</c:v>
                </c:pt>
                <c:pt idx="3">
                  <c:v>-275.70643881024307</c:v>
                </c:pt>
                <c:pt idx="4">
                  <c:v>-275.70643881024307</c:v>
                </c:pt>
                <c:pt idx="5">
                  <c:v>-275.70643881024307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407-4272-B266-13168F1E9837}"/>
            </c:ext>
          </c:extLst>
        </c:ser>
        <c:ser>
          <c:idx val="25"/>
          <c:order val="24"/>
          <c:tx>
            <c:v>i22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Mesh'!$BB$79:$BI$79</c:f>
              <c:numCache>
                <c:formatCode>0.00</c:formatCode>
                <c:ptCount val="8"/>
                <c:pt idx="0">
                  <c:v>-679.53913093947597</c:v>
                </c:pt>
                <c:pt idx="1">
                  <c:v>-466.70357644429367</c:v>
                </c:pt>
                <c:pt idx="2">
                  <c:v>-41.03246745392876</c:v>
                </c:pt>
                <c:pt idx="3">
                  <c:v>745.29760913834559</c:v>
                </c:pt>
              </c:numCache>
            </c:numRef>
          </c:xVal>
          <c:yVal>
            <c:numRef>
              <c:f>'Test Mesh'!$BJ$79:$BQ$79</c:f>
              <c:numCache>
                <c:formatCode>0.00</c:formatCode>
                <c:ptCount val="8"/>
                <c:pt idx="0">
                  <c:v>-325.83488223028712</c:v>
                </c:pt>
                <c:pt idx="1">
                  <c:v>-325.83488223028712</c:v>
                </c:pt>
                <c:pt idx="2">
                  <c:v>-325.83488223028712</c:v>
                </c:pt>
                <c:pt idx="3">
                  <c:v>-325.83488223028712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407-4272-B266-13168F1E9837}"/>
            </c:ext>
          </c:extLst>
        </c:ser>
        <c:ser>
          <c:idx val="26"/>
          <c:order val="25"/>
          <c:tx>
            <c:v>i23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Mesh'!$BB$80:$BI$80</c:f>
              <c:numCache>
                <c:formatCode>0.00</c:formatCode>
                <c:ptCount val="8"/>
                <c:pt idx="0">
                  <c:v>-661.29386964448236</c:v>
                </c:pt>
                <c:pt idx="1">
                  <c:v>-448.45831514930012</c:v>
                </c:pt>
                <c:pt idx="2">
                  <c:v>-58.283676629689374</c:v>
                </c:pt>
                <c:pt idx="3">
                  <c:v>721.331892330502</c:v>
                </c:pt>
              </c:numCache>
            </c:numRef>
          </c:xVal>
          <c:yVal>
            <c:numRef>
              <c:f>'Test Mesh'!$BJ$80:$BQ$80</c:f>
              <c:numCache>
                <c:formatCode>0.00</c:formatCode>
                <c:ptCount val="8"/>
                <c:pt idx="0">
                  <c:v>-375.9633256503314</c:v>
                </c:pt>
                <c:pt idx="1">
                  <c:v>-375.9633256503314</c:v>
                </c:pt>
                <c:pt idx="2">
                  <c:v>-375.9633256503314</c:v>
                </c:pt>
                <c:pt idx="3">
                  <c:v>-375.9633256503314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407-4272-B266-13168F1E9837}"/>
            </c:ext>
          </c:extLst>
        </c:ser>
        <c:ser>
          <c:idx val="27"/>
          <c:order val="26"/>
          <c:tx>
            <c:v>i24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Mesh'!$BB$81:$BI$81</c:f>
              <c:numCache>
                <c:formatCode>0.00</c:formatCode>
                <c:ptCount val="8"/>
                <c:pt idx="0">
                  <c:v>-643.04860834948897</c:v>
                </c:pt>
                <c:pt idx="1">
                  <c:v>-430.21305385430662</c:v>
                </c:pt>
                <c:pt idx="2">
                  <c:v>-81.658953687845454</c:v>
                </c:pt>
                <c:pt idx="3">
                  <c:v>583.60512596152216</c:v>
                </c:pt>
              </c:numCache>
            </c:numRef>
          </c:xVal>
          <c:yVal>
            <c:numRef>
              <c:f>'Test Mesh'!$BJ$81:$BQ$81</c:f>
              <c:numCache>
                <c:formatCode>0.00</c:formatCode>
                <c:ptCount val="8"/>
                <c:pt idx="0">
                  <c:v>-426.09176907037545</c:v>
                </c:pt>
                <c:pt idx="1">
                  <c:v>-426.09176907037545</c:v>
                </c:pt>
                <c:pt idx="2">
                  <c:v>-426.09176907037545</c:v>
                </c:pt>
                <c:pt idx="3">
                  <c:v>-426.09176907037545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407-4272-B266-13168F1E9837}"/>
            </c:ext>
          </c:extLst>
        </c:ser>
        <c:ser>
          <c:idx val="28"/>
          <c:order val="27"/>
          <c:tx>
            <c:v>i25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Mesh'!$BB$82:$BI$82</c:f>
              <c:numCache>
                <c:formatCode>0.00</c:formatCode>
                <c:ptCount val="8"/>
                <c:pt idx="0">
                  <c:v>-624.80334705449536</c:v>
                </c:pt>
                <c:pt idx="1">
                  <c:v>-400.92606596401708</c:v>
                </c:pt>
                <c:pt idx="2">
                  <c:v>-138.88252044007541</c:v>
                </c:pt>
                <c:pt idx="3">
                  <c:v>445.87835959254193</c:v>
                </c:pt>
              </c:numCache>
            </c:numRef>
          </c:xVal>
          <c:yVal>
            <c:numRef>
              <c:f>'Test Mesh'!$BJ$82:$BQ$82</c:f>
              <c:numCache>
                <c:formatCode>0.00</c:formatCode>
                <c:ptCount val="8"/>
                <c:pt idx="0">
                  <c:v>-476.22021249041973</c:v>
                </c:pt>
                <c:pt idx="1">
                  <c:v>-476.22021249041973</c:v>
                </c:pt>
                <c:pt idx="2">
                  <c:v>-476.22021249041973</c:v>
                </c:pt>
                <c:pt idx="3">
                  <c:v>-476.22021249041973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407-4272-B266-13168F1E9837}"/>
            </c:ext>
          </c:extLst>
        </c:ser>
        <c:ser>
          <c:idx val="29"/>
          <c:order val="28"/>
          <c:tx>
            <c:v>i26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Mesh'!$BB$83:$BI$83</c:f>
              <c:numCache>
                <c:formatCode>0.00</c:formatCode>
                <c:ptCount val="8"/>
                <c:pt idx="0">
                  <c:v>-606.55808575950175</c:v>
                </c:pt>
                <c:pt idx="1">
                  <c:v>-293.42527213536044</c:v>
                </c:pt>
                <c:pt idx="2">
                  <c:v>-276.60928680905545</c:v>
                </c:pt>
                <c:pt idx="3">
                  <c:v>308.15159322356169</c:v>
                </c:pt>
              </c:numCache>
            </c:numRef>
          </c:xVal>
          <c:yVal>
            <c:numRef>
              <c:f>'Test Mesh'!$BJ$83:$BQ$83</c:f>
              <c:numCache>
                <c:formatCode>0.00</c:formatCode>
                <c:ptCount val="8"/>
                <c:pt idx="0">
                  <c:v>-526.348655910464</c:v>
                </c:pt>
                <c:pt idx="1">
                  <c:v>-526.348655910464</c:v>
                </c:pt>
                <c:pt idx="2">
                  <c:v>-526.348655910464</c:v>
                </c:pt>
                <c:pt idx="3">
                  <c:v>-526.348655910464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407-4272-B266-13168F1E9837}"/>
            </c:ext>
          </c:extLst>
        </c:ser>
        <c:ser>
          <c:idx val="30"/>
          <c:order val="29"/>
          <c:tx>
            <c:v>i27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</c:spPr>
          </c:marker>
          <c:xVal>
            <c:numRef>
              <c:f>'Test Mesh'!$BB$84:$BI$84</c:f>
              <c:numCache>
                <c:formatCode>0.00</c:formatCode>
                <c:ptCount val="8"/>
                <c:pt idx="0">
                  <c:v>-588.31282446450814</c:v>
                </c:pt>
                <c:pt idx="1">
                  <c:v>170.42482685458177</c:v>
                </c:pt>
              </c:numCache>
            </c:numRef>
          </c:xVal>
          <c:yVal>
            <c:numRef>
              <c:f>'Test Mesh'!$BJ$84:$BQ$84</c:f>
              <c:numCache>
                <c:formatCode>0.00</c:formatCode>
                <c:ptCount val="8"/>
                <c:pt idx="0">
                  <c:v>-576.47709933050805</c:v>
                </c:pt>
                <c:pt idx="1">
                  <c:v>-576.47709933050805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407-4272-B266-13168F1E9837}"/>
            </c:ext>
          </c:extLst>
        </c:ser>
        <c:ser>
          <c:idx val="31"/>
          <c:order val="30"/>
          <c:tx>
            <c:v>i28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Mesh'!$BB$85:$BI$85</c:f>
              <c:numCache>
                <c:formatCode>0.00</c:formatCode>
                <c:ptCount val="8"/>
                <c:pt idx="0">
                  <c:v>-570.06756316951464</c:v>
                </c:pt>
                <c:pt idx="1">
                  <c:v>32.69806048560153</c:v>
                </c:pt>
              </c:numCache>
            </c:numRef>
          </c:xVal>
          <c:yVal>
            <c:numRef>
              <c:f>'Test Mesh'!$BJ$85:$BQ$85</c:f>
              <c:numCache>
                <c:formatCode>0.00</c:formatCode>
                <c:ptCount val="8"/>
                <c:pt idx="0">
                  <c:v>-626.60554275055233</c:v>
                </c:pt>
                <c:pt idx="1">
                  <c:v>-626.60554275055233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407-4272-B266-13168F1E9837}"/>
            </c:ext>
          </c:extLst>
        </c:ser>
        <c:ser>
          <c:idx val="1"/>
          <c:order val="31"/>
          <c:tx>
            <c:v>i29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Mesh'!$BB$86:$BI$86</c:f>
              <c:numCache>
                <c:formatCode>0.00</c:formatCode>
                <c:ptCount val="8"/>
                <c:pt idx="0">
                  <c:v>-472.87004617983382</c:v>
                </c:pt>
                <c:pt idx="1">
                  <c:v>-105.02870588337809</c:v>
                </c:pt>
              </c:numCache>
            </c:numRef>
          </c:xVal>
          <c:yVal>
            <c:numRef>
              <c:f>'Test Mesh'!$BJ$86:$BQ$86</c:f>
              <c:numCache>
                <c:formatCode>0.00</c:formatCode>
                <c:ptCount val="8"/>
                <c:pt idx="0">
                  <c:v>-676.73398617059638</c:v>
                </c:pt>
                <c:pt idx="1">
                  <c:v>-676.73398617059638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407-4272-B266-13168F1E9837}"/>
            </c:ext>
          </c:extLst>
        </c:ser>
        <c:ser>
          <c:idx val="32"/>
          <c:order val="32"/>
          <c:tx>
            <c:v>i30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'Test Mesh'!$BB$87:$BI$87</c:f>
              <c:numCache>
                <c:formatCode>0.00</c:formatCode>
                <c:ptCount val="8"/>
                <c:pt idx="0">
                  <c:v>-365.36925235117701</c:v>
                </c:pt>
                <c:pt idx="1">
                  <c:v>-242.75547225235832</c:v>
                </c:pt>
              </c:numCache>
            </c:numRef>
          </c:xVal>
          <c:yVal>
            <c:numRef>
              <c:f>'Test Mesh'!$BJ$87:$BQ$87</c:f>
              <c:numCache>
                <c:formatCode>0.00</c:formatCode>
                <c:ptCount val="8"/>
                <c:pt idx="0">
                  <c:v>-726.86242959064066</c:v>
                </c:pt>
                <c:pt idx="1">
                  <c:v>-726.86242959064066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407-4272-B266-13168F1E9837}"/>
            </c:ext>
          </c:extLst>
        </c:ser>
        <c:ser>
          <c:idx val="33"/>
          <c:order val="33"/>
          <c:tx>
            <c:v>Centroid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'Test Mesh'!$CI$58:$CI$87</c:f>
              <c:numCache>
                <c:formatCode>0.00</c:formatCode>
                <c:ptCount val="30"/>
                <c:pt idx="0">
                  <c:v>304.06236230176768</c:v>
                </c:pt>
                <c:pt idx="1">
                  <c:v>288.94937603160599</c:v>
                </c:pt>
                <c:pt idx="2">
                  <c:v>268.6847513419566</c:v>
                </c:pt>
                <c:pt idx="3">
                  <c:v>208.94399880496334</c:v>
                </c:pt>
                <c:pt idx="4">
                  <c:v>146.65968592713773</c:v>
                </c:pt>
                <c:pt idx="5">
                  <c:v>30.989358072318055</c:v>
                </c:pt>
                <c:pt idx="6">
                  <c:v>-60.072065421358118</c:v>
                </c:pt>
                <c:pt idx="7">
                  <c:v>-141.43164519347098</c:v>
                </c:pt>
                <c:pt idx="8">
                  <c:v>-155.04119184558596</c:v>
                </c:pt>
                <c:pt idx="9">
                  <c:v>-145.32040058581131</c:v>
                </c:pt>
                <c:pt idx="10">
                  <c:v>-76.217422015762139</c:v>
                </c:pt>
                <c:pt idx="11">
                  <c:v>-65.55330031219718</c:v>
                </c:pt>
                <c:pt idx="12">
                  <c:v>-60.023263808387988</c:v>
                </c:pt>
                <c:pt idx="13">
                  <c:v>-27.367891942490356</c:v>
                </c:pt>
                <c:pt idx="14">
                  <c:v>-9.1226306474970329</c:v>
                </c:pt>
                <c:pt idx="15">
                  <c:v>9.1226306474966403</c:v>
                </c:pt>
                <c:pt idx="16">
                  <c:v>27.367891942490356</c:v>
                </c:pt>
                <c:pt idx="17">
                  <c:v>60.023263808387988</c:v>
                </c:pt>
                <c:pt idx="18">
                  <c:v>65.553300312197152</c:v>
                </c:pt>
                <c:pt idx="19">
                  <c:v>76.217422015762025</c:v>
                </c:pt>
                <c:pt idx="20">
                  <c:v>145.32040058581129</c:v>
                </c:pt>
                <c:pt idx="21">
                  <c:v>155.04119184558607</c:v>
                </c:pt>
                <c:pt idx="22">
                  <c:v>141.43164519347098</c:v>
                </c:pt>
                <c:pt idx="23">
                  <c:v>60.072065421358417</c:v>
                </c:pt>
                <c:pt idx="24">
                  <c:v>-30.989358072317888</c:v>
                </c:pt>
                <c:pt idx="25">
                  <c:v>-146.65968592713773</c:v>
                </c:pt>
                <c:pt idx="26">
                  <c:v>-208.9439988049632</c:v>
                </c:pt>
                <c:pt idx="27">
                  <c:v>-268.68475134195654</c:v>
                </c:pt>
                <c:pt idx="28">
                  <c:v>-288.94937603160599</c:v>
                </c:pt>
                <c:pt idx="29">
                  <c:v>-304.06236230176768</c:v>
                </c:pt>
              </c:numCache>
            </c:numRef>
          </c:xVal>
          <c:yVal>
            <c:numRef>
              <c:f>'Test Mesh'!$CJ$58:$CJ$87</c:f>
              <c:numCache>
                <c:formatCode>0.0</c:formatCode>
                <c:ptCount val="30"/>
                <c:pt idx="0">
                  <c:v>726.86242959064066</c:v>
                </c:pt>
                <c:pt idx="1">
                  <c:v>676.73398617059649</c:v>
                </c:pt>
                <c:pt idx="2">
                  <c:v>626.60554275055233</c:v>
                </c:pt>
                <c:pt idx="3">
                  <c:v>576.47709933050817</c:v>
                </c:pt>
                <c:pt idx="4">
                  <c:v>526.348655910464</c:v>
                </c:pt>
                <c:pt idx="5">
                  <c:v>476.22021249041978</c:v>
                </c:pt>
                <c:pt idx="6">
                  <c:v>426.09176907037562</c:v>
                </c:pt>
                <c:pt idx="7">
                  <c:v>375.9633256503314</c:v>
                </c:pt>
                <c:pt idx="8">
                  <c:v>325.83488223028723</c:v>
                </c:pt>
                <c:pt idx="9">
                  <c:v>275.70643881024301</c:v>
                </c:pt>
                <c:pt idx="10">
                  <c:v>225.57799539019891</c:v>
                </c:pt>
                <c:pt idx="11">
                  <c:v>175.44955197015463</c:v>
                </c:pt>
                <c:pt idx="12">
                  <c:v>125.32110855011047</c:v>
                </c:pt>
                <c:pt idx="13">
                  <c:v>75.192665130066302</c:v>
                </c:pt>
                <c:pt idx="14">
                  <c:v>25.064221710022139</c:v>
                </c:pt>
                <c:pt idx="15">
                  <c:v>-25.064221710022025</c:v>
                </c:pt>
                <c:pt idx="16">
                  <c:v>-75.192665130066302</c:v>
                </c:pt>
                <c:pt idx="17">
                  <c:v>-125.32110855011047</c:v>
                </c:pt>
                <c:pt idx="18">
                  <c:v>-175.44955197015463</c:v>
                </c:pt>
                <c:pt idx="19">
                  <c:v>-225.57799539019879</c:v>
                </c:pt>
                <c:pt idx="20">
                  <c:v>-275.70643881024307</c:v>
                </c:pt>
                <c:pt idx="21">
                  <c:v>-325.83488223028712</c:v>
                </c:pt>
                <c:pt idx="22">
                  <c:v>-375.9633256503314</c:v>
                </c:pt>
                <c:pt idx="23">
                  <c:v>-426.09176907037545</c:v>
                </c:pt>
                <c:pt idx="24">
                  <c:v>-476.22021249041973</c:v>
                </c:pt>
                <c:pt idx="25">
                  <c:v>-526.348655910464</c:v>
                </c:pt>
                <c:pt idx="26">
                  <c:v>-576.47709933050805</c:v>
                </c:pt>
                <c:pt idx="27">
                  <c:v>-626.60554275055233</c:v>
                </c:pt>
                <c:pt idx="28">
                  <c:v>-676.73398617059638</c:v>
                </c:pt>
                <c:pt idx="29">
                  <c:v>-726.86242959064066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53-4881-A5EF-DB65C0093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59375"/>
        <c:axId val="410159855"/>
      </c:scatterChart>
      <c:valAx>
        <c:axId val="41015937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855"/>
        <c:crosses val="autoZero"/>
        <c:crossBetween val="midCat"/>
      </c:valAx>
      <c:valAx>
        <c:axId val="4101598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37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0354213186038312E-2"/>
          <c:w val="1"/>
          <c:h val="0.98958333333333337"/>
        </c:manualLayout>
      </c:layout>
      <c:scatterChart>
        <c:scatterStyle val="lineMarker"/>
        <c:varyColors val="0"/>
        <c:ser>
          <c:idx val="2"/>
          <c:order val="0"/>
          <c:tx>
            <c:v>Boundary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'0-degree'!$D$6:$U$6</c:f>
              <c:numCache>
                <c:formatCode>0.0</c:formatCode>
                <c:ptCount val="18"/>
                <c:pt idx="0">
                  <c:v>-550</c:v>
                </c:pt>
                <c:pt idx="1">
                  <c:v>550</c:v>
                </c:pt>
                <c:pt idx="2">
                  <c:v>750</c:v>
                </c:pt>
                <c:pt idx="3">
                  <c:v>750</c:v>
                </c:pt>
                <c:pt idx="4">
                  <c:v>550</c:v>
                </c:pt>
                <c:pt idx="5">
                  <c:v>-550</c:v>
                </c:pt>
                <c:pt idx="6">
                  <c:v>-750</c:v>
                </c:pt>
                <c:pt idx="7">
                  <c:v>-750</c:v>
                </c:pt>
                <c:pt idx="8">
                  <c:v>-550</c:v>
                </c:pt>
              </c:numCache>
            </c:numRef>
          </c:xVal>
          <c:yVal>
            <c:numRef>
              <c:f>'0-degree'!$D$7:$U$7</c:f>
              <c:numCache>
                <c:formatCode>General</c:formatCode>
                <c:ptCount val="18"/>
                <c:pt idx="0">
                  <c:v>600</c:v>
                </c:pt>
                <c:pt idx="1">
                  <c:v>600</c:v>
                </c:pt>
                <c:pt idx="2">
                  <c:v>400</c:v>
                </c:pt>
                <c:pt idx="3">
                  <c:v>-400</c:v>
                </c:pt>
                <c:pt idx="4">
                  <c:v>-600</c:v>
                </c:pt>
                <c:pt idx="5">
                  <c:v>-600</c:v>
                </c:pt>
                <c:pt idx="6">
                  <c:v>-400</c:v>
                </c:pt>
                <c:pt idx="7">
                  <c:v>400</c:v>
                </c:pt>
                <c:pt idx="8" formatCode="0.0">
                  <c:v>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BA-47E2-AD96-B63D0B951C77}"/>
            </c:ext>
          </c:extLst>
        </c:ser>
        <c:ser>
          <c:idx val="4"/>
          <c:order val="1"/>
          <c:tx>
            <c:v>Hole1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'0-degree'!$D$11:$U$11</c:f>
              <c:numCache>
                <c:formatCode>0.0</c:formatCode>
                <c:ptCount val="18"/>
                <c:pt idx="0">
                  <c:v>-450</c:v>
                </c:pt>
                <c:pt idx="1">
                  <c:v>-250</c:v>
                </c:pt>
                <c:pt idx="2">
                  <c:v>-150</c:v>
                </c:pt>
                <c:pt idx="3">
                  <c:v>-150</c:v>
                </c:pt>
                <c:pt idx="4">
                  <c:v>-250</c:v>
                </c:pt>
                <c:pt idx="5">
                  <c:v>-450</c:v>
                </c:pt>
                <c:pt idx="6">
                  <c:v>-550</c:v>
                </c:pt>
                <c:pt idx="7">
                  <c:v>-550</c:v>
                </c:pt>
                <c:pt idx="8">
                  <c:v>-450</c:v>
                </c:pt>
              </c:numCache>
            </c:numRef>
          </c:xVal>
          <c:yVal>
            <c:numRef>
              <c:f>'0-degree'!$D$12:$U$12</c:f>
              <c:numCache>
                <c:formatCode>General</c:formatCode>
                <c:ptCount val="18"/>
                <c:pt idx="0">
                  <c:v>400</c:v>
                </c:pt>
                <c:pt idx="1">
                  <c:v>400</c:v>
                </c:pt>
                <c:pt idx="2">
                  <c:v>300</c:v>
                </c:pt>
                <c:pt idx="3">
                  <c:v>-300</c:v>
                </c:pt>
                <c:pt idx="4">
                  <c:v>-400</c:v>
                </c:pt>
                <c:pt idx="5">
                  <c:v>-400</c:v>
                </c:pt>
                <c:pt idx="6">
                  <c:v>-300</c:v>
                </c:pt>
                <c:pt idx="7">
                  <c:v>300</c:v>
                </c:pt>
                <c:pt idx="8" formatCode="0.0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BA-47E2-AD96-B63D0B951C77}"/>
            </c:ext>
          </c:extLst>
        </c:ser>
        <c:ser>
          <c:idx val="0"/>
          <c:order val="2"/>
          <c:tx>
            <c:v>Hole2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'0-degree'!$D$16:$U$16</c:f>
              <c:numCache>
                <c:formatCode>0.0</c:formatCode>
                <c:ptCount val="18"/>
                <c:pt idx="0">
                  <c:v>250</c:v>
                </c:pt>
                <c:pt idx="1">
                  <c:v>450</c:v>
                </c:pt>
                <c:pt idx="2">
                  <c:v>550</c:v>
                </c:pt>
                <c:pt idx="3">
                  <c:v>550</c:v>
                </c:pt>
                <c:pt idx="4">
                  <c:v>450</c:v>
                </c:pt>
                <c:pt idx="5">
                  <c:v>250</c:v>
                </c:pt>
                <c:pt idx="6">
                  <c:v>150</c:v>
                </c:pt>
                <c:pt idx="7">
                  <c:v>150</c:v>
                </c:pt>
                <c:pt idx="8">
                  <c:v>250</c:v>
                </c:pt>
              </c:numCache>
            </c:numRef>
          </c:xVal>
          <c:yVal>
            <c:numRef>
              <c:f>'0-degree'!$D$17:$U$17</c:f>
              <c:numCache>
                <c:formatCode>General</c:formatCode>
                <c:ptCount val="18"/>
                <c:pt idx="0">
                  <c:v>400</c:v>
                </c:pt>
                <c:pt idx="1">
                  <c:v>400</c:v>
                </c:pt>
                <c:pt idx="2">
                  <c:v>300</c:v>
                </c:pt>
                <c:pt idx="3">
                  <c:v>-300</c:v>
                </c:pt>
                <c:pt idx="4">
                  <c:v>-400</c:v>
                </c:pt>
                <c:pt idx="5">
                  <c:v>-400</c:v>
                </c:pt>
                <c:pt idx="6">
                  <c:v>-300</c:v>
                </c:pt>
                <c:pt idx="7">
                  <c:v>300</c:v>
                </c:pt>
                <c:pt idx="8" formatCode="0.0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BA-47E2-AD96-B63D0B951C77}"/>
            </c:ext>
          </c:extLst>
        </c:ser>
        <c:ser>
          <c:idx val="1"/>
          <c:order val="3"/>
          <c:tx>
            <c:v>Rebar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3D0866D-D0CB-4F5A-A1D6-9601CCB6AB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BBA-47E2-AD96-B63D0B951C7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B8B9872-65AE-4252-8677-9413E6A078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BBA-47E2-AD96-B63D0B951C7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C12641E-A690-47E4-8E3A-31D861B489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BBA-47E2-AD96-B63D0B951C7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AC56F4E-460F-4046-B7EE-E1A056808E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BBA-47E2-AD96-B63D0B951C7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615DADF-CB3D-4F54-8C65-D94EC8188A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BBA-47E2-AD96-B63D0B951C7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165AF94-9948-469C-AB7A-9A8DCEE1DF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BBA-47E2-AD96-B63D0B951C7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D21BE80-25CB-4281-87AE-8B1734DBDD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BBA-47E2-AD96-B63D0B951C7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C5ACE3A-F2D8-4909-BB45-A95C7A2A66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BBA-47E2-AD96-B63D0B951C7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1A41D59-1843-48AE-89C3-D7DF216A18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BBA-47E2-AD96-B63D0B951C7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C97A602-E888-4CA1-B60B-6AD4498E00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BBA-47E2-AD96-B63D0B951C7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FD949BE-AEF3-454A-A2EA-9FAFD4C449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BBA-47E2-AD96-B63D0B951C7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86334A1-DCE8-411B-ACFD-416624FF64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BBA-47E2-AD96-B63D0B951C7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40465E8-F6E5-4B2D-8D02-54D16FD90C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BBA-47E2-AD96-B63D0B951C7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9A402BA-8091-46FB-88DC-481F41BA07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BBA-47E2-AD96-B63D0B951C7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9B24DC3-BD26-4CC0-B52E-AD5C14F0F3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BBA-47E2-AD96-B63D0B951C7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E6DA5E9-4E0A-4386-906E-C7DFD30AF3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BBA-47E2-AD96-B63D0B951C7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55E86A4-046E-4F6B-8780-8DB4F3AA75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BBA-47E2-AD96-B63D0B951C7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494D909-03C2-4EFB-8478-87B775301D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BBA-47E2-AD96-B63D0B951C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7030A0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'0-degree'!$D$21:$U$21</c:f>
              <c:numCache>
                <c:formatCode>0.0</c:formatCode>
                <c:ptCount val="18"/>
                <c:pt idx="0">
                  <c:v>-400</c:v>
                </c:pt>
                <c:pt idx="1">
                  <c:v>-200</c:v>
                </c:pt>
                <c:pt idx="2">
                  <c:v>0</c:v>
                </c:pt>
                <c:pt idx="3">
                  <c:v>200</c:v>
                </c:pt>
                <c:pt idx="4">
                  <c:v>400</c:v>
                </c:pt>
                <c:pt idx="5">
                  <c:v>-400</c:v>
                </c:pt>
                <c:pt idx="6">
                  <c:v>-200</c:v>
                </c:pt>
                <c:pt idx="7">
                  <c:v>0</c:v>
                </c:pt>
                <c:pt idx="8">
                  <c:v>200</c:v>
                </c:pt>
                <c:pt idx="9" formatCode="General">
                  <c:v>400</c:v>
                </c:pt>
                <c:pt idx="10" formatCode="General">
                  <c:v>-680</c:v>
                </c:pt>
                <c:pt idx="11" formatCode="General">
                  <c:v>-680</c:v>
                </c:pt>
                <c:pt idx="12">
                  <c:v>-680</c:v>
                </c:pt>
                <c:pt idx="13">
                  <c:v>-680</c:v>
                </c:pt>
                <c:pt idx="14">
                  <c:v>680</c:v>
                </c:pt>
                <c:pt idx="15">
                  <c:v>680</c:v>
                </c:pt>
                <c:pt idx="16">
                  <c:v>680</c:v>
                </c:pt>
                <c:pt idx="17">
                  <c:v>680</c:v>
                </c:pt>
              </c:numCache>
            </c:numRef>
          </c:xVal>
          <c:yVal>
            <c:numRef>
              <c:f>'0-degree'!$D$22:$U$22</c:f>
              <c:numCache>
                <c:formatCode>General</c:formatCode>
                <c:ptCount val="18"/>
                <c:pt idx="0">
                  <c:v>530</c:v>
                </c:pt>
                <c:pt idx="1">
                  <c:v>530</c:v>
                </c:pt>
                <c:pt idx="2">
                  <c:v>530</c:v>
                </c:pt>
                <c:pt idx="3">
                  <c:v>530</c:v>
                </c:pt>
                <c:pt idx="4">
                  <c:v>530</c:v>
                </c:pt>
                <c:pt idx="5">
                  <c:v>-530</c:v>
                </c:pt>
                <c:pt idx="6">
                  <c:v>-530</c:v>
                </c:pt>
                <c:pt idx="7">
                  <c:v>-530</c:v>
                </c:pt>
                <c:pt idx="8" formatCode="0.0">
                  <c:v>-530</c:v>
                </c:pt>
                <c:pt idx="9">
                  <c:v>-530</c:v>
                </c:pt>
                <c:pt idx="10">
                  <c:v>300</c:v>
                </c:pt>
                <c:pt idx="11">
                  <c:v>100</c:v>
                </c:pt>
                <c:pt idx="12" formatCode="0.0">
                  <c:v>-100</c:v>
                </c:pt>
                <c:pt idx="13" formatCode="0.0">
                  <c:v>-300</c:v>
                </c:pt>
                <c:pt idx="14" formatCode="0.0">
                  <c:v>300</c:v>
                </c:pt>
                <c:pt idx="15" formatCode="0.0">
                  <c:v>100</c:v>
                </c:pt>
                <c:pt idx="16" formatCode="0.0">
                  <c:v>-100</c:v>
                </c:pt>
                <c:pt idx="17" formatCode="0.0">
                  <c:v>-300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'0-degree'!$D$20:$U$20</c15:f>
                <c15:dlblRangeCache>
                  <c:ptCount val="18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0BBA-47E2-AD96-B63D0B951C77}"/>
            </c:ext>
          </c:extLst>
        </c:ser>
        <c:ser>
          <c:idx val="3"/>
          <c:order val="4"/>
          <c:tx>
            <c:v>Centroid</c:v>
          </c:tx>
          <c:marker>
            <c:symbol val="diamond"/>
            <c:size val="1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'0-degree'!$H$47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'0-degree'!$H$48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2C-4A1A-B9ED-DB54D6C76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59375"/>
        <c:axId val="410159855"/>
      </c:scatterChart>
      <c:valAx>
        <c:axId val="41015937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855"/>
        <c:crosses val="autoZero"/>
        <c:crossBetween val="midCat"/>
      </c:valAx>
      <c:valAx>
        <c:axId val="4101598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37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035397194055779E-2"/>
          <c:w val="1"/>
          <c:h val="0.98958333333333337"/>
        </c:manualLayout>
      </c:layout>
      <c:scatterChart>
        <c:scatterStyle val="lineMarker"/>
        <c:varyColors val="0"/>
        <c:ser>
          <c:idx val="2"/>
          <c:order val="0"/>
          <c:tx>
            <c:v>Boundary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'0-degree'!$D$57:$U$57</c:f>
              <c:numCache>
                <c:formatCode>0.0</c:formatCode>
                <c:ptCount val="18"/>
                <c:pt idx="0">
                  <c:v>-550</c:v>
                </c:pt>
                <c:pt idx="1">
                  <c:v>550</c:v>
                </c:pt>
                <c:pt idx="2">
                  <c:v>750</c:v>
                </c:pt>
                <c:pt idx="3">
                  <c:v>750</c:v>
                </c:pt>
                <c:pt idx="4">
                  <c:v>550</c:v>
                </c:pt>
                <c:pt idx="5">
                  <c:v>-550</c:v>
                </c:pt>
                <c:pt idx="6">
                  <c:v>-750</c:v>
                </c:pt>
                <c:pt idx="7">
                  <c:v>-750</c:v>
                </c:pt>
                <c:pt idx="8">
                  <c:v>-550</c:v>
                </c:pt>
              </c:numCache>
            </c:numRef>
          </c:xVal>
          <c:yVal>
            <c:numRef>
              <c:f>'0-degree'!$D$58:$U$58</c:f>
              <c:numCache>
                <c:formatCode>0.0</c:formatCode>
                <c:ptCount val="18"/>
                <c:pt idx="0">
                  <c:v>600</c:v>
                </c:pt>
                <c:pt idx="1">
                  <c:v>600</c:v>
                </c:pt>
                <c:pt idx="2">
                  <c:v>400</c:v>
                </c:pt>
                <c:pt idx="3">
                  <c:v>-400</c:v>
                </c:pt>
                <c:pt idx="4">
                  <c:v>-600</c:v>
                </c:pt>
                <c:pt idx="5">
                  <c:v>-600</c:v>
                </c:pt>
                <c:pt idx="6">
                  <c:v>-400</c:v>
                </c:pt>
                <c:pt idx="7">
                  <c:v>400</c:v>
                </c:pt>
                <c:pt idx="8">
                  <c:v>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E6-4DD4-991E-2671BC95E4B4}"/>
            </c:ext>
          </c:extLst>
        </c:ser>
        <c:ser>
          <c:idx val="4"/>
          <c:order val="1"/>
          <c:tx>
            <c:v>Hole1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'0-degree'!$D$62:$U$62</c:f>
              <c:numCache>
                <c:formatCode>0.0</c:formatCode>
                <c:ptCount val="18"/>
                <c:pt idx="0">
                  <c:v>-450</c:v>
                </c:pt>
                <c:pt idx="1">
                  <c:v>-250</c:v>
                </c:pt>
                <c:pt idx="2">
                  <c:v>-150</c:v>
                </c:pt>
                <c:pt idx="3">
                  <c:v>-150</c:v>
                </c:pt>
                <c:pt idx="4">
                  <c:v>-250</c:v>
                </c:pt>
                <c:pt idx="5">
                  <c:v>-450</c:v>
                </c:pt>
                <c:pt idx="6">
                  <c:v>-550</c:v>
                </c:pt>
                <c:pt idx="7">
                  <c:v>-550</c:v>
                </c:pt>
                <c:pt idx="8">
                  <c:v>-450</c:v>
                </c:pt>
              </c:numCache>
            </c:numRef>
          </c:xVal>
          <c:yVal>
            <c:numRef>
              <c:f>'0-degree'!$D$63:$U$63</c:f>
              <c:numCache>
                <c:formatCode>0.0</c:formatCode>
                <c:ptCount val="18"/>
                <c:pt idx="0">
                  <c:v>400</c:v>
                </c:pt>
                <c:pt idx="1">
                  <c:v>400</c:v>
                </c:pt>
                <c:pt idx="2">
                  <c:v>300</c:v>
                </c:pt>
                <c:pt idx="3">
                  <c:v>-300</c:v>
                </c:pt>
                <c:pt idx="4">
                  <c:v>-400</c:v>
                </c:pt>
                <c:pt idx="5">
                  <c:v>-400</c:v>
                </c:pt>
                <c:pt idx="6">
                  <c:v>-300</c:v>
                </c:pt>
                <c:pt idx="7">
                  <c:v>300</c:v>
                </c:pt>
                <c:pt idx="8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E6-4DD4-991E-2671BC95E4B4}"/>
            </c:ext>
          </c:extLst>
        </c:ser>
        <c:ser>
          <c:idx val="0"/>
          <c:order val="2"/>
          <c:tx>
            <c:v>Hole2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'0-degree'!$D$67:$U$67</c:f>
              <c:numCache>
                <c:formatCode>0.0</c:formatCode>
                <c:ptCount val="18"/>
                <c:pt idx="0">
                  <c:v>250</c:v>
                </c:pt>
                <c:pt idx="1">
                  <c:v>450</c:v>
                </c:pt>
                <c:pt idx="2">
                  <c:v>550</c:v>
                </c:pt>
                <c:pt idx="3">
                  <c:v>550</c:v>
                </c:pt>
                <c:pt idx="4">
                  <c:v>450</c:v>
                </c:pt>
                <c:pt idx="5">
                  <c:v>250</c:v>
                </c:pt>
                <c:pt idx="6">
                  <c:v>150</c:v>
                </c:pt>
                <c:pt idx="7">
                  <c:v>150</c:v>
                </c:pt>
                <c:pt idx="8">
                  <c:v>250</c:v>
                </c:pt>
              </c:numCache>
            </c:numRef>
          </c:xVal>
          <c:yVal>
            <c:numRef>
              <c:f>'0-degree'!$D$68:$U$68</c:f>
              <c:numCache>
                <c:formatCode>0.0</c:formatCode>
                <c:ptCount val="18"/>
                <c:pt idx="0">
                  <c:v>400</c:v>
                </c:pt>
                <c:pt idx="1">
                  <c:v>400</c:v>
                </c:pt>
                <c:pt idx="2">
                  <c:v>300</c:v>
                </c:pt>
                <c:pt idx="3">
                  <c:v>-300</c:v>
                </c:pt>
                <c:pt idx="4">
                  <c:v>-400</c:v>
                </c:pt>
                <c:pt idx="5">
                  <c:v>-400</c:v>
                </c:pt>
                <c:pt idx="6">
                  <c:v>-300</c:v>
                </c:pt>
                <c:pt idx="7">
                  <c:v>300</c:v>
                </c:pt>
                <c:pt idx="8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E6-4DD4-991E-2671BC95E4B4}"/>
            </c:ext>
          </c:extLst>
        </c:ser>
        <c:ser>
          <c:idx val="3"/>
          <c:order val="3"/>
          <c:tx>
            <c:v>i1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'0-degree'!$BB$144:$BI$144</c:f>
              <c:numCache>
                <c:formatCode>0.00</c:formatCode>
                <c:ptCount val="8"/>
                <c:pt idx="0">
                  <c:v>-561.29999999999995</c:v>
                </c:pt>
                <c:pt idx="1">
                  <c:v>561.29999999999995</c:v>
                </c:pt>
              </c:numCache>
            </c:numRef>
          </c:xVal>
          <c:yVal>
            <c:numRef>
              <c:f>'0-degree'!$BJ$144:$BQ$144</c:f>
              <c:numCache>
                <c:formatCode>0.00</c:formatCode>
                <c:ptCount val="8"/>
                <c:pt idx="0">
                  <c:v>588.70000000000005</c:v>
                </c:pt>
                <c:pt idx="1">
                  <c:v>588.70000000000005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E6-4DD4-991E-2671BC95E4B4}"/>
            </c:ext>
          </c:extLst>
        </c:ser>
        <c:ser>
          <c:idx val="5"/>
          <c:order val="4"/>
          <c:tx>
            <c:v>i2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'0-degree'!$BB$145:$BI$145</c:f>
              <c:numCache>
                <c:formatCode>0.00</c:formatCode>
                <c:ptCount val="8"/>
                <c:pt idx="0">
                  <c:v>-583.9</c:v>
                </c:pt>
                <c:pt idx="1">
                  <c:v>583.9</c:v>
                </c:pt>
              </c:numCache>
            </c:numRef>
          </c:xVal>
          <c:yVal>
            <c:numRef>
              <c:f>'0-degree'!$BJ$145:$BQ$145</c:f>
              <c:numCache>
                <c:formatCode>0.00</c:formatCode>
                <c:ptCount val="8"/>
                <c:pt idx="0">
                  <c:v>566.1</c:v>
                </c:pt>
                <c:pt idx="1">
                  <c:v>566.1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9E6-4DD4-991E-2671BC95E4B4}"/>
            </c:ext>
          </c:extLst>
        </c:ser>
        <c:ser>
          <c:idx val="6"/>
          <c:order val="5"/>
          <c:tx>
            <c:v>i3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'0-degree'!$BB$146:$BI$146</c:f>
              <c:numCache>
                <c:formatCode>0.00</c:formatCode>
                <c:ptCount val="8"/>
                <c:pt idx="0">
                  <c:v>-606.5</c:v>
                </c:pt>
                <c:pt idx="1">
                  <c:v>606.5</c:v>
                </c:pt>
              </c:numCache>
            </c:numRef>
          </c:xVal>
          <c:yVal>
            <c:numRef>
              <c:f>'0-degree'!$BJ$146:$BQ$146</c:f>
              <c:numCache>
                <c:formatCode>0.00</c:formatCode>
                <c:ptCount val="8"/>
                <c:pt idx="0">
                  <c:v>543.5</c:v>
                </c:pt>
                <c:pt idx="1">
                  <c:v>543.5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9E6-4DD4-991E-2671BC95E4B4}"/>
            </c:ext>
          </c:extLst>
        </c:ser>
        <c:ser>
          <c:idx val="7"/>
          <c:order val="6"/>
          <c:tx>
            <c:v>i4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'0-degree'!$BB$147:$BI$147</c:f>
              <c:numCache>
                <c:formatCode>0.00</c:formatCode>
                <c:ptCount val="8"/>
                <c:pt idx="0">
                  <c:v>-629.1</c:v>
                </c:pt>
                <c:pt idx="1">
                  <c:v>629.1</c:v>
                </c:pt>
              </c:numCache>
            </c:numRef>
          </c:xVal>
          <c:yVal>
            <c:numRef>
              <c:f>'0-degree'!$BJ$147:$BQ$147</c:f>
              <c:numCache>
                <c:formatCode>0.00</c:formatCode>
                <c:ptCount val="8"/>
                <c:pt idx="0">
                  <c:v>520.9</c:v>
                </c:pt>
                <c:pt idx="1">
                  <c:v>520.9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9E6-4DD4-991E-2671BC95E4B4}"/>
            </c:ext>
          </c:extLst>
        </c:ser>
        <c:ser>
          <c:idx val="8"/>
          <c:order val="7"/>
          <c:tx>
            <c:v>i5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'0-degree'!$BB$148:$BI$148</c:f>
              <c:numCache>
                <c:formatCode>0.00</c:formatCode>
                <c:ptCount val="8"/>
                <c:pt idx="0">
                  <c:v>-651.70000000000005</c:v>
                </c:pt>
                <c:pt idx="1">
                  <c:v>651.70000000000005</c:v>
                </c:pt>
              </c:numCache>
            </c:numRef>
          </c:xVal>
          <c:yVal>
            <c:numRef>
              <c:f>'0-degree'!$BJ$148:$BQ$148</c:f>
              <c:numCache>
                <c:formatCode>0.00</c:formatCode>
                <c:ptCount val="8"/>
                <c:pt idx="0">
                  <c:v>498.3</c:v>
                </c:pt>
                <c:pt idx="1">
                  <c:v>498.3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9E6-4DD4-991E-2671BC95E4B4}"/>
            </c:ext>
          </c:extLst>
        </c:ser>
        <c:ser>
          <c:idx val="9"/>
          <c:order val="8"/>
          <c:tx>
            <c:v>i6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'0-degree'!$BB$149:$BI$149</c:f>
              <c:numCache>
                <c:formatCode>0.00</c:formatCode>
                <c:ptCount val="8"/>
                <c:pt idx="0">
                  <c:v>-674.3</c:v>
                </c:pt>
                <c:pt idx="1">
                  <c:v>674.3</c:v>
                </c:pt>
              </c:numCache>
            </c:numRef>
          </c:xVal>
          <c:yVal>
            <c:numRef>
              <c:f>'0-degree'!$BJ$149:$BQ$149</c:f>
              <c:numCache>
                <c:formatCode>0.00</c:formatCode>
                <c:ptCount val="8"/>
                <c:pt idx="0">
                  <c:v>475.7</c:v>
                </c:pt>
                <c:pt idx="1">
                  <c:v>475.7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9E6-4DD4-991E-2671BC95E4B4}"/>
            </c:ext>
          </c:extLst>
        </c:ser>
        <c:ser>
          <c:idx val="10"/>
          <c:order val="9"/>
          <c:tx>
            <c:v>i7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'0-degree'!$BB$150:$BI$150</c:f>
              <c:numCache>
                <c:formatCode>0.00</c:formatCode>
                <c:ptCount val="8"/>
                <c:pt idx="0">
                  <c:v>-696.9</c:v>
                </c:pt>
                <c:pt idx="1">
                  <c:v>696.9</c:v>
                </c:pt>
              </c:numCache>
            </c:numRef>
          </c:xVal>
          <c:yVal>
            <c:numRef>
              <c:f>'0-degree'!$BJ$150:$BQ$150</c:f>
              <c:numCache>
                <c:formatCode>0.00</c:formatCode>
                <c:ptCount val="8"/>
                <c:pt idx="0">
                  <c:v>453.1</c:v>
                </c:pt>
                <c:pt idx="1">
                  <c:v>453.1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9E6-4DD4-991E-2671BC95E4B4}"/>
            </c:ext>
          </c:extLst>
        </c:ser>
        <c:ser>
          <c:idx val="12"/>
          <c:order val="10"/>
          <c:tx>
            <c:v>i8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'0-degree'!$BB$151:$BI$151</c:f>
              <c:numCache>
                <c:formatCode>0.00</c:formatCode>
                <c:ptCount val="8"/>
                <c:pt idx="0">
                  <c:v>-719.5</c:v>
                </c:pt>
                <c:pt idx="1">
                  <c:v>719.5</c:v>
                </c:pt>
              </c:numCache>
            </c:numRef>
          </c:xVal>
          <c:yVal>
            <c:numRef>
              <c:f>'0-degree'!$BJ$151:$BQ$151</c:f>
              <c:numCache>
                <c:formatCode>0.00</c:formatCode>
                <c:ptCount val="8"/>
                <c:pt idx="0">
                  <c:v>430.5</c:v>
                </c:pt>
                <c:pt idx="1">
                  <c:v>430.5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9E6-4DD4-991E-2671BC95E4B4}"/>
            </c:ext>
          </c:extLst>
        </c:ser>
        <c:ser>
          <c:idx val="13"/>
          <c:order val="11"/>
          <c:tx>
            <c:v>i9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'0-degree'!$BB$152:$BI$152</c:f>
              <c:numCache>
                <c:formatCode>0.00</c:formatCode>
                <c:ptCount val="8"/>
                <c:pt idx="0">
                  <c:v>-742.1</c:v>
                </c:pt>
                <c:pt idx="1">
                  <c:v>742.1</c:v>
                </c:pt>
              </c:numCache>
            </c:numRef>
          </c:xVal>
          <c:yVal>
            <c:numRef>
              <c:f>'0-degree'!$BJ$152:$BQ$152</c:f>
              <c:numCache>
                <c:formatCode>0.00</c:formatCode>
                <c:ptCount val="8"/>
                <c:pt idx="0">
                  <c:v>407.9</c:v>
                </c:pt>
                <c:pt idx="1">
                  <c:v>407.9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9E6-4DD4-991E-2671BC95E4B4}"/>
            </c:ext>
          </c:extLst>
        </c:ser>
        <c:ser>
          <c:idx val="11"/>
          <c:order val="12"/>
          <c:tx>
            <c:v>i10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'0-degree'!$BB$153:$BI$153</c:f>
              <c:numCache>
                <c:formatCode>0.00</c:formatCode>
                <c:ptCount val="8"/>
                <c:pt idx="0">
                  <c:v>-750</c:v>
                </c:pt>
                <c:pt idx="1">
                  <c:v>-464.70000000000005</c:v>
                </c:pt>
                <c:pt idx="2">
                  <c:v>-235.29999999999993</c:v>
                </c:pt>
                <c:pt idx="3">
                  <c:v>235.29999999999993</c:v>
                </c:pt>
                <c:pt idx="4">
                  <c:v>464.70000000000005</c:v>
                </c:pt>
                <c:pt idx="5">
                  <c:v>750</c:v>
                </c:pt>
              </c:numCache>
            </c:numRef>
          </c:xVal>
          <c:yVal>
            <c:numRef>
              <c:f>'0-degree'!$BJ$153:$BQ$153</c:f>
              <c:numCache>
                <c:formatCode>0.00</c:formatCode>
                <c:ptCount val="8"/>
                <c:pt idx="0">
                  <c:v>385.29999999999995</c:v>
                </c:pt>
                <c:pt idx="1">
                  <c:v>385.29999999999995</c:v>
                </c:pt>
                <c:pt idx="2">
                  <c:v>385.29999999999995</c:v>
                </c:pt>
                <c:pt idx="3">
                  <c:v>385.29999999999995</c:v>
                </c:pt>
                <c:pt idx="4">
                  <c:v>385.29999999999995</c:v>
                </c:pt>
                <c:pt idx="5">
                  <c:v>385.29999999999995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9E6-4DD4-991E-2671BC95E4B4}"/>
            </c:ext>
          </c:extLst>
        </c:ser>
        <c:ser>
          <c:idx val="14"/>
          <c:order val="13"/>
          <c:tx>
            <c:v>i11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'0-degree'!$BB$154:$BI$154</c:f>
              <c:numCache>
                <c:formatCode>0.00</c:formatCode>
                <c:ptCount val="8"/>
                <c:pt idx="0">
                  <c:v>-750</c:v>
                </c:pt>
                <c:pt idx="1">
                  <c:v>-487.3</c:v>
                </c:pt>
                <c:pt idx="2">
                  <c:v>-212.7</c:v>
                </c:pt>
                <c:pt idx="3">
                  <c:v>212.7</c:v>
                </c:pt>
                <c:pt idx="4">
                  <c:v>487.3</c:v>
                </c:pt>
                <c:pt idx="5">
                  <c:v>750</c:v>
                </c:pt>
              </c:numCache>
            </c:numRef>
          </c:xVal>
          <c:yVal>
            <c:numRef>
              <c:f>'0-degree'!$BJ$154:$BQ$154</c:f>
              <c:numCache>
                <c:formatCode>0.00</c:formatCode>
                <c:ptCount val="8"/>
                <c:pt idx="0">
                  <c:v>362.7</c:v>
                </c:pt>
                <c:pt idx="1">
                  <c:v>362.7</c:v>
                </c:pt>
                <c:pt idx="2">
                  <c:v>362.7</c:v>
                </c:pt>
                <c:pt idx="3">
                  <c:v>362.7</c:v>
                </c:pt>
                <c:pt idx="4">
                  <c:v>362.7</c:v>
                </c:pt>
                <c:pt idx="5">
                  <c:v>362.7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9E6-4DD4-991E-2671BC95E4B4}"/>
            </c:ext>
          </c:extLst>
        </c:ser>
        <c:ser>
          <c:idx val="15"/>
          <c:order val="14"/>
          <c:tx>
            <c:v>i12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'0-degree'!$BB$155:$BI$155</c:f>
              <c:numCache>
                <c:formatCode>0.00</c:formatCode>
                <c:ptCount val="8"/>
                <c:pt idx="0">
                  <c:v>-750</c:v>
                </c:pt>
                <c:pt idx="1">
                  <c:v>-509.9</c:v>
                </c:pt>
                <c:pt idx="2">
                  <c:v>-190.1</c:v>
                </c:pt>
                <c:pt idx="3">
                  <c:v>190.1</c:v>
                </c:pt>
                <c:pt idx="4">
                  <c:v>509.9</c:v>
                </c:pt>
                <c:pt idx="5">
                  <c:v>750</c:v>
                </c:pt>
              </c:numCache>
            </c:numRef>
          </c:xVal>
          <c:yVal>
            <c:numRef>
              <c:f>'0-degree'!$BJ$155:$BQ$155</c:f>
              <c:numCache>
                <c:formatCode>0.00</c:formatCode>
                <c:ptCount val="8"/>
                <c:pt idx="0">
                  <c:v>340.09999999999997</c:v>
                </c:pt>
                <c:pt idx="1">
                  <c:v>340.09999999999997</c:v>
                </c:pt>
                <c:pt idx="2">
                  <c:v>340.09999999999997</c:v>
                </c:pt>
                <c:pt idx="3">
                  <c:v>340.09999999999997</c:v>
                </c:pt>
                <c:pt idx="4">
                  <c:v>340.09999999999997</c:v>
                </c:pt>
                <c:pt idx="5">
                  <c:v>340.09999999999997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9E6-4DD4-991E-2671BC95E4B4}"/>
            </c:ext>
          </c:extLst>
        </c:ser>
        <c:ser>
          <c:idx val="16"/>
          <c:order val="15"/>
          <c:tx>
            <c:v>i13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'0-degree'!$BB$156:$BI$156</c:f>
              <c:numCache>
                <c:formatCode>0.00</c:formatCode>
                <c:ptCount val="8"/>
                <c:pt idx="0">
                  <c:v>-750</c:v>
                </c:pt>
                <c:pt idx="1">
                  <c:v>-532.5</c:v>
                </c:pt>
                <c:pt idx="2">
                  <c:v>-167.5</c:v>
                </c:pt>
                <c:pt idx="3">
                  <c:v>167.5</c:v>
                </c:pt>
                <c:pt idx="4">
                  <c:v>532.5</c:v>
                </c:pt>
                <c:pt idx="5">
                  <c:v>750</c:v>
                </c:pt>
              </c:numCache>
            </c:numRef>
          </c:xVal>
          <c:yVal>
            <c:numRef>
              <c:f>'0-degree'!$BJ$156:$BQ$156</c:f>
              <c:numCache>
                <c:formatCode>0.00</c:formatCode>
                <c:ptCount val="8"/>
                <c:pt idx="0">
                  <c:v>317.5</c:v>
                </c:pt>
                <c:pt idx="1">
                  <c:v>317.5</c:v>
                </c:pt>
                <c:pt idx="2">
                  <c:v>317.5</c:v>
                </c:pt>
                <c:pt idx="3">
                  <c:v>317.5</c:v>
                </c:pt>
                <c:pt idx="4">
                  <c:v>317.5</c:v>
                </c:pt>
                <c:pt idx="5">
                  <c:v>317.5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9E6-4DD4-991E-2671BC95E4B4}"/>
            </c:ext>
          </c:extLst>
        </c:ser>
        <c:ser>
          <c:idx val="17"/>
          <c:order val="16"/>
          <c:tx>
            <c:v>i14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'0-degree'!$BB$157:$BI$157</c:f>
              <c:numCache>
                <c:formatCode>0.00</c:formatCode>
                <c:ptCount val="8"/>
                <c:pt idx="0">
                  <c:v>-750</c:v>
                </c:pt>
                <c:pt idx="1">
                  <c:v>-550</c:v>
                </c:pt>
                <c:pt idx="2">
                  <c:v>-150</c:v>
                </c:pt>
                <c:pt idx="3">
                  <c:v>150</c:v>
                </c:pt>
                <c:pt idx="4">
                  <c:v>550</c:v>
                </c:pt>
                <c:pt idx="5">
                  <c:v>750</c:v>
                </c:pt>
              </c:numCache>
            </c:numRef>
          </c:xVal>
          <c:yVal>
            <c:numRef>
              <c:f>'0-degree'!$BJ$157:$BQ$157</c:f>
              <c:numCache>
                <c:formatCode>0.00</c:formatCode>
                <c:ptCount val="8"/>
                <c:pt idx="0">
                  <c:v>294.89999999999998</c:v>
                </c:pt>
                <c:pt idx="1">
                  <c:v>294.89999999999998</c:v>
                </c:pt>
                <c:pt idx="2">
                  <c:v>294.89999999999998</c:v>
                </c:pt>
                <c:pt idx="3">
                  <c:v>294.89999999999998</c:v>
                </c:pt>
                <c:pt idx="4">
                  <c:v>294.89999999999998</c:v>
                </c:pt>
                <c:pt idx="5">
                  <c:v>294.89999999999998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9E6-4DD4-991E-2671BC95E4B4}"/>
            </c:ext>
          </c:extLst>
        </c:ser>
        <c:ser>
          <c:idx val="18"/>
          <c:order val="17"/>
          <c:tx>
            <c:v>i15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'0-degree'!$BB$158:$BI$158</c:f>
              <c:numCache>
                <c:formatCode>0.00</c:formatCode>
                <c:ptCount val="8"/>
                <c:pt idx="0">
                  <c:v>-750</c:v>
                </c:pt>
                <c:pt idx="1">
                  <c:v>-550</c:v>
                </c:pt>
                <c:pt idx="2">
                  <c:v>-150</c:v>
                </c:pt>
                <c:pt idx="3">
                  <c:v>150</c:v>
                </c:pt>
                <c:pt idx="4">
                  <c:v>550</c:v>
                </c:pt>
                <c:pt idx="5">
                  <c:v>750</c:v>
                </c:pt>
              </c:numCache>
            </c:numRef>
          </c:xVal>
          <c:yVal>
            <c:numRef>
              <c:f>'0-degree'!$BJ$158:$BQ$158</c:f>
              <c:numCache>
                <c:formatCode>0.00</c:formatCode>
                <c:ptCount val="8"/>
                <c:pt idx="0">
                  <c:v>272.29999999999995</c:v>
                </c:pt>
                <c:pt idx="1">
                  <c:v>272.29999999999995</c:v>
                </c:pt>
                <c:pt idx="2">
                  <c:v>272.29999999999995</c:v>
                </c:pt>
                <c:pt idx="3">
                  <c:v>272.29999999999995</c:v>
                </c:pt>
                <c:pt idx="4">
                  <c:v>272.29999999999995</c:v>
                </c:pt>
                <c:pt idx="5">
                  <c:v>272.29999999999995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09E6-4DD4-991E-2671BC95E4B4}"/>
            </c:ext>
          </c:extLst>
        </c:ser>
        <c:ser>
          <c:idx val="19"/>
          <c:order val="18"/>
          <c:tx>
            <c:v>i16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'0-degree'!$BB$159:$BI$159</c:f>
              <c:numCache>
                <c:formatCode>0.00</c:formatCode>
                <c:ptCount val="8"/>
                <c:pt idx="0">
                  <c:v>-750</c:v>
                </c:pt>
                <c:pt idx="1">
                  <c:v>-550</c:v>
                </c:pt>
                <c:pt idx="2">
                  <c:v>-150</c:v>
                </c:pt>
                <c:pt idx="3">
                  <c:v>150</c:v>
                </c:pt>
                <c:pt idx="4">
                  <c:v>550</c:v>
                </c:pt>
                <c:pt idx="5">
                  <c:v>750</c:v>
                </c:pt>
              </c:numCache>
            </c:numRef>
          </c:xVal>
          <c:yVal>
            <c:numRef>
              <c:f>'0-degree'!$BJ$159:$BQ$159</c:f>
              <c:numCache>
                <c:formatCode>0.00</c:formatCode>
                <c:ptCount val="8"/>
                <c:pt idx="0">
                  <c:v>249.7</c:v>
                </c:pt>
                <c:pt idx="1">
                  <c:v>249.7</c:v>
                </c:pt>
                <c:pt idx="2">
                  <c:v>249.7</c:v>
                </c:pt>
                <c:pt idx="3">
                  <c:v>249.7</c:v>
                </c:pt>
                <c:pt idx="4">
                  <c:v>249.7</c:v>
                </c:pt>
                <c:pt idx="5">
                  <c:v>249.7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09E6-4DD4-991E-2671BC95E4B4}"/>
            </c:ext>
          </c:extLst>
        </c:ser>
        <c:ser>
          <c:idx val="20"/>
          <c:order val="19"/>
          <c:tx>
            <c:v>i17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'0-degree'!$BB$160:$BI$160</c:f>
              <c:numCache>
                <c:formatCode>0.00</c:formatCode>
                <c:ptCount val="8"/>
                <c:pt idx="0">
                  <c:v>-750</c:v>
                </c:pt>
                <c:pt idx="1">
                  <c:v>-550</c:v>
                </c:pt>
                <c:pt idx="2">
                  <c:v>-150</c:v>
                </c:pt>
                <c:pt idx="3">
                  <c:v>150</c:v>
                </c:pt>
                <c:pt idx="4">
                  <c:v>550</c:v>
                </c:pt>
                <c:pt idx="5">
                  <c:v>750</c:v>
                </c:pt>
              </c:numCache>
            </c:numRef>
          </c:xVal>
          <c:yVal>
            <c:numRef>
              <c:f>'0-degree'!$BJ$160:$BQ$160</c:f>
              <c:numCache>
                <c:formatCode>0.00</c:formatCode>
                <c:ptCount val="8"/>
                <c:pt idx="0">
                  <c:v>227.09999999999997</c:v>
                </c:pt>
                <c:pt idx="1">
                  <c:v>227.09999999999997</c:v>
                </c:pt>
                <c:pt idx="2">
                  <c:v>227.09999999999997</c:v>
                </c:pt>
                <c:pt idx="3">
                  <c:v>227.09999999999997</c:v>
                </c:pt>
                <c:pt idx="4">
                  <c:v>227.09999999999997</c:v>
                </c:pt>
                <c:pt idx="5">
                  <c:v>227.09999999999997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09E6-4DD4-991E-2671BC95E4B4}"/>
            </c:ext>
          </c:extLst>
        </c:ser>
        <c:ser>
          <c:idx val="21"/>
          <c:order val="20"/>
          <c:tx>
            <c:v>i18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'0-degree'!$BB$161:$BI$161</c:f>
              <c:numCache>
                <c:formatCode>0.00</c:formatCode>
                <c:ptCount val="8"/>
                <c:pt idx="0">
                  <c:v>-750</c:v>
                </c:pt>
                <c:pt idx="1">
                  <c:v>-550</c:v>
                </c:pt>
                <c:pt idx="2">
                  <c:v>-150</c:v>
                </c:pt>
                <c:pt idx="3">
                  <c:v>150</c:v>
                </c:pt>
                <c:pt idx="4">
                  <c:v>550</c:v>
                </c:pt>
                <c:pt idx="5">
                  <c:v>750</c:v>
                </c:pt>
              </c:numCache>
            </c:numRef>
          </c:xVal>
          <c:yVal>
            <c:numRef>
              <c:f>'0-degree'!$BJ$161:$BQ$161</c:f>
              <c:numCache>
                <c:formatCode>0.00</c:formatCode>
                <c:ptCount val="8"/>
                <c:pt idx="0">
                  <c:v>204.5</c:v>
                </c:pt>
                <c:pt idx="1">
                  <c:v>204.5</c:v>
                </c:pt>
                <c:pt idx="2">
                  <c:v>204.5</c:v>
                </c:pt>
                <c:pt idx="3">
                  <c:v>204.5</c:v>
                </c:pt>
                <c:pt idx="4">
                  <c:v>204.5</c:v>
                </c:pt>
                <c:pt idx="5">
                  <c:v>204.5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09E6-4DD4-991E-2671BC95E4B4}"/>
            </c:ext>
          </c:extLst>
        </c:ser>
        <c:ser>
          <c:idx val="22"/>
          <c:order val="21"/>
          <c:tx>
            <c:v>i19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'0-degree'!$BB$162:$BI$162</c:f>
              <c:numCache>
                <c:formatCode>0.00</c:formatCode>
                <c:ptCount val="8"/>
                <c:pt idx="0">
                  <c:v>-750</c:v>
                </c:pt>
                <c:pt idx="1">
                  <c:v>-550</c:v>
                </c:pt>
                <c:pt idx="2">
                  <c:v>-150</c:v>
                </c:pt>
                <c:pt idx="3">
                  <c:v>150</c:v>
                </c:pt>
                <c:pt idx="4">
                  <c:v>550</c:v>
                </c:pt>
                <c:pt idx="5">
                  <c:v>750</c:v>
                </c:pt>
              </c:numCache>
            </c:numRef>
          </c:xVal>
          <c:yVal>
            <c:numRef>
              <c:f>'0-degree'!$BJ$162:$BQ$162</c:f>
              <c:numCache>
                <c:formatCode>0.00</c:formatCode>
                <c:ptCount val="8"/>
                <c:pt idx="0">
                  <c:v>181.89999999999998</c:v>
                </c:pt>
                <c:pt idx="1">
                  <c:v>181.89999999999998</c:v>
                </c:pt>
                <c:pt idx="2">
                  <c:v>181.89999999999998</c:v>
                </c:pt>
                <c:pt idx="3">
                  <c:v>181.89999999999998</c:v>
                </c:pt>
                <c:pt idx="4">
                  <c:v>181.89999999999998</c:v>
                </c:pt>
                <c:pt idx="5">
                  <c:v>181.89999999999998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09E6-4DD4-991E-2671BC95E4B4}"/>
            </c:ext>
          </c:extLst>
        </c:ser>
        <c:ser>
          <c:idx val="23"/>
          <c:order val="22"/>
          <c:tx>
            <c:v>i20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'0-degree'!$BB$163:$BI$163</c:f>
              <c:numCache>
                <c:formatCode>0.00</c:formatCode>
                <c:ptCount val="8"/>
                <c:pt idx="0">
                  <c:v>-750</c:v>
                </c:pt>
                <c:pt idx="1">
                  <c:v>-550</c:v>
                </c:pt>
                <c:pt idx="2">
                  <c:v>-150</c:v>
                </c:pt>
                <c:pt idx="3">
                  <c:v>150</c:v>
                </c:pt>
                <c:pt idx="4">
                  <c:v>550</c:v>
                </c:pt>
                <c:pt idx="5">
                  <c:v>750</c:v>
                </c:pt>
              </c:numCache>
            </c:numRef>
          </c:xVal>
          <c:yVal>
            <c:numRef>
              <c:f>'0-degree'!$BJ$163:$BQ$163</c:f>
              <c:numCache>
                <c:formatCode>0.00</c:formatCode>
                <c:ptCount val="8"/>
                <c:pt idx="0">
                  <c:v>159.29999999999995</c:v>
                </c:pt>
                <c:pt idx="1">
                  <c:v>159.29999999999995</c:v>
                </c:pt>
                <c:pt idx="2">
                  <c:v>159.29999999999995</c:v>
                </c:pt>
                <c:pt idx="3">
                  <c:v>159.29999999999995</c:v>
                </c:pt>
                <c:pt idx="4">
                  <c:v>159.29999999999995</c:v>
                </c:pt>
                <c:pt idx="5">
                  <c:v>159.29999999999995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09E6-4DD4-991E-2671BC95E4B4}"/>
            </c:ext>
          </c:extLst>
        </c:ser>
        <c:ser>
          <c:idx val="24"/>
          <c:order val="23"/>
          <c:tx>
            <c:v>i21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'0-degree'!$BB$164:$BI$164</c:f>
              <c:numCache>
                <c:formatCode>0.00</c:formatCode>
                <c:ptCount val="8"/>
                <c:pt idx="0">
                  <c:v>-750</c:v>
                </c:pt>
                <c:pt idx="1">
                  <c:v>-550</c:v>
                </c:pt>
                <c:pt idx="2">
                  <c:v>-150</c:v>
                </c:pt>
                <c:pt idx="3">
                  <c:v>150</c:v>
                </c:pt>
                <c:pt idx="4">
                  <c:v>550</c:v>
                </c:pt>
                <c:pt idx="5">
                  <c:v>750</c:v>
                </c:pt>
              </c:numCache>
            </c:numRef>
          </c:xVal>
          <c:yVal>
            <c:numRef>
              <c:f>'0-degree'!$BJ$164:$BQ$164</c:f>
              <c:numCache>
                <c:formatCode>0.00</c:formatCode>
                <c:ptCount val="8"/>
                <c:pt idx="0">
                  <c:v>136.69999999999999</c:v>
                </c:pt>
                <c:pt idx="1">
                  <c:v>136.69999999999999</c:v>
                </c:pt>
                <c:pt idx="2">
                  <c:v>136.69999999999999</c:v>
                </c:pt>
                <c:pt idx="3">
                  <c:v>136.69999999999999</c:v>
                </c:pt>
                <c:pt idx="4">
                  <c:v>136.69999999999999</c:v>
                </c:pt>
                <c:pt idx="5">
                  <c:v>136.69999999999999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09E6-4DD4-991E-2671BC95E4B4}"/>
            </c:ext>
          </c:extLst>
        </c:ser>
        <c:ser>
          <c:idx val="25"/>
          <c:order val="24"/>
          <c:tx>
            <c:v>i22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'0-degree'!$BB$165:$BI$165</c:f>
              <c:numCache>
                <c:formatCode>0.00</c:formatCode>
                <c:ptCount val="8"/>
                <c:pt idx="0">
                  <c:v>-750</c:v>
                </c:pt>
                <c:pt idx="1">
                  <c:v>-550</c:v>
                </c:pt>
                <c:pt idx="2">
                  <c:v>-150</c:v>
                </c:pt>
                <c:pt idx="3">
                  <c:v>150</c:v>
                </c:pt>
                <c:pt idx="4">
                  <c:v>550</c:v>
                </c:pt>
                <c:pt idx="5">
                  <c:v>750</c:v>
                </c:pt>
              </c:numCache>
            </c:numRef>
          </c:xVal>
          <c:yVal>
            <c:numRef>
              <c:f>'0-degree'!$BJ$165:$BQ$165</c:f>
              <c:numCache>
                <c:formatCode>0.00</c:formatCode>
                <c:ptCount val="8"/>
                <c:pt idx="0">
                  <c:v>114.09999999999997</c:v>
                </c:pt>
                <c:pt idx="1">
                  <c:v>114.09999999999997</c:v>
                </c:pt>
                <c:pt idx="2">
                  <c:v>114.09999999999997</c:v>
                </c:pt>
                <c:pt idx="3">
                  <c:v>114.09999999999997</c:v>
                </c:pt>
                <c:pt idx="4">
                  <c:v>114.09999999999997</c:v>
                </c:pt>
                <c:pt idx="5">
                  <c:v>114.09999999999997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09E6-4DD4-991E-2671BC95E4B4}"/>
            </c:ext>
          </c:extLst>
        </c:ser>
        <c:ser>
          <c:idx val="26"/>
          <c:order val="25"/>
          <c:tx>
            <c:v>i23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'0-degree'!$BB$166:$BI$166</c:f>
              <c:numCache>
                <c:formatCode>0.00</c:formatCode>
                <c:ptCount val="8"/>
                <c:pt idx="0">
                  <c:v>-750</c:v>
                </c:pt>
                <c:pt idx="1">
                  <c:v>-550</c:v>
                </c:pt>
                <c:pt idx="2">
                  <c:v>-150</c:v>
                </c:pt>
                <c:pt idx="3">
                  <c:v>150</c:v>
                </c:pt>
                <c:pt idx="4">
                  <c:v>550</c:v>
                </c:pt>
                <c:pt idx="5">
                  <c:v>750</c:v>
                </c:pt>
              </c:numCache>
            </c:numRef>
          </c:xVal>
          <c:yVal>
            <c:numRef>
              <c:f>'0-degree'!$BJ$166:$BQ$166</c:f>
              <c:numCache>
                <c:formatCode>0.00</c:formatCode>
                <c:ptCount val="8"/>
                <c:pt idx="0">
                  <c:v>91.499999999999943</c:v>
                </c:pt>
                <c:pt idx="1">
                  <c:v>91.499999999999943</c:v>
                </c:pt>
                <c:pt idx="2">
                  <c:v>91.499999999999943</c:v>
                </c:pt>
                <c:pt idx="3">
                  <c:v>91.499999999999943</c:v>
                </c:pt>
                <c:pt idx="4">
                  <c:v>91.499999999999943</c:v>
                </c:pt>
                <c:pt idx="5">
                  <c:v>91.499999999999943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09E6-4DD4-991E-2671BC95E4B4}"/>
            </c:ext>
          </c:extLst>
        </c:ser>
        <c:ser>
          <c:idx val="27"/>
          <c:order val="26"/>
          <c:tx>
            <c:v>i24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'0-degree'!$BB$167:$BI$167</c:f>
              <c:numCache>
                <c:formatCode>0.00</c:formatCode>
                <c:ptCount val="8"/>
                <c:pt idx="0">
                  <c:v>-750</c:v>
                </c:pt>
                <c:pt idx="1">
                  <c:v>-550</c:v>
                </c:pt>
                <c:pt idx="2">
                  <c:v>-150</c:v>
                </c:pt>
                <c:pt idx="3">
                  <c:v>150</c:v>
                </c:pt>
                <c:pt idx="4">
                  <c:v>550</c:v>
                </c:pt>
                <c:pt idx="5">
                  <c:v>750</c:v>
                </c:pt>
              </c:numCache>
            </c:numRef>
          </c:xVal>
          <c:yVal>
            <c:numRef>
              <c:f>'0-degree'!$BJ$167:$BQ$167</c:f>
              <c:numCache>
                <c:formatCode>0.00</c:formatCode>
                <c:ptCount val="8"/>
                <c:pt idx="0">
                  <c:v>68.899999999999977</c:v>
                </c:pt>
                <c:pt idx="1">
                  <c:v>68.899999999999977</c:v>
                </c:pt>
                <c:pt idx="2">
                  <c:v>68.899999999999977</c:v>
                </c:pt>
                <c:pt idx="3">
                  <c:v>68.899999999999977</c:v>
                </c:pt>
                <c:pt idx="4">
                  <c:v>68.899999999999977</c:v>
                </c:pt>
                <c:pt idx="5">
                  <c:v>68.899999999999977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09E6-4DD4-991E-2671BC95E4B4}"/>
            </c:ext>
          </c:extLst>
        </c:ser>
        <c:ser>
          <c:idx val="28"/>
          <c:order val="27"/>
          <c:tx>
            <c:v>i25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'0-degree'!$BB$168:$BI$168</c:f>
              <c:numCache>
                <c:formatCode>0.00</c:formatCode>
                <c:ptCount val="8"/>
                <c:pt idx="0">
                  <c:v>-750</c:v>
                </c:pt>
                <c:pt idx="1">
                  <c:v>-550</c:v>
                </c:pt>
                <c:pt idx="2">
                  <c:v>-150</c:v>
                </c:pt>
                <c:pt idx="3">
                  <c:v>150</c:v>
                </c:pt>
                <c:pt idx="4">
                  <c:v>550</c:v>
                </c:pt>
                <c:pt idx="5">
                  <c:v>750</c:v>
                </c:pt>
              </c:numCache>
            </c:numRef>
          </c:xVal>
          <c:yVal>
            <c:numRef>
              <c:f>'0-degree'!$BJ$168:$BQ$168</c:f>
              <c:numCache>
                <c:formatCode>0.00</c:formatCode>
                <c:ptCount val="8"/>
                <c:pt idx="0">
                  <c:v>46.299999999999955</c:v>
                </c:pt>
                <c:pt idx="1">
                  <c:v>46.299999999999955</c:v>
                </c:pt>
                <c:pt idx="2">
                  <c:v>46.299999999999955</c:v>
                </c:pt>
                <c:pt idx="3">
                  <c:v>46.299999999999955</c:v>
                </c:pt>
                <c:pt idx="4">
                  <c:v>46.299999999999955</c:v>
                </c:pt>
                <c:pt idx="5">
                  <c:v>46.299999999999955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09E6-4DD4-991E-2671BC95E4B4}"/>
            </c:ext>
          </c:extLst>
        </c:ser>
        <c:ser>
          <c:idx val="29"/>
          <c:order val="28"/>
          <c:tx>
            <c:v>i26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'0-degree'!$BB$169:$BI$169</c:f>
              <c:numCache>
                <c:formatCode>0.00</c:formatCode>
                <c:ptCount val="8"/>
                <c:pt idx="0">
                  <c:v>-750</c:v>
                </c:pt>
                <c:pt idx="1">
                  <c:v>-550</c:v>
                </c:pt>
                <c:pt idx="2">
                  <c:v>-150</c:v>
                </c:pt>
                <c:pt idx="3">
                  <c:v>150</c:v>
                </c:pt>
                <c:pt idx="4">
                  <c:v>550</c:v>
                </c:pt>
                <c:pt idx="5">
                  <c:v>750</c:v>
                </c:pt>
              </c:numCache>
            </c:numRef>
          </c:xVal>
          <c:yVal>
            <c:numRef>
              <c:f>'0-degree'!$BJ$169:$BQ$169</c:f>
              <c:numCache>
                <c:formatCode>0.00</c:formatCode>
                <c:ptCount val="8"/>
                <c:pt idx="0">
                  <c:v>23.699999999999932</c:v>
                </c:pt>
                <c:pt idx="1">
                  <c:v>23.699999999999932</c:v>
                </c:pt>
                <c:pt idx="2">
                  <c:v>23.699999999999932</c:v>
                </c:pt>
                <c:pt idx="3">
                  <c:v>23.699999999999932</c:v>
                </c:pt>
                <c:pt idx="4">
                  <c:v>23.699999999999932</c:v>
                </c:pt>
                <c:pt idx="5">
                  <c:v>23.699999999999932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09E6-4DD4-991E-2671BC95E4B4}"/>
            </c:ext>
          </c:extLst>
        </c:ser>
        <c:ser>
          <c:idx val="30"/>
          <c:order val="29"/>
          <c:tx>
            <c:v>i27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</c:spPr>
          </c:marker>
          <c:xVal>
            <c:numRef>
              <c:f>'0-degree'!$BB$170:$BI$170</c:f>
              <c:numCache>
                <c:formatCode>0.00</c:formatCode>
                <c:ptCount val="8"/>
                <c:pt idx="0">
                  <c:v>-750</c:v>
                </c:pt>
                <c:pt idx="1">
                  <c:v>-550</c:v>
                </c:pt>
                <c:pt idx="2">
                  <c:v>-150</c:v>
                </c:pt>
                <c:pt idx="3">
                  <c:v>150</c:v>
                </c:pt>
                <c:pt idx="4">
                  <c:v>550</c:v>
                </c:pt>
                <c:pt idx="5">
                  <c:v>750</c:v>
                </c:pt>
              </c:numCache>
            </c:numRef>
          </c:xVal>
          <c:yVal>
            <c:numRef>
              <c:f>'0-degree'!$BJ$170:$BQ$170</c:f>
              <c:numCache>
                <c:formatCode>0.00</c:formatCode>
                <c:ptCount val="8"/>
                <c:pt idx="0">
                  <c:v>1.0999999999999091</c:v>
                </c:pt>
                <c:pt idx="1">
                  <c:v>1.0999999999999091</c:v>
                </c:pt>
                <c:pt idx="2">
                  <c:v>1.0999999999999091</c:v>
                </c:pt>
                <c:pt idx="3">
                  <c:v>1.0999999999999091</c:v>
                </c:pt>
                <c:pt idx="4">
                  <c:v>1.0999999999999091</c:v>
                </c:pt>
                <c:pt idx="5">
                  <c:v>1.0999999999999091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09E6-4DD4-991E-2671BC95E4B4}"/>
            </c:ext>
          </c:extLst>
        </c:ser>
        <c:ser>
          <c:idx val="31"/>
          <c:order val="30"/>
          <c:tx>
            <c:v>i28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'0-degree'!$BB$171:$BI$171</c:f>
              <c:numCache>
                <c:formatCode>0.00</c:formatCode>
                <c:ptCount val="8"/>
                <c:pt idx="0">
                  <c:v>-750</c:v>
                </c:pt>
                <c:pt idx="1">
                  <c:v>-550</c:v>
                </c:pt>
                <c:pt idx="2">
                  <c:v>-150</c:v>
                </c:pt>
                <c:pt idx="3">
                  <c:v>150</c:v>
                </c:pt>
                <c:pt idx="4">
                  <c:v>550</c:v>
                </c:pt>
                <c:pt idx="5">
                  <c:v>750</c:v>
                </c:pt>
              </c:numCache>
            </c:numRef>
          </c:xVal>
          <c:yVal>
            <c:numRef>
              <c:f>'0-degree'!$BJ$171:$BQ$171</c:f>
              <c:numCache>
                <c:formatCode>0.00</c:formatCode>
                <c:ptCount val="8"/>
                <c:pt idx="0">
                  <c:v>-21.5</c:v>
                </c:pt>
                <c:pt idx="1">
                  <c:v>-21.5</c:v>
                </c:pt>
                <c:pt idx="2">
                  <c:v>-21.5</c:v>
                </c:pt>
                <c:pt idx="3">
                  <c:v>-21.5</c:v>
                </c:pt>
                <c:pt idx="4">
                  <c:v>-21.5</c:v>
                </c:pt>
                <c:pt idx="5">
                  <c:v>-21.5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09E6-4DD4-991E-2671BC95E4B4}"/>
            </c:ext>
          </c:extLst>
        </c:ser>
        <c:ser>
          <c:idx val="1"/>
          <c:order val="31"/>
          <c:tx>
            <c:v>i29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'0-degree'!$BB$172:$BI$172</c:f>
              <c:numCache>
                <c:formatCode>0.00</c:formatCode>
                <c:ptCount val="8"/>
                <c:pt idx="0">
                  <c:v>-750</c:v>
                </c:pt>
                <c:pt idx="1">
                  <c:v>-550</c:v>
                </c:pt>
                <c:pt idx="2">
                  <c:v>-150</c:v>
                </c:pt>
                <c:pt idx="3">
                  <c:v>150</c:v>
                </c:pt>
                <c:pt idx="4">
                  <c:v>550</c:v>
                </c:pt>
                <c:pt idx="5">
                  <c:v>750</c:v>
                </c:pt>
              </c:numCache>
            </c:numRef>
          </c:xVal>
          <c:yVal>
            <c:numRef>
              <c:f>'0-degree'!$BJ$172:$BQ$172</c:f>
              <c:numCache>
                <c:formatCode>0.00</c:formatCode>
                <c:ptCount val="8"/>
                <c:pt idx="0">
                  <c:v>-44.100000000000023</c:v>
                </c:pt>
                <c:pt idx="1">
                  <c:v>-44.100000000000023</c:v>
                </c:pt>
                <c:pt idx="2">
                  <c:v>-44.100000000000023</c:v>
                </c:pt>
                <c:pt idx="3">
                  <c:v>-44.100000000000023</c:v>
                </c:pt>
                <c:pt idx="4">
                  <c:v>-44.100000000000023</c:v>
                </c:pt>
                <c:pt idx="5">
                  <c:v>-44.100000000000023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09E6-4DD4-991E-2671BC95E4B4}"/>
            </c:ext>
          </c:extLst>
        </c:ser>
        <c:ser>
          <c:idx val="32"/>
          <c:order val="32"/>
          <c:tx>
            <c:v>i30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'0-degree'!$BB$173:$BI$173</c:f>
              <c:numCache>
                <c:formatCode>0.00</c:formatCode>
                <c:ptCount val="8"/>
                <c:pt idx="0">
                  <c:v>-750</c:v>
                </c:pt>
                <c:pt idx="1">
                  <c:v>-550</c:v>
                </c:pt>
                <c:pt idx="2">
                  <c:v>-150</c:v>
                </c:pt>
                <c:pt idx="3">
                  <c:v>150</c:v>
                </c:pt>
                <c:pt idx="4">
                  <c:v>550</c:v>
                </c:pt>
                <c:pt idx="5">
                  <c:v>750</c:v>
                </c:pt>
              </c:numCache>
            </c:numRef>
          </c:xVal>
          <c:yVal>
            <c:numRef>
              <c:f>'0-degree'!$BJ$173:$BQ$173</c:f>
              <c:numCache>
                <c:formatCode>0.00</c:formatCode>
                <c:ptCount val="8"/>
                <c:pt idx="0">
                  <c:v>-66.700000000000045</c:v>
                </c:pt>
                <c:pt idx="1">
                  <c:v>-66.700000000000045</c:v>
                </c:pt>
                <c:pt idx="2">
                  <c:v>-66.700000000000045</c:v>
                </c:pt>
                <c:pt idx="3">
                  <c:v>-66.700000000000045</c:v>
                </c:pt>
                <c:pt idx="4">
                  <c:v>-66.700000000000045</c:v>
                </c:pt>
                <c:pt idx="5">
                  <c:v>-66.700000000000045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09E6-4DD4-991E-2671BC95E4B4}"/>
            </c:ext>
          </c:extLst>
        </c:ser>
        <c:ser>
          <c:idx val="33"/>
          <c:order val="33"/>
          <c:tx>
            <c:v>Centroid</c:v>
          </c:tx>
          <c:spPr>
            <a:ln>
              <a:noFill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'0-degree'!$CI$144:$CI$173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xVal>
          <c:yVal>
            <c:numRef>
              <c:f>'0-degree'!$CJ$144:$CJ$173</c:f>
              <c:numCache>
                <c:formatCode>0.0</c:formatCode>
                <c:ptCount val="30"/>
                <c:pt idx="0">
                  <c:v>588.70000000000005</c:v>
                </c:pt>
                <c:pt idx="1">
                  <c:v>566.1</c:v>
                </c:pt>
                <c:pt idx="2">
                  <c:v>543.5</c:v>
                </c:pt>
                <c:pt idx="3">
                  <c:v>520.9</c:v>
                </c:pt>
                <c:pt idx="4">
                  <c:v>498.3</c:v>
                </c:pt>
                <c:pt idx="5">
                  <c:v>475.7</c:v>
                </c:pt>
                <c:pt idx="6">
                  <c:v>453.1</c:v>
                </c:pt>
                <c:pt idx="7">
                  <c:v>430.5</c:v>
                </c:pt>
                <c:pt idx="8">
                  <c:v>407.9</c:v>
                </c:pt>
                <c:pt idx="9">
                  <c:v>385.29999999999995</c:v>
                </c:pt>
                <c:pt idx="10">
                  <c:v>362.7</c:v>
                </c:pt>
                <c:pt idx="11">
                  <c:v>340.09999999999997</c:v>
                </c:pt>
                <c:pt idx="12">
                  <c:v>317.5</c:v>
                </c:pt>
                <c:pt idx="13">
                  <c:v>294.89999999999998</c:v>
                </c:pt>
                <c:pt idx="14">
                  <c:v>272.29999999999995</c:v>
                </c:pt>
                <c:pt idx="15">
                  <c:v>249.7</c:v>
                </c:pt>
                <c:pt idx="16">
                  <c:v>227.09999999999997</c:v>
                </c:pt>
                <c:pt idx="17">
                  <c:v>204.5</c:v>
                </c:pt>
                <c:pt idx="18">
                  <c:v>181.89999999999998</c:v>
                </c:pt>
                <c:pt idx="19">
                  <c:v>159.29999999999995</c:v>
                </c:pt>
                <c:pt idx="20">
                  <c:v>136.69999999999999</c:v>
                </c:pt>
                <c:pt idx="21">
                  <c:v>114.09999999999997</c:v>
                </c:pt>
                <c:pt idx="22">
                  <c:v>91.499999999999943</c:v>
                </c:pt>
                <c:pt idx="23">
                  <c:v>68.899999999999977</c:v>
                </c:pt>
                <c:pt idx="24">
                  <c:v>46.299999999999955</c:v>
                </c:pt>
                <c:pt idx="25">
                  <c:v>23.699999999999932</c:v>
                </c:pt>
                <c:pt idx="26">
                  <c:v>1.0999999999999091</c:v>
                </c:pt>
                <c:pt idx="27">
                  <c:v>-21.5</c:v>
                </c:pt>
                <c:pt idx="28">
                  <c:v>-44.100000000000023</c:v>
                </c:pt>
                <c:pt idx="29">
                  <c:v>-66.700000000000045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D3-4590-9F43-CEA8AA389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59375"/>
        <c:axId val="410159855"/>
      </c:scatterChart>
      <c:valAx>
        <c:axId val="41015937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855"/>
        <c:crosses val="autoZero"/>
        <c:crossBetween val="midCat"/>
      </c:valAx>
      <c:valAx>
        <c:axId val="4101598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37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3.4096128608923884E-3"/>
          <c:w val="1"/>
          <c:h val="0.98958333333333337"/>
        </c:manualLayout>
      </c:layout>
      <c:scatterChart>
        <c:scatterStyle val="lineMarker"/>
        <c:varyColors val="0"/>
        <c:ser>
          <c:idx val="2"/>
          <c:order val="0"/>
          <c:tx>
            <c:v>Boundary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'0-degree'!$D$57:$U$57</c:f>
              <c:numCache>
                <c:formatCode>0.0</c:formatCode>
                <c:ptCount val="18"/>
                <c:pt idx="0">
                  <c:v>-550</c:v>
                </c:pt>
                <c:pt idx="1">
                  <c:v>550</c:v>
                </c:pt>
                <c:pt idx="2">
                  <c:v>750</c:v>
                </c:pt>
                <c:pt idx="3">
                  <c:v>750</c:v>
                </c:pt>
                <c:pt idx="4">
                  <c:v>550</c:v>
                </c:pt>
                <c:pt idx="5">
                  <c:v>-550</c:v>
                </c:pt>
                <c:pt idx="6">
                  <c:v>-750</c:v>
                </c:pt>
                <c:pt idx="7">
                  <c:v>-750</c:v>
                </c:pt>
                <c:pt idx="8">
                  <c:v>-550</c:v>
                </c:pt>
              </c:numCache>
            </c:numRef>
          </c:xVal>
          <c:yVal>
            <c:numRef>
              <c:f>'0-degree'!$D$58:$U$58</c:f>
              <c:numCache>
                <c:formatCode>0.0</c:formatCode>
                <c:ptCount val="18"/>
                <c:pt idx="0">
                  <c:v>600</c:v>
                </c:pt>
                <c:pt idx="1">
                  <c:v>600</c:v>
                </c:pt>
                <c:pt idx="2">
                  <c:v>400</c:v>
                </c:pt>
                <c:pt idx="3">
                  <c:v>-400</c:v>
                </c:pt>
                <c:pt idx="4">
                  <c:v>-600</c:v>
                </c:pt>
                <c:pt idx="5">
                  <c:v>-600</c:v>
                </c:pt>
                <c:pt idx="6">
                  <c:v>-400</c:v>
                </c:pt>
                <c:pt idx="7">
                  <c:v>400</c:v>
                </c:pt>
                <c:pt idx="8">
                  <c:v>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E5-45E4-B289-319CD41E3F00}"/>
            </c:ext>
          </c:extLst>
        </c:ser>
        <c:ser>
          <c:idx val="4"/>
          <c:order val="1"/>
          <c:tx>
            <c:v>Hole1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'0-degree'!$D$62:$U$62</c:f>
              <c:numCache>
                <c:formatCode>0.0</c:formatCode>
                <c:ptCount val="18"/>
                <c:pt idx="0">
                  <c:v>-450</c:v>
                </c:pt>
                <c:pt idx="1">
                  <c:v>-250</c:v>
                </c:pt>
                <c:pt idx="2">
                  <c:v>-150</c:v>
                </c:pt>
                <c:pt idx="3">
                  <c:v>-150</c:v>
                </c:pt>
                <c:pt idx="4">
                  <c:v>-250</c:v>
                </c:pt>
                <c:pt idx="5">
                  <c:v>-450</c:v>
                </c:pt>
                <c:pt idx="6">
                  <c:v>-550</c:v>
                </c:pt>
                <c:pt idx="7">
                  <c:v>-550</c:v>
                </c:pt>
                <c:pt idx="8">
                  <c:v>-450</c:v>
                </c:pt>
              </c:numCache>
            </c:numRef>
          </c:xVal>
          <c:yVal>
            <c:numRef>
              <c:f>'0-degree'!$D$63:$U$63</c:f>
              <c:numCache>
                <c:formatCode>0.0</c:formatCode>
                <c:ptCount val="18"/>
                <c:pt idx="0">
                  <c:v>400</c:v>
                </c:pt>
                <c:pt idx="1">
                  <c:v>400</c:v>
                </c:pt>
                <c:pt idx="2">
                  <c:v>300</c:v>
                </c:pt>
                <c:pt idx="3">
                  <c:v>-300</c:v>
                </c:pt>
                <c:pt idx="4">
                  <c:v>-400</c:v>
                </c:pt>
                <c:pt idx="5">
                  <c:v>-400</c:v>
                </c:pt>
                <c:pt idx="6">
                  <c:v>-300</c:v>
                </c:pt>
                <c:pt idx="7">
                  <c:v>300</c:v>
                </c:pt>
                <c:pt idx="8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E5-45E4-B289-319CD41E3F00}"/>
            </c:ext>
          </c:extLst>
        </c:ser>
        <c:ser>
          <c:idx val="0"/>
          <c:order val="2"/>
          <c:tx>
            <c:v>Hole2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'0-degree'!$D$67:$U$67</c:f>
              <c:numCache>
                <c:formatCode>0.0</c:formatCode>
                <c:ptCount val="18"/>
                <c:pt idx="0">
                  <c:v>250</c:v>
                </c:pt>
                <c:pt idx="1">
                  <c:v>450</c:v>
                </c:pt>
                <c:pt idx="2">
                  <c:v>550</c:v>
                </c:pt>
                <c:pt idx="3">
                  <c:v>550</c:v>
                </c:pt>
                <c:pt idx="4">
                  <c:v>450</c:v>
                </c:pt>
                <c:pt idx="5">
                  <c:v>250</c:v>
                </c:pt>
                <c:pt idx="6">
                  <c:v>150</c:v>
                </c:pt>
                <c:pt idx="7">
                  <c:v>150</c:v>
                </c:pt>
                <c:pt idx="8">
                  <c:v>250</c:v>
                </c:pt>
              </c:numCache>
            </c:numRef>
          </c:xVal>
          <c:yVal>
            <c:numRef>
              <c:f>'0-degree'!$D$68:$U$68</c:f>
              <c:numCache>
                <c:formatCode>0.0</c:formatCode>
                <c:ptCount val="18"/>
                <c:pt idx="0">
                  <c:v>400</c:v>
                </c:pt>
                <c:pt idx="1">
                  <c:v>400</c:v>
                </c:pt>
                <c:pt idx="2">
                  <c:v>300</c:v>
                </c:pt>
                <c:pt idx="3">
                  <c:v>-300</c:v>
                </c:pt>
                <c:pt idx="4">
                  <c:v>-400</c:v>
                </c:pt>
                <c:pt idx="5">
                  <c:v>-400</c:v>
                </c:pt>
                <c:pt idx="6">
                  <c:v>-300</c:v>
                </c:pt>
                <c:pt idx="7">
                  <c:v>300</c:v>
                </c:pt>
                <c:pt idx="8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E5-45E4-B289-319CD41E3F00}"/>
            </c:ext>
          </c:extLst>
        </c:ser>
        <c:ser>
          <c:idx val="1"/>
          <c:order val="3"/>
          <c:tx>
            <c:v>Rebar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C0CFFF2-8B73-4476-9BD1-75448BA3D2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AE5-45E4-B289-319CD41E3F0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DF7D159-DB95-444B-A374-22D20FB696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AE5-45E4-B289-319CD41E3F0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E8CD6EB-A633-4F24-B3BD-BE54A50E95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AE5-45E4-B289-319CD41E3F0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BA0BFE9-1D04-4F71-94C1-C4553CEAE8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AE5-45E4-B289-319CD41E3F0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2C4EE0B-6005-4654-9A10-6DB799CA0A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AE5-45E4-B289-319CD41E3F0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8136E0C-EFF0-4A32-B9CF-50A39AC623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AE5-45E4-B289-319CD41E3F0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E07EAEB-73E6-44A0-A337-266448CF18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AE5-45E4-B289-319CD41E3F0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6ECF67C-652E-4A23-ADDD-0D533D1C37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AE5-45E4-B289-319CD41E3F0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294C75A-E6CF-4EFB-9FB1-22549986DD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AE5-45E4-B289-319CD41E3F0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12C89DF-275C-4A65-97FE-9FEA6D71C3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AE5-45E4-B289-319CD41E3F0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1362A82-5475-4CFB-BEB3-244901BB60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AE5-45E4-B289-319CD41E3F0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C1683DB-66C8-4C23-84E3-114CF5152A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AE5-45E4-B289-319CD41E3F0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37351AD-23C3-4906-9153-DD2B9D5D86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AE5-45E4-B289-319CD41E3F0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53417B8-E70E-476C-9DC7-6EE42ED434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AE5-45E4-B289-319CD41E3F0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A116052-7197-4F83-883D-6594338478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AE5-45E4-B289-319CD41E3F0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C21F2CC-BF64-4D03-8C02-05AAD1DD0A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AE5-45E4-B289-319CD41E3F0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4BC4AF2-7734-42E9-88B6-9EFD8E16EA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AE5-45E4-B289-319CD41E3F0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5B9473B-19B6-423A-8A5E-F3ADEE6558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AE5-45E4-B289-319CD41E3F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7030A0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'0-degree'!$D$72:$U$72</c:f>
              <c:numCache>
                <c:formatCode>0.0</c:formatCode>
                <c:ptCount val="18"/>
                <c:pt idx="0">
                  <c:v>-400</c:v>
                </c:pt>
                <c:pt idx="1">
                  <c:v>-200</c:v>
                </c:pt>
                <c:pt idx="2">
                  <c:v>0</c:v>
                </c:pt>
                <c:pt idx="3">
                  <c:v>200</c:v>
                </c:pt>
                <c:pt idx="4">
                  <c:v>400</c:v>
                </c:pt>
                <c:pt idx="5">
                  <c:v>-400</c:v>
                </c:pt>
                <c:pt idx="6">
                  <c:v>-200</c:v>
                </c:pt>
                <c:pt idx="7">
                  <c:v>0</c:v>
                </c:pt>
                <c:pt idx="8">
                  <c:v>200</c:v>
                </c:pt>
                <c:pt idx="9">
                  <c:v>400</c:v>
                </c:pt>
                <c:pt idx="10">
                  <c:v>-680</c:v>
                </c:pt>
                <c:pt idx="11">
                  <c:v>-680</c:v>
                </c:pt>
                <c:pt idx="12">
                  <c:v>-680</c:v>
                </c:pt>
                <c:pt idx="13">
                  <c:v>-680</c:v>
                </c:pt>
                <c:pt idx="14">
                  <c:v>680</c:v>
                </c:pt>
                <c:pt idx="15">
                  <c:v>680</c:v>
                </c:pt>
                <c:pt idx="16">
                  <c:v>680</c:v>
                </c:pt>
                <c:pt idx="17">
                  <c:v>680</c:v>
                </c:pt>
              </c:numCache>
            </c:numRef>
          </c:xVal>
          <c:yVal>
            <c:numRef>
              <c:f>'0-degree'!$D$73:$U$73</c:f>
              <c:numCache>
                <c:formatCode>0.0</c:formatCode>
                <c:ptCount val="18"/>
                <c:pt idx="0">
                  <c:v>530</c:v>
                </c:pt>
                <c:pt idx="1">
                  <c:v>530</c:v>
                </c:pt>
                <c:pt idx="2">
                  <c:v>530</c:v>
                </c:pt>
                <c:pt idx="3">
                  <c:v>530</c:v>
                </c:pt>
                <c:pt idx="4">
                  <c:v>530</c:v>
                </c:pt>
                <c:pt idx="5">
                  <c:v>-530</c:v>
                </c:pt>
                <c:pt idx="6">
                  <c:v>-530</c:v>
                </c:pt>
                <c:pt idx="7">
                  <c:v>-530</c:v>
                </c:pt>
                <c:pt idx="8">
                  <c:v>-530</c:v>
                </c:pt>
                <c:pt idx="9">
                  <c:v>-530</c:v>
                </c:pt>
                <c:pt idx="10">
                  <c:v>300</c:v>
                </c:pt>
                <c:pt idx="11">
                  <c:v>100</c:v>
                </c:pt>
                <c:pt idx="12">
                  <c:v>-100</c:v>
                </c:pt>
                <c:pt idx="13">
                  <c:v>-300</c:v>
                </c:pt>
                <c:pt idx="14">
                  <c:v>300</c:v>
                </c:pt>
                <c:pt idx="15">
                  <c:v>100</c:v>
                </c:pt>
                <c:pt idx="16">
                  <c:v>-100</c:v>
                </c:pt>
                <c:pt idx="17">
                  <c:v>-300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'0-degree'!$D$20:$U$20</c15:f>
                <c15:dlblRangeCache>
                  <c:ptCount val="18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0AE5-45E4-B289-319CD41E3F00}"/>
            </c:ext>
          </c:extLst>
        </c:ser>
        <c:ser>
          <c:idx val="3"/>
          <c:order val="4"/>
          <c:tx>
            <c:v>NA</c:v>
          </c:tx>
          <c:spPr>
            <a:ln w="15875">
              <a:solidFill>
                <a:srgbClr val="FF0000"/>
              </a:solidFill>
              <a:prstDash val="sysDot"/>
            </a:ln>
          </c:spPr>
          <c:marker>
            <c:symbol val="none"/>
          </c:marker>
          <c:xVal>
            <c:numRef>
              <c:f>'0-degree'!$L$134:$L$135</c:f>
              <c:numCache>
                <c:formatCode>0.0</c:formatCode>
                <c:ptCount val="2"/>
                <c:pt idx="0">
                  <c:v>-750</c:v>
                </c:pt>
                <c:pt idx="1">
                  <c:v>750</c:v>
                </c:pt>
              </c:numCache>
            </c:numRef>
          </c:xVal>
          <c:yVal>
            <c:numRef>
              <c:f>'0-degree'!$M$134:$M$135</c:f>
              <c:numCache>
                <c:formatCode>0.0</c:formatCode>
                <c:ptCount val="2"/>
                <c:pt idx="0">
                  <c:v>-530</c:v>
                </c:pt>
                <c:pt idx="1">
                  <c:v>-530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0AE5-45E4-B289-319CD41E3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59375"/>
        <c:axId val="410159855"/>
      </c:scatterChart>
      <c:valAx>
        <c:axId val="41015937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855"/>
        <c:crosses val="autoZero"/>
        <c:crossBetween val="midCat"/>
      </c:valAx>
      <c:valAx>
        <c:axId val="4101598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37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0354059724835281E-2"/>
          <c:w val="1"/>
          <c:h val="0.98958333333333337"/>
        </c:manualLayout>
      </c:layout>
      <c:scatterChart>
        <c:scatterStyle val="lineMarker"/>
        <c:varyColors val="0"/>
        <c:ser>
          <c:idx val="2"/>
          <c:order val="0"/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'0-degree'!$D$57:$U$57</c:f>
              <c:numCache>
                <c:formatCode>0.0</c:formatCode>
                <c:ptCount val="18"/>
                <c:pt idx="0">
                  <c:v>-550</c:v>
                </c:pt>
                <c:pt idx="1">
                  <c:v>550</c:v>
                </c:pt>
                <c:pt idx="2">
                  <c:v>750</c:v>
                </c:pt>
                <c:pt idx="3">
                  <c:v>750</c:v>
                </c:pt>
                <c:pt idx="4">
                  <c:v>550</c:v>
                </c:pt>
                <c:pt idx="5">
                  <c:v>-550</c:v>
                </c:pt>
                <c:pt idx="6">
                  <c:v>-750</c:v>
                </c:pt>
                <c:pt idx="7">
                  <c:v>-750</c:v>
                </c:pt>
                <c:pt idx="8">
                  <c:v>-550</c:v>
                </c:pt>
              </c:numCache>
            </c:numRef>
          </c:xVal>
          <c:yVal>
            <c:numRef>
              <c:f>'0-degree'!$D$58:$U$58</c:f>
              <c:numCache>
                <c:formatCode>0.0</c:formatCode>
                <c:ptCount val="18"/>
                <c:pt idx="0">
                  <c:v>600</c:v>
                </c:pt>
                <c:pt idx="1">
                  <c:v>600</c:v>
                </c:pt>
                <c:pt idx="2">
                  <c:v>400</c:v>
                </c:pt>
                <c:pt idx="3">
                  <c:v>-400</c:v>
                </c:pt>
                <c:pt idx="4">
                  <c:v>-600</c:v>
                </c:pt>
                <c:pt idx="5">
                  <c:v>-600</c:v>
                </c:pt>
                <c:pt idx="6">
                  <c:v>-400</c:v>
                </c:pt>
                <c:pt idx="7">
                  <c:v>400</c:v>
                </c:pt>
                <c:pt idx="8">
                  <c:v>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2E-4A31-A663-488332A0F983}"/>
            </c:ext>
          </c:extLst>
        </c:ser>
        <c:ser>
          <c:idx val="4"/>
          <c:order val="1"/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'0-degree'!$D$62:$U$62</c:f>
              <c:numCache>
                <c:formatCode>0.0</c:formatCode>
                <c:ptCount val="18"/>
                <c:pt idx="0">
                  <c:v>-450</c:v>
                </c:pt>
                <c:pt idx="1">
                  <c:v>-250</c:v>
                </c:pt>
                <c:pt idx="2">
                  <c:v>-150</c:v>
                </c:pt>
                <c:pt idx="3">
                  <c:v>-150</c:v>
                </c:pt>
                <c:pt idx="4">
                  <c:v>-250</c:v>
                </c:pt>
                <c:pt idx="5">
                  <c:v>-450</c:v>
                </c:pt>
                <c:pt idx="6">
                  <c:v>-550</c:v>
                </c:pt>
                <c:pt idx="7">
                  <c:v>-550</c:v>
                </c:pt>
                <c:pt idx="8">
                  <c:v>-450</c:v>
                </c:pt>
              </c:numCache>
            </c:numRef>
          </c:xVal>
          <c:yVal>
            <c:numRef>
              <c:f>'0-degree'!$D$63:$U$63</c:f>
              <c:numCache>
                <c:formatCode>0.0</c:formatCode>
                <c:ptCount val="18"/>
                <c:pt idx="0">
                  <c:v>400</c:v>
                </c:pt>
                <c:pt idx="1">
                  <c:v>400</c:v>
                </c:pt>
                <c:pt idx="2">
                  <c:v>300</c:v>
                </c:pt>
                <c:pt idx="3">
                  <c:v>-300</c:v>
                </c:pt>
                <c:pt idx="4">
                  <c:v>-400</c:v>
                </c:pt>
                <c:pt idx="5">
                  <c:v>-400</c:v>
                </c:pt>
                <c:pt idx="6">
                  <c:v>-300</c:v>
                </c:pt>
                <c:pt idx="7">
                  <c:v>300</c:v>
                </c:pt>
                <c:pt idx="8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2E-4A31-A663-488332A0F983}"/>
            </c:ext>
          </c:extLst>
        </c:ser>
        <c:ser>
          <c:idx val="0"/>
          <c:order val="2"/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'0-degree'!$D$67:$U$67</c:f>
              <c:numCache>
                <c:formatCode>0.0</c:formatCode>
                <c:ptCount val="18"/>
                <c:pt idx="0">
                  <c:v>250</c:v>
                </c:pt>
                <c:pt idx="1">
                  <c:v>450</c:v>
                </c:pt>
                <c:pt idx="2">
                  <c:v>550</c:v>
                </c:pt>
                <c:pt idx="3">
                  <c:v>550</c:v>
                </c:pt>
                <c:pt idx="4">
                  <c:v>450</c:v>
                </c:pt>
                <c:pt idx="5">
                  <c:v>250</c:v>
                </c:pt>
                <c:pt idx="6">
                  <c:v>150</c:v>
                </c:pt>
                <c:pt idx="7">
                  <c:v>150</c:v>
                </c:pt>
                <c:pt idx="8">
                  <c:v>250</c:v>
                </c:pt>
              </c:numCache>
            </c:numRef>
          </c:xVal>
          <c:yVal>
            <c:numRef>
              <c:f>'0-degree'!$D$68:$U$68</c:f>
              <c:numCache>
                <c:formatCode>0.0</c:formatCode>
                <c:ptCount val="18"/>
                <c:pt idx="0">
                  <c:v>400</c:v>
                </c:pt>
                <c:pt idx="1">
                  <c:v>400</c:v>
                </c:pt>
                <c:pt idx="2">
                  <c:v>300</c:v>
                </c:pt>
                <c:pt idx="3">
                  <c:v>-300</c:v>
                </c:pt>
                <c:pt idx="4">
                  <c:v>-400</c:v>
                </c:pt>
                <c:pt idx="5">
                  <c:v>-400</c:v>
                </c:pt>
                <c:pt idx="6">
                  <c:v>-300</c:v>
                </c:pt>
                <c:pt idx="7">
                  <c:v>300</c:v>
                </c:pt>
                <c:pt idx="8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2E-4A31-A663-488332A0F983}"/>
            </c:ext>
          </c:extLst>
        </c:ser>
        <c:ser>
          <c:idx val="1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3E7AFBE-C594-453B-8BDD-B9CB41BD38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F2E-4A31-A663-488332A0F98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AAD26B6-EDEF-4D51-9364-565D84F562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F2E-4A31-A663-488332A0F98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5729EFB-3894-460E-A9F9-BBFF15DCFE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F2E-4A31-A663-488332A0F98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1329DF3-6E9B-4717-A891-8B1E7D3EBE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F2E-4A31-A663-488332A0F98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348DE6B-EE0A-4659-BB89-13B35D7425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F2E-4A31-A663-488332A0F98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74B0DA5-D188-457B-8B65-4B7CA98DB3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F2E-4A31-A663-488332A0F98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4AE2AE6-45B1-40BD-A91F-C28A5A3373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F2E-4A31-A663-488332A0F98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BFC291D-95CD-4416-B133-3D7A00CF98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F2E-4A31-A663-488332A0F98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F6ED272-3748-4FB9-8D22-6E8E024196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F2E-4A31-A663-488332A0F98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811A0B1-9FE6-4EA0-A8D8-FE24F6C3C2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F2E-4A31-A663-488332A0F98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5FA9BAB-04C7-4869-A2A2-2437B0791C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F2E-4A31-A663-488332A0F98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D345BEF-585E-4C78-85E0-AC6D392FCD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F2E-4A31-A663-488332A0F98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0A11325-98EB-41FE-9C3C-2FD466A682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F2E-4A31-A663-488332A0F98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6BF527C-23BD-4EE7-B31F-D72BF32A3E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F2E-4A31-A663-488332A0F98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09064E3-3BFF-4E54-AD58-8FCDE945EE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3AC-4C64-AC58-213A2C8938E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2896CAC-2E08-4E4B-A4CA-244E501D3B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3AC-4C64-AC58-213A2C8938E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407CD3D-89CF-49B1-991B-6BDBECA148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3AC-4C64-AC58-213A2C8938E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C12F4FD-4C94-41A2-9A06-721C275B07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3AC-4C64-AC58-213A2C8938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7030A0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'0-degree'!$D$72:$U$72</c:f>
              <c:numCache>
                <c:formatCode>0.0</c:formatCode>
                <c:ptCount val="18"/>
                <c:pt idx="0">
                  <c:v>-400</c:v>
                </c:pt>
                <c:pt idx="1">
                  <c:v>-200</c:v>
                </c:pt>
                <c:pt idx="2">
                  <c:v>0</c:v>
                </c:pt>
                <c:pt idx="3">
                  <c:v>200</c:v>
                </c:pt>
                <c:pt idx="4">
                  <c:v>400</c:v>
                </c:pt>
                <c:pt idx="5">
                  <c:v>-400</c:v>
                </c:pt>
                <c:pt idx="6">
                  <c:v>-200</c:v>
                </c:pt>
                <c:pt idx="7">
                  <c:v>0</c:v>
                </c:pt>
                <c:pt idx="8">
                  <c:v>200</c:v>
                </c:pt>
                <c:pt idx="9">
                  <c:v>400</c:v>
                </c:pt>
                <c:pt idx="10">
                  <c:v>-680</c:v>
                </c:pt>
                <c:pt idx="11">
                  <c:v>-680</c:v>
                </c:pt>
                <c:pt idx="12">
                  <c:v>-680</c:v>
                </c:pt>
                <c:pt idx="13">
                  <c:v>-680</c:v>
                </c:pt>
                <c:pt idx="14">
                  <c:v>680</c:v>
                </c:pt>
                <c:pt idx="15">
                  <c:v>680</c:v>
                </c:pt>
                <c:pt idx="16">
                  <c:v>680</c:v>
                </c:pt>
                <c:pt idx="17">
                  <c:v>680</c:v>
                </c:pt>
              </c:numCache>
            </c:numRef>
          </c:xVal>
          <c:yVal>
            <c:numRef>
              <c:f>'0-degree'!$D$73:$U$73</c:f>
              <c:numCache>
                <c:formatCode>0.0</c:formatCode>
                <c:ptCount val="18"/>
                <c:pt idx="0">
                  <c:v>530</c:v>
                </c:pt>
                <c:pt idx="1">
                  <c:v>530</c:v>
                </c:pt>
                <c:pt idx="2">
                  <c:v>530</c:v>
                </c:pt>
                <c:pt idx="3">
                  <c:v>530</c:v>
                </c:pt>
                <c:pt idx="4">
                  <c:v>530</c:v>
                </c:pt>
                <c:pt idx="5">
                  <c:v>-530</c:v>
                </c:pt>
                <c:pt idx="6">
                  <c:v>-530</c:v>
                </c:pt>
                <c:pt idx="7">
                  <c:v>-530</c:v>
                </c:pt>
                <c:pt idx="8">
                  <c:v>-530</c:v>
                </c:pt>
                <c:pt idx="9">
                  <c:v>-530</c:v>
                </c:pt>
                <c:pt idx="10">
                  <c:v>300</c:v>
                </c:pt>
                <c:pt idx="11">
                  <c:v>100</c:v>
                </c:pt>
                <c:pt idx="12">
                  <c:v>-100</c:v>
                </c:pt>
                <c:pt idx="13">
                  <c:v>-300</c:v>
                </c:pt>
                <c:pt idx="14">
                  <c:v>300</c:v>
                </c:pt>
                <c:pt idx="15">
                  <c:v>100</c:v>
                </c:pt>
                <c:pt idx="16">
                  <c:v>-100</c:v>
                </c:pt>
                <c:pt idx="17">
                  <c:v>-300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'0-degree'!$D$20:$U$20</c15:f>
                <c15:dlblRangeCache>
                  <c:ptCount val="18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AF2E-4A31-A663-488332A0F983}"/>
            </c:ext>
          </c:extLst>
        </c:ser>
        <c:ser>
          <c:idx val="3"/>
          <c:order val="4"/>
          <c:marker>
            <c:symbol val="diamond"/>
            <c:size val="1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'0-degree'!$O$78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'0-degree'!$O$79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F2E-4A31-A663-488332A0F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59375"/>
        <c:axId val="410159855"/>
      </c:scatterChart>
      <c:valAx>
        <c:axId val="41015937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855"/>
        <c:crosses val="autoZero"/>
        <c:crossBetween val="midCat"/>
      </c:valAx>
      <c:valAx>
        <c:axId val="4101598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37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0354213186038312E-2"/>
          <c:w val="1"/>
          <c:h val="0.98958333333333337"/>
        </c:manualLayout>
      </c:layout>
      <c:scatterChart>
        <c:scatterStyle val="lineMarker"/>
        <c:varyColors val="0"/>
        <c:ser>
          <c:idx val="2"/>
          <c:order val="0"/>
          <c:tx>
            <c:v>Boundary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'15-degree'!$D$6:$U$6</c:f>
              <c:numCache>
                <c:formatCode>0.0</c:formatCode>
                <c:ptCount val="18"/>
                <c:pt idx="0">
                  <c:v>-550</c:v>
                </c:pt>
                <c:pt idx="1">
                  <c:v>550</c:v>
                </c:pt>
                <c:pt idx="2">
                  <c:v>750</c:v>
                </c:pt>
                <c:pt idx="3">
                  <c:v>750</c:v>
                </c:pt>
                <c:pt idx="4">
                  <c:v>550</c:v>
                </c:pt>
                <c:pt idx="5">
                  <c:v>-550</c:v>
                </c:pt>
                <c:pt idx="6">
                  <c:v>-750</c:v>
                </c:pt>
                <c:pt idx="7">
                  <c:v>-750</c:v>
                </c:pt>
                <c:pt idx="8">
                  <c:v>-550</c:v>
                </c:pt>
              </c:numCache>
            </c:numRef>
          </c:xVal>
          <c:yVal>
            <c:numRef>
              <c:f>'15-degree'!$D$7:$U$7</c:f>
              <c:numCache>
                <c:formatCode>General</c:formatCode>
                <c:ptCount val="18"/>
                <c:pt idx="0">
                  <c:v>600</c:v>
                </c:pt>
                <c:pt idx="1">
                  <c:v>600</c:v>
                </c:pt>
                <c:pt idx="2">
                  <c:v>400</c:v>
                </c:pt>
                <c:pt idx="3">
                  <c:v>-400</c:v>
                </c:pt>
                <c:pt idx="4">
                  <c:v>-600</c:v>
                </c:pt>
                <c:pt idx="5">
                  <c:v>-600</c:v>
                </c:pt>
                <c:pt idx="6">
                  <c:v>-400</c:v>
                </c:pt>
                <c:pt idx="7">
                  <c:v>400</c:v>
                </c:pt>
                <c:pt idx="8" formatCode="0.0">
                  <c:v>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8B-4306-AC03-A91B886B0F79}"/>
            </c:ext>
          </c:extLst>
        </c:ser>
        <c:ser>
          <c:idx val="4"/>
          <c:order val="1"/>
          <c:tx>
            <c:v>Hole1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'15-degree'!$D$11:$U$11</c:f>
              <c:numCache>
                <c:formatCode>0.0</c:formatCode>
                <c:ptCount val="18"/>
                <c:pt idx="0">
                  <c:v>-450</c:v>
                </c:pt>
                <c:pt idx="1">
                  <c:v>-250</c:v>
                </c:pt>
                <c:pt idx="2">
                  <c:v>-150</c:v>
                </c:pt>
                <c:pt idx="3">
                  <c:v>-150</c:v>
                </c:pt>
                <c:pt idx="4">
                  <c:v>-250</c:v>
                </c:pt>
                <c:pt idx="5">
                  <c:v>-450</c:v>
                </c:pt>
                <c:pt idx="6">
                  <c:v>-550</c:v>
                </c:pt>
                <c:pt idx="7">
                  <c:v>-550</c:v>
                </c:pt>
                <c:pt idx="8">
                  <c:v>-450</c:v>
                </c:pt>
              </c:numCache>
            </c:numRef>
          </c:xVal>
          <c:yVal>
            <c:numRef>
              <c:f>'15-degree'!$D$12:$U$12</c:f>
              <c:numCache>
                <c:formatCode>General</c:formatCode>
                <c:ptCount val="18"/>
                <c:pt idx="0">
                  <c:v>400</c:v>
                </c:pt>
                <c:pt idx="1">
                  <c:v>400</c:v>
                </c:pt>
                <c:pt idx="2">
                  <c:v>300</c:v>
                </c:pt>
                <c:pt idx="3">
                  <c:v>-300</c:v>
                </c:pt>
                <c:pt idx="4">
                  <c:v>-400</c:v>
                </c:pt>
                <c:pt idx="5">
                  <c:v>-400</c:v>
                </c:pt>
                <c:pt idx="6">
                  <c:v>-300</c:v>
                </c:pt>
                <c:pt idx="7">
                  <c:v>300</c:v>
                </c:pt>
                <c:pt idx="8" formatCode="0.0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8B-4306-AC03-A91B886B0F79}"/>
            </c:ext>
          </c:extLst>
        </c:ser>
        <c:ser>
          <c:idx val="0"/>
          <c:order val="2"/>
          <c:tx>
            <c:v>Hole2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'15-degree'!$D$16:$U$16</c:f>
              <c:numCache>
                <c:formatCode>0.0</c:formatCode>
                <c:ptCount val="18"/>
                <c:pt idx="0">
                  <c:v>250</c:v>
                </c:pt>
                <c:pt idx="1">
                  <c:v>450</c:v>
                </c:pt>
                <c:pt idx="2">
                  <c:v>550</c:v>
                </c:pt>
                <c:pt idx="3">
                  <c:v>550</c:v>
                </c:pt>
                <c:pt idx="4">
                  <c:v>450</c:v>
                </c:pt>
                <c:pt idx="5">
                  <c:v>250</c:v>
                </c:pt>
                <c:pt idx="6">
                  <c:v>150</c:v>
                </c:pt>
                <c:pt idx="7">
                  <c:v>150</c:v>
                </c:pt>
                <c:pt idx="8">
                  <c:v>250</c:v>
                </c:pt>
              </c:numCache>
            </c:numRef>
          </c:xVal>
          <c:yVal>
            <c:numRef>
              <c:f>'15-degree'!$D$17:$U$17</c:f>
              <c:numCache>
                <c:formatCode>General</c:formatCode>
                <c:ptCount val="18"/>
                <c:pt idx="0">
                  <c:v>400</c:v>
                </c:pt>
                <c:pt idx="1">
                  <c:v>400</c:v>
                </c:pt>
                <c:pt idx="2">
                  <c:v>300</c:v>
                </c:pt>
                <c:pt idx="3">
                  <c:v>-300</c:v>
                </c:pt>
                <c:pt idx="4">
                  <c:v>-400</c:v>
                </c:pt>
                <c:pt idx="5">
                  <c:v>-400</c:v>
                </c:pt>
                <c:pt idx="6">
                  <c:v>-300</c:v>
                </c:pt>
                <c:pt idx="7">
                  <c:v>300</c:v>
                </c:pt>
                <c:pt idx="8" formatCode="0.0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8B-4306-AC03-A91B886B0F79}"/>
            </c:ext>
          </c:extLst>
        </c:ser>
        <c:ser>
          <c:idx val="1"/>
          <c:order val="3"/>
          <c:tx>
            <c:v>Rebar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786FA66-711A-4FE1-BD52-3C20E02E69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88B-4306-AC03-A91B886B0F7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F740ECC-B886-4198-B70E-ECD8683DF6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88B-4306-AC03-A91B886B0F7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DFC5FFD-E603-468E-B5B6-5D935A16D8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88B-4306-AC03-A91B886B0F7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FDE4C7E-EAD2-47D8-B088-4A4913764C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88B-4306-AC03-A91B886B0F7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0C5A5C9-7095-48C5-8910-3E600EEDA0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88B-4306-AC03-A91B886B0F7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A43ED34-DD6C-435E-8CC1-FB20A9676B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88B-4306-AC03-A91B886B0F7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87F1F15-E3BC-4697-A9DC-F8FA5D2F38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88B-4306-AC03-A91B886B0F7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BCA0219-FBFE-4199-851C-71D6FD07C2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88B-4306-AC03-A91B886B0F7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068D7A7-87DC-4953-86BA-68776D4F0F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88B-4306-AC03-A91B886B0F7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C0A650E-514E-4D3D-ADE6-EDE9376579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88B-4306-AC03-A91B886B0F7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16B9DF7-4578-4631-87B2-93DD80139B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88B-4306-AC03-A91B886B0F7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9BFD15E-55C7-4CB4-BBEC-748AB91124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88B-4306-AC03-A91B886B0F7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2629227-29DD-426F-B7AE-0E0AA4303D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88B-4306-AC03-A91B886B0F7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568F315-2072-432A-A7F4-493F83FFB9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88B-4306-AC03-A91B886B0F7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0B3F82F-2C58-4459-AC42-3493327F83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88B-4306-AC03-A91B886B0F7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C2FD74F-B2A1-4E72-BCF2-AF67BC223F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88B-4306-AC03-A91B886B0F7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23E7438-527F-4820-9098-DBD05120DA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88B-4306-AC03-A91B886B0F7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293DB3C-F6DC-42D4-B073-EBE10ADF17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88B-4306-AC03-A91B886B0F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7030A0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'15-degree'!$D$21:$U$21</c:f>
              <c:numCache>
                <c:formatCode>0.0</c:formatCode>
                <c:ptCount val="18"/>
                <c:pt idx="0">
                  <c:v>-400</c:v>
                </c:pt>
                <c:pt idx="1">
                  <c:v>-200</c:v>
                </c:pt>
                <c:pt idx="2">
                  <c:v>0</c:v>
                </c:pt>
                <c:pt idx="3">
                  <c:v>200</c:v>
                </c:pt>
                <c:pt idx="4">
                  <c:v>400</c:v>
                </c:pt>
                <c:pt idx="5">
                  <c:v>-400</c:v>
                </c:pt>
                <c:pt idx="6">
                  <c:v>-200</c:v>
                </c:pt>
                <c:pt idx="7">
                  <c:v>0</c:v>
                </c:pt>
                <c:pt idx="8">
                  <c:v>200</c:v>
                </c:pt>
                <c:pt idx="9" formatCode="General">
                  <c:v>400</c:v>
                </c:pt>
                <c:pt idx="10" formatCode="General">
                  <c:v>-680</c:v>
                </c:pt>
                <c:pt idx="11" formatCode="General">
                  <c:v>-680</c:v>
                </c:pt>
                <c:pt idx="12">
                  <c:v>-680</c:v>
                </c:pt>
                <c:pt idx="13">
                  <c:v>-680</c:v>
                </c:pt>
                <c:pt idx="14">
                  <c:v>680</c:v>
                </c:pt>
                <c:pt idx="15">
                  <c:v>680</c:v>
                </c:pt>
                <c:pt idx="16">
                  <c:v>680</c:v>
                </c:pt>
                <c:pt idx="17">
                  <c:v>680</c:v>
                </c:pt>
              </c:numCache>
            </c:numRef>
          </c:xVal>
          <c:yVal>
            <c:numRef>
              <c:f>'15-degree'!$D$22:$U$22</c:f>
              <c:numCache>
                <c:formatCode>General</c:formatCode>
                <c:ptCount val="18"/>
                <c:pt idx="0">
                  <c:v>530</c:v>
                </c:pt>
                <c:pt idx="1">
                  <c:v>530</c:v>
                </c:pt>
                <c:pt idx="2">
                  <c:v>530</c:v>
                </c:pt>
                <c:pt idx="3">
                  <c:v>530</c:v>
                </c:pt>
                <c:pt idx="4">
                  <c:v>530</c:v>
                </c:pt>
                <c:pt idx="5">
                  <c:v>-530</c:v>
                </c:pt>
                <c:pt idx="6">
                  <c:v>-530</c:v>
                </c:pt>
                <c:pt idx="7">
                  <c:v>-530</c:v>
                </c:pt>
                <c:pt idx="8" formatCode="0.0">
                  <c:v>-530</c:v>
                </c:pt>
                <c:pt idx="9">
                  <c:v>-530</c:v>
                </c:pt>
                <c:pt idx="10">
                  <c:v>300</c:v>
                </c:pt>
                <c:pt idx="11">
                  <c:v>100</c:v>
                </c:pt>
                <c:pt idx="12" formatCode="0.0">
                  <c:v>-100</c:v>
                </c:pt>
                <c:pt idx="13" formatCode="0.0">
                  <c:v>-300</c:v>
                </c:pt>
                <c:pt idx="14" formatCode="0.0">
                  <c:v>300</c:v>
                </c:pt>
                <c:pt idx="15" formatCode="0.0">
                  <c:v>100</c:v>
                </c:pt>
                <c:pt idx="16" formatCode="0.0">
                  <c:v>-100</c:v>
                </c:pt>
                <c:pt idx="17" formatCode="0.0">
                  <c:v>-300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'15-degree'!$D$20:$U$20</c15:f>
                <c15:dlblRangeCache>
                  <c:ptCount val="18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F88B-4306-AC03-A91B886B0F79}"/>
            </c:ext>
          </c:extLst>
        </c:ser>
        <c:ser>
          <c:idx val="3"/>
          <c:order val="4"/>
          <c:tx>
            <c:v>Centroid</c:v>
          </c:tx>
          <c:marker>
            <c:symbol val="diamond"/>
            <c:size val="1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'15-degree'!$H$47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'15-degree'!$H$48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88B-4306-AC03-A91B886B0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59375"/>
        <c:axId val="410159855"/>
      </c:scatterChart>
      <c:valAx>
        <c:axId val="41015937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855"/>
        <c:crosses val="autoZero"/>
        <c:crossBetween val="midCat"/>
      </c:valAx>
      <c:valAx>
        <c:axId val="4101598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37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035397194055779E-2"/>
          <c:w val="1"/>
          <c:h val="0.98958333333333337"/>
        </c:manualLayout>
      </c:layout>
      <c:scatterChart>
        <c:scatterStyle val="lineMarker"/>
        <c:varyColors val="0"/>
        <c:ser>
          <c:idx val="2"/>
          <c:order val="0"/>
          <c:tx>
            <c:v>Boundary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'15-degree'!$D$57:$U$57</c:f>
              <c:numCache>
                <c:formatCode>0.0</c:formatCode>
                <c:ptCount val="18"/>
                <c:pt idx="0">
                  <c:v>-686.55063152050002</c:v>
                </c:pt>
                <c:pt idx="1">
                  <c:v>375.96777739747517</c:v>
                </c:pt>
                <c:pt idx="2">
                  <c:v>620.91675167579297</c:v>
                </c:pt>
                <c:pt idx="3">
                  <c:v>827.97198775780953</c:v>
                </c:pt>
                <c:pt idx="4">
                  <c:v>686.55063152050002</c:v>
                </c:pt>
                <c:pt idx="5">
                  <c:v>-375.96777739747517</c:v>
                </c:pt>
                <c:pt idx="6">
                  <c:v>-620.91675167579297</c:v>
                </c:pt>
                <c:pt idx="7">
                  <c:v>-827.97198775780953</c:v>
                </c:pt>
                <c:pt idx="8">
                  <c:v>-686.55063152050002</c:v>
                </c:pt>
              </c:numCache>
            </c:numRef>
          </c:xVal>
          <c:yVal>
            <c:numRef>
              <c:f>'15-degree'!$D$58:$U$58</c:f>
              <c:numCache>
                <c:formatCode>0.0</c:formatCode>
                <c:ptCount val="18"/>
                <c:pt idx="0">
                  <c:v>437.20502096705457</c:v>
                </c:pt>
                <c:pt idx="1">
                  <c:v>721.90597057982734</c:v>
                </c:pt>
                <c:pt idx="2">
                  <c:v>580.48461434251783</c:v>
                </c:pt>
                <c:pt idx="3">
                  <c:v>-192.25604668873675</c:v>
                </c:pt>
                <c:pt idx="4">
                  <c:v>-437.20502096705457</c:v>
                </c:pt>
                <c:pt idx="5">
                  <c:v>-721.90597057982734</c:v>
                </c:pt>
                <c:pt idx="6">
                  <c:v>-580.48461434251783</c:v>
                </c:pt>
                <c:pt idx="7">
                  <c:v>192.25604668873675</c:v>
                </c:pt>
                <c:pt idx="8">
                  <c:v>437.20502096705457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13-457D-AE1E-64D6CD796336}"/>
            </c:ext>
          </c:extLst>
        </c:ser>
        <c:ser>
          <c:idx val="4"/>
          <c:order val="1"/>
          <c:tx>
            <c:v>Hole1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'15-degree'!$D$62:$U$62</c:f>
              <c:numCache>
                <c:formatCode>0.0</c:formatCode>
                <c:ptCount val="18"/>
                <c:pt idx="0">
                  <c:v>-538.19423987108905</c:v>
                </c:pt>
                <c:pt idx="1">
                  <c:v>-345.0090746132754</c:v>
                </c:pt>
                <c:pt idx="2">
                  <c:v>-222.53458747411645</c:v>
                </c:pt>
                <c:pt idx="3">
                  <c:v>-67.243160412604013</c:v>
                </c:pt>
                <c:pt idx="4">
                  <c:v>-137.95383853125878</c:v>
                </c:pt>
                <c:pt idx="5">
                  <c:v>-331.13900378907243</c:v>
                </c:pt>
                <c:pt idx="6">
                  <c:v>-453.61349092823139</c:v>
                </c:pt>
                <c:pt idx="7">
                  <c:v>-608.90491798974381</c:v>
                </c:pt>
                <c:pt idx="8">
                  <c:v>-538.19423987108905</c:v>
                </c:pt>
              </c:numCache>
            </c:numRef>
          </c:xVal>
          <c:yVal>
            <c:numRef>
              <c:f>'15-degree'!$D$63:$U$63</c:f>
              <c:numCache>
                <c:formatCode>0.0</c:formatCode>
                <c:ptCount val="18"/>
                <c:pt idx="0">
                  <c:v>269.90176021949299</c:v>
                </c:pt>
                <c:pt idx="1">
                  <c:v>321.66556923999713</c:v>
                </c:pt>
                <c:pt idx="2">
                  <c:v>250.95489112134237</c:v>
                </c:pt>
                <c:pt idx="3">
                  <c:v>-328.60060465209858</c:v>
                </c:pt>
                <c:pt idx="4">
                  <c:v>-451.07509179125748</c:v>
                </c:pt>
                <c:pt idx="5">
                  <c:v>-502.83890081176162</c:v>
                </c:pt>
                <c:pt idx="6">
                  <c:v>-432.12822269310686</c:v>
                </c:pt>
                <c:pt idx="7">
                  <c:v>147.42727308033406</c:v>
                </c:pt>
                <c:pt idx="8">
                  <c:v>269.90176021949299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13-457D-AE1E-64D6CD796336}"/>
            </c:ext>
          </c:extLst>
        </c:ser>
        <c:ser>
          <c:idx val="0"/>
          <c:order val="2"/>
          <c:tx>
            <c:v>Hole2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'15-degree'!$D$67:$U$67</c:f>
              <c:numCache>
                <c:formatCode>0.0</c:formatCode>
                <c:ptCount val="18"/>
                <c:pt idx="0">
                  <c:v>137.95383853125878</c:v>
                </c:pt>
                <c:pt idx="1">
                  <c:v>331.13900378907243</c:v>
                </c:pt>
                <c:pt idx="2">
                  <c:v>453.61349092823139</c:v>
                </c:pt>
                <c:pt idx="3">
                  <c:v>608.90491798974381</c:v>
                </c:pt>
                <c:pt idx="4">
                  <c:v>538.19423987108905</c:v>
                </c:pt>
                <c:pt idx="5">
                  <c:v>345.0090746132754</c:v>
                </c:pt>
                <c:pt idx="6">
                  <c:v>222.53458747411645</c:v>
                </c:pt>
                <c:pt idx="7">
                  <c:v>67.243160412604013</c:v>
                </c:pt>
                <c:pt idx="8">
                  <c:v>137.95383853125878</c:v>
                </c:pt>
              </c:numCache>
            </c:numRef>
          </c:xVal>
          <c:yVal>
            <c:numRef>
              <c:f>'15-degree'!$D$68:$U$68</c:f>
              <c:numCache>
                <c:formatCode>0.0</c:formatCode>
                <c:ptCount val="18"/>
                <c:pt idx="0">
                  <c:v>451.07509179125748</c:v>
                </c:pt>
                <c:pt idx="1">
                  <c:v>502.83890081176162</c:v>
                </c:pt>
                <c:pt idx="2">
                  <c:v>432.12822269310686</c:v>
                </c:pt>
                <c:pt idx="3">
                  <c:v>-147.42727308033406</c:v>
                </c:pt>
                <c:pt idx="4">
                  <c:v>-269.90176021949299</c:v>
                </c:pt>
                <c:pt idx="5">
                  <c:v>-321.66556923999713</c:v>
                </c:pt>
                <c:pt idx="6">
                  <c:v>-250.95489112134237</c:v>
                </c:pt>
                <c:pt idx="7">
                  <c:v>328.60060465209858</c:v>
                </c:pt>
                <c:pt idx="8">
                  <c:v>451.07509179125748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13-457D-AE1E-64D6CD796336}"/>
            </c:ext>
          </c:extLst>
        </c:ser>
        <c:ser>
          <c:idx val="3"/>
          <c:order val="3"/>
          <c:tx>
            <c:v>i1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'15-degree'!$BB$144:$BI$144</c:f>
              <c:numCache>
                <c:formatCode>0.00</c:formatCode>
                <c:ptCount val="8"/>
                <c:pt idx="0">
                  <c:v>326.05628990912169</c:v>
                </c:pt>
                <c:pt idx="1">
                  <c:v>399.13177935474801</c:v>
                </c:pt>
              </c:numCache>
            </c:numRef>
          </c:xVal>
          <c:yVal>
            <c:numRef>
              <c:f>'15-degree'!$BJ$144:$BQ$144</c:f>
              <c:numCache>
                <c:formatCode>0.00</c:formatCode>
                <c:ptCount val="8"/>
                <c:pt idx="0">
                  <c:v>708.5322278142869</c:v>
                </c:pt>
                <c:pt idx="1">
                  <c:v>708.5322278142869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13-457D-AE1E-64D6CD796336}"/>
            </c:ext>
          </c:extLst>
        </c:ser>
        <c:ser>
          <c:idx val="5"/>
          <c:order val="4"/>
          <c:tx>
            <c:v>i2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'15-degree'!$BB$145:$BI$145</c:f>
              <c:numCache>
                <c:formatCode>0.00</c:formatCode>
                <c:ptCount val="8"/>
                <c:pt idx="0">
                  <c:v>226.23331493241483</c:v>
                </c:pt>
                <c:pt idx="1">
                  <c:v>445.45978326929344</c:v>
                </c:pt>
              </c:numCache>
            </c:numRef>
          </c:xVal>
          <c:yVal>
            <c:numRef>
              <c:f>'15-degree'!$BJ$145:$BQ$145</c:f>
              <c:numCache>
                <c:formatCode>0.00</c:formatCode>
                <c:ptCount val="8"/>
                <c:pt idx="0">
                  <c:v>681.78474228320613</c:v>
                </c:pt>
                <c:pt idx="1">
                  <c:v>681.78474228320613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B13-457D-AE1E-64D6CD796336}"/>
            </c:ext>
          </c:extLst>
        </c:ser>
        <c:ser>
          <c:idx val="6"/>
          <c:order val="5"/>
          <c:tx>
            <c:v>i3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'15-degree'!$BB$146:$BI$146</c:f>
              <c:numCache>
                <c:formatCode>0.00</c:formatCode>
                <c:ptCount val="8"/>
                <c:pt idx="0">
                  <c:v>126.41033995570756</c:v>
                </c:pt>
                <c:pt idx="1">
                  <c:v>491.78778718383887</c:v>
                </c:pt>
              </c:numCache>
            </c:numRef>
          </c:xVal>
          <c:yVal>
            <c:numRef>
              <c:f>'15-degree'!$BJ$146:$BQ$146</c:f>
              <c:numCache>
                <c:formatCode>0.00</c:formatCode>
                <c:ptCount val="8"/>
                <c:pt idx="0">
                  <c:v>655.03725675212524</c:v>
                </c:pt>
                <c:pt idx="1">
                  <c:v>655.03725675212524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B13-457D-AE1E-64D6CD796336}"/>
            </c:ext>
          </c:extLst>
        </c:ser>
        <c:ser>
          <c:idx val="7"/>
          <c:order val="6"/>
          <c:tx>
            <c:v>i4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'15-degree'!$BB$147:$BI$147</c:f>
              <c:numCache>
                <c:formatCode>0.00</c:formatCode>
                <c:ptCount val="8"/>
                <c:pt idx="0">
                  <c:v>26.587364978999886</c:v>
                </c:pt>
                <c:pt idx="1">
                  <c:v>538.11579109838431</c:v>
                </c:pt>
              </c:numCache>
            </c:numRef>
          </c:xVal>
          <c:yVal>
            <c:numRef>
              <c:f>'15-degree'!$BJ$147:$BQ$147</c:f>
              <c:numCache>
                <c:formatCode>0.00</c:formatCode>
                <c:ptCount val="8"/>
                <c:pt idx="0">
                  <c:v>628.28977122104436</c:v>
                </c:pt>
                <c:pt idx="1">
                  <c:v>628.28977122104436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B13-457D-AE1E-64D6CD796336}"/>
            </c:ext>
          </c:extLst>
        </c:ser>
        <c:ser>
          <c:idx val="8"/>
          <c:order val="7"/>
          <c:tx>
            <c:v>i5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'15-degree'!$BB$148:$BI$148</c:f>
              <c:numCache>
                <c:formatCode>0.00</c:formatCode>
                <c:ptCount val="8"/>
                <c:pt idx="0">
                  <c:v>-73.235609997706973</c:v>
                </c:pt>
                <c:pt idx="1">
                  <c:v>584.44379501292974</c:v>
                </c:pt>
              </c:numCache>
            </c:numRef>
          </c:xVal>
          <c:yVal>
            <c:numRef>
              <c:f>'15-degree'!$BJ$148:$BQ$148</c:f>
              <c:numCache>
                <c:formatCode>0.00</c:formatCode>
                <c:ptCount val="8"/>
                <c:pt idx="0">
                  <c:v>601.54228568996359</c:v>
                </c:pt>
                <c:pt idx="1">
                  <c:v>601.54228568996359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B13-457D-AE1E-64D6CD796336}"/>
            </c:ext>
          </c:extLst>
        </c:ser>
        <c:ser>
          <c:idx val="9"/>
          <c:order val="8"/>
          <c:tx>
            <c:v>i6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'15-degree'!$BB$149:$BI$149</c:f>
              <c:numCache>
                <c:formatCode>0.00</c:formatCode>
                <c:ptCount val="8"/>
                <c:pt idx="0">
                  <c:v>-173.05858497441423</c:v>
                </c:pt>
                <c:pt idx="1">
                  <c:v>622.44133279138123</c:v>
                </c:pt>
              </c:numCache>
            </c:numRef>
          </c:xVal>
          <c:yVal>
            <c:numRef>
              <c:f>'15-degree'!$BJ$149:$BQ$149</c:f>
              <c:numCache>
                <c:formatCode>0.00</c:formatCode>
                <c:ptCount val="8"/>
                <c:pt idx="0">
                  <c:v>574.79480015888271</c:v>
                </c:pt>
                <c:pt idx="1">
                  <c:v>574.79480015888271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B13-457D-AE1E-64D6CD796336}"/>
            </c:ext>
          </c:extLst>
        </c:ser>
        <c:ser>
          <c:idx val="10"/>
          <c:order val="9"/>
          <c:tx>
            <c:v>i7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'15-degree'!$BB$150:$BI$150</c:f>
              <c:numCache>
                <c:formatCode>0.00</c:formatCode>
                <c:ptCount val="8"/>
                <c:pt idx="0">
                  <c:v>-272.88155995112112</c:v>
                </c:pt>
                <c:pt idx="1">
                  <c:v>629.60829993899745</c:v>
                </c:pt>
              </c:numCache>
            </c:numRef>
          </c:xVal>
          <c:yVal>
            <c:numRef>
              <c:f>'15-degree'!$BJ$150:$BQ$150</c:f>
              <c:numCache>
                <c:formatCode>0.00</c:formatCode>
                <c:ptCount val="8"/>
                <c:pt idx="0">
                  <c:v>548.04731462780194</c:v>
                </c:pt>
                <c:pt idx="1">
                  <c:v>548.04731462780194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B13-457D-AE1E-64D6CD796336}"/>
            </c:ext>
          </c:extLst>
        </c:ser>
        <c:ser>
          <c:idx val="12"/>
          <c:order val="10"/>
          <c:tx>
            <c:v>i8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'15-degree'!$BB$151:$BI$151</c:f>
              <c:numCache>
                <c:formatCode>0.00</c:formatCode>
                <c:ptCount val="8"/>
                <c:pt idx="0">
                  <c:v>-372.70453492782838</c:v>
                </c:pt>
                <c:pt idx="1">
                  <c:v>636.77526708661367</c:v>
                </c:pt>
              </c:numCache>
            </c:numRef>
          </c:xVal>
          <c:yVal>
            <c:numRef>
              <c:f>'15-degree'!$BJ$151:$BQ$151</c:f>
              <c:numCache>
                <c:formatCode>0.00</c:formatCode>
                <c:ptCount val="8"/>
                <c:pt idx="0">
                  <c:v>521.29982909672106</c:v>
                </c:pt>
                <c:pt idx="1">
                  <c:v>521.29982909672106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B13-457D-AE1E-64D6CD796336}"/>
            </c:ext>
          </c:extLst>
        </c:ser>
        <c:ser>
          <c:idx val="13"/>
          <c:order val="11"/>
          <c:tx>
            <c:v>i9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'15-degree'!$BB$152:$BI$152</c:f>
              <c:numCache>
                <c:formatCode>0.00</c:formatCode>
                <c:ptCount val="8"/>
                <c:pt idx="0">
                  <c:v>-472.52750990453524</c:v>
                </c:pt>
                <c:pt idx="1">
                  <c:v>300.21315112671948</c:v>
                </c:pt>
                <c:pt idx="2">
                  <c:v>345.49174195918283</c:v>
                </c:pt>
                <c:pt idx="3">
                  <c:v>643.94223423422989</c:v>
                </c:pt>
              </c:numCache>
            </c:numRef>
          </c:xVal>
          <c:yVal>
            <c:numRef>
              <c:f>'15-degree'!$BJ$152:$BQ$152</c:f>
              <c:numCache>
                <c:formatCode>0.00</c:formatCode>
                <c:ptCount val="8"/>
                <c:pt idx="0">
                  <c:v>494.55234356564023</c:v>
                </c:pt>
                <c:pt idx="1">
                  <c:v>494.55234356564023</c:v>
                </c:pt>
                <c:pt idx="2">
                  <c:v>494.55234356564023</c:v>
                </c:pt>
                <c:pt idx="3">
                  <c:v>494.55234356564023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B13-457D-AE1E-64D6CD796336}"/>
            </c:ext>
          </c:extLst>
        </c:ser>
        <c:ser>
          <c:idx val="11"/>
          <c:order val="12"/>
          <c:tx>
            <c:v>i10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'15-degree'!$BB$153:$BI$153</c:f>
              <c:numCache>
                <c:formatCode>0.00</c:formatCode>
                <c:ptCount val="8"/>
                <c:pt idx="0">
                  <c:v>-572.35048488124244</c:v>
                </c:pt>
                <c:pt idx="1">
                  <c:v>200.39017615001248</c:v>
                </c:pt>
                <c:pt idx="2">
                  <c:v>391.81974587372827</c:v>
                </c:pt>
                <c:pt idx="3">
                  <c:v>651.10920138184611</c:v>
                </c:pt>
              </c:numCache>
            </c:numRef>
          </c:xVal>
          <c:yVal>
            <c:numRef>
              <c:f>'15-degree'!$BJ$153:$BQ$153</c:f>
              <c:numCache>
                <c:formatCode>0.00</c:formatCode>
                <c:ptCount val="8"/>
                <c:pt idx="0">
                  <c:v>467.8048580345594</c:v>
                </c:pt>
                <c:pt idx="1">
                  <c:v>467.8048580345594</c:v>
                </c:pt>
                <c:pt idx="2">
                  <c:v>467.8048580345594</c:v>
                </c:pt>
                <c:pt idx="3">
                  <c:v>467.8048580345594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B13-457D-AE1E-64D6CD796336}"/>
            </c:ext>
          </c:extLst>
        </c:ser>
        <c:ser>
          <c:idx val="14"/>
          <c:order val="13"/>
          <c:tx>
            <c:v>i11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'15-degree'!$BB$154:$BI$154</c:f>
              <c:numCache>
                <c:formatCode>0.00</c:formatCode>
                <c:ptCount val="8"/>
                <c:pt idx="0">
                  <c:v>-672.17345985794952</c:v>
                </c:pt>
                <c:pt idx="1">
                  <c:v>132.17010560379353</c:v>
                </c:pt>
                <c:pt idx="2">
                  <c:v>438.1477497882737</c:v>
                </c:pt>
                <c:pt idx="3">
                  <c:v>658.27616852946244</c:v>
                </c:pt>
              </c:numCache>
            </c:numRef>
          </c:xVal>
          <c:yVal>
            <c:numRef>
              <c:f>'15-degree'!$BJ$154:$BQ$154</c:f>
              <c:numCache>
                <c:formatCode>0.00</c:formatCode>
                <c:ptCount val="8"/>
                <c:pt idx="0">
                  <c:v>441.05737250347858</c:v>
                </c:pt>
                <c:pt idx="1">
                  <c:v>441.05737250347858</c:v>
                </c:pt>
                <c:pt idx="2">
                  <c:v>441.05737250347858</c:v>
                </c:pt>
                <c:pt idx="3">
                  <c:v>441.05737250347858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B13-457D-AE1E-64D6CD796336}"/>
            </c:ext>
          </c:extLst>
        </c:ser>
        <c:ser>
          <c:idx val="15"/>
          <c:order val="14"/>
          <c:tx>
            <c:v>i12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'15-degree'!$BB$155:$BI$155</c:f>
              <c:numCache>
                <c:formatCode>0.00</c:formatCode>
                <c:ptCount val="8"/>
                <c:pt idx="0">
                  <c:v>-699.76914329544775</c:v>
                </c:pt>
                <c:pt idx="1">
                  <c:v>116.72743763227835</c:v>
                </c:pt>
                <c:pt idx="2">
                  <c:v>458.38789959506198</c:v>
                </c:pt>
                <c:pt idx="3">
                  <c:v>665.44313567707866</c:v>
                </c:pt>
              </c:numCache>
            </c:numRef>
          </c:xVal>
          <c:yVal>
            <c:numRef>
              <c:f>'15-degree'!$BJ$155:$BQ$155</c:f>
              <c:numCache>
                <c:formatCode>0.00</c:formatCode>
                <c:ptCount val="8"/>
                <c:pt idx="0">
                  <c:v>414.30988697239769</c:v>
                </c:pt>
                <c:pt idx="1">
                  <c:v>414.30988697239769</c:v>
                </c:pt>
                <c:pt idx="2">
                  <c:v>414.30988697239769</c:v>
                </c:pt>
                <c:pt idx="3">
                  <c:v>414.30988697239769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B13-457D-AE1E-64D6CD796336}"/>
            </c:ext>
          </c:extLst>
        </c:ser>
        <c:ser>
          <c:idx val="16"/>
          <c:order val="15"/>
          <c:tx>
            <c:v>i13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'15-degree'!$BB$156:$BI$156</c:f>
              <c:numCache>
                <c:formatCode>0.00</c:formatCode>
                <c:ptCount val="8"/>
                <c:pt idx="0">
                  <c:v>-715.21181126696285</c:v>
                </c:pt>
                <c:pt idx="1">
                  <c:v>101.28476966076323</c:v>
                </c:pt>
                <c:pt idx="2">
                  <c:v>465.55486674267831</c:v>
                </c:pt>
                <c:pt idx="3">
                  <c:v>672.61010282469488</c:v>
                </c:pt>
              </c:numCache>
            </c:numRef>
          </c:xVal>
          <c:yVal>
            <c:numRef>
              <c:f>'15-degree'!$BJ$156:$BQ$156</c:f>
              <c:numCache>
                <c:formatCode>0.00</c:formatCode>
                <c:ptCount val="8"/>
                <c:pt idx="0">
                  <c:v>387.56240144131687</c:v>
                </c:pt>
                <c:pt idx="1">
                  <c:v>387.56240144131687</c:v>
                </c:pt>
                <c:pt idx="2">
                  <c:v>387.56240144131687</c:v>
                </c:pt>
                <c:pt idx="3">
                  <c:v>387.56240144131687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B13-457D-AE1E-64D6CD796336}"/>
            </c:ext>
          </c:extLst>
        </c:ser>
        <c:ser>
          <c:idx val="17"/>
          <c:order val="16"/>
          <c:tx>
            <c:v>i14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'15-degree'!$BB$157:$BI$157</c:f>
              <c:numCache>
                <c:formatCode>0.00</c:formatCode>
                <c:ptCount val="8"/>
                <c:pt idx="0">
                  <c:v>-730.65447923847807</c:v>
                </c:pt>
                <c:pt idx="1">
                  <c:v>85.842101689248082</c:v>
                </c:pt>
                <c:pt idx="2">
                  <c:v>472.72183389029448</c:v>
                </c:pt>
                <c:pt idx="3">
                  <c:v>679.77706997231121</c:v>
                </c:pt>
              </c:numCache>
            </c:numRef>
          </c:xVal>
          <c:yVal>
            <c:numRef>
              <c:f>'15-degree'!$BJ$157:$BQ$157</c:f>
              <c:numCache>
                <c:formatCode>0.00</c:formatCode>
                <c:ptCount val="8"/>
                <c:pt idx="0">
                  <c:v>360.81491591023604</c:v>
                </c:pt>
                <c:pt idx="1">
                  <c:v>360.81491591023604</c:v>
                </c:pt>
                <c:pt idx="2">
                  <c:v>360.81491591023604</c:v>
                </c:pt>
                <c:pt idx="3">
                  <c:v>360.81491591023604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B13-457D-AE1E-64D6CD796336}"/>
            </c:ext>
          </c:extLst>
        </c:ser>
        <c:ser>
          <c:idx val="18"/>
          <c:order val="17"/>
          <c:tx>
            <c:v>i15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'15-degree'!$BB$158:$BI$158</c:f>
              <c:numCache>
                <c:formatCode>0.00</c:formatCode>
                <c:ptCount val="8"/>
                <c:pt idx="0">
                  <c:v>-746.09714720999318</c:v>
                </c:pt>
                <c:pt idx="1">
                  <c:v>70.399433717732933</c:v>
                </c:pt>
                <c:pt idx="2">
                  <c:v>479.88880103791075</c:v>
                </c:pt>
                <c:pt idx="3">
                  <c:v>686.94403711992732</c:v>
                </c:pt>
              </c:numCache>
            </c:numRef>
          </c:xVal>
          <c:yVal>
            <c:numRef>
              <c:f>'15-degree'!$BJ$158:$BQ$158</c:f>
              <c:numCache>
                <c:formatCode>0.00</c:formatCode>
                <c:ptCount val="8"/>
                <c:pt idx="0">
                  <c:v>334.06743037915521</c:v>
                </c:pt>
                <c:pt idx="1">
                  <c:v>334.06743037915521</c:v>
                </c:pt>
                <c:pt idx="2">
                  <c:v>334.06743037915521</c:v>
                </c:pt>
                <c:pt idx="3">
                  <c:v>334.06743037915521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B13-457D-AE1E-64D6CD796336}"/>
            </c:ext>
          </c:extLst>
        </c:ser>
        <c:ser>
          <c:idx val="19"/>
          <c:order val="18"/>
          <c:tx>
            <c:v>i16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'15-degree'!$BB$159:$BI$159</c:f>
              <c:numCache>
                <c:formatCode>0.00</c:formatCode>
                <c:ptCount val="8"/>
                <c:pt idx="0">
                  <c:v>-761.5398151815084</c:v>
                </c:pt>
                <c:pt idx="1">
                  <c:v>-398.54767371023058</c:v>
                </c:pt>
                <c:pt idx="2">
                  <c:v>-320.16172430016582</c:v>
                </c:pt>
                <c:pt idx="3">
                  <c:v>72.94529602149376</c:v>
                </c:pt>
                <c:pt idx="4">
                  <c:v>487.05576818552703</c:v>
                </c:pt>
                <c:pt idx="5">
                  <c:v>694.11100426754365</c:v>
                </c:pt>
              </c:numCache>
            </c:numRef>
          </c:xVal>
          <c:yVal>
            <c:numRef>
              <c:f>'15-degree'!$BJ$159:$BQ$159</c:f>
              <c:numCache>
                <c:formatCode>0.00</c:formatCode>
                <c:ptCount val="8"/>
                <c:pt idx="0">
                  <c:v>307.31994484807439</c:v>
                </c:pt>
                <c:pt idx="1">
                  <c:v>307.31994484807439</c:v>
                </c:pt>
                <c:pt idx="2">
                  <c:v>307.31994484807439</c:v>
                </c:pt>
                <c:pt idx="3">
                  <c:v>307.31994484807439</c:v>
                </c:pt>
                <c:pt idx="4">
                  <c:v>307.31994484807439</c:v>
                </c:pt>
                <c:pt idx="5">
                  <c:v>307.31994484807439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B13-457D-AE1E-64D6CD796336}"/>
            </c:ext>
          </c:extLst>
        </c:ser>
        <c:ser>
          <c:idx val="20"/>
          <c:order val="19"/>
          <c:tx>
            <c:v>i17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'15-degree'!$BB$160:$BI$160</c:f>
              <c:numCache>
                <c:formatCode>0.00</c:formatCode>
                <c:ptCount val="8"/>
                <c:pt idx="0">
                  <c:v>-776.98248315302351</c:v>
                </c:pt>
                <c:pt idx="1">
                  <c:v>-498.37064868693784</c:v>
                </c:pt>
                <c:pt idx="2">
                  <c:v>-273.83372038562027</c:v>
                </c:pt>
                <c:pt idx="3">
                  <c:v>80.112263169110022</c:v>
                </c:pt>
                <c:pt idx="4">
                  <c:v>494.22273533314325</c:v>
                </c:pt>
                <c:pt idx="5">
                  <c:v>701.27797141515987</c:v>
                </c:pt>
              </c:numCache>
            </c:numRef>
          </c:xVal>
          <c:yVal>
            <c:numRef>
              <c:f>'15-degree'!$BJ$160:$BQ$160</c:f>
              <c:numCache>
                <c:formatCode>0.00</c:formatCode>
                <c:ptCount val="8"/>
                <c:pt idx="0">
                  <c:v>280.5724593169935</c:v>
                </c:pt>
                <c:pt idx="1">
                  <c:v>280.5724593169935</c:v>
                </c:pt>
                <c:pt idx="2">
                  <c:v>280.5724593169935</c:v>
                </c:pt>
                <c:pt idx="3">
                  <c:v>280.5724593169935</c:v>
                </c:pt>
                <c:pt idx="4">
                  <c:v>280.5724593169935</c:v>
                </c:pt>
                <c:pt idx="5">
                  <c:v>280.5724593169935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B13-457D-AE1E-64D6CD796336}"/>
            </c:ext>
          </c:extLst>
        </c:ser>
        <c:ser>
          <c:idx val="21"/>
          <c:order val="20"/>
          <c:tx>
            <c:v>i18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'15-degree'!$BB$161:$BI$161</c:f>
              <c:numCache>
                <c:formatCode>0.00</c:formatCode>
                <c:ptCount val="8"/>
                <c:pt idx="0">
                  <c:v>-792.42515112453862</c:v>
                </c:pt>
                <c:pt idx="1">
                  <c:v>-547.47617684622094</c:v>
                </c:pt>
                <c:pt idx="2">
                  <c:v>-227.50571647107486</c:v>
                </c:pt>
                <c:pt idx="3">
                  <c:v>87.279230316726256</c:v>
                </c:pt>
                <c:pt idx="4">
                  <c:v>501.38970248075952</c:v>
                </c:pt>
                <c:pt idx="5">
                  <c:v>708.4449385627762</c:v>
                </c:pt>
              </c:numCache>
            </c:numRef>
          </c:xVal>
          <c:yVal>
            <c:numRef>
              <c:f>'15-degree'!$BJ$161:$BQ$161</c:f>
              <c:numCache>
                <c:formatCode>0.00</c:formatCode>
                <c:ptCount val="8"/>
                <c:pt idx="0">
                  <c:v>253.82497378591268</c:v>
                </c:pt>
                <c:pt idx="1">
                  <c:v>253.82497378591268</c:v>
                </c:pt>
                <c:pt idx="2">
                  <c:v>253.82497378591268</c:v>
                </c:pt>
                <c:pt idx="3">
                  <c:v>253.82497378591268</c:v>
                </c:pt>
                <c:pt idx="4">
                  <c:v>253.82497378591268</c:v>
                </c:pt>
                <c:pt idx="5">
                  <c:v>253.82497378591268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B13-457D-AE1E-64D6CD796336}"/>
            </c:ext>
          </c:extLst>
        </c:ser>
        <c:ser>
          <c:idx val="22"/>
          <c:order val="21"/>
          <c:tx>
            <c:v>i19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'15-degree'!$BB$162:$BI$162</c:f>
              <c:numCache>
                <c:formatCode>0.00</c:formatCode>
                <c:ptCount val="8"/>
                <c:pt idx="0">
                  <c:v>-807.86781909605372</c:v>
                </c:pt>
                <c:pt idx="1">
                  <c:v>-562.91884481773604</c:v>
                </c:pt>
                <c:pt idx="2">
                  <c:v>-216.13665665868237</c:v>
                </c:pt>
                <c:pt idx="3">
                  <c:v>94.446197464342504</c:v>
                </c:pt>
                <c:pt idx="4">
                  <c:v>508.5566696283758</c:v>
                </c:pt>
                <c:pt idx="5">
                  <c:v>715.61190571039231</c:v>
                </c:pt>
              </c:numCache>
            </c:numRef>
          </c:xVal>
          <c:yVal>
            <c:numRef>
              <c:f>'15-degree'!$BJ$162:$BQ$162</c:f>
              <c:numCache>
                <c:formatCode>0.00</c:formatCode>
                <c:ptCount val="8"/>
                <c:pt idx="0">
                  <c:v>227.07748825483185</c:v>
                </c:pt>
                <c:pt idx="1">
                  <c:v>227.07748825483185</c:v>
                </c:pt>
                <c:pt idx="2">
                  <c:v>227.07748825483185</c:v>
                </c:pt>
                <c:pt idx="3">
                  <c:v>227.07748825483185</c:v>
                </c:pt>
                <c:pt idx="4">
                  <c:v>227.07748825483185</c:v>
                </c:pt>
                <c:pt idx="5">
                  <c:v>227.07748825483185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B13-457D-AE1E-64D6CD796336}"/>
            </c:ext>
          </c:extLst>
        </c:ser>
        <c:ser>
          <c:idx val="23"/>
          <c:order val="22"/>
          <c:tx>
            <c:v>i20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'15-degree'!$BB$163:$BI$163</c:f>
              <c:numCache>
                <c:formatCode>0.00</c:formatCode>
                <c:ptCount val="8"/>
                <c:pt idx="0">
                  <c:v>-823.31048706756894</c:v>
                </c:pt>
                <c:pt idx="1">
                  <c:v>-578.36151278925115</c:v>
                </c:pt>
                <c:pt idx="2">
                  <c:v>-208.96968951106612</c:v>
                </c:pt>
                <c:pt idx="3">
                  <c:v>101.61316461195874</c:v>
                </c:pt>
                <c:pt idx="4">
                  <c:v>515.72363677599196</c:v>
                </c:pt>
                <c:pt idx="5">
                  <c:v>722.77887285800864</c:v>
                </c:pt>
              </c:numCache>
            </c:numRef>
          </c:xVal>
          <c:yVal>
            <c:numRef>
              <c:f>'15-degree'!$BJ$163:$BQ$163</c:f>
              <c:numCache>
                <c:formatCode>0.00</c:formatCode>
                <c:ptCount val="8"/>
                <c:pt idx="0">
                  <c:v>200.33000272375102</c:v>
                </c:pt>
                <c:pt idx="1">
                  <c:v>200.33000272375102</c:v>
                </c:pt>
                <c:pt idx="2">
                  <c:v>200.33000272375102</c:v>
                </c:pt>
                <c:pt idx="3">
                  <c:v>200.33000272375102</c:v>
                </c:pt>
                <c:pt idx="4">
                  <c:v>200.33000272375102</c:v>
                </c:pt>
                <c:pt idx="5">
                  <c:v>200.33000272375102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B13-457D-AE1E-64D6CD796336}"/>
            </c:ext>
          </c:extLst>
        </c:ser>
        <c:ser>
          <c:idx val="24"/>
          <c:order val="23"/>
          <c:tx>
            <c:v>i21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'15-degree'!$BB$164:$BI$164</c:f>
              <c:numCache>
                <c:formatCode>0.00</c:formatCode>
                <c:ptCount val="8"/>
                <c:pt idx="0">
                  <c:v>-822.96843060949971</c:v>
                </c:pt>
                <c:pt idx="1">
                  <c:v>-593.80418076076626</c:v>
                </c:pt>
                <c:pt idx="2">
                  <c:v>-201.80272236344987</c:v>
                </c:pt>
                <c:pt idx="3">
                  <c:v>108.78013175957501</c:v>
                </c:pt>
                <c:pt idx="4">
                  <c:v>522.8906039236083</c:v>
                </c:pt>
                <c:pt idx="5">
                  <c:v>729.94584000562486</c:v>
                </c:pt>
              </c:numCache>
            </c:numRef>
          </c:xVal>
          <c:yVal>
            <c:numRef>
              <c:f>'15-degree'!$BJ$164:$BQ$164</c:f>
              <c:numCache>
                <c:formatCode>0.00</c:formatCode>
                <c:ptCount val="8"/>
                <c:pt idx="0">
                  <c:v>173.58251719267014</c:v>
                </c:pt>
                <c:pt idx="1">
                  <c:v>173.58251719267014</c:v>
                </c:pt>
                <c:pt idx="2">
                  <c:v>173.58251719267014</c:v>
                </c:pt>
                <c:pt idx="3">
                  <c:v>173.58251719267014</c:v>
                </c:pt>
                <c:pt idx="4">
                  <c:v>173.58251719267014</c:v>
                </c:pt>
                <c:pt idx="5">
                  <c:v>173.58251719267014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B13-457D-AE1E-64D6CD796336}"/>
            </c:ext>
          </c:extLst>
        </c:ser>
        <c:ser>
          <c:idx val="25"/>
          <c:order val="24"/>
          <c:tx>
            <c:v>i22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'15-degree'!$BB$165:$BI$165</c:f>
              <c:numCache>
                <c:formatCode>0.00</c:formatCode>
                <c:ptCount val="8"/>
                <c:pt idx="0">
                  <c:v>-815.8014634618836</c:v>
                </c:pt>
                <c:pt idx="1">
                  <c:v>-608.74622737986692</c:v>
                </c:pt>
                <c:pt idx="2">
                  <c:v>-194.63575521583363</c:v>
                </c:pt>
                <c:pt idx="3">
                  <c:v>115.94709890719125</c:v>
                </c:pt>
                <c:pt idx="4">
                  <c:v>530.05757107122452</c:v>
                </c:pt>
                <c:pt idx="5">
                  <c:v>737.11280715324108</c:v>
                </c:pt>
              </c:numCache>
            </c:numRef>
          </c:xVal>
          <c:yVal>
            <c:numRef>
              <c:f>'15-degree'!$BJ$165:$BQ$165</c:f>
              <c:numCache>
                <c:formatCode>0.00</c:formatCode>
                <c:ptCount val="8"/>
                <c:pt idx="0">
                  <c:v>146.83503166158937</c:v>
                </c:pt>
                <c:pt idx="1">
                  <c:v>146.83503166158937</c:v>
                </c:pt>
                <c:pt idx="2">
                  <c:v>146.83503166158937</c:v>
                </c:pt>
                <c:pt idx="3">
                  <c:v>146.83503166158937</c:v>
                </c:pt>
                <c:pt idx="4">
                  <c:v>146.83503166158937</c:v>
                </c:pt>
                <c:pt idx="5">
                  <c:v>146.83503166158937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B13-457D-AE1E-64D6CD796336}"/>
            </c:ext>
          </c:extLst>
        </c:ser>
        <c:ser>
          <c:idx val="26"/>
          <c:order val="25"/>
          <c:tx>
            <c:v>i23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'15-degree'!$BB$166:$BI$166</c:f>
              <c:numCache>
                <c:formatCode>0.00</c:formatCode>
                <c:ptCount val="8"/>
                <c:pt idx="0">
                  <c:v>-808.63449631426727</c:v>
                </c:pt>
                <c:pt idx="1">
                  <c:v>-601.57926023225059</c:v>
                </c:pt>
                <c:pt idx="2">
                  <c:v>-187.46878806821738</c:v>
                </c:pt>
                <c:pt idx="3">
                  <c:v>123.11406605480751</c:v>
                </c:pt>
                <c:pt idx="4">
                  <c:v>537.22453821884073</c:v>
                </c:pt>
                <c:pt idx="5">
                  <c:v>744.2797743008573</c:v>
                </c:pt>
              </c:numCache>
            </c:numRef>
          </c:xVal>
          <c:yVal>
            <c:numRef>
              <c:f>'15-degree'!$BJ$166:$BQ$166</c:f>
              <c:numCache>
                <c:formatCode>0.00</c:formatCode>
                <c:ptCount val="8"/>
                <c:pt idx="0">
                  <c:v>120.08754613050849</c:v>
                </c:pt>
                <c:pt idx="1">
                  <c:v>120.08754613050849</c:v>
                </c:pt>
                <c:pt idx="2">
                  <c:v>120.08754613050849</c:v>
                </c:pt>
                <c:pt idx="3">
                  <c:v>120.08754613050849</c:v>
                </c:pt>
                <c:pt idx="4">
                  <c:v>120.08754613050849</c:v>
                </c:pt>
                <c:pt idx="5">
                  <c:v>120.08754613050849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B13-457D-AE1E-64D6CD796336}"/>
            </c:ext>
          </c:extLst>
        </c:ser>
        <c:ser>
          <c:idx val="27"/>
          <c:order val="26"/>
          <c:tx>
            <c:v>i24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'15-degree'!$BB$167:$BI$167</c:f>
              <c:numCache>
                <c:formatCode>0.00</c:formatCode>
                <c:ptCount val="8"/>
                <c:pt idx="0">
                  <c:v>-801.46752916665105</c:v>
                </c:pt>
                <c:pt idx="1">
                  <c:v>-594.41229308463448</c:v>
                </c:pt>
                <c:pt idx="2">
                  <c:v>-180.30182092060116</c:v>
                </c:pt>
                <c:pt idx="3">
                  <c:v>130.28103320242371</c:v>
                </c:pt>
                <c:pt idx="4">
                  <c:v>544.39150536645695</c:v>
                </c:pt>
                <c:pt idx="5">
                  <c:v>751.44674144847363</c:v>
                </c:pt>
              </c:numCache>
            </c:numRef>
          </c:xVal>
          <c:yVal>
            <c:numRef>
              <c:f>'15-degree'!$BJ$167:$BQ$167</c:f>
              <c:numCache>
                <c:formatCode>0.00</c:formatCode>
                <c:ptCount val="8"/>
                <c:pt idx="0">
                  <c:v>93.340060599427716</c:v>
                </c:pt>
                <c:pt idx="1">
                  <c:v>93.340060599427716</c:v>
                </c:pt>
                <c:pt idx="2">
                  <c:v>93.340060599427716</c:v>
                </c:pt>
                <c:pt idx="3">
                  <c:v>93.340060599427716</c:v>
                </c:pt>
                <c:pt idx="4">
                  <c:v>93.340060599427716</c:v>
                </c:pt>
                <c:pt idx="5">
                  <c:v>93.340060599427716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B13-457D-AE1E-64D6CD796336}"/>
            </c:ext>
          </c:extLst>
        </c:ser>
        <c:ser>
          <c:idx val="28"/>
          <c:order val="27"/>
          <c:tx>
            <c:v>i25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'15-degree'!$BB$168:$BI$168</c:f>
              <c:numCache>
                <c:formatCode>0.00</c:formatCode>
                <c:ptCount val="8"/>
                <c:pt idx="0">
                  <c:v>-794.30056201903471</c:v>
                </c:pt>
                <c:pt idx="1">
                  <c:v>-587.24532593701815</c:v>
                </c:pt>
                <c:pt idx="2">
                  <c:v>-173.13485377298488</c:v>
                </c:pt>
                <c:pt idx="3">
                  <c:v>137.44800035003999</c:v>
                </c:pt>
                <c:pt idx="4">
                  <c:v>551.55847251407329</c:v>
                </c:pt>
                <c:pt idx="5">
                  <c:v>758.61370859608996</c:v>
                </c:pt>
              </c:numCache>
            </c:numRef>
          </c:xVal>
          <c:yVal>
            <c:numRef>
              <c:f>'15-degree'!$BJ$168:$BQ$168</c:f>
              <c:numCache>
                <c:formatCode>0.00</c:formatCode>
                <c:ptCount val="8"/>
                <c:pt idx="0">
                  <c:v>66.592575068346832</c:v>
                </c:pt>
                <c:pt idx="1">
                  <c:v>66.592575068346832</c:v>
                </c:pt>
                <c:pt idx="2">
                  <c:v>66.592575068346832</c:v>
                </c:pt>
                <c:pt idx="3">
                  <c:v>66.592575068346832</c:v>
                </c:pt>
                <c:pt idx="4">
                  <c:v>66.592575068346832</c:v>
                </c:pt>
                <c:pt idx="5">
                  <c:v>66.592575068346832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B13-457D-AE1E-64D6CD796336}"/>
            </c:ext>
          </c:extLst>
        </c:ser>
        <c:ser>
          <c:idx val="29"/>
          <c:order val="28"/>
          <c:tx>
            <c:v>i26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'15-degree'!$BB$169:$BI$169</c:f>
              <c:numCache>
                <c:formatCode>0.00</c:formatCode>
                <c:ptCount val="8"/>
                <c:pt idx="0">
                  <c:v>-787.13359487141838</c:v>
                </c:pt>
                <c:pt idx="1">
                  <c:v>-580.07835878940182</c:v>
                </c:pt>
                <c:pt idx="2">
                  <c:v>-165.96788662536864</c:v>
                </c:pt>
                <c:pt idx="3">
                  <c:v>144.61496749765624</c:v>
                </c:pt>
                <c:pt idx="4">
                  <c:v>558.72543966168951</c:v>
                </c:pt>
                <c:pt idx="5">
                  <c:v>765.78067574370618</c:v>
                </c:pt>
              </c:numCache>
            </c:numRef>
          </c:xVal>
          <c:yVal>
            <c:numRef>
              <c:f>'15-degree'!$BJ$169:$BQ$169</c:f>
              <c:numCache>
                <c:formatCode>0.00</c:formatCode>
                <c:ptCount val="8"/>
                <c:pt idx="0">
                  <c:v>39.845089537265949</c:v>
                </c:pt>
                <c:pt idx="1">
                  <c:v>39.845089537265949</c:v>
                </c:pt>
                <c:pt idx="2">
                  <c:v>39.845089537265949</c:v>
                </c:pt>
                <c:pt idx="3">
                  <c:v>39.845089537265949</c:v>
                </c:pt>
                <c:pt idx="4">
                  <c:v>39.845089537265949</c:v>
                </c:pt>
                <c:pt idx="5">
                  <c:v>39.845089537265949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B13-457D-AE1E-64D6CD796336}"/>
            </c:ext>
          </c:extLst>
        </c:ser>
        <c:ser>
          <c:idx val="30"/>
          <c:order val="29"/>
          <c:tx>
            <c:v>i27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</c:spPr>
          </c:marker>
          <c:xVal>
            <c:numRef>
              <c:f>'15-degree'!$BB$170:$BI$170</c:f>
              <c:numCache>
                <c:formatCode>0.00</c:formatCode>
                <c:ptCount val="8"/>
                <c:pt idx="0">
                  <c:v>-779.96662772380228</c:v>
                </c:pt>
                <c:pt idx="1">
                  <c:v>-572.91139164178571</c:v>
                </c:pt>
                <c:pt idx="2">
                  <c:v>-158.80091947775239</c:v>
                </c:pt>
                <c:pt idx="3">
                  <c:v>151.78193464527249</c:v>
                </c:pt>
                <c:pt idx="4">
                  <c:v>565.89240680930573</c:v>
                </c:pt>
                <c:pt idx="5">
                  <c:v>772.94764289132229</c:v>
                </c:pt>
              </c:numCache>
            </c:numRef>
          </c:xVal>
          <c:yVal>
            <c:numRef>
              <c:f>'15-degree'!$BJ$170:$BQ$170</c:f>
              <c:numCache>
                <c:formatCode>0.00</c:formatCode>
                <c:ptCount val="8"/>
                <c:pt idx="0">
                  <c:v>13.097604006185179</c:v>
                </c:pt>
                <c:pt idx="1">
                  <c:v>13.097604006185179</c:v>
                </c:pt>
                <c:pt idx="2">
                  <c:v>13.097604006185179</c:v>
                </c:pt>
                <c:pt idx="3">
                  <c:v>13.097604006185179</c:v>
                </c:pt>
                <c:pt idx="4">
                  <c:v>13.097604006185179</c:v>
                </c:pt>
                <c:pt idx="5">
                  <c:v>13.097604006185179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B13-457D-AE1E-64D6CD796336}"/>
            </c:ext>
          </c:extLst>
        </c:ser>
        <c:ser>
          <c:idx val="31"/>
          <c:order val="30"/>
          <c:tx>
            <c:v>i28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'15-degree'!$BB$171:$BI$171</c:f>
              <c:numCache>
                <c:formatCode>0.00</c:formatCode>
                <c:ptCount val="8"/>
                <c:pt idx="0">
                  <c:v>-772.79966057618606</c:v>
                </c:pt>
                <c:pt idx="1">
                  <c:v>-565.74442449416938</c:v>
                </c:pt>
                <c:pt idx="2">
                  <c:v>-151.63395233013614</c:v>
                </c:pt>
                <c:pt idx="3">
                  <c:v>158.94890179288873</c:v>
                </c:pt>
                <c:pt idx="4">
                  <c:v>573.05937395692206</c:v>
                </c:pt>
                <c:pt idx="5">
                  <c:v>780.11461003893862</c:v>
                </c:pt>
              </c:numCache>
            </c:numRef>
          </c:xVal>
          <c:yVal>
            <c:numRef>
              <c:f>'15-degree'!$BJ$171:$BQ$171</c:f>
              <c:numCache>
                <c:formatCode>0.00</c:formatCode>
                <c:ptCount val="8"/>
                <c:pt idx="0">
                  <c:v>-13.649881524895704</c:v>
                </c:pt>
                <c:pt idx="1">
                  <c:v>-13.649881524895704</c:v>
                </c:pt>
                <c:pt idx="2">
                  <c:v>-13.649881524895704</c:v>
                </c:pt>
                <c:pt idx="3">
                  <c:v>-13.649881524895704</c:v>
                </c:pt>
                <c:pt idx="4">
                  <c:v>-13.649881524895704</c:v>
                </c:pt>
                <c:pt idx="5">
                  <c:v>-13.649881524895704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B13-457D-AE1E-64D6CD796336}"/>
            </c:ext>
          </c:extLst>
        </c:ser>
        <c:ser>
          <c:idx val="1"/>
          <c:order val="31"/>
          <c:tx>
            <c:v>i29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'15-degree'!$BB$172:$BI$172</c:f>
              <c:numCache>
                <c:formatCode>0.00</c:formatCode>
                <c:ptCount val="8"/>
                <c:pt idx="0">
                  <c:v>-765.63269342856972</c:v>
                </c:pt>
                <c:pt idx="1">
                  <c:v>-558.57745734655316</c:v>
                </c:pt>
                <c:pt idx="2">
                  <c:v>-144.46698518251989</c:v>
                </c:pt>
                <c:pt idx="3">
                  <c:v>166.11586894050498</c:v>
                </c:pt>
                <c:pt idx="4">
                  <c:v>580.22634110453816</c:v>
                </c:pt>
                <c:pt idx="5">
                  <c:v>787.28157718655496</c:v>
                </c:pt>
              </c:numCache>
            </c:numRef>
          </c:xVal>
          <c:yVal>
            <c:numRef>
              <c:f>'15-degree'!$BJ$172:$BQ$172</c:f>
              <c:numCache>
                <c:formatCode>0.00</c:formatCode>
                <c:ptCount val="8"/>
                <c:pt idx="0">
                  <c:v>-40.397367055976474</c:v>
                </c:pt>
                <c:pt idx="1">
                  <c:v>-40.397367055976474</c:v>
                </c:pt>
                <c:pt idx="2">
                  <c:v>-40.397367055976474</c:v>
                </c:pt>
                <c:pt idx="3">
                  <c:v>-40.397367055976474</c:v>
                </c:pt>
                <c:pt idx="4">
                  <c:v>-40.397367055976474</c:v>
                </c:pt>
                <c:pt idx="5">
                  <c:v>-40.397367055976474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B13-457D-AE1E-64D6CD796336}"/>
            </c:ext>
          </c:extLst>
        </c:ser>
        <c:ser>
          <c:idx val="32"/>
          <c:order val="32"/>
          <c:tx>
            <c:v>i30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'15-degree'!$BB$173:$BI$173</c:f>
              <c:numCache>
                <c:formatCode>0.00</c:formatCode>
                <c:ptCount val="8"/>
                <c:pt idx="0">
                  <c:v>-758.46572628095362</c:v>
                </c:pt>
                <c:pt idx="1">
                  <c:v>-551.41049019893694</c:v>
                </c:pt>
                <c:pt idx="2">
                  <c:v>-137.30001803490364</c:v>
                </c:pt>
                <c:pt idx="3">
                  <c:v>173.28283608812126</c:v>
                </c:pt>
                <c:pt idx="4">
                  <c:v>587.3933082521545</c:v>
                </c:pt>
                <c:pt idx="5">
                  <c:v>794.44854433417106</c:v>
                </c:pt>
              </c:numCache>
            </c:numRef>
          </c:xVal>
          <c:yVal>
            <c:numRef>
              <c:f>'15-degree'!$BJ$173:$BQ$173</c:f>
              <c:numCache>
                <c:formatCode>0.00</c:formatCode>
                <c:ptCount val="8"/>
                <c:pt idx="0">
                  <c:v>-67.144852587057358</c:v>
                </c:pt>
                <c:pt idx="1">
                  <c:v>-67.144852587057358</c:v>
                </c:pt>
                <c:pt idx="2">
                  <c:v>-67.144852587057358</c:v>
                </c:pt>
                <c:pt idx="3">
                  <c:v>-67.144852587057358</c:v>
                </c:pt>
                <c:pt idx="4">
                  <c:v>-67.144852587057358</c:v>
                </c:pt>
                <c:pt idx="5">
                  <c:v>-67.144852587057358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B13-457D-AE1E-64D6CD796336}"/>
            </c:ext>
          </c:extLst>
        </c:ser>
        <c:ser>
          <c:idx val="33"/>
          <c:order val="33"/>
          <c:tx>
            <c:v>Centroid</c:v>
          </c:tx>
          <c:spPr>
            <a:ln>
              <a:noFill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'15-degree'!$CI$144:$CI$173</c:f>
              <c:numCache>
                <c:formatCode>0.00</c:formatCode>
                <c:ptCount val="30"/>
                <c:pt idx="0">
                  <c:v>362.59403463193485</c:v>
                </c:pt>
                <c:pt idx="1">
                  <c:v>335.84654910085413</c:v>
                </c:pt>
                <c:pt idx="2">
                  <c:v>309.09906356977319</c:v>
                </c:pt>
                <c:pt idx="3">
                  <c:v>282.35157803869208</c:v>
                </c:pt>
                <c:pt idx="4">
                  <c:v>255.6040925076114</c:v>
                </c:pt>
                <c:pt idx="5">
                  <c:v>224.69137390848348</c:v>
                </c:pt>
                <c:pt idx="6">
                  <c:v>178.36336999393819</c:v>
                </c:pt>
                <c:pt idx="7">
                  <c:v>132.03536607939265</c:v>
                </c:pt>
                <c:pt idx="8">
                  <c:v>75.683385388765998</c:v>
                </c:pt>
                <c:pt idx="9">
                  <c:v>-8.240251765055433</c:v>
                </c:pt>
                <c:pt idx="10">
                  <c:v>-94.192014466331145</c:v>
                </c:pt>
                <c:pt idx="11">
                  <c:v>-118.87842649658486</c:v>
                </c:pt>
                <c:pt idx="12">
                  <c:v>-129.74737063749163</c:v>
                </c:pt>
                <c:pt idx="13">
                  <c:v>-140.61631477839825</c:v>
                </c:pt>
                <c:pt idx="14">
                  <c:v>-151.48525891930515</c:v>
                </c:pt>
                <c:pt idx="15">
                  <c:v>-142.09476230573895</c:v>
                </c:pt>
                <c:pt idx="16">
                  <c:v>-105.02500254752171</c:v>
                </c:pt>
                <c:pt idx="17">
                  <c:v>-79.452118320655742</c:v>
                </c:pt>
                <c:pt idx="18">
                  <c:v>-78.743300036572819</c:v>
                </c:pt>
                <c:pt idx="19">
                  <c:v>-78.838725852559079</c:v>
                </c:pt>
                <c:pt idx="20">
                  <c:v>-63.041117882588416</c:v>
                </c:pt>
                <c:pt idx="21">
                  <c:v>-39.344328154321317</c:v>
                </c:pt>
                <c:pt idx="22">
                  <c:v>-32.177361006705027</c:v>
                </c:pt>
                <c:pt idx="23">
                  <c:v>-25.010393859088627</c:v>
                </c:pt>
                <c:pt idx="24">
                  <c:v>-17.843426711472301</c:v>
                </c:pt>
                <c:pt idx="25">
                  <c:v>-10.676459563856053</c:v>
                </c:pt>
                <c:pt idx="26">
                  <c:v>-3.5094924162399672</c:v>
                </c:pt>
                <c:pt idx="27">
                  <c:v>3.6574747313761997</c:v>
                </c:pt>
                <c:pt idx="28">
                  <c:v>10.824441878992726</c:v>
                </c:pt>
                <c:pt idx="29">
                  <c:v>17.991409026608689</c:v>
                </c:pt>
              </c:numCache>
            </c:numRef>
          </c:xVal>
          <c:yVal>
            <c:numRef>
              <c:f>'15-degree'!$CJ$144:$CJ$173</c:f>
              <c:numCache>
                <c:formatCode>0.0</c:formatCode>
                <c:ptCount val="30"/>
                <c:pt idx="0">
                  <c:v>708.5322278142869</c:v>
                </c:pt>
                <c:pt idx="1">
                  <c:v>681.78474228320613</c:v>
                </c:pt>
                <c:pt idx="2">
                  <c:v>655.03725675212524</c:v>
                </c:pt>
                <c:pt idx="3">
                  <c:v>628.28977122104436</c:v>
                </c:pt>
                <c:pt idx="4">
                  <c:v>601.54228568996359</c:v>
                </c:pt>
                <c:pt idx="5">
                  <c:v>574.79480015888271</c:v>
                </c:pt>
                <c:pt idx="6">
                  <c:v>548.04731462780194</c:v>
                </c:pt>
                <c:pt idx="7">
                  <c:v>521.29982909672106</c:v>
                </c:pt>
                <c:pt idx="8">
                  <c:v>494.55234356564023</c:v>
                </c:pt>
                <c:pt idx="9">
                  <c:v>467.8048580345594</c:v>
                </c:pt>
                <c:pt idx="10">
                  <c:v>441.05737250347858</c:v>
                </c:pt>
                <c:pt idx="11">
                  <c:v>414.30988697239769</c:v>
                </c:pt>
                <c:pt idx="12">
                  <c:v>387.56240144131687</c:v>
                </c:pt>
                <c:pt idx="13">
                  <c:v>360.81491591023604</c:v>
                </c:pt>
                <c:pt idx="14">
                  <c:v>334.06743037915521</c:v>
                </c:pt>
                <c:pt idx="15">
                  <c:v>307.31994484807439</c:v>
                </c:pt>
                <c:pt idx="16">
                  <c:v>280.5724593169935</c:v>
                </c:pt>
                <c:pt idx="17">
                  <c:v>253.82497378591268</c:v>
                </c:pt>
                <c:pt idx="18">
                  <c:v>227.07748825483185</c:v>
                </c:pt>
                <c:pt idx="19">
                  <c:v>200.33000272375102</c:v>
                </c:pt>
                <c:pt idx="20">
                  <c:v>173.58251719267014</c:v>
                </c:pt>
                <c:pt idx="21">
                  <c:v>146.83503166158937</c:v>
                </c:pt>
                <c:pt idx="22">
                  <c:v>120.08754613050849</c:v>
                </c:pt>
                <c:pt idx="23">
                  <c:v>93.340060599427716</c:v>
                </c:pt>
                <c:pt idx="24">
                  <c:v>66.592575068346832</c:v>
                </c:pt>
                <c:pt idx="25">
                  <c:v>39.845089537265949</c:v>
                </c:pt>
                <c:pt idx="26">
                  <c:v>13.097604006185179</c:v>
                </c:pt>
                <c:pt idx="27">
                  <c:v>-13.649881524895704</c:v>
                </c:pt>
                <c:pt idx="28">
                  <c:v>-40.397367055976474</c:v>
                </c:pt>
                <c:pt idx="29">
                  <c:v>-67.144852587057358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B13-457D-AE1E-64D6CD796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59375"/>
        <c:axId val="410159855"/>
      </c:scatterChart>
      <c:valAx>
        <c:axId val="41015937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855"/>
        <c:crosses val="autoZero"/>
        <c:crossBetween val="midCat"/>
      </c:valAx>
      <c:valAx>
        <c:axId val="4101598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37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3.4096128608923884E-3"/>
          <c:w val="1"/>
          <c:h val="0.98958333333333337"/>
        </c:manualLayout>
      </c:layout>
      <c:scatterChart>
        <c:scatterStyle val="lineMarker"/>
        <c:varyColors val="0"/>
        <c:ser>
          <c:idx val="2"/>
          <c:order val="0"/>
          <c:tx>
            <c:v>Boundary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'15-degree'!$D$57:$U$57</c:f>
              <c:numCache>
                <c:formatCode>0.0</c:formatCode>
                <c:ptCount val="18"/>
                <c:pt idx="0">
                  <c:v>-686.55063152050002</c:v>
                </c:pt>
                <c:pt idx="1">
                  <c:v>375.96777739747517</c:v>
                </c:pt>
                <c:pt idx="2">
                  <c:v>620.91675167579297</c:v>
                </c:pt>
                <c:pt idx="3">
                  <c:v>827.97198775780953</c:v>
                </c:pt>
                <c:pt idx="4">
                  <c:v>686.55063152050002</c:v>
                </c:pt>
                <c:pt idx="5">
                  <c:v>-375.96777739747517</c:v>
                </c:pt>
                <c:pt idx="6">
                  <c:v>-620.91675167579297</c:v>
                </c:pt>
                <c:pt idx="7">
                  <c:v>-827.97198775780953</c:v>
                </c:pt>
                <c:pt idx="8">
                  <c:v>-686.55063152050002</c:v>
                </c:pt>
              </c:numCache>
            </c:numRef>
          </c:xVal>
          <c:yVal>
            <c:numRef>
              <c:f>'15-degree'!$D$58:$U$58</c:f>
              <c:numCache>
                <c:formatCode>0.0</c:formatCode>
                <c:ptCount val="18"/>
                <c:pt idx="0">
                  <c:v>437.20502096705457</c:v>
                </c:pt>
                <c:pt idx="1">
                  <c:v>721.90597057982734</c:v>
                </c:pt>
                <c:pt idx="2">
                  <c:v>580.48461434251783</c:v>
                </c:pt>
                <c:pt idx="3">
                  <c:v>-192.25604668873675</c:v>
                </c:pt>
                <c:pt idx="4">
                  <c:v>-437.20502096705457</c:v>
                </c:pt>
                <c:pt idx="5">
                  <c:v>-721.90597057982734</c:v>
                </c:pt>
                <c:pt idx="6">
                  <c:v>-580.48461434251783</c:v>
                </c:pt>
                <c:pt idx="7">
                  <c:v>192.25604668873675</c:v>
                </c:pt>
                <c:pt idx="8">
                  <c:v>437.20502096705457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BB-4D88-BB76-106782D92FE7}"/>
            </c:ext>
          </c:extLst>
        </c:ser>
        <c:ser>
          <c:idx val="4"/>
          <c:order val="1"/>
          <c:tx>
            <c:v>Hole1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'15-degree'!$D$62:$U$62</c:f>
              <c:numCache>
                <c:formatCode>0.0</c:formatCode>
                <c:ptCount val="18"/>
                <c:pt idx="0">
                  <c:v>-538.19423987108905</c:v>
                </c:pt>
                <c:pt idx="1">
                  <c:v>-345.0090746132754</c:v>
                </c:pt>
                <c:pt idx="2">
                  <c:v>-222.53458747411645</c:v>
                </c:pt>
                <c:pt idx="3">
                  <c:v>-67.243160412604013</c:v>
                </c:pt>
                <c:pt idx="4">
                  <c:v>-137.95383853125878</c:v>
                </c:pt>
                <c:pt idx="5">
                  <c:v>-331.13900378907243</c:v>
                </c:pt>
                <c:pt idx="6">
                  <c:v>-453.61349092823139</c:v>
                </c:pt>
                <c:pt idx="7">
                  <c:v>-608.90491798974381</c:v>
                </c:pt>
                <c:pt idx="8">
                  <c:v>-538.19423987108905</c:v>
                </c:pt>
              </c:numCache>
            </c:numRef>
          </c:xVal>
          <c:yVal>
            <c:numRef>
              <c:f>'15-degree'!$D$63:$U$63</c:f>
              <c:numCache>
                <c:formatCode>0.0</c:formatCode>
                <c:ptCount val="18"/>
                <c:pt idx="0">
                  <c:v>269.90176021949299</c:v>
                </c:pt>
                <c:pt idx="1">
                  <c:v>321.66556923999713</c:v>
                </c:pt>
                <c:pt idx="2">
                  <c:v>250.95489112134237</c:v>
                </c:pt>
                <c:pt idx="3">
                  <c:v>-328.60060465209858</c:v>
                </c:pt>
                <c:pt idx="4">
                  <c:v>-451.07509179125748</c:v>
                </c:pt>
                <c:pt idx="5">
                  <c:v>-502.83890081176162</c:v>
                </c:pt>
                <c:pt idx="6">
                  <c:v>-432.12822269310686</c:v>
                </c:pt>
                <c:pt idx="7">
                  <c:v>147.42727308033406</c:v>
                </c:pt>
                <c:pt idx="8">
                  <c:v>269.90176021949299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BB-4D88-BB76-106782D92FE7}"/>
            </c:ext>
          </c:extLst>
        </c:ser>
        <c:ser>
          <c:idx val="0"/>
          <c:order val="2"/>
          <c:tx>
            <c:v>Hole2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'15-degree'!$D$67:$U$67</c:f>
              <c:numCache>
                <c:formatCode>0.0</c:formatCode>
                <c:ptCount val="18"/>
                <c:pt idx="0">
                  <c:v>137.95383853125878</c:v>
                </c:pt>
                <c:pt idx="1">
                  <c:v>331.13900378907243</c:v>
                </c:pt>
                <c:pt idx="2">
                  <c:v>453.61349092823139</c:v>
                </c:pt>
                <c:pt idx="3">
                  <c:v>608.90491798974381</c:v>
                </c:pt>
                <c:pt idx="4">
                  <c:v>538.19423987108905</c:v>
                </c:pt>
                <c:pt idx="5">
                  <c:v>345.0090746132754</c:v>
                </c:pt>
                <c:pt idx="6">
                  <c:v>222.53458747411645</c:v>
                </c:pt>
                <c:pt idx="7">
                  <c:v>67.243160412604013</c:v>
                </c:pt>
                <c:pt idx="8">
                  <c:v>137.95383853125878</c:v>
                </c:pt>
              </c:numCache>
            </c:numRef>
          </c:xVal>
          <c:yVal>
            <c:numRef>
              <c:f>'15-degree'!$D$68:$U$68</c:f>
              <c:numCache>
                <c:formatCode>0.0</c:formatCode>
                <c:ptCount val="18"/>
                <c:pt idx="0">
                  <c:v>451.07509179125748</c:v>
                </c:pt>
                <c:pt idx="1">
                  <c:v>502.83890081176162</c:v>
                </c:pt>
                <c:pt idx="2">
                  <c:v>432.12822269310686</c:v>
                </c:pt>
                <c:pt idx="3">
                  <c:v>-147.42727308033406</c:v>
                </c:pt>
                <c:pt idx="4">
                  <c:v>-269.90176021949299</c:v>
                </c:pt>
                <c:pt idx="5">
                  <c:v>-321.66556923999713</c:v>
                </c:pt>
                <c:pt idx="6">
                  <c:v>-250.95489112134237</c:v>
                </c:pt>
                <c:pt idx="7">
                  <c:v>328.60060465209858</c:v>
                </c:pt>
                <c:pt idx="8">
                  <c:v>451.07509179125748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BB-4D88-BB76-106782D92FE7}"/>
            </c:ext>
          </c:extLst>
        </c:ser>
        <c:ser>
          <c:idx val="1"/>
          <c:order val="3"/>
          <c:tx>
            <c:v>Rebar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3862EBA-6C8B-40D3-AD0E-2B6C79A8C1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4BB-4D88-BB76-106782D92FE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C1CA8C3-78A9-424D-A58E-6059EFCA6A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4BB-4D88-BB76-106782D92FE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9DF055C-C599-45DB-BE52-28FDEE5D94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4BB-4D88-BB76-106782D92FE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C53B924-AE0F-4439-8F63-BA5824EEA2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4BB-4D88-BB76-106782D92FE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E2BF15C-09BE-4E7F-B8EE-1A7F5E3E1D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4BB-4D88-BB76-106782D92FE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EB32535-D238-4023-B0A7-93188B2B9B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4BB-4D88-BB76-106782D92FE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0F6CCBB-5545-4295-8C35-117906DD01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4BB-4D88-BB76-106782D92FE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B5F2B3D-9347-4938-B4CE-29CB53E36C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4BB-4D88-BB76-106782D92FE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169F005-7686-45F6-9D0C-147A5D8B3E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4BB-4D88-BB76-106782D92FE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E9344EC-3552-4A92-8ED8-EC179BE908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4BB-4D88-BB76-106782D92FE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CC335BF-9B67-4034-B093-5C174039FD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4BB-4D88-BB76-106782D92FE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8F37854-4A94-44F5-828F-DC3DDC4484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4BB-4D88-BB76-106782D92FE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FCC6C08-8789-484D-AED5-CA9439637A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4BB-4D88-BB76-106782D92FE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1DE5248-EDE5-4FDF-93AD-4D542E6BCB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4BB-4D88-BB76-106782D92FE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03F8D5F-9032-4E44-8DB1-53D2CC7172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4BB-4D88-BB76-106782D92FE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FBE7A6A-1C74-4755-A131-2942E0F5FE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4BB-4D88-BB76-106782D92FE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8ED991B-E63D-4EFA-BB70-3C90071D34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4BB-4D88-BB76-106782D92FE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42DE8A8-E3F6-4D47-B992-E9C9EB8AB5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4BB-4D88-BB76-106782D92F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7030A0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'15-degree'!$D$72:$U$72</c:f>
              <c:numCache>
                <c:formatCode>0.0</c:formatCode>
                <c:ptCount val="18"/>
                <c:pt idx="0">
                  <c:v>-523.54442441996332</c:v>
                </c:pt>
                <c:pt idx="1">
                  <c:v>-330.35925916214967</c:v>
                </c:pt>
                <c:pt idx="2">
                  <c:v>-137.17409390433599</c:v>
                </c:pt>
                <c:pt idx="3">
                  <c:v>56.011071353477661</c:v>
                </c:pt>
                <c:pt idx="4">
                  <c:v>249.19623661129131</c:v>
                </c:pt>
                <c:pt idx="5">
                  <c:v>-249.19623661129131</c:v>
                </c:pt>
                <c:pt idx="6">
                  <c:v>-56.011071353477661</c:v>
                </c:pt>
                <c:pt idx="7">
                  <c:v>137.17409390433599</c:v>
                </c:pt>
                <c:pt idx="8">
                  <c:v>330.35925916214967</c:v>
                </c:pt>
                <c:pt idx="9">
                  <c:v>523.54442441996332</c:v>
                </c:pt>
                <c:pt idx="10">
                  <c:v>-734.47527540732267</c:v>
                </c:pt>
                <c:pt idx="11">
                  <c:v>-682.71146638681853</c:v>
                </c:pt>
                <c:pt idx="12">
                  <c:v>-630.94765736631439</c:v>
                </c:pt>
                <c:pt idx="13">
                  <c:v>-579.18384834581025</c:v>
                </c:pt>
                <c:pt idx="14">
                  <c:v>579.18384834581025</c:v>
                </c:pt>
                <c:pt idx="15">
                  <c:v>630.94765736631439</c:v>
                </c:pt>
                <c:pt idx="16">
                  <c:v>682.71146638681853</c:v>
                </c:pt>
                <c:pt idx="17">
                  <c:v>734.47527540732267</c:v>
                </c:pt>
              </c:numCache>
            </c:numRef>
          </c:xVal>
          <c:yVal>
            <c:numRef>
              <c:f>'15-degree'!$D$73:$U$73</c:f>
              <c:numCache>
                <c:formatCode>0.0</c:formatCode>
                <c:ptCount val="18"/>
                <c:pt idx="0">
                  <c:v>408.41306989219794</c:v>
                </c:pt>
                <c:pt idx="1">
                  <c:v>460.17687891270208</c:v>
                </c:pt>
                <c:pt idx="2">
                  <c:v>511.94068793320622</c:v>
                </c:pt>
                <c:pt idx="3">
                  <c:v>563.70449695371042</c:v>
                </c:pt>
                <c:pt idx="4">
                  <c:v>615.46830597421456</c:v>
                </c:pt>
                <c:pt idx="5">
                  <c:v>-615.46830597421456</c:v>
                </c:pt>
                <c:pt idx="6">
                  <c:v>-563.70449695371042</c:v>
                </c:pt>
                <c:pt idx="7">
                  <c:v>-511.94068793320622</c:v>
                </c:pt>
                <c:pt idx="8">
                  <c:v>-460.17687891270208</c:v>
                </c:pt>
                <c:pt idx="9">
                  <c:v>-408.41306989219794</c:v>
                </c:pt>
                <c:pt idx="10">
                  <c:v>113.78079721700638</c:v>
                </c:pt>
                <c:pt idx="11">
                  <c:v>-79.40436804080727</c:v>
                </c:pt>
                <c:pt idx="12">
                  <c:v>-272.58953329862095</c:v>
                </c:pt>
                <c:pt idx="13">
                  <c:v>-465.7746985564346</c:v>
                </c:pt>
                <c:pt idx="14">
                  <c:v>465.7746985564346</c:v>
                </c:pt>
                <c:pt idx="15">
                  <c:v>272.58953329862095</c:v>
                </c:pt>
                <c:pt idx="16">
                  <c:v>79.40436804080727</c:v>
                </c:pt>
                <c:pt idx="17">
                  <c:v>-113.78079721700638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'15-degree'!$D$20:$U$20</c15:f>
                <c15:dlblRangeCache>
                  <c:ptCount val="18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04BB-4D88-BB76-106782D92FE7}"/>
            </c:ext>
          </c:extLst>
        </c:ser>
        <c:ser>
          <c:idx val="3"/>
          <c:order val="4"/>
          <c:tx>
            <c:v>NA</c:v>
          </c:tx>
          <c:spPr>
            <a:ln w="15875">
              <a:solidFill>
                <a:srgbClr val="FF0000"/>
              </a:solidFill>
              <a:prstDash val="sysDot"/>
            </a:ln>
          </c:spPr>
          <c:marker>
            <c:symbol val="none"/>
          </c:marker>
          <c:xVal>
            <c:numRef>
              <c:f>'15-degree'!$L$134:$L$135</c:f>
              <c:numCache>
                <c:formatCode>0.0</c:formatCode>
                <c:ptCount val="2"/>
                <c:pt idx="0">
                  <c:v>-827.97198775780953</c:v>
                </c:pt>
                <c:pt idx="1">
                  <c:v>827.97198775780953</c:v>
                </c:pt>
              </c:numCache>
            </c:numRef>
          </c:xVal>
          <c:yVal>
            <c:numRef>
              <c:f>'15-degree'!$M$134:$M$135</c:f>
              <c:numCache>
                <c:formatCode>0.0</c:formatCode>
                <c:ptCount val="2"/>
                <c:pt idx="0">
                  <c:v>-615.46830597421456</c:v>
                </c:pt>
                <c:pt idx="1">
                  <c:v>-615.46830597421456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04BB-4D88-BB76-106782D92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59375"/>
        <c:axId val="410159855"/>
      </c:scatterChart>
      <c:valAx>
        <c:axId val="41015937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855"/>
        <c:crosses val="autoZero"/>
        <c:crossBetween val="midCat"/>
      </c:valAx>
      <c:valAx>
        <c:axId val="4101598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37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0354059724835281E-2"/>
          <c:w val="1"/>
          <c:h val="0.98958333333333337"/>
        </c:manualLayout>
      </c:layout>
      <c:scatterChart>
        <c:scatterStyle val="lineMarker"/>
        <c:varyColors val="0"/>
        <c:ser>
          <c:idx val="2"/>
          <c:order val="0"/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'15-degree'!$D$57:$U$57</c:f>
              <c:numCache>
                <c:formatCode>0.0</c:formatCode>
                <c:ptCount val="18"/>
                <c:pt idx="0">
                  <c:v>-686.55063152050002</c:v>
                </c:pt>
                <c:pt idx="1">
                  <c:v>375.96777739747517</c:v>
                </c:pt>
                <c:pt idx="2">
                  <c:v>620.91675167579297</c:v>
                </c:pt>
                <c:pt idx="3">
                  <c:v>827.97198775780953</c:v>
                </c:pt>
                <c:pt idx="4">
                  <c:v>686.55063152050002</c:v>
                </c:pt>
                <c:pt idx="5">
                  <c:v>-375.96777739747517</c:v>
                </c:pt>
                <c:pt idx="6">
                  <c:v>-620.91675167579297</c:v>
                </c:pt>
                <c:pt idx="7">
                  <c:v>-827.97198775780953</c:v>
                </c:pt>
                <c:pt idx="8">
                  <c:v>-686.55063152050002</c:v>
                </c:pt>
              </c:numCache>
            </c:numRef>
          </c:xVal>
          <c:yVal>
            <c:numRef>
              <c:f>'15-degree'!$D$58:$U$58</c:f>
              <c:numCache>
                <c:formatCode>0.0</c:formatCode>
                <c:ptCount val="18"/>
                <c:pt idx="0">
                  <c:v>437.20502096705457</c:v>
                </c:pt>
                <c:pt idx="1">
                  <c:v>721.90597057982734</c:v>
                </c:pt>
                <c:pt idx="2">
                  <c:v>580.48461434251783</c:v>
                </c:pt>
                <c:pt idx="3">
                  <c:v>-192.25604668873675</c:v>
                </c:pt>
                <c:pt idx="4">
                  <c:v>-437.20502096705457</c:v>
                </c:pt>
                <c:pt idx="5">
                  <c:v>-721.90597057982734</c:v>
                </c:pt>
                <c:pt idx="6">
                  <c:v>-580.48461434251783</c:v>
                </c:pt>
                <c:pt idx="7">
                  <c:v>192.25604668873675</c:v>
                </c:pt>
                <c:pt idx="8">
                  <c:v>437.20502096705457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33-426A-B378-7543A5B54974}"/>
            </c:ext>
          </c:extLst>
        </c:ser>
        <c:ser>
          <c:idx val="4"/>
          <c:order val="1"/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'15-degree'!$D$62:$U$62</c:f>
              <c:numCache>
                <c:formatCode>0.0</c:formatCode>
                <c:ptCount val="18"/>
                <c:pt idx="0">
                  <c:v>-538.19423987108905</c:v>
                </c:pt>
                <c:pt idx="1">
                  <c:v>-345.0090746132754</c:v>
                </c:pt>
                <c:pt idx="2">
                  <c:v>-222.53458747411645</c:v>
                </c:pt>
                <c:pt idx="3">
                  <c:v>-67.243160412604013</c:v>
                </c:pt>
                <c:pt idx="4">
                  <c:v>-137.95383853125878</c:v>
                </c:pt>
                <c:pt idx="5">
                  <c:v>-331.13900378907243</c:v>
                </c:pt>
                <c:pt idx="6">
                  <c:v>-453.61349092823139</c:v>
                </c:pt>
                <c:pt idx="7">
                  <c:v>-608.90491798974381</c:v>
                </c:pt>
                <c:pt idx="8">
                  <c:v>-538.19423987108905</c:v>
                </c:pt>
              </c:numCache>
            </c:numRef>
          </c:xVal>
          <c:yVal>
            <c:numRef>
              <c:f>'15-degree'!$D$63:$U$63</c:f>
              <c:numCache>
                <c:formatCode>0.0</c:formatCode>
                <c:ptCount val="18"/>
                <c:pt idx="0">
                  <c:v>269.90176021949299</c:v>
                </c:pt>
                <c:pt idx="1">
                  <c:v>321.66556923999713</c:v>
                </c:pt>
                <c:pt idx="2">
                  <c:v>250.95489112134237</c:v>
                </c:pt>
                <c:pt idx="3">
                  <c:v>-328.60060465209858</c:v>
                </c:pt>
                <c:pt idx="4">
                  <c:v>-451.07509179125748</c:v>
                </c:pt>
                <c:pt idx="5">
                  <c:v>-502.83890081176162</c:v>
                </c:pt>
                <c:pt idx="6">
                  <c:v>-432.12822269310686</c:v>
                </c:pt>
                <c:pt idx="7">
                  <c:v>147.42727308033406</c:v>
                </c:pt>
                <c:pt idx="8">
                  <c:v>269.90176021949299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33-426A-B378-7543A5B54974}"/>
            </c:ext>
          </c:extLst>
        </c:ser>
        <c:ser>
          <c:idx val="0"/>
          <c:order val="2"/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'15-degree'!$D$67:$U$67</c:f>
              <c:numCache>
                <c:formatCode>0.0</c:formatCode>
                <c:ptCount val="18"/>
                <c:pt idx="0">
                  <c:v>137.95383853125878</c:v>
                </c:pt>
                <c:pt idx="1">
                  <c:v>331.13900378907243</c:v>
                </c:pt>
                <c:pt idx="2">
                  <c:v>453.61349092823139</c:v>
                </c:pt>
                <c:pt idx="3">
                  <c:v>608.90491798974381</c:v>
                </c:pt>
                <c:pt idx="4">
                  <c:v>538.19423987108905</c:v>
                </c:pt>
                <c:pt idx="5">
                  <c:v>345.0090746132754</c:v>
                </c:pt>
                <c:pt idx="6">
                  <c:v>222.53458747411645</c:v>
                </c:pt>
                <c:pt idx="7">
                  <c:v>67.243160412604013</c:v>
                </c:pt>
                <c:pt idx="8">
                  <c:v>137.95383853125878</c:v>
                </c:pt>
              </c:numCache>
            </c:numRef>
          </c:xVal>
          <c:yVal>
            <c:numRef>
              <c:f>'15-degree'!$D$68:$U$68</c:f>
              <c:numCache>
                <c:formatCode>0.0</c:formatCode>
                <c:ptCount val="18"/>
                <c:pt idx="0">
                  <c:v>451.07509179125748</c:v>
                </c:pt>
                <c:pt idx="1">
                  <c:v>502.83890081176162</c:v>
                </c:pt>
                <c:pt idx="2">
                  <c:v>432.12822269310686</c:v>
                </c:pt>
                <c:pt idx="3">
                  <c:v>-147.42727308033406</c:v>
                </c:pt>
                <c:pt idx="4">
                  <c:v>-269.90176021949299</c:v>
                </c:pt>
                <c:pt idx="5">
                  <c:v>-321.66556923999713</c:v>
                </c:pt>
                <c:pt idx="6">
                  <c:v>-250.95489112134237</c:v>
                </c:pt>
                <c:pt idx="7">
                  <c:v>328.60060465209858</c:v>
                </c:pt>
                <c:pt idx="8">
                  <c:v>451.07509179125748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33-426A-B378-7543A5B54974}"/>
            </c:ext>
          </c:extLst>
        </c:ser>
        <c:ser>
          <c:idx val="1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991DE29-A518-4F97-914C-EF4B04A79A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633-426A-B378-7543A5B5497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75BE791-3CAD-484B-8F06-7770D6EE4C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633-426A-B378-7543A5B5497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72CDC8E-45C2-4E26-8CA0-A07EAF1B5D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633-426A-B378-7543A5B5497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BADE76A-3BCE-4B90-9669-1228F0FB7F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633-426A-B378-7543A5B5497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4628C50-3486-4BE4-B5BE-CC56402758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633-426A-B378-7543A5B5497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8552BEE-5CFB-4644-80EB-14DC8D219A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633-426A-B378-7543A5B5497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56F515B-B394-4BF1-AD6E-C36250F433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633-426A-B378-7543A5B5497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9639D71-A7C4-4997-8168-A713642A4A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633-426A-B378-7543A5B5497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21B7263-D6A6-4B8A-8910-4A9565FA9F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633-426A-B378-7543A5B5497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A42D288-2673-42CF-8983-916D8B535A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633-426A-B378-7543A5B5497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204F2FC-0EF1-4A0F-AB73-0AD6FDAEAB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633-426A-B378-7543A5B5497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AAD1A04-8631-4362-83DE-37AEEAB560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633-426A-B378-7543A5B5497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76191E2-55E5-44D1-B351-01B7FFAF03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633-426A-B378-7543A5B5497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896918C-6CCA-43E0-A784-4A7B7C8C32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633-426A-B378-7543A5B5497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516876B-186C-47AC-AA2E-113147EEC6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633-426A-B378-7543A5B5497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06CA7A5-DB21-4FD7-8012-B32215FB33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633-426A-B378-7543A5B5497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7CBE00E-EB60-49C8-92C3-547A926622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633-426A-B378-7543A5B5497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AFA409C-0D7F-4102-8739-CD97939DCC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633-426A-B378-7543A5B549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7030A0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'15-degree'!$D$72:$U$72</c:f>
              <c:numCache>
                <c:formatCode>0.0</c:formatCode>
                <c:ptCount val="18"/>
                <c:pt idx="0">
                  <c:v>-523.54442441996332</c:v>
                </c:pt>
                <c:pt idx="1">
                  <c:v>-330.35925916214967</c:v>
                </c:pt>
                <c:pt idx="2">
                  <c:v>-137.17409390433599</c:v>
                </c:pt>
                <c:pt idx="3">
                  <c:v>56.011071353477661</c:v>
                </c:pt>
                <c:pt idx="4">
                  <c:v>249.19623661129131</c:v>
                </c:pt>
                <c:pt idx="5">
                  <c:v>-249.19623661129131</c:v>
                </c:pt>
                <c:pt idx="6">
                  <c:v>-56.011071353477661</c:v>
                </c:pt>
                <c:pt idx="7">
                  <c:v>137.17409390433599</c:v>
                </c:pt>
                <c:pt idx="8">
                  <c:v>330.35925916214967</c:v>
                </c:pt>
                <c:pt idx="9">
                  <c:v>523.54442441996332</c:v>
                </c:pt>
                <c:pt idx="10">
                  <c:v>-734.47527540732267</c:v>
                </c:pt>
                <c:pt idx="11">
                  <c:v>-682.71146638681853</c:v>
                </c:pt>
                <c:pt idx="12">
                  <c:v>-630.94765736631439</c:v>
                </c:pt>
                <c:pt idx="13">
                  <c:v>-579.18384834581025</c:v>
                </c:pt>
                <c:pt idx="14">
                  <c:v>579.18384834581025</c:v>
                </c:pt>
                <c:pt idx="15">
                  <c:v>630.94765736631439</c:v>
                </c:pt>
                <c:pt idx="16">
                  <c:v>682.71146638681853</c:v>
                </c:pt>
                <c:pt idx="17">
                  <c:v>734.47527540732267</c:v>
                </c:pt>
              </c:numCache>
            </c:numRef>
          </c:xVal>
          <c:yVal>
            <c:numRef>
              <c:f>'15-degree'!$D$73:$U$73</c:f>
              <c:numCache>
                <c:formatCode>0.0</c:formatCode>
                <c:ptCount val="18"/>
                <c:pt idx="0">
                  <c:v>408.41306989219794</c:v>
                </c:pt>
                <c:pt idx="1">
                  <c:v>460.17687891270208</c:v>
                </c:pt>
                <c:pt idx="2">
                  <c:v>511.94068793320622</c:v>
                </c:pt>
                <c:pt idx="3">
                  <c:v>563.70449695371042</c:v>
                </c:pt>
                <c:pt idx="4">
                  <c:v>615.46830597421456</c:v>
                </c:pt>
                <c:pt idx="5">
                  <c:v>-615.46830597421456</c:v>
                </c:pt>
                <c:pt idx="6">
                  <c:v>-563.70449695371042</c:v>
                </c:pt>
                <c:pt idx="7">
                  <c:v>-511.94068793320622</c:v>
                </c:pt>
                <c:pt idx="8">
                  <c:v>-460.17687891270208</c:v>
                </c:pt>
                <c:pt idx="9">
                  <c:v>-408.41306989219794</c:v>
                </c:pt>
                <c:pt idx="10">
                  <c:v>113.78079721700638</c:v>
                </c:pt>
                <c:pt idx="11">
                  <c:v>-79.40436804080727</c:v>
                </c:pt>
                <c:pt idx="12">
                  <c:v>-272.58953329862095</c:v>
                </c:pt>
                <c:pt idx="13">
                  <c:v>-465.7746985564346</c:v>
                </c:pt>
                <c:pt idx="14">
                  <c:v>465.7746985564346</c:v>
                </c:pt>
                <c:pt idx="15">
                  <c:v>272.58953329862095</c:v>
                </c:pt>
                <c:pt idx="16">
                  <c:v>79.40436804080727</c:v>
                </c:pt>
                <c:pt idx="17">
                  <c:v>-113.78079721700638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'15-degree'!$D$20:$U$20</c15:f>
                <c15:dlblRangeCache>
                  <c:ptCount val="18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8633-426A-B378-7543A5B54974}"/>
            </c:ext>
          </c:extLst>
        </c:ser>
        <c:ser>
          <c:idx val="3"/>
          <c:order val="4"/>
          <c:marker>
            <c:symbol val="diamond"/>
            <c:size val="1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'15-degree'!$O$78</c:f>
              <c:numCache>
                <c:formatCode>0.00</c:formatCode>
                <c:ptCount val="1"/>
                <c:pt idx="0">
                  <c:v>2.66092164175851E-14</c:v>
                </c:pt>
              </c:numCache>
            </c:numRef>
          </c:xVal>
          <c:yVal>
            <c:numRef>
              <c:f>'15-degree'!$O$79</c:f>
              <c:numCache>
                <c:formatCode>0.00</c:formatCode>
                <c:ptCount val="1"/>
                <c:pt idx="0">
                  <c:v>3.3261520521981375E-15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8633-426A-B378-7543A5B54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59375"/>
        <c:axId val="410159855"/>
      </c:scatterChart>
      <c:valAx>
        <c:axId val="41015937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855"/>
        <c:crosses val="autoZero"/>
        <c:crossBetween val="midCat"/>
      </c:valAx>
      <c:valAx>
        <c:axId val="4101598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37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0354213186038312E-2"/>
          <c:w val="1"/>
          <c:h val="0.98958333333333337"/>
        </c:manualLayout>
      </c:layout>
      <c:scatterChart>
        <c:scatterStyle val="lineMarker"/>
        <c:varyColors val="0"/>
        <c:ser>
          <c:idx val="2"/>
          <c:order val="0"/>
          <c:tx>
            <c:v>Boundary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'30-degree'!$D$6:$U$6</c:f>
              <c:numCache>
                <c:formatCode>0.0</c:formatCode>
                <c:ptCount val="18"/>
                <c:pt idx="0">
                  <c:v>-550</c:v>
                </c:pt>
                <c:pt idx="1">
                  <c:v>550</c:v>
                </c:pt>
                <c:pt idx="2">
                  <c:v>750</c:v>
                </c:pt>
                <c:pt idx="3">
                  <c:v>750</c:v>
                </c:pt>
                <c:pt idx="4">
                  <c:v>550</c:v>
                </c:pt>
                <c:pt idx="5">
                  <c:v>-550</c:v>
                </c:pt>
                <c:pt idx="6">
                  <c:v>-750</c:v>
                </c:pt>
                <c:pt idx="7">
                  <c:v>-750</c:v>
                </c:pt>
                <c:pt idx="8">
                  <c:v>-550</c:v>
                </c:pt>
              </c:numCache>
            </c:numRef>
          </c:xVal>
          <c:yVal>
            <c:numRef>
              <c:f>'30-degree'!$D$7:$U$7</c:f>
              <c:numCache>
                <c:formatCode>General</c:formatCode>
                <c:ptCount val="18"/>
                <c:pt idx="0">
                  <c:v>600</c:v>
                </c:pt>
                <c:pt idx="1">
                  <c:v>600</c:v>
                </c:pt>
                <c:pt idx="2">
                  <c:v>400</c:v>
                </c:pt>
                <c:pt idx="3">
                  <c:v>-400</c:v>
                </c:pt>
                <c:pt idx="4">
                  <c:v>-600</c:v>
                </c:pt>
                <c:pt idx="5">
                  <c:v>-600</c:v>
                </c:pt>
                <c:pt idx="6">
                  <c:v>-400</c:v>
                </c:pt>
                <c:pt idx="7">
                  <c:v>400</c:v>
                </c:pt>
                <c:pt idx="8" formatCode="0.0">
                  <c:v>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C1-4F7C-815B-1A0C0A009C60}"/>
            </c:ext>
          </c:extLst>
        </c:ser>
        <c:ser>
          <c:idx val="4"/>
          <c:order val="1"/>
          <c:tx>
            <c:v>Hole1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'30-degree'!$D$11:$U$11</c:f>
              <c:numCache>
                <c:formatCode>0.0</c:formatCode>
                <c:ptCount val="18"/>
                <c:pt idx="0">
                  <c:v>-450</c:v>
                </c:pt>
                <c:pt idx="1">
                  <c:v>-250</c:v>
                </c:pt>
                <c:pt idx="2">
                  <c:v>-150</c:v>
                </c:pt>
                <c:pt idx="3">
                  <c:v>-150</c:v>
                </c:pt>
                <c:pt idx="4">
                  <c:v>-250</c:v>
                </c:pt>
                <c:pt idx="5">
                  <c:v>-450</c:v>
                </c:pt>
                <c:pt idx="6">
                  <c:v>-550</c:v>
                </c:pt>
                <c:pt idx="7">
                  <c:v>-550</c:v>
                </c:pt>
                <c:pt idx="8">
                  <c:v>-450</c:v>
                </c:pt>
              </c:numCache>
            </c:numRef>
          </c:xVal>
          <c:yVal>
            <c:numRef>
              <c:f>'30-degree'!$D$12:$U$12</c:f>
              <c:numCache>
                <c:formatCode>General</c:formatCode>
                <c:ptCount val="18"/>
                <c:pt idx="0">
                  <c:v>400</c:v>
                </c:pt>
                <c:pt idx="1">
                  <c:v>400</c:v>
                </c:pt>
                <c:pt idx="2">
                  <c:v>300</c:v>
                </c:pt>
                <c:pt idx="3">
                  <c:v>-300</c:v>
                </c:pt>
                <c:pt idx="4">
                  <c:v>-400</c:v>
                </c:pt>
                <c:pt idx="5">
                  <c:v>-400</c:v>
                </c:pt>
                <c:pt idx="6">
                  <c:v>-300</c:v>
                </c:pt>
                <c:pt idx="7">
                  <c:v>300</c:v>
                </c:pt>
                <c:pt idx="8" formatCode="0.0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C1-4F7C-815B-1A0C0A009C60}"/>
            </c:ext>
          </c:extLst>
        </c:ser>
        <c:ser>
          <c:idx val="0"/>
          <c:order val="2"/>
          <c:tx>
            <c:v>Hole2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'30-degree'!$D$16:$U$16</c:f>
              <c:numCache>
                <c:formatCode>0.0</c:formatCode>
                <c:ptCount val="18"/>
                <c:pt idx="0">
                  <c:v>250</c:v>
                </c:pt>
                <c:pt idx="1">
                  <c:v>450</c:v>
                </c:pt>
                <c:pt idx="2">
                  <c:v>550</c:v>
                </c:pt>
                <c:pt idx="3">
                  <c:v>550</c:v>
                </c:pt>
                <c:pt idx="4">
                  <c:v>450</c:v>
                </c:pt>
                <c:pt idx="5">
                  <c:v>250</c:v>
                </c:pt>
                <c:pt idx="6">
                  <c:v>150</c:v>
                </c:pt>
                <c:pt idx="7">
                  <c:v>150</c:v>
                </c:pt>
                <c:pt idx="8">
                  <c:v>250</c:v>
                </c:pt>
              </c:numCache>
            </c:numRef>
          </c:xVal>
          <c:yVal>
            <c:numRef>
              <c:f>'30-degree'!$D$17:$U$17</c:f>
              <c:numCache>
                <c:formatCode>General</c:formatCode>
                <c:ptCount val="18"/>
                <c:pt idx="0">
                  <c:v>400</c:v>
                </c:pt>
                <c:pt idx="1">
                  <c:v>400</c:v>
                </c:pt>
                <c:pt idx="2">
                  <c:v>300</c:v>
                </c:pt>
                <c:pt idx="3">
                  <c:v>-300</c:v>
                </c:pt>
                <c:pt idx="4">
                  <c:v>-400</c:v>
                </c:pt>
                <c:pt idx="5">
                  <c:v>-400</c:v>
                </c:pt>
                <c:pt idx="6">
                  <c:v>-300</c:v>
                </c:pt>
                <c:pt idx="7">
                  <c:v>300</c:v>
                </c:pt>
                <c:pt idx="8" formatCode="0.0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C1-4F7C-815B-1A0C0A009C60}"/>
            </c:ext>
          </c:extLst>
        </c:ser>
        <c:ser>
          <c:idx val="1"/>
          <c:order val="3"/>
          <c:tx>
            <c:v>Rebar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00DC2D1-3EA0-4730-ABA7-1362354C8D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BC1-4F7C-815B-1A0C0A009C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BCC9C18-1098-4637-913C-BC0925E77E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BC1-4F7C-815B-1A0C0A009C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FA7FB3C-5703-4A5F-95A1-B404A43435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BC1-4F7C-815B-1A0C0A009C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852A4E5-4AAD-4870-838A-4B7A3DAD8C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BC1-4F7C-815B-1A0C0A009C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D271E88-D2E5-4779-9833-BCAB5FB5FF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BC1-4F7C-815B-1A0C0A009C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6295982-6910-4BDF-A379-4BD3EC9AB2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BC1-4F7C-815B-1A0C0A009C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C4FD6C6-C128-45E7-8551-D37CF4E57F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BC1-4F7C-815B-1A0C0A009C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74774E1-D4D7-41BE-BE76-89B9250F30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BC1-4F7C-815B-1A0C0A009C6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2562CFF-E06E-4CBD-AB1D-C3E60A2FC3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BC1-4F7C-815B-1A0C0A009C6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B4ACC95-041A-4B64-A364-A7F857F496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BC1-4F7C-815B-1A0C0A009C6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87AB748-CFAA-4956-BEC0-652A5BCA98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BC1-4F7C-815B-1A0C0A009C6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BF7C597-63A3-467B-8146-BFEEE79730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BC1-4F7C-815B-1A0C0A009C6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CBF9E89-54EE-4BCE-B949-A18F5B6247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BC1-4F7C-815B-1A0C0A009C6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A60556A-BFD7-4251-933C-2E7D529D9C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BC1-4F7C-815B-1A0C0A009C6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E77E978-1849-4796-87A7-79A4477E76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BC1-4F7C-815B-1A0C0A009C6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28B76EA-D744-4484-9937-81DE24C67A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BC1-4F7C-815B-1A0C0A009C6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953197F-F8C5-478C-9B17-3C00992927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BC1-4F7C-815B-1A0C0A009C6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016F09A-89D8-48EF-9E56-B1CB6FE6EB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BC1-4F7C-815B-1A0C0A009C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7030A0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'30-degree'!$D$21:$U$21</c:f>
              <c:numCache>
                <c:formatCode>0.0</c:formatCode>
                <c:ptCount val="18"/>
                <c:pt idx="0">
                  <c:v>-400</c:v>
                </c:pt>
                <c:pt idx="1">
                  <c:v>-200</c:v>
                </c:pt>
                <c:pt idx="2">
                  <c:v>0</c:v>
                </c:pt>
                <c:pt idx="3">
                  <c:v>200</c:v>
                </c:pt>
                <c:pt idx="4">
                  <c:v>400</c:v>
                </c:pt>
                <c:pt idx="5">
                  <c:v>-400</c:v>
                </c:pt>
                <c:pt idx="6">
                  <c:v>-200</c:v>
                </c:pt>
                <c:pt idx="7">
                  <c:v>0</c:v>
                </c:pt>
                <c:pt idx="8">
                  <c:v>200</c:v>
                </c:pt>
                <c:pt idx="9" formatCode="General">
                  <c:v>400</c:v>
                </c:pt>
                <c:pt idx="10" formatCode="General">
                  <c:v>-680</c:v>
                </c:pt>
                <c:pt idx="11" formatCode="General">
                  <c:v>-680</c:v>
                </c:pt>
                <c:pt idx="12">
                  <c:v>-680</c:v>
                </c:pt>
                <c:pt idx="13">
                  <c:v>-680</c:v>
                </c:pt>
                <c:pt idx="14">
                  <c:v>680</c:v>
                </c:pt>
                <c:pt idx="15">
                  <c:v>680</c:v>
                </c:pt>
                <c:pt idx="16">
                  <c:v>680</c:v>
                </c:pt>
                <c:pt idx="17">
                  <c:v>680</c:v>
                </c:pt>
              </c:numCache>
            </c:numRef>
          </c:xVal>
          <c:yVal>
            <c:numRef>
              <c:f>'30-degree'!$D$22:$U$22</c:f>
              <c:numCache>
                <c:formatCode>General</c:formatCode>
                <c:ptCount val="18"/>
                <c:pt idx="0">
                  <c:v>530</c:v>
                </c:pt>
                <c:pt idx="1">
                  <c:v>530</c:v>
                </c:pt>
                <c:pt idx="2">
                  <c:v>530</c:v>
                </c:pt>
                <c:pt idx="3">
                  <c:v>530</c:v>
                </c:pt>
                <c:pt idx="4">
                  <c:v>530</c:v>
                </c:pt>
                <c:pt idx="5">
                  <c:v>-530</c:v>
                </c:pt>
                <c:pt idx="6">
                  <c:v>-530</c:v>
                </c:pt>
                <c:pt idx="7">
                  <c:v>-530</c:v>
                </c:pt>
                <c:pt idx="8" formatCode="0.0">
                  <c:v>-530</c:v>
                </c:pt>
                <c:pt idx="9">
                  <c:v>-530</c:v>
                </c:pt>
                <c:pt idx="10">
                  <c:v>300</c:v>
                </c:pt>
                <c:pt idx="11">
                  <c:v>100</c:v>
                </c:pt>
                <c:pt idx="12" formatCode="0.0">
                  <c:v>-100</c:v>
                </c:pt>
                <c:pt idx="13" formatCode="0.0">
                  <c:v>-300</c:v>
                </c:pt>
                <c:pt idx="14" formatCode="0.0">
                  <c:v>300</c:v>
                </c:pt>
                <c:pt idx="15" formatCode="0.0">
                  <c:v>100</c:v>
                </c:pt>
                <c:pt idx="16" formatCode="0.0">
                  <c:v>-100</c:v>
                </c:pt>
                <c:pt idx="17" formatCode="0.0">
                  <c:v>-300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'30-degree'!$D$20:$U$20</c15:f>
                <c15:dlblRangeCache>
                  <c:ptCount val="18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0BC1-4F7C-815B-1A0C0A009C60}"/>
            </c:ext>
          </c:extLst>
        </c:ser>
        <c:ser>
          <c:idx val="3"/>
          <c:order val="4"/>
          <c:tx>
            <c:v>Centroid</c:v>
          </c:tx>
          <c:marker>
            <c:symbol val="diamond"/>
            <c:size val="1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'30-degree'!$H$47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'30-degree'!$H$48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0BC1-4F7C-815B-1A0C0A009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59375"/>
        <c:axId val="410159855"/>
      </c:scatterChart>
      <c:valAx>
        <c:axId val="41015937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855"/>
        <c:crosses val="autoZero"/>
        <c:crossBetween val="midCat"/>
      </c:valAx>
      <c:valAx>
        <c:axId val="4101598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37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035397194055779E-2"/>
          <c:w val="1"/>
          <c:h val="0.98958333333333337"/>
        </c:manualLayout>
      </c:layout>
      <c:scatterChart>
        <c:scatterStyle val="lineMarker"/>
        <c:varyColors val="0"/>
        <c:ser>
          <c:idx val="2"/>
          <c:order val="0"/>
          <c:tx>
            <c:v>Boundary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'30-degree'!$D$57:$U$57</c:f>
              <c:numCache>
                <c:formatCode>0.0</c:formatCode>
                <c:ptCount val="18"/>
                <c:pt idx="0">
                  <c:v>-776.31397208144131</c:v>
                </c:pt>
                <c:pt idx="1">
                  <c:v>176.31397208144136</c:v>
                </c:pt>
                <c:pt idx="2">
                  <c:v>449.519052838329</c:v>
                </c:pt>
                <c:pt idx="3">
                  <c:v>849.519052838329</c:v>
                </c:pt>
                <c:pt idx="4">
                  <c:v>776.31397208144131</c:v>
                </c:pt>
                <c:pt idx="5">
                  <c:v>-176.31397208144136</c:v>
                </c:pt>
                <c:pt idx="6">
                  <c:v>-449.519052838329</c:v>
                </c:pt>
                <c:pt idx="7">
                  <c:v>-849.519052838329</c:v>
                </c:pt>
                <c:pt idx="8">
                  <c:v>-776.31397208144131</c:v>
                </c:pt>
              </c:numCache>
            </c:numRef>
          </c:xVal>
          <c:yVal>
            <c:numRef>
              <c:f>'30-degree'!$D$58:$U$58</c:f>
              <c:numCache>
                <c:formatCode>0.0</c:formatCode>
                <c:ptCount val="18"/>
                <c:pt idx="0">
                  <c:v>244.61524227066326</c:v>
                </c:pt>
                <c:pt idx="1">
                  <c:v>794.6152422706632</c:v>
                </c:pt>
                <c:pt idx="2">
                  <c:v>721.41016151377539</c:v>
                </c:pt>
                <c:pt idx="3">
                  <c:v>28.589838486224437</c:v>
                </c:pt>
                <c:pt idx="4">
                  <c:v>-244.61524227066326</c:v>
                </c:pt>
                <c:pt idx="5">
                  <c:v>-794.6152422706632</c:v>
                </c:pt>
                <c:pt idx="6">
                  <c:v>-721.41016151377539</c:v>
                </c:pt>
                <c:pt idx="7">
                  <c:v>-28.589838486224437</c:v>
                </c:pt>
                <c:pt idx="8">
                  <c:v>244.61524227066326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F4-4B71-B8F2-E4DAF56D9174}"/>
            </c:ext>
          </c:extLst>
        </c:ser>
        <c:ser>
          <c:idx val="4"/>
          <c:order val="1"/>
          <c:tx>
            <c:v>Hole1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'30-degree'!$D$62:$U$62</c:f>
              <c:numCache>
                <c:formatCode>0.0</c:formatCode>
                <c:ptCount val="18"/>
                <c:pt idx="0">
                  <c:v>-589.7114317029974</c:v>
                </c:pt>
                <c:pt idx="1">
                  <c:v>-416.50635094610965</c:v>
                </c:pt>
                <c:pt idx="2">
                  <c:v>-279.9038105676658</c:v>
                </c:pt>
                <c:pt idx="3">
                  <c:v>20.096189432334171</c:v>
                </c:pt>
                <c:pt idx="4">
                  <c:v>-16.506350946109706</c:v>
                </c:pt>
                <c:pt idx="5">
                  <c:v>-189.71143170299743</c:v>
                </c:pt>
                <c:pt idx="6">
                  <c:v>-326.31397208144131</c:v>
                </c:pt>
                <c:pt idx="7">
                  <c:v>-626.31397208144131</c:v>
                </c:pt>
                <c:pt idx="8">
                  <c:v>-589.7114317029974</c:v>
                </c:pt>
              </c:numCache>
            </c:numRef>
          </c:xVal>
          <c:yVal>
            <c:numRef>
              <c:f>'30-degree'!$D$63:$U$63</c:f>
              <c:numCache>
                <c:formatCode>0.0</c:formatCode>
                <c:ptCount val="18"/>
                <c:pt idx="0">
                  <c:v>121.41016151377553</c:v>
                </c:pt>
                <c:pt idx="1">
                  <c:v>221.41016151377551</c:v>
                </c:pt>
                <c:pt idx="2">
                  <c:v>184.8076211353316</c:v>
                </c:pt>
                <c:pt idx="3">
                  <c:v>-334.8076211353316</c:v>
                </c:pt>
                <c:pt idx="4">
                  <c:v>-471.41016151377551</c:v>
                </c:pt>
                <c:pt idx="5">
                  <c:v>-571.41016151377551</c:v>
                </c:pt>
                <c:pt idx="6">
                  <c:v>-534.8076211353316</c:v>
                </c:pt>
                <c:pt idx="7">
                  <c:v>-15.192378864668342</c:v>
                </c:pt>
                <c:pt idx="8">
                  <c:v>121.41016151377553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F4-4B71-B8F2-E4DAF56D9174}"/>
            </c:ext>
          </c:extLst>
        </c:ser>
        <c:ser>
          <c:idx val="0"/>
          <c:order val="2"/>
          <c:tx>
            <c:v>Hole2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'30-degree'!$D$67:$U$67</c:f>
              <c:numCache>
                <c:formatCode>0.0</c:formatCode>
                <c:ptCount val="18"/>
                <c:pt idx="0">
                  <c:v>16.506350946109706</c:v>
                </c:pt>
                <c:pt idx="1">
                  <c:v>189.71143170299743</c:v>
                </c:pt>
                <c:pt idx="2">
                  <c:v>326.31397208144131</c:v>
                </c:pt>
                <c:pt idx="3">
                  <c:v>626.31397208144131</c:v>
                </c:pt>
                <c:pt idx="4">
                  <c:v>589.7114317029974</c:v>
                </c:pt>
                <c:pt idx="5">
                  <c:v>416.50635094610965</c:v>
                </c:pt>
                <c:pt idx="6">
                  <c:v>279.9038105676658</c:v>
                </c:pt>
                <c:pt idx="7">
                  <c:v>-20.096189432334171</c:v>
                </c:pt>
                <c:pt idx="8">
                  <c:v>16.506350946109706</c:v>
                </c:pt>
              </c:numCache>
            </c:numRef>
          </c:xVal>
          <c:yVal>
            <c:numRef>
              <c:f>'30-degree'!$D$68:$U$68</c:f>
              <c:numCache>
                <c:formatCode>0.0</c:formatCode>
                <c:ptCount val="18"/>
                <c:pt idx="0">
                  <c:v>471.41016151377551</c:v>
                </c:pt>
                <c:pt idx="1">
                  <c:v>571.41016151377551</c:v>
                </c:pt>
                <c:pt idx="2">
                  <c:v>534.8076211353316</c:v>
                </c:pt>
                <c:pt idx="3">
                  <c:v>15.192378864668342</c:v>
                </c:pt>
                <c:pt idx="4">
                  <c:v>-121.41016151377553</c:v>
                </c:pt>
                <c:pt idx="5">
                  <c:v>-221.41016151377551</c:v>
                </c:pt>
                <c:pt idx="6">
                  <c:v>-184.8076211353316</c:v>
                </c:pt>
                <c:pt idx="7">
                  <c:v>334.8076211353316</c:v>
                </c:pt>
                <c:pt idx="8">
                  <c:v>471.41016151377551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F4-4B71-B8F2-E4DAF56D9174}"/>
            </c:ext>
          </c:extLst>
        </c:ser>
        <c:ser>
          <c:idx val="3"/>
          <c:order val="3"/>
          <c:tx>
            <c:v>i1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'30-degree'!$BB$144:$BI$144</c:f>
              <c:numCache>
                <c:formatCode>0.00</c:formatCode>
                <c:ptCount val="8"/>
                <c:pt idx="0">
                  <c:v>151.13673074548896</c:v>
                </c:pt>
                <c:pt idx="1">
                  <c:v>230.56338754292156</c:v>
                </c:pt>
              </c:numCache>
            </c:numRef>
          </c:xVal>
          <c:yVal>
            <c:numRef>
              <c:f>'30-degree'!$BJ$144:$BQ$144</c:f>
              <c:numCache>
                <c:formatCode>0.00</c:formatCode>
                <c:ptCount val="8"/>
                <c:pt idx="0">
                  <c:v>780.07915520789902</c:v>
                </c:pt>
                <c:pt idx="1">
                  <c:v>780.07915520789902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F4-4B71-B8F2-E4DAF56D9174}"/>
            </c:ext>
          </c:extLst>
        </c:ser>
        <c:ser>
          <c:idx val="5"/>
          <c:order val="4"/>
          <c:tx>
            <c:v>i2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'30-degree'!$BB$145:$BI$145</c:f>
              <c:numCache>
                <c:formatCode>0.00</c:formatCode>
                <c:ptCount val="8"/>
                <c:pt idx="0">
                  <c:v>100.78224807358474</c:v>
                </c:pt>
                <c:pt idx="1">
                  <c:v>339.06221846588221</c:v>
                </c:pt>
              </c:numCache>
            </c:numRef>
          </c:xVal>
          <c:yVal>
            <c:numRef>
              <c:f>'30-degree'!$BJ$145:$BQ$145</c:f>
              <c:numCache>
                <c:formatCode>0.00</c:formatCode>
                <c:ptCount val="8"/>
                <c:pt idx="0">
                  <c:v>751.00698108237077</c:v>
                </c:pt>
                <c:pt idx="1">
                  <c:v>751.00698108237077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F4-4B71-B8F2-E4DAF56D9174}"/>
            </c:ext>
          </c:extLst>
        </c:ser>
        <c:ser>
          <c:idx val="6"/>
          <c:order val="5"/>
          <c:tx>
            <c:v>i3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'30-degree'!$BB$146:$BI$146</c:f>
              <c:numCache>
                <c:formatCode>0.00</c:formatCode>
                <c:ptCount val="8"/>
                <c:pt idx="0">
                  <c:v>50.427765401680318</c:v>
                </c:pt>
                <c:pt idx="1">
                  <c:v>447.56104938884329</c:v>
                </c:pt>
              </c:numCache>
            </c:numRef>
          </c:xVal>
          <c:yVal>
            <c:numRef>
              <c:f>'30-degree'!$BJ$146:$BQ$146</c:f>
              <c:numCache>
                <c:formatCode>0.00</c:formatCode>
                <c:ptCount val="8"/>
                <c:pt idx="0">
                  <c:v>721.93480695684241</c:v>
                </c:pt>
                <c:pt idx="1">
                  <c:v>721.93480695684241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F4-4B71-B8F2-E4DAF56D9174}"/>
            </c:ext>
          </c:extLst>
        </c:ser>
        <c:ser>
          <c:idx val="7"/>
          <c:order val="6"/>
          <c:tx>
            <c:v>i4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'30-degree'!$BB$147:$BI$147</c:f>
              <c:numCache>
                <c:formatCode>0.00</c:formatCode>
                <c:ptCount val="8"/>
                <c:pt idx="0">
                  <c:v>7.32827297761105E-2</c:v>
                </c:pt>
                <c:pt idx="1">
                  <c:v>466.00097620784652</c:v>
                </c:pt>
              </c:numCache>
            </c:numRef>
          </c:xVal>
          <c:yVal>
            <c:numRef>
              <c:f>'30-degree'!$BJ$147:$BQ$147</c:f>
              <c:numCache>
                <c:formatCode>0.00</c:formatCode>
                <c:ptCount val="8"/>
                <c:pt idx="0">
                  <c:v>692.86263283131416</c:v>
                </c:pt>
                <c:pt idx="1">
                  <c:v>692.86263283131416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5F4-4B71-B8F2-E4DAF56D9174}"/>
            </c:ext>
          </c:extLst>
        </c:ser>
        <c:ser>
          <c:idx val="8"/>
          <c:order val="7"/>
          <c:tx>
            <c:v>i5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'30-degree'!$BB$148:$BI$148</c:f>
              <c:numCache>
                <c:formatCode>0.00</c:formatCode>
                <c:ptCount val="8"/>
                <c:pt idx="0">
                  <c:v>-50.28119994212831</c:v>
                </c:pt>
                <c:pt idx="1">
                  <c:v>482.78580376514793</c:v>
                </c:pt>
              </c:numCache>
            </c:numRef>
          </c:xVal>
          <c:yVal>
            <c:numRef>
              <c:f>'30-degree'!$BJ$148:$BQ$148</c:f>
              <c:numCache>
                <c:formatCode>0.00</c:formatCode>
                <c:ptCount val="8"/>
                <c:pt idx="0">
                  <c:v>663.7904587057858</c:v>
                </c:pt>
                <c:pt idx="1">
                  <c:v>663.7904587057858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5F4-4B71-B8F2-E4DAF56D9174}"/>
            </c:ext>
          </c:extLst>
        </c:ser>
        <c:ser>
          <c:idx val="9"/>
          <c:order val="8"/>
          <c:tx>
            <c:v>i6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'30-degree'!$BB$149:$BI$149</c:f>
              <c:numCache>
                <c:formatCode>0.00</c:formatCode>
                <c:ptCount val="8"/>
                <c:pt idx="0">
                  <c:v>-100.63568261403273</c:v>
                </c:pt>
                <c:pt idx="1">
                  <c:v>499.57063132244946</c:v>
                </c:pt>
              </c:numCache>
            </c:numRef>
          </c:xVal>
          <c:yVal>
            <c:numRef>
              <c:f>'30-degree'!$BJ$149:$BQ$149</c:f>
              <c:numCache>
                <c:formatCode>0.00</c:formatCode>
                <c:ptCount val="8"/>
                <c:pt idx="0">
                  <c:v>634.71828458025743</c:v>
                </c:pt>
                <c:pt idx="1">
                  <c:v>634.71828458025743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5F4-4B71-B8F2-E4DAF56D9174}"/>
            </c:ext>
          </c:extLst>
        </c:ser>
        <c:ser>
          <c:idx val="10"/>
          <c:order val="9"/>
          <c:tx>
            <c:v>i7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'30-degree'!$BB$150:$BI$150</c:f>
              <c:numCache>
                <c:formatCode>0.00</c:formatCode>
                <c:ptCount val="8"/>
                <c:pt idx="0">
                  <c:v>-150.99016528593694</c:v>
                </c:pt>
                <c:pt idx="1">
                  <c:v>516.35545887975081</c:v>
                </c:pt>
              </c:numCache>
            </c:numRef>
          </c:xVal>
          <c:yVal>
            <c:numRef>
              <c:f>'30-degree'!$BJ$150:$BQ$150</c:f>
              <c:numCache>
                <c:formatCode>0.00</c:formatCode>
                <c:ptCount val="8"/>
                <c:pt idx="0">
                  <c:v>605.64611045472918</c:v>
                </c:pt>
                <c:pt idx="1">
                  <c:v>605.64611045472918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5F4-4B71-B8F2-E4DAF56D9174}"/>
            </c:ext>
          </c:extLst>
        </c:ser>
        <c:ser>
          <c:idx val="12"/>
          <c:order val="10"/>
          <c:tx>
            <c:v>i8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'30-degree'!$BB$151:$BI$151</c:f>
              <c:numCache>
                <c:formatCode>0.00</c:formatCode>
                <c:ptCount val="8"/>
                <c:pt idx="0">
                  <c:v>-201.34464795784135</c:v>
                </c:pt>
                <c:pt idx="1">
                  <c:v>533.1402864370524</c:v>
                </c:pt>
              </c:numCache>
            </c:numRef>
          </c:xVal>
          <c:yVal>
            <c:numRef>
              <c:f>'30-degree'!$BJ$151:$BQ$151</c:f>
              <c:numCache>
                <c:formatCode>0.00</c:formatCode>
                <c:ptCount val="8"/>
                <c:pt idx="0">
                  <c:v>576.57393632920082</c:v>
                </c:pt>
                <c:pt idx="1">
                  <c:v>576.57393632920082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5F4-4B71-B8F2-E4DAF56D9174}"/>
            </c:ext>
          </c:extLst>
        </c:ser>
        <c:ser>
          <c:idx val="13"/>
          <c:order val="11"/>
          <c:tx>
            <c:v>i9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'30-degree'!$BB$152:$BI$152</c:f>
              <c:numCache>
                <c:formatCode>0.00</c:formatCode>
                <c:ptCount val="8"/>
                <c:pt idx="0">
                  <c:v>-251.69913062974555</c:v>
                </c:pt>
                <c:pt idx="1">
                  <c:v>148.3008693702545</c:v>
                </c:pt>
                <c:pt idx="2">
                  <c:v>278.93879265594614</c:v>
                </c:pt>
                <c:pt idx="3">
                  <c:v>549.92511399435375</c:v>
                </c:pt>
              </c:numCache>
            </c:numRef>
          </c:xVal>
          <c:yVal>
            <c:numRef>
              <c:f>'30-degree'!$BJ$152:$BQ$152</c:f>
              <c:numCache>
                <c:formatCode>0.00</c:formatCode>
                <c:ptCount val="8"/>
                <c:pt idx="0">
                  <c:v>547.50176220367257</c:v>
                </c:pt>
                <c:pt idx="1">
                  <c:v>547.50176220367257</c:v>
                </c:pt>
                <c:pt idx="2">
                  <c:v>547.50176220367257</c:v>
                </c:pt>
                <c:pt idx="3">
                  <c:v>547.50176220367257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5F4-4B71-B8F2-E4DAF56D9174}"/>
            </c:ext>
          </c:extLst>
        </c:ser>
        <c:ser>
          <c:idx val="11"/>
          <c:order val="12"/>
          <c:tx>
            <c:v>i10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'30-degree'!$BB$153:$BI$153</c:f>
              <c:numCache>
                <c:formatCode>0.00</c:formatCode>
                <c:ptCount val="8"/>
                <c:pt idx="0">
                  <c:v>-302.0536133016501</c:v>
                </c:pt>
                <c:pt idx="1">
                  <c:v>97.946386698350111</c:v>
                </c:pt>
                <c:pt idx="2">
                  <c:v>335.76983387580509</c:v>
                </c:pt>
                <c:pt idx="3">
                  <c:v>566.70994155165511</c:v>
                </c:pt>
              </c:numCache>
            </c:numRef>
          </c:xVal>
          <c:yVal>
            <c:numRef>
              <c:f>'30-degree'!$BJ$153:$BQ$153</c:f>
              <c:numCache>
                <c:formatCode>0.00</c:formatCode>
                <c:ptCount val="8"/>
                <c:pt idx="0">
                  <c:v>518.42958807814421</c:v>
                </c:pt>
                <c:pt idx="1">
                  <c:v>518.42958807814421</c:v>
                </c:pt>
                <c:pt idx="2">
                  <c:v>518.42958807814421</c:v>
                </c:pt>
                <c:pt idx="3">
                  <c:v>518.42958807814421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5F4-4B71-B8F2-E4DAF56D9174}"/>
            </c:ext>
          </c:extLst>
        </c:ser>
        <c:ser>
          <c:idx val="14"/>
          <c:order val="13"/>
          <c:tx>
            <c:v>i11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'30-degree'!$BB$154:$BI$154</c:f>
              <c:numCache>
                <c:formatCode>0.00</c:formatCode>
                <c:ptCount val="8"/>
                <c:pt idx="0">
                  <c:v>-352.4080959735544</c:v>
                </c:pt>
                <c:pt idx="1">
                  <c:v>47.591904026445697</c:v>
                </c:pt>
                <c:pt idx="2">
                  <c:v>352.5546614331065</c:v>
                </c:pt>
                <c:pt idx="3">
                  <c:v>583.49476910895669</c:v>
                </c:pt>
              </c:numCache>
            </c:numRef>
          </c:xVal>
          <c:yVal>
            <c:numRef>
              <c:f>'30-degree'!$BJ$154:$BQ$154</c:f>
              <c:numCache>
                <c:formatCode>0.00</c:formatCode>
                <c:ptCount val="8"/>
                <c:pt idx="0">
                  <c:v>489.3574139526159</c:v>
                </c:pt>
                <c:pt idx="1">
                  <c:v>489.3574139526159</c:v>
                </c:pt>
                <c:pt idx="2">
                  <c:v>489.3574139526159</c:v>
                </c:pt>
                <c:pt idx="3">
                  <c:v>489.3574139526159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5F4-4B71-B8F2-E4DAF56D9174}"/>
            </c:ext>
          </c:extLst>
        </c:ser>
        <c:ser>
          <c:idx val="15"/>
          <c:order val="14"/>
          <c:tx>
            <c:v>i12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'30-degree'!$BB$155:$BI$155</c:f>
              <c:numCache>
                <c:formatCode>0.00</c:formatCode>
                <c:ptCount val="8"/>
                <c:pt idx="0">
                  <c:v>-402.76257864545875</c:v>
                </c:pt>
                <c:pt idx="1">
                  <c:v>13.525437164302199</c:v>
                </c:pt>
                <c:pt idx="2">
                  <c:v>369.33948899040797</c:v>
                </c:pt>
                <c:pt idx="3">
                  <c:v>600.27959666625816</c:v>
                </c:pt>
              </c:numCache>
            </c:numRef>
          </c:xVal>
          <c:yVal>
            <c:numRef>
              <c:f>'30-degree'!$BJ$155:$BQ$155</c:f>
              <c:numCache>
                <c:formatCode>0.00</c:formatCode>
                <c:ptCount val="8"/>
                <c:pt idx="0">
                  <c:v>460.28523982708759</c:v>
                </c:pt>
                <c:pt idx="1">
                  <c:v>460.28523982708759</c:v>
                </c:pt>
                <c:pt idx="2">
                  <c:v>460.28523982708759</c:v>
                </c:pt>
                <c:pt idx="3">
                  <c:v>460.28523982708759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5F4-4B71-B8F2-E4DAF56D9174}"/>
            </c:ext>
          </c:extLst>
        </c:ser>
        <c:ser>
          <c:idx val="16"/>
          <c:order val="15"/>
          <c:tx>
            <c:v>i13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'30-degree'!$BB$156:$BI$156</c:f>
              <c:numCache>
                <c:formatCode>0.00</c:formatCode>
                <c:ptCount val="8"/>
                <c:pt idx="0">
                  <c:v>-453.11706131736304</c:v>
                </c:pt>
                <c:pt idx="1">
                  <c:v>5.7355715851499145</c:v>
                </c:pt>
                <c:pt idx="2">
                  <c:v>386.12431654770938</c:v>
                </c:pt>
                <c:pt idx="3">
                  <c:v>617.06442422355951</c:v>
                </c:pt>
              </c:numCache>
            </c:numRef>
          </c:xVal>
          <c:yVal>
            <c:numRef>
              <c:f>'30-degree'!$BJ$156:$BQ$156</c:f>
              <c:numCache>
                <c:formatCode>0.00</c:formatCode>
                <c:ptCount val="8"/>
                <c:pt idx="0">
                  <c:v>431.21306570155929</c:v>
                </c:pt>
                <c:pt idx="1">
                  <c:v>431.21306570155929</c:v>
                </c:pt>
                <c:pt idx="2">
                  <c:v>431.21306570155929</c:v>
                </c:pt>
                <c:pt idx="3">
                  <c:v>431.21306570155929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5F4-4B71-B8F2-E4DAF56D9174}"/>
            </c:ext>
          </c:extLst>
        </c:ser>
        <c:ser>
          <c:idx val="17"/>
          <c:order val="16"/>
          <c:tx>
            <c:v>i14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'30-degree'!$BB$157:$BI$157</c:f>
              <c:numCache>
                <c:formatCode>0.00</c:formatCode>
                <c:ptCount val="8"/>
                <c:pt idx="0">
                  <c:v>-503.47154398926733</c:v>
                </c:pt>
                <c:pt idx="1">
                  <c:v>-2.0542939940023843</c:v>
                </c:pt>
                <c:pt idx="2">
                  <c:v>402.90914410501085</c:v>
                </c:pt>
                <c:pt idx="3">
                  <c:v>633.84925178086098</c:v>
                </c:pt>
              </c:numCache>
            </c:numRef>
          </c:xVal>
          <c:yVal>
            <c:numRef>
              <c:f>'30-degree'!$BJ$157:$BQ$157</c:f>
              <c:numCache>
                <c:formatCode>0.00</c:formatCode>
                <c:ptCount val="8"/>
                <c:pt idx="0">
                  <c:v>402.14089157603098</c:v>
                </c:pt>
                <c:pt idx="1">
                  <c:v>402.14089157603098</c:v>
                </c:pt>
                <c:pt idx="2">
                  <c:v>402.14089157603098</c:v>
                </c:pt>
                <c:pt idx="3">
                  <c:v>402.14089157603098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5F4-4B71-B8F2-E4DAF56D9174}"/>
            </c:ext>
          </c:extLst>
        </c:ser>
        <c:ser>
          <c:idx val="18"/>
          <c:order val="17"/>
          <c:tx>
            <c:v>i15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'30-degree'!$BB$158:$BI$158</c:f>
              <c:numCache>
                <c:formatCode>0.00</c:formatCode>
                <c:ptCount val="8"/>
                <c:pt idx="0">
                  <c:v>-553.82602666117168</c:v>
                </c:pt>
                <c:pt idx="1">
                  <c:v>-9.8441595731546698</c:v>
                </c:pt>
                <c:pt idx="2">
                  <c:v>419.69397166231232</c:v>
                </c:pt>
                <c:pt idx="3">
                  <c:v>650.63407933816234</c:v>
                </c:pt>
              </c:numCache>
            </c:numRef>
          </c:xVal>
          <c:yVal>
            <c:numRef>
              <c:f>'30-degree'!$BJ$158:$BQ$158</c:f>
              <c:numCache>
                <c:formatCode>0.00</c:formatCode>
                <c:ptCount val="8"/>
                <c:pt idx="0">
                  <c:v>373.06871745050267</c:v>
                </c:pt>
                <c:pt idx="1">
                  <c:v>373.06871745050267</c:v>
                </c:pt>
                <c:pt idx="2">
                  <c:v>373.06871745050267</c:v>
                </c:pt>
                <c:pt idx="3">
                  <c:v>373.06871745050267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5F4-4B71-B8F2-E4DAF56D9174}"/>
            </c:ext>
          </c:extLst>
        </c:ser>
        <c:ser>
          <c:idx val="19"/>
          <c:order val="18"/>
          <c:tx>
            <c:v>i16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'30-degree'!$BB$159:$BI$159</c:f>
              <c:numCache>
                <c:formatCode>0.00</c:formatCode>
                <c:ptCount val="8"/>
                <c:pt idx="0">
                  <c:v>-604.18050933307597</c:v>
                </c:pt>
                <c:pt idx="1">
                  <c:v>-17.634025152306968</c:v>
                </c:pt>
                <c:pt idx="2">
                  <c:v>436.47879921961373</c:v>
                </c:pt>
                <c:pt idx="3">
                  <c:v>667.41890689546381</c:v>
                </c:pt>
              </c:numCache>
            </c:numRef>
          </c:xVal>
          <c:yVal>
            <c:numRef>
              <c:f>'30-degree'!$BJ$159:$BQ$159</c:f>
              <c:numCache>
                <c:formatCode>0.00</c:formatCode>
                <c:ptCount val="8"/>
                <c:pt idx="0">
                  <c:v>343.99654332497437</c:v>
                </c:pt>
                <c:pt idx="1">
                  <c:v>343.99654332497437</c:v>
                </c:pt>
                <c:pt idx="2">
                  <c:v>343.99654332497437</c:v>
                </c:pt>
                <c:pt idx="3">
                  <c:v>343.99654332497437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5F4-4B71-B8F2-E4DAF56D9174}"/>
            </c:ext>
          </c:extLst>
        </c:ser>
        <c:ser>
          <c:idx val="20"/>
          <c:order val="19"/>
          <c:tx>
            <c:v>i17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'30-degree'!$BB$160:$BI$160</c:f>
              <c:numCache>
                <c:formatCode>0.00</c:formatCode>
                <c:ptCount val="8"/>
                <c:pt idx="0">
                  <c:v>-654.53499200498038</c:v>
                </c:pt>
                <c:pt idx="1">
                  <c:v>-8.6165885747854709</c:v>
                </c:pt>
                <c:pt idx="2">
                  <c:v>453.26362677691526</c:v>
                </c:pt>
                <c:pt idx="3">
                  <c:v>684.20373445276539</c:v>
                </c:pt>
              </c:numCache>
            </c:numRef>
          </c:xVal>
          <c:yVal>
            <c:numRef>
              <c:f>'30-degree'!$BJ$160:$BQ$160</c:f>
              <c:numCache>
                <c:formatCode>0.00</c:formatCode>
                <c:ptCount val="8"/>
                <c:pt idx="0">
                  <c:v>314.92436919944601</c:v>
                </c:pt>
                <c:pt idx="1">
                  <c:v>314.92436919944601</c:v>
                </c:pt>
                <c:pt idx="2">
                  <c:v>314.92436919944601</c:v>
                </c:pt>
                <c:pt idx="3">
                  <c:v>314.92436919944601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5F4-4B71-B8F2-E4DAF56D9174}"/>
            </c:ext>
          </c:extLst>
        </c:ser>
        <c:ser>
          <c:idx val="21"/>
          <c:order val="20"/>
          <c:tx>
            <c:v>i18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'30-degree'!$BB$161:$BI$161</c:f>
              <c:numCache>
                <c:formatCode>0.00</c:formatCode>
                <c:ptCount val="8"/>
                <c:pt idx="0">
                  <c:v>-704.88947467688467</c:v>
                </c:pt>
                <c:pt idx="1">
                  <c:v>8.1682389825159678</c:v>
                </c:pt>
                <c:pt idx="2">
                  <c:v>470.04845433421667</c:v>
                </c:pt>
                <c:pt idx="3">
                  <c:v>700.98856201006674</c:v>
                </c:pt>
              </c:numCache>
            </c:numRef>
          </c:xVal>
          <c:yVal>
            <c:numRef>
              <c:f>'30-degree'!$BJ$161:$BQ$161</c:f>
              <c:numCache>
                <c:formatCode>0.00</c:formatCode>
                <c:ptCount val="8"/>
                <c:pt idx="0">
                  <c:v>285.8521950739177</c:v>
                </c:pt>
                <c:pt idx="1">
                  <c:v>285.8521950739177</c:v>
                </c:pt>
                <c:pt idx="2">
                  <c:v>285.8521950739177</c:v>
                </c:pt>
                <c:pt idx="3">
                  <c:v>285.8521950739177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5F4-4B71-B8F2-E4DAF56D9174}"/>
            </c:ext>
          </c:extLst>
        </c:ser>
        <c:ser>
          <c:idx val="22"/>
          <c:order val="21"/>
          <c:tx>
            <c:v>i19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'30-degree'!$BB$162:$BI$162</c:f>
              <c:numCache>
                <c:formatCode>0.00</c:formatCode>
                <c:ptCount val="8"/>
                <c:pt idx="0">
                  <c:v>-755.24395734878908</c:v>
                </c:pt>
                <c:pt idx="1">
                  <c:v>24.953066539817407</c:v>
                </c:pt>
                <c:pt idx="2">
                  <c:v>486.83328189151808</c:v>
                </c:pt>
                <c:pt idx="3">
                  <c:v>717.77338956736821</c:v>
                </c:pt>
              </c:numCache>
            </c:numRef>
          </c:xVal>
          <c:yVal>
            <c:numRef>
              <c:f>'30-degree'!$BJ$162:$BQ$162</c:f>
              <c:numCache>
                <c:formatCode>0.00</c:formatCode>
                <c:ptCount val="8"/>
                <c:pt idx="0">
                  <c:v>256.78002094838939</c:v>
                </c:pt>
                <c:pt idx="1">
                  <c:v>256.78002094838939</c:v>
                </c:pt>
                <c:pt idx="2">
                  <c:v>256.78002094838939</c:v>
                </c:pt>
                <c:pt idx="3">
                  <c:v>256.78002094838939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65F4-4B71-B8F2-E4DAF56D9174}"/>
            </c:ext>
          </c:extLst>
        </c:ser>
        <c:ser>
          <c:idx val="23"/>
          <c:order val="22"/>
          <c:tx>
            <c:v>i20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'30-degree'!$BB$163:$BI$163</c:f>
              <c:numCache>
                <c:formatCode>0.00</c:formatCode>
                <c:ptCount val="8"/>
                <c:pt idx="0">
                  <c:v>-780.84429503779359</c:v>
                </c:pt>
                <c:pt idx="1">
                  <c:v>41.737894097118819</c:v>
                </c:pt>
                <c:pt idx="2">
                  <c:v>503.61810944881955</c:v>
                </c:pt>
                <c:pt idx="3">
                  <c:v>734.55821712466957</c:v>
                </c:pt>
              </c:numCache>
            </c:numRef>
          </c:xVal>
          <c:yVal>
            <c:numRef>
              <c:f>'30-degree'!$BJ$163:$BQ$163</c:f>
              <c:numCache>
                <c:formatCode>0.00</c:formatCode>
                <c:ptCount val="8"/>
                <c:pt idx="0">
                  <c:v>227.70784682286114</c:v>
                </c:pt>
                <c:pt idx="1">
                  <c:v>227.70784682286114</c:v>
                </c:pt>
                <c:pt idx="2">
                  <c:v>227.70784682286114</c:v>
                </c:pt>
                <c:pt idx="3">
                  <c:v>227.70784682286114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65F4-4B71-B8F2-E4DAF56D9174}"/>
            </c:ext>
          </c:extLst>
        </c:ser>
        <c:ser>
          <c:idx val="24"/>
          <c:order val="23"/>
          <c:tx>
            <c:v>i21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'30-degree'!$BB$164:$BI$164</c:f>
              <c:numCache>
                <c:formatCode>0.00</c:formatCode>
                <c:ptCount val="8"/>
                <c:pt idx="0">
                  <c:v>-788.63416061694591</c:v>
                </c:pt>
                <c:pt idx="1">
                  <c:v>-455.95292269259761</c:v>
                </c:pt>
                <c:pt idx="2">
                  <c:v>-331.51080156673612</c:v>
                </c:pt>
                <c:pt idx="3">
                  <c:v>58.52272165442028</c:v>
                </c:pt>
                <c:pt idx="4">
                  <c:v>520.40293700612096</c:v>
                </c:pt>
                <c:pt idx="5">
                  <c:v>751.34304468197104</c:v>
                </c:pt>
              </c:numCache>
            </c:numRef>
          </c:xVal>
          <c:yVal>
            <c:numRef>
              <c:f>'30-degree'!$BJ$164:$BQ$164</c:f>
              <c:numCache>
                <c:formatCode>0.00</c:formatCode>
                <c:ptCount val="8"/>
                <c:pt idx="0">
                  <c:v>198.63567269733278</c:v>
                </c:pt>
                <c:pt idx="1">
                  <c:v>198.63567269733278</c:v>
                </c:pt>
                <c:pt idx="2">
                  <c:v>198.63567269733278</c:v>
                </c:pt>
                <c:pt idx="3">
                  <c:v>198.63567269733278</c:v>
                </c:pt>
                <c:pt idx="4">
                  <c:v>198.63567269733278</c:v>
                </c:pt>
                <c:pt idx="5">
                  <c:v>198.63567269733278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65F4-4B71-B8F2-E4DAF56D9174}"/>
            </c:ext>
          </c:extLst>
        </c:ser>
        <c:ser>
          <c:idx val="25"/>
          <c:order val="24"/>
          <c:tx>
            <c:v>i22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'30-degree'!$BB$165:$BI$165</c:f>
              <c:numCache>
                <c:formatCode>0.00</c:formatCode>
                <c:ptCount val="8"/>
                <c:pt idx="0">
                  <c:v>-796.42402619609823</c:v>
                </c:pt>
                <c:pt idx="1">
                  <c:v>-506.30740536450202</c:v>
                </c:pt>
                <c:pt idx="2">
                  <c:v>-271.10261230205379</c:v>
                </c:pt>
                <c:pt idx="3">
                  <c:v>75.307549211721749</c:v>
                </c:pt>
                <c:pt idx="4">
                  <c:v>537.18776456342243</c:v>
                </c:pt>
                <c:pt idx="5">
                  <c:v>768.12787223927251</c:v>
                </c:pt>
              </c:numCache>
            </c:numRef>
          </c:xVal>
          <c:yVal>
            <c:numRef>
              <c:f>'30-degree'!$BJ$165:$BQ$165</c:f>
              <c:numCache>
                <c:formatCode>0.00</c:formatCode>
                <c:ptCount val="8"/>
                <c:pt idx="0">
                  <c:v>169.56349857180442</c:v>
                </c:pt>
                <c:pt idx="1">
                  <c:v>169.56349857180442</c:v>
                </c:pt>
                <c:pt idx="2">
                  <c:v>169.56349857180442</c:v>
                </c:pt>
                <c:pt idx="3">
                  <c:v>169.56349857180442</c:v>
                </c:pt>
                <c:pt idx="4">
                  <c:v>169.56349857180442</c:v>
                </c:pt>
                <c:pt idx="5">
                  <c:v>169.56349857180442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65F4-4B71-B8F2-E4DAF56D9174}"/>
            </c:ext>
          </c:extLst>
        </c:ser>
        <c:ser>
          <c:idx val="26"/>
          <c:order val="25"/>
          <c:tx>
            <c:v>i23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'30-degree'!$BB$166:$BI$166</c:f>
              <c:numCache>
                <c:formatCode>0.00</c:formatCode>
                <c:ptCount val="8"/>
                <c:pt idx="0">
                  <c:v>-804.21389177525043</c:v>
                </c:pt>
                <c:pt idx="1">
                  <c:v>-556.66188803640637</c:v>
                </c:pt>
                <c:pt idx="2">
                  <c:v>-254.31778474475234</c:v>
                </c:pt>
                <c:pt idx="3">
                  <c:v>92.092376769023161</c:v>
                </c:pt>
                <c:pt idx="4">
                  <c:v>553.97259212072379</c:v>
                </c:pt>
                <c:pt idx="5">
                  <c:v>784.91269979657397</c:v>
                </c:pt>
              </c:numCache>
            </c:numRef>
          </c:xVal>
          <c:yVal>
            <c:numRef>
              <c:f>'30-degree'!$BJ$166:$BQ$166</c:f>
              <c:numCache>
                <c:formatCode>0.00</c:formatCode>
                <c:ptCount val="8"/>
                <c:pt idx="0">
                  <c:v>140.49132444627617</c:v>
                </c:pt>
                <c:pt idx="1">
                  <c:v>140.49132444627617</c:v>
                </c:pt>
                <c:pt idx="2">
                  <c:v>140.49132444627617</c:v>
                </c:pt>
                <c:pt idx="3">
                  <c:v>140.49132444627617</c:v>
                </c:pt>
                <c:pt idx="4">
                  <c:v>140.49132444627617</c:v>
                </c:pt>
                <c:pt idx="5">
                  <c:v>140.49132444627617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65F4-4B71-B8F2-E4DAF56D9174}"/>
            </c:ext>
          </c:extLst>
        </c:ser>
        <c:ser>
          <c:idx val="27"/>
          <c:order val="26"/>
          <c:tx>
            <c:v>i24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'30-degree'!$BB$167:$BI$167</c:f>
              <c:numCache>
                <c:formatCode>0.00</c:formatCode>
                <c:ptCount val="8"/>
                <c:pt idx="0">
                  <c:v>-812.00375735440275</c:v>
                </c:pt>
                <c:pt idx="1">
                  <c:v>-592.38851508373955</c:v>
                </c:pt>
                <c:pt idx="2">
                  <c:v>-237.53295718745088</c:v>
                </c:pt>
                <c:pt idx="3">
                  <c:v>108.87720432632463</c:v>
                </c:pt>
                <c:pt idx="4">
                  <c:v>570.75741967802526</c:v>
                </c:pt>
                <c:pt idx="5">
                  <c:v>801.69752735387533</c:v>
                </c:pt>
              </c:numCache>
            </c:numRef>
          </c:xVal>
          <c:yVal>
            <c:numRef>
              <c:f>'30-degree'!$BJ$167:$BQ$167</c:f>
              <c:numCache>
                <c:formatCode>0.00</c:formatCode>
                <c:ptCount val="8"/>
                <c:pt idx="0">
                  <c:v>111.4191503207478</c:v>
                </c:pt>
                <c:pt idx="1">
                  <c:v>111.4191503207478</c:v>
                </c:pt>
                <c:pt idx="2">
                  <c:v>111.4191503207478</c:v>
                </c:pt>
                <c:pt idx="3">
                  <c:v>111.4191503207478</c:v>
                </c:pt>
                <c:pt idx="4">
                  <c:v>111.4191503207478</c:v>
                </c:pt>
                <c:pt idx="5">
                  <c:v>111.4191503207478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65F4-4B71-B8F2-E4DAF56D9174}"/>
            </c:ext>
          </c:extLst>
        </c:ser>
        <c:ser>
          <c:idx val="28"/>
          <c:order val="27"/>
          <c:tx>
            <c:v>i25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'30-degree'!$BB$168:$BI$168</c:f>
              <c:numCache>
                <c:formatCode>0.00</c:formatCode>
                <c:ptCount val="8"/>
                <c:pt idx="0">
                  <c:v>-819.79362293355507</c:v>
                </c:pt>
                <c:pt idx="1">
                  <c:v>-600.17838066289175</c:v>
                </c:pt>
                <c:pt idx="2">
                  <c:v>-220.74812963014946</c:v>
                </c:pt>
                <c:pt idx="3">
                  <c:v>125.66203188362603</c:v>
                </c:pt>
                <c:pt idx="4">
                  <c:v>587.54224723532673</c:v>
                </c:pt>
                <c:pt idx="5">
                  <c:v>818.4823549111768</c:v>
                </c:pt>
              </c:numCache>
            </c:numRef>
          </c:xVal>
          <c:yVal>
            <c:numRef>
              <c:f>'30-degree'!$BJ$168:$BQ$168</c:f>
              <c:numCache>
                <c:formatCode>0.00</c:formatCode>
                <c:ptCount val="8"/>
                <c:pt idx="0">
                  <c:v>82.346976195219554</c:v>
                </c:pt>
                <c:pt idx="1">
                  <c:v>82.346976195219554</c:v>
                </c:pt>
                <c:pt idx="2">
                  <c:v>82.346976195219554</c:v>
                </c:pt>
                <c:pt idx="3">
                  <c:v>82.346976195219554</c:v>
                </c:pt>
                <c:pt idx="4">
                  <c:v>82.346976195219554</c:v>
                </c:pt>
                <c:pt idx="5">
                  <c:v>82.346976195219554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65F4-4B71-B8F2-E4DAF56D9174}"/>
            </c:ext>
          </c:extLst>
        </c:ser>
        <c:ser>
          <c:idx val="29"/>
          <c:order val="28"/>
          <c:tx>
            <c:v>i26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'30-degree'!$BB$169:$BI$169</c:f>
              <c:numCache>
                <c:formatCode>0.00</c:formatCode>
                <c:ptCount val="8"/>
                <c:pt idx="0">
                  <c:v>-827.58348851270728</c:v>
                </c:pt>
                <c:pt idx="1">
                  <c:v>-607.96824624204407</c:v>
                </c:pt>
                <c:pt idx="2">
                  <c:v>-203.96330207284799</c:v>
                </c:pt>
                <c:pt idx="3">
                  <c:v>142.44685944092751</c:v>
                </c:pt>
                <c:pt idx="4">
                  <c:v>604.3270747926282</c:v>
                </c:pt>
                <c:pt idx="5">
                  <c:v>835.26718246847838</c:v>
                </c:pt>
              </c:numCache>
            </c:numRef>
          </c:xVal>
          <c:yVal>
            <c:numRef>
              <c:f>'30-degree'!$BJ$169:$BQ$169</c:f>
              <c:numCache>
                <c:formatCode>0.00</c:formatCode>
                <c:ptCount val="8"/>
                <c:pt idx="0">
                  <c:v>53.274802069691191</c:v>
                </c:pt>
                <c:pt idx="1">
                  <c:v>53.274802069691191</c:v>
                </c:pt>
                <c:pt idx="2">
                  <c:v>53.274802069691191</c:v>
                </c:pt>
                <c:pt idx="3">
                  <c:v>53.274802069691191</c:v>
                </c:pt>
                <c:pt idx="4">
                  <c:v>53.274802069691191</c:v>
                </c:pt>
                <c:pt idx="5">
                  <c:v>53.274802069691191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65F4-4B71-B8F2-E4DAF56D9174}"/>
            </c:ext>
          </c:extLst>
        </c:ser>
        <c:ser>
          <c:idx val="30"/>
          <c:order val="29"/>
          <c:tx>
            <c:v>i27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</c:spPr>
          </c:marker>
          <c:xVal>
            <c:numRef>
              <c:f>'30-degree'!$BB$170:$BI$170</c:f>
              <c:numCache>
                <c:formatCode>0.00</c:formatCode>
                <c:ptCount val="8"/>
                <c:pt idx="0">
                  <c:v>-835.3733540918596</c:v>
                </c:pt>
                <c:pt idx="1">
                  <c:v>-615.75811182119639</c:v>
                </c:pt>
                <c:pt idx="2">
                  <c:v>-187.17847451554658</c:v>
                </c:pt>
                <c:pt idx="3">
                  <c:v>159.23168699822892</c:v>
                </c:pt>
                <c:pt idx="4">
                  <c:v>621.11190234992955</c:v>
                </c:pt>
                <c:pt idx="5">
                  <c:v>848.34350331655833</c:v>
                </c:pt>
              </c:numCache>
            </c:numRef>
          </c:xVal>
          <c:yVal>
            <c:numRef>
              <c:f>'30-degree'!$BJ$170:$BQ$170</c:f>
              <c:numCache>
                <c:formatCode>0.00</c:formatCode>
                <c:ptCount val="8"/>
                <c:pt idx="0">
                  <c:v>24.202627944162941</c:v>
                </c:pt>
                <c:pt idx="1">
                  <c:v>24.202627944162941</c:v>
                </c:pt>
                <c:pt idx="2">
                  <c:v>24.202627944162941</c:v>
                </c:pt>
                <c:pt idx="3">
                  <c:v>24.202627944162941</c:v>
                </c:pt>
                <c:pt idx="4">
                  <c:v>24.202627944162941</c:v>
                </c:pt>
                <c:pt idx="5">
                  <c:v>24.202627944162941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65F4-4B71-B8F2-E4DAF56D9174}"/>
            </c:ext>
          </c:extLst>
        </c:ser>
        <c:ser>
          <c:idx val="31"/>
          <c:order val="30"/>
          <c:tx>
            <c:v>i28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'30-degree'!$BB$171:$BI$171</c:f>
              <c:numCache>
                <c:formatCode>0.00</c:formatCode>
                <c:ptCount val="8"/>
                <c:pt idx="0">
                  <c:v>-843.16321967101192</c:v>
                </c:pt>
                <c:pt idx="1">
                  <c:v>-623.54797740034871</c:v>
                </c:pt>
                <c:pt idx="2">
                  <c:v>-170.39364695824511</c:v>
                </c:pt>
                <c:pt idx="3">
                  <c:v>176.01651455553039</c:v>
                </c:pt>
                <c:pt idx="4">
                  <c:v>620.9383954667428</c:v>
                </c:pt>
                <c:pt idx="5">
                  <c:v>840.55363773740612</c:v>
                </c:pt>
              </c:numCache>
            </c:numRef>
          </c:xVal>
          <c:yVal>
            <c:numRef>
              <c:f>'30-degree'!$BJ$171:$BQ$171</c:f>
              <c:numCache>
                <c:formatCode>0.00</c:formatCode>
                <c:ptCount val="8"/>
                <c:pt idx="0">
                  <c:v>-4.8695461813654219</c:v>
                </c:pt>
                <c:pt idx="1">
                  <c:v>-4.8695461813654219</c:v>
                </c:pt>
                <c:pt idx="2">
                  <c:v>-4.8695461813654219</c:v>
                </c:pt>
                <c:pt idx="3">
                  <c:v>-4.8695461813654219</c:v>
                </c:pt>
                <c:pt idx="4">
                  <c:v>-4.8695461813654219</c:v>
                </c:pt>
                <c:pt idx="5">
                  <c:v>-4.8695461813654219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65F4-4B71-B8F2-E4DAF56D9174}"/>
            </c:ext>
          </c:extLst>
        </c:ser>
        <c:ser>
          <c:idx val="1"/>
          <c:order val="31"/>
          <c:tx>
            <c:v>i29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'30-degree'!$BB$172:$BI$172</c:f>
              <c:numCache>
                <c:formatCode>0.00</c:formatCode>
                <c:ptCount val="8"/>
                <c:pt idx="0">
                  <c:v>-846.42914242849452</c:v>
                </c:pt>
                <c:pt idx="1">
                  <c:v>-615.48903475264433</c:v>
                </c:pt>
                <c:pt idx="2">
                  <c:v>-153.60881940094364</c:v>
                </c:pt>
                <c:pt idx="3">
                  <c:v>192.80134211283186</c:v>
                </c:pt>
                <c:pt idx="4">
                  <c:v>613.1485298875906</c:v>
                </c:pt>
                <c:pt idx="5">
                  <c:v>832.7637721582538</c:v>
                </c:pt>
              </c:numCache>
            </c:numRef>
          </c:xVal>
          <c:yVal>
            <c:numRef>
              <c:f>'30-degree'!$BJ$172:$BQ$172</c:f>
              <c:numCache>
                <c:formatCode>0.00</c:formatCode>
                <c:ptCount val="8"/>
                <c:pt idx="0">
                  <c:v>-33.941720306893785</c:v>
                </c:pt>
                <c:pt idx="1">
                  <c:v>-33.941720306893785</c:v>
                </c:pt>
                <c:pt idx="2">
                  <c:v>-33.941720306893785</c:v>
                </c:pt>
                <c:pt idx="3">
                  <c:v>-33.941720306893785</c:v>
                </c:pt>
                <c:pt idx="4">
                  <c:v>-33.941720306893785</c:v>
                </c:pt>
                <c:pt idx="5">
                  <c:v>-33.941720306893785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65F4-4B71-B8F2-E4DAF56D9174}"/>
            </c:ext>
          </c:extLst>
        </c:ser>
        <c:ser>
          <c:idx val="32"/>
          <c:order val="32"/>
          <c:tx>
            <c:v>i30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'30-degree'!$BB$173:$BI$173</c:f>
              <c:numCache>
                <c:formatCode>0.00</c:formatCode>
                <c:ptCount val="8"/>
                <c:pt idx="0">
                  <c:v>-829.64431487119305</c:v>
                </c:pt>
                <c:pt idx="1">
                  <c:v>-598.70420719534286</c:v>
                </c:pt>
                <c:pt idx="2">
                  <c:v>-136.82399184364223</c:v>
                </c:pt>
                <c:pt idx="3">
                  <c:v>209.58616967013327</c:v>
                </c:pt>
                <c:pt idx="4">
                  <c:v>605.35866430843828</c:v>
                </c:pt>
                <c:pt idx="5">
                  <c:v>824.97390657910148</c:v>
                </c:pt>
              </c:numCache>
            </c:numRef>
          </c:xVal>
          <c:yVal>
            <c:numRef>
              <c:f>'30-degree'!$BJ$173:$BQ$173</c:f>
              <c:numCache>
                <c:formatCode>0.00</c:formatCode>
                <c:ptCount val="8"/>
                <c:pt idx="0">
                  <c:v>-63.013894432422035</c:v>
                </c:pt>
                <c:pt idx="1">
                  <c:v>-63.013894432422035</c:v>
                </c:pt>
                <c:pt idx="2">
                  <c:v>-63.013894432422035</c:v>
                </c:pt>
                <c:pt idx="3">
                  <c:v>-63.013894432422035</c:v>
                </c:pt>
                <c:pt idx="4">
                  <c:v>-63.013894432422035</c:v>
                </c:pt>
                <c:pt idx="5">
                  <c:v>-63.013894432422035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65F4-4B71-B8F2-E4DAF56D9174}"/>
            </c:ext>
          </c:extLst>
        </c:ser>
        <c:ser>
          <c:idx val="33"/>
          <c:order val="33"/>
          <c:tx>
            <c:v>Centroid</c:v>
          </c:tx>
          <c:spPr>
            <a:ln>
              <a:noFill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'30-degree'!$CI$144:$CI$173</c:f>
              <c:numCache>
                <c:formatCode>0.00</c:formatCode>
                <c:ptCount val="30"/>
                <c:pt idx="0">
                  <c:v>190.85005914420526</c:v>
                </c:pt>
                <c:pt idx="1">
                  <c:v>219.92223326973345</c:v>
                </c:pt>
                <c:pt idx="2">
                  <c:v>248.99440739526179</c:v>
                </c:pt>
                <c:pt idx="3">
                  <c:v>233.03712946881132</c:v>
                </c:pt>
                <c:pt idx="4">
                  <c:v>216.25230191150985</c:v>
                </c:pt>
                <c:pt idx="5">
                  <c:v>199.46747435420835</c:v>
                </c:pt>
                <c:pt idx="6">
                  <c:v>182.68264679690691</c:v>
                </c:pt>
                <c:pt idx="7">
                  <c:v>165.89781923960555</c:v>
                </c:pt>
                <c:pt idx="8">
                  <c:v>136.55380938617373</c:v>
                </c:pt>
                <c:pt idx="9">
                  <c:v>100.46586381881001</c:v>
                </c:pt>
                <c:pt idx="10">
                  <c:v>74.686074283359517</c:v>
                </c:pt>
                <c:pt idx="11">
                  <c:v>47.810946785003168</c:v>
                </c:pt>
                <c:pt idx="12">
                  <c:v>19.1320811199841</c:v>
                </c:pt>
                <c:pt idx="13">
                  <c:v>-9.5925027285024758</c:v>
                </c:pt>
                <c:pt idx="14">
                  <c:v>-38.35527118790295</c:v>
                </c:pt>
                <c:pt idx="15">
                  <c:v>-67.150259707757471</c:v>
                </c:pt>
                <c:pt idx="16">
                  <c:v>-94.459353009639202</c:v>
                </c:pt>
                <c:pt idx="17">
                  <c:v>-119.89595294565488</c:v>
                </c:pt>
                <c:pt idx="18">
                  <c:v>-144.18360085205177</c:v>
                </c:pt>
                <c:pt idx="19">
                  <c:v>-152.83548724298191</c:v>
                </c:pt>
                <c:pt idx="20">
                  <c:v>-118.92568666828959</c:v>
                </c:pt>
                <c:pt idx="21">
                  <c:v>-83.184561941306598</c:v>
                </c:pt>
                <c:pt idx="22">
                  <c:v>-50.843442418802042</c:v>
                </c:pt>
                <c:pt idx="23">
                  <c:v>-22.60995960102127</c:v>
                </c:pt>
                <c:pt idx="24">
                  <c:v>-12.597040124159388</c:v>
                </c:pt>
                <c:pt idx="25">
                  <c:v>-2.5841206472971452</c:v>
                </c:pt>
                <c:pt idx="26">
                  <c:v>3.4888218539314058</c:v>
                </c:pt>
                <c:pt idx="27">
                  <c:v>0.51016360942078742</c:v>
                </c:pt>
                <c:pt idx="28">
                  <c:v>-4.0745004140185017</c:v>
                </c:pt>
                <c:pt idx="29">
                  <c:v>5.9384190628434501</c:v>
                </c:pt>
              </c:numCache>
            </c:numRef>
          </c:xVal>
          <c:yVal>
            <c:numRef>
              <c:f>'30-degree'!$CJ$144:$CJ$173</c:f>
              <c:numCache>
                <c:formatCode>0.0</c:formatCode>
                <c:ptCount val="30"/>
                <c:pt idx="0">
                  <c:v>780.07915520789902</c:v>
                </c:pt>
                <c:pt idx="1">
                  <c:v>751.00698108237077</c:v>
                </c:pt>
                <c:pt idx="2">
                  <c:v>721.93480695684241</c:v>
                </c:pt>
                <c:pt idx="3">
                  <c:v>692.86263283131416</c:v>
                </c:pt>
                <c:pt idx="4">
                  <c:v>663.7904587057858</c:v>
                </c:pt>
                <c:pt idx="5">
                  <c:v>634.71828458025743</c:v>
                </c:pt>
                <c:pt idx="6">
                  <c:v>605.64611045472918</c:v>
                </c:pt>
                <c:pt idx="7">
                  <c:v>576.57393632920082</c:v>
                </c:pt>
                <c:pt idx="8">
                  <c:v>547.50176220367257</c:v>
                </c:pt>
                <c:pt idx="9">
                  <c:v>518.42958807814421</c:v>
                </c:pt>
                <c:pt idx="10">
                  <c:v>489.3574139526159</c:v>
                </c:pt>
                <c:pt idx="11">
                  <c:v>460.28523982708759</c:v>
                </c:pt>
                <c:pt idx="12">
                  <c:v>431.21306570155929</c:v>
                </c:pt>
                <c:pt idx="13">
                  <c:v>402.14089157603098</c:v>
                </c:pt>
                <c:pt idx="14">
                  <c:v>373.06871745050267</c:v>
                </c:pt>
                <c:pt idx="15">
                  <c:v>343.99654332497437</c:v>
                </c:pt>
                <c:pt idx="16">
                  <c:v>314.92436919944601</c:v>
                </c:pt>
                <c:pt idx="17">
                  <c:v>285.8521950739177</c:v>
                </c:pt>
                <c:pt idx="18">
                  <c:v>256.78002094838939</c:v>
                </c:pt>
                <c:pt idx="19">
                  <c:v>227.70784682286114</c:v>
                </c:pt>
                <c:pt idx="20">
                  <c:v>198.63567269733278</c:v>
                </c:pt>
                <c:pt idx="21">
                  <c:v>169.56349857180442</c:v>
                </c:pt>
                <c:pt idx="22">
                  <c:v>140.49132444627617</c:v>
                </c:pt>
                <c:pt idx="23">
                  <c:v>111.4191503207478</c:v>
                </c:pt>
                <c:pt idx="24">
                  <c:v>82.346976195219554</c:v>
                </c:pt>
                <c:pt idx="25">
                  <c:v>53.274802069691191</c:v>
                </c:pt>
                <c:pt idx="26">
                  <c:v>24.202627944162941</c:v>
                </c:pt>
                <c:pt idx="27">
                  <c:v>-4.8695461813654219</c:v>
                </c:pt>
                <c:pt idx="28">
                  <c:v>-33.941720306893785</c:v>
                </c:pt>
                <c:pt idx="29">
                  <c:v>-63.013894432422035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65F4-4B71-B8F2-E4DAF56D9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59375"/>
        <c:axId val="410159855"/>
      </c:scatterChart>
      <c:valAx>
        <c:axId val="41015937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855"/>
        <c:crosses val="autoZero"/>
        <c:crossBetween val="midCat"/>
      </c:valAx>
      <c:valAx>
        <c:axId val="4101598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37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3.4096128608923884E-3"/>
          <c:w val="1"/>
          <c:h val="0.98958333333333337"/>
        </c:manualLayout>
      </c:layout>
      <c:scatterChart>
        <c:scatterStyle val="lineMarker"/>
        <c:varyColors val="0"/>
        <c:ser>
          <c:idx val="2"/>
          <c:order val="0"/>
          <c:tx>
            <c:v>Boundary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'30-degree'!$D$57:$U$57</c:f>
              <c:numCache>
                <c:formatCode>0.0</c:formatCode>
                <c:ptCount val="18"/>
                <c:pt idx="0">
                  <c:v>-776.31397208144131</c:v>
                </c:pt>
                <c:pt idx="1">
                  <c:v>176.31397208144136</c:v>
                </c:pt>
                <c:pt idx="2">
                  <c:v>449.519052838329</c:v>
                </c:pt>
                <c:pt idx="3">
                  <c:v>849.519052838329</c:v>
                </c:pt>
                <c:pt idx="4">
                  <c:v>776.31397208144131</c:v>
                </c:pt>
                <c:pt idx="5">
                  <c:v>-176.31397208144136</c:v>
                </c:pt>
                <c:pt idx="6">
                  <c:v>-449.519052838329</c:v>
                </c:pt>
                <c:pt idx="7">
                  <c:v>-849.519052838329</c:v>
                </c:pt>
                <c:pt idx="8">
                  <c:v>-776.31397208144131</c:v>
                </c:pt>
              </c:numCache>
            </c:numRef>
          </c:xVal>
          <c:yVal>
            <c:numRef>
              <c:f>'30-degree'!$D$58:$U$58</c:f>
              <c:numCache>
                <c:formatCode>0.0</c:formatCode>
                <c:ptCount val="18"/>
                <c:pt idx="0">
                  <c:v>244.61524227066326</c:v>
                </c:pt>
                <c:pt idx="1">
                  <c:v>794.6152422706632</c:v>
                </c:pt>
                <c:pt idx="2">
                  <c:v>721.41016151377539</c:v>
                </c:pt>
                <c:pt idx="3">
                  <c:v>28.589838486224437</c:v>
                </c:pt>
                <c:pt idx="4">
                  <c:v>-244.61524227066326</c:v>
                </c:pt>
                <c:pt idx="5">
                  <c:v>-794.6152422706632</c:v>
                </c:pt>
                <c:pt idx="6">
                  <c:v>-721.41016151377539</c:v>
                </c:pt>
                <c:pt idx="7">
                  <c:v>-28.589838486224437</c:v>
                </c:pt>
                <c:pt idx="8">
                  <c:v>244.61524227066326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7C-462A-BDB8-CA69203E820A}"/>
            </c:ext>
          </c:extLst>
        </c:ser>
        <c:ser>
          <c:idx val="4"/>
          <c:order val="1"/>
          <c:tx>
            <c:v>Hole1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'30-degree'!$D$62:$U$62</c:f>
              <c:numCache>
                <c:formatCode>0.0</c:formatCode>
                <c:ptCount val="18"/>
                <c:pt idx="0">
                  <c:v>-589.7114317029974</c:v>
                </c:pt>
                <c:pt idx="1">
                  <c:v>-416.50635094610965</c:v>
                </c:pt>
                <c:pt idx="2">
                  <c:v>-279.9038105676658</c:v>
                </c:pt>
                <c:pt idx="3">
                  <c:v>20.096189432334171</c:v>
                </c:pt>
                <c:pt idx="4">
                  <c:v>-16.506350946109706</c:v>
                </c:pt>
                <c:pt idx="5">
                  <c:v>-189.71143170299743</c:v>
                </c:pt>
                <c:pt idx="6">
                  <c:v>-326.31397208144131</c:v>
                </c:pt>
                <c:pt idx="7">
                  <c:v>-626.31397208144131</c:v>
                </c:pt>
                <c:pt idx="8">
                  <c:v>-589.7114317029974</c:v>
                </c:pt>
              </c:numCache>
            </c:numRef>
          </c:xVal>
          <c:yVal>
            <c:numRef>
              <c:f>'30-degree'!$D$63:$U$63</c:f>
              <c:numCache>
                <c:formatCode>0.0</c:formatCode>
                <c:ptCount val="18"/>
                <c:pt idx="0">
                  <c:v>121.41016151377553</c:v>
                </c:pt>
                <c:pt idx="1">
                  <c:v>221.41016151377551</c:v>
                </c:pt>
                <c:pt idx="2">
                  <c:v>184.8076211353316</c:v>
                </c:pt>
                <c:pt idx="3">
                  <c:v>-334.8076211353316</c:v>
                </c:pt>
                <c:pt idx="4">
                  <c:v>-471.41016151377551</c:v>
                </c:pt>
                <c:pt idx="5">
                  <c:v>-571.41016151377551</c:v>
                </c:pt>
                <c:pt idx="6">
                  <c:v>-534.8076211353316</c:v>
                </c:pt>
                <c:pt idx="7">
                  <c:v>-15.192378864668342</c:v>
                </c:pt>
                <c:pt idx="8">
                  <c:v>121.41016151377553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7C-462A-BDB8-CA69203E820A}"/>
            </c:ext>
          </c:extLst>
        </c:ser>
        <c:ser>
          <c:idx val="0"/>
          <c:order val="2"/>
          <c:tx>
            <c:v>Hole2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'30-degree'!$D$67:$U$67</c:f>
              <c:numCache>
                <c:formatCode>0.0</c:formatCode>
                <c:ptCount val="18"/>
                <c:pt idx="0">
                  <c:v>16.506350946109706</c:v>
                </c:pt>
                <c:pt idx="1">
                  <c:v>189.71143170299743</c:v>
                </c:pt>
                <c:pt idx="2">
                  <c:v>326.31397208144131</c:v>
                </c:pt>
                <c:pt idx="3">
                  <c:v>626.31397208144131</c:v>
                </c:pt>
                <c:pt idx="4">
                  <c:v>589.7114317029974</c:v>
                </c:pt>
                <c:pt idx="5">
                  <c:v>416.50635094610965</c:v>
                </c:pt>
                <c:pt idx="6">
                  <c:v>279.9038105676658</c:v>
                </c:pt>
                <c:pt idx="7">
                  <c:v>-20.096189432334171</c:v>
                </c:pt>
                <c:pt idx="8">
                  <c:v>16.506350946109706</c:v>
                </c:pt>
              </c:numCache>
            </c:numRef>
          </c:xVal>
          <c:yVal>
            <c:numRef>
              <c:f>'30-degree'!$D$68:$U$68</c:f>
              <c:numCache>
                <c:formatCode>0.0</c:formatCode>
                <c:ptCount val="18"/>
                <c:pt idx="0">
                  <c:v>471.41016151377551</c:v>
                </c:pt>
                <c:pt idx="1">
                  <c:v>571.41016151377551</c:v>
                </c:pt>
                <c:pt idx="2">
                  <c:v>534.8076211353316</c:v>
                </c:pt>
                <c:pt idx="3">
                  <c:v>15.192378864668342</c:v>
                </c:pt>
                <c:pt idx="4">
                  <c:v>-121.41016151377553</c:v>
                </c:pt>
                <c:pt idx="5">
                  <c:v>-221.41016151377551</c:v>
                </c:pt>
                <c:pt idx="6">
                  <c:v>-184.8076211353316</c:v>
                </c:pt>
                <c:pt idx="7">
                  <c:v>334.8076211353316</c:v>
                </c:pt>
                <c:pt idx="8">
                  <c:v>471.41016151377551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7C-462A-BDB8-CA69203E820A}"/>
            </c:ext>
          </c:extLst>
        </c:ser>
        <c:ser>
          <c:idx val="1"/>
          <c:order val="3"/>
          <c:tx>
            <c:v>Rebar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4738A85-145D-46B6-B832-41343E145E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17C-462A-BDB8-CA69203E820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93C83B0-EDF2-475E-9C62-6656CE2A42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17C-462A-BDB8-CA69203E820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D14CE51-2BBB-42ED-BC9A-C66C4F4453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17C-462A-BDB8-CA69203E820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B8A91B8-9E95-49C4-8A23-F9C932B951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17C-462A-BDB8-CA69203E820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17329F8-3995-402B-A020-0849F75B00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17C-462A-BDB8-CA69203E820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EAC0AAA-859C-42E0-9B62-92E2FB608A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17C-462A-BDB8-CA69203E820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8E655B7-5B3B-4695-B7AE-3FC2EE0A41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17C-462A-BDB8-CA69203E820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8550E54-3FE0-46E2-932A-5D31F9B1F3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17C-462A-BDB8-CA69203E820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369C0BF-5769-4A4E-9391-35F9A2D7F7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17C-462A-BDB8-CA69203E820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03DE6A1-E404-4BC5-81EB-BA97CC77B8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17C-462A-BDB8-CA69203E820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ADC6404-180C-4886-B584-24541826B1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17C-462A-BDB8-CA69203E820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1695423-5F02-46AF-8832-44E3A5E11B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17C-462A-BDB8-CA69203E820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2B95980-24C5-469D-A17D-1BA06CD1D7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17C-462A-BDB8-CA69203E820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92B944A-E4DB-4905-87E5-9483476A37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17C-462A-BDB8-CA69203E820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BBD1E4D-4462-4E00-8275-E7E49DDE0E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17C-462A-BDB8-CA69203E820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91D211A-564C-41BF-816B-E1B30C6579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17C-462A-BDB8-CA69203E820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F3B3E81-DF9F-438A-AABC-B2F76B5304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17C-462A-BDB8-CA69203E820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F9B9792-DE56-4B93-8A03-2A9E583C2F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17C-462A-BDB8-CA69203E82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7030A0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'30-degree'!$D$72:$U$72</c:f>
              <c:numCache>
                <c:formatCode>0.0</c:formatCode>
                <c:ptCount val="18"/>
                <c:pt idx="0">
                  <c:v>-611.41016151377539</c:v>
                </c:pt>
                <c:pt idx="1">
                  <c:v>-438.2050807568877</c:v>
                </c:pt>
                <c:pt idx="2">
                  <c:v>-264.99999999999994</c:v>
                </c:pt>
                <c:pt idx="3">
                  <c:v>-91.79491924311219</c:v>
                </c:pt>
                <c:pt idx="4">
                  <c:v>81.410161513775563</c:v>
                </c:pt>
                <c:pt idx="5">
                  <c:v>-81.410161513775563</c:v>
                </c:pt>
                <c:pt idx="6">
                  <c:v>91.79491924311219</c:v>
                </c:pt>
                <c:pt idx="7">
                  <c:v>264.99999999999994</c:v>
                </c:pt>
                <c:pt idx="8">
                  <c:v>438.2050807568877</c:v>
                </c:pt>
                <c:pt idx="9">
                  <c:v>611.41016151377539</c:v>
                </c:pt>
                <c:pt idx="10">
                  <c:v>-738.89727457341837</c:v>
                </c:pt>
                <c:pt idx="11">
                  <c:v>-638.89727457341837</c:v>
                </c:pt>
                <c:pt idx="12">
                  <c:v>-538.89727457341837</c:v>
                </c:pt>
                <c:pt idx="13">
                  <c:v>-438.89727457341837</c:v>
                </c:pt>
                <c:pt idx="14">
                  <c:v>438.89727457341837</c:v>
                </c:pt>
                <c:pt idx="15">
                  <c:v>538.89727457341837</c:v>
                </c:pt>
                <c:pt idx="16">
                  <c:v>638.89727457341837</c:v>
                </c:pt>
                <c:pt idx="17">
                  <c:v>738.89727457341837</c:v>
                </c:pt>
              </c:numCache>
            </c:numRef>
          </c:xVal>
          <c:yVal>
            <c:numRef>
              <c:f>'30-degree'!$D$73:$U$73</c:f>
              <c:numCache>
                <c:formatCode>0.0</c:formatCode>
                <c:ptCount val="18"/>
                <c:pt idx="0">
                  <c:v>258.99346400575257</c:v>
                </c:pt>
                <c:pt idx="1">
                  <c:v>358.99346400575251</c:v>
                </c:pt>
                <c:pt idx="2">
                  <c:v>458.99346400575251</c:v>
                </c:pt>
                <c:pt idx="3">
                  <c:v>558.99346400575246</c:v>
                </c:pt>
                <c:pt idx="4">
                  <c:v>658.99346400575246</c:v>
                </c:pt>
                <c:pt idx="5">
                  <c:v>-658.99346400575246</c:v>
                </c:pt>
                <c:pt idx="6">
                  <c:v>-558.99346400575246</c:v>
                </c:pt>
                <c:pt idx="7">
                  <c:v>-458.99346400575251</c:v>
                </c:pt>
                <c:pt idx="8">
                  <c:v>-358.99346400575251</c:v>
                </c:pt>
                <c:pt idx="9">
                  <c:v>-258.99346400575257</c:v>
                </c:pt>
                <c:pt idx="10">
                  <c:v>-80.192378864668342</c:v>
                </c:pt>
                <c:pt idx="11">
                  <c:v>-253.39745962155607</c:v>
                </c:pt>
                <c:pt idx="12">
                  <c:v>-426.60254037844379</c:v>
                </c:pt>
                <c:pt idx="13">
                  <c:v>-599.8076211353316</c:v>
                </c:pt>
                <c:pt idx="14">
                  <c:v>599.8076211353316</c:v>
                </c:pt>
                <c:pt idx="15">
                  <c:v>426.60254037844379</c:v>
                </c:pt>
                <c:pt idx="16">
                  <c:v>253.39745962155607</c:v>
                </c:pt>
                <c:pt idx="17">
                  <c:v>80.192378864668342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'30-degree'!$D$20:$U$20</c15:f>
                <c15:dlblRangeCache>
                  <c:ptCount val="18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017C-462A-BDB8-CA69203E820A}"/>
            </c:ext>
          </c:extLst>
        </c:ser>
        <c:ser>
          <c:idx val="3"/>
          <c:order val="4"/>
          <c:tx>
            <c:v>NA</c:v>
          </c:tx>
          <c:spPr>
            <a:ln w="15875">
              <a:solidFill>
                <a:srgbClr val="FF0000"/>
              </a:solidFill>
              <a:prstDash val="sysDot"/>
            </a:ln>
          </c:spPr>
          <c:marker>
            <c:symbol val="none"/>
          </c:marker>
          <c:xVal>
            <c:numRef>
              <c:f>'30-degree'!$L$134:$L$135</c:f>
              <c:numCache>
                <c:formatCode>0.0</c:formatCode>
                <c:ptCount val="2"/>
                <c:pt idx="0">
                  <c:v>-849.519052838329</c:v>
                </c:pt>
                <c:pt idx="1">
                  <c:v>849.519052838329</c:v>
                </c:pt>
              </c:numCache>
            </c:numRef>
          </c:xVal>
          <c:yVal>
            <c:numRef>
              <c:f>'30-degree'!$M$134:$M$135</c:f>
              <c:numCache>
                <c:formatCode>0.0</c:formatCode>
                <c:ptCount val="2"/>
                <c:pt idx="0">
                  <c:v>-658.99346400575246</c:v>
                </c:pt>
                <c:pt idx="1">
                  <c:v>-658.99346400575246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017C-462A-BDB8-CA69203E8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59375"/>
        <c:axId val="410159855"/>
      </c:scatterChart>
      <c:valAx>
        <c:axId val="41015937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855"/>
        <c:crosses val="autoZero"/>
        <c:crossBetween val="midCat"/>
      </c:valAx>
      <c:valAx>
        <c:axId val="4101598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37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0354059724835281E-2"/>
          <c:w val="1"/>
          <c:h val="0.98958333333333337"/>
        </c:manualLayout>
      </c:layout>
      <c:scatterChart>
        <c:scatterStyle val="lineMarker"/>
        <c:varyColors val="0"/>
        <c:ser>
          <c:idx val="2"/>
          <c:order val="0"/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'30-degree'!$D$57:$U$57</c:f>
              <c:numCache>
                <c:formatCode>0.0</c:formatCode>
                <c:ptCount val="18"/>
                <c:pt idx="0">
                  <c:v>-776.31397208144131</c:v>
                </c:pt>
                <c:pt idx="1">
                  <c:v>176.31397208144136</c:v>
                </c:pt>
                <c:pt idx="2">
                  <c:v>449.519052838329</c:v>
                </c:pt>
                <c:pt idx="3">
                  <c:v>849.519052838329</c:v>
                </c:pt>
                <c:pt idx="4">
                  <c:v>776.31397208144131</c:v>
                </c:pt>
                <c:pt idx="5">
                  <c:v>-176.31397208144136</c:v>
                </c:pt>
                <c:pt idx="6">
                  <c:v>-449.519052838329</c:v>
                </c:pt>
                <c:pt idx="7">
                  <c:v>-849.519052838329</c:v>
                </c:pt>
                <c:pt idx="8">
                  <c:v>-776.31397208144131</c:v>
                </c:pt>
              </c:numCache>
            </c:numRef>
          </c:xVal>
          <c:yVal>
            <c:numRef>
              <c:f>'30-degree'!$D$58:$U$58</c:f>
              <c:numCache>
                <c:formatCode>0.0</c:formatCode>
                <c:ptCount val="18"/>
                <c:pt idx="0">
                  <c:v>244.61524227066326</c:v>
                </c:pt>
                <c:pt idx="1">
                  <c:v>794.6152422706632</c:v>
                </c:pt>
                <c:pt idx="2">
                  <c:v>721.41016151377539</c:v>
                </c:pt>
                <c:pt idx="3">
                  <c:v>28.589838486224437</c:v>
                </c:pt>
                <c:pt idx="4">
                  <c:v>-244.61524227066326</c:v>
                </c:pt>
                <c:pt idx="5">
                  <c:v>-794.6152422706632</c:v>
                </c:pt>
                <c:pt idx="6">
                  <c:v>-721.41016151377539</c:v>
                </c:pt>
                <c:pt idx="7">
                  <c:v>-28.589838486224437</c:v>
                </c:pt>
                <c:pt idx="8">
                  <c:v>244.61524227066326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D9-45C0-85C3-6E9196E4BDF1}"/>
            </c:ext>
          </c:extLst>
        </c:ser>
        <c:ser>
          <c:idx val="4"/>
          <c:order val="1"/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'30-degree'!$D$62:$U$62</c:f>
              <c:numCache>
                <c:formatCode>0.0</c:formatCode>
                <c:ptCount val="18"/>
                <c:pt idx="0">
                  <c:v>-589.7114317029974</c:v>
                </c:pt>
                <c:pt idx="1">
                  <c:v>-416.50635094610965</c:v>
                </c:pt>
                <c:pt idx="2">
                  <c:v>-279.9038105676658</c:v>
                </c:pt>
                <c:pt idx="3">
                  <c:v>20.096189432334171</c:v>
                </c:pt>
                <c:pt idx="4">
                  <c:v>-16.506350946109706</c:v>
                </c:pt>
                <c:pt idx="5">
                  <c:v>-189.71143170299743</c:v>
                </c:pt>
                <c:pt idx="6">
                  <c:v>-326.31397208144131</c:v>
                </c:pt>
                <c:pt idx="7">
                  <c:v>-626.31397208144131</c:v>
                </c:pt>
                <c:pt idx="8">
                  <c:v>-589.7114317029974</c:v>
                </c:pt>
              </c:numCache>
            </c:numRef>
          </c:xVal>
          <c:yVal>
            <c:numRef>
              <c:f>'30-degree'!$D$63:$U$63</c:f>
              <c:numCache>
                <c:formatCode>0.0</c:formatCode>
                <c:ptCount val="18"/>
                <c:pt idx="0">
                  <c:v>121.41016151377553</c:v>
                </c:pt>
                <c:pt idx="1">
                  <c:v>221.41016151377551</c:v>
                </c:pt>
                <c:pt idx="2">
                  <c:v>184.8076211353316</c:v>
                </c:pt>
                <c:pt idx="3">
                  <c:v>-334.8076211353316</c:v>
                </c:pt>
                <c:pt idx="4">
                  <c:v>-471.41016151377551</c:v>
                </c:pt>
                <c:pt idx="5">
                  <c:v>-571.41016151377551</c:v>
                </c:pt>
                <c:pt idx="6">
                  <c:v>-534.8076211353316</c:v>
                </c:pt>
                <c:pt idx="7">
                  <c:v>-15.192378864668342</c:v>
                </c:pt>
                <c:pt idx="8">
                  <c:v>121.41016151377553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D9-45C0-85C3-6E9196E4BDF1}"/>
            </c:ext>
          </c:extLst>
        </c:ser>
        <c:ser>
          <c:idx val="0"/>
          <c:order val="2"/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'30-degree'!$D$67:$U$67</c:f>
              <c:numCache>
                <c:formatCode>0.0</c:formatCode>
                <c:ptCount val="18"/>
                <c:pt idx="0">
                  <c:v>16.506350946109706</c:v>
                </c:pt>
                <c:pt idx="1">
                  <c:v>189.71143170299743</c:v>
                </c:pt>
                <c:pt idx="2">
                  <c:v>326.31397208144131</c:v>
                </c:pt>
                <c:pt idx="3">
                  <c:v>626.31397208144131</c:v>
                </c:pt>
                <c:pt idx="4">
                  <c:v>589.7114317029974</c:v>
                </c:pt>
                <c:pt idx="5">
                  <c:v>416.50635094610965</c:v>
                </c:pt>
                <c:pt idx="6">
                  <c:v>279.9038105676658</c:v>
                </c:pt>
                <c:pt idx="7">
                  <c:v>-20.096189432334171</c:v>
                </c:pt>
                <c:pt idx="8">
                  <c:v>16.506350946109706</c:v>
                </c:pt>
              </c:numCache>
            </c:numRef>
          </c:xVal>
          <c:yVal>
            <c:numRef>
              <c:f>'30-degree'!$D$68:$U$68</c:f>
              <c:numCache>
                <c:formatCode>0.0</c:formatCode>
                <c:ptCount val="18"/>
                <c:pt idx="0">
                  <c:v>471.41016151377551</c:v>
                </c:pt>
                <c:pt idx="1">
                  <c:v>571.41016151377551</c:v>
                </c:pt>
                <c:pt idx="2">
                  <c:v>534.8076211353316</c:v>
                </c:pt>
                <c:pt idx="3">
                  <c:v>15.192378864668342</c:v>
                </c:pt>
                <c:pt idx="4">
                  <c:v>-121.41016151377553</c:v>
                </c:pt>
                <c:pt idx="5">
                  <c:v>-221.41016151377551</c:v>
                </c:pt>
                <c:pt idx="6">
                  <c:v>-184.8076211353316</c:v>
                </c:pt>
                <c:pt idx="7">
                  <c:v>334.8076211353316</c:v>
                </c:pt>
                <c:pt idx="8">
                  <c:v>471.41016151377551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D9-45C0-85C3-6E9196E4BDF1}"/>
            </c:ext>
          </c:extLst>
        </c:ser>
        <c:ser>
          <c:idx val="1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029CD8B-876A-4CBD-8B38-A45D7835B0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CD9-45C0-85C3-6E9196E4BDF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E082D7F-F9F4-4B06-9AE0-83DAB6F660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CD9-45C0-85C3-6E9196E4BDF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8924516-4FCF-4145-ADFC-55A8D702FF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CD9-45C0-85C3-6E9196E4BDF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1251C4D-DF8E-4162-BBC6-2B3AE23C69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CD9-45C0-85C3-6E9196E4BDF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C7A327B-582C-458B-9AA1-454AE248F6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CD9-45C0-85C3-6E9196E4BDF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86A5651-5B38-480B-9B94-86FCB23355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CD9-45C0-85C3-6E9196E4BDF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C05B3E8-F3AB-4FF4-B9AB-A9DBE9CC39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CD9-45C0-85C3-6E9196E4BDF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8BA7AD1-4452-4679-958E-035D36DA62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CD9-45C0-85C3-6E9196E4BDF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D14FBB2-B049-49B8-A360-BF8DBE6B20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CD9-45C0-85C3-6E9196E4BDF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874A9CB-1C6B-4627-9AB2-A75EE74417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CD9-45C0-85C3-6E9196E4BDF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D17DC39-5C84-4477-9501-A7A0B0C696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CD9-45C0-85C3-6E9196E4BDF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A73DB01-2874-49F7-BF41-82E4D98812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CD9-45C0-85C3-6E9196E4BDF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4003AAD-962E-4A18-87EE-31E9F6C066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CD9-45C0-85C3-6E9196E4BDF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8D84FA6-57DC-4EC7-8722-6B04AE5CC3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CD9-45C0-85C3-6E9196E4BDF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44767C9-58A2-4ECB-9FE3-69BB1E93A1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CD9-45C0-85C3-6E9196E4BDF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ECA11B7-7530-4C06-948A-9E8A259F18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CD9-45C0-85C3-6E9196E4BDF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E8E8F01-6591-464B-AC4B-115F5605FD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CD9-45C0-85C3-6E9196E4BDF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C7345CD-8357-4A93-9780-51960FC566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CD9-45C0-85C3-6E9196E4BD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7030A0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'30-degree'!$D$72:$U$72</c:f>
              <c:numCache>
                <c:formatCode>0.0</c:formatCode>
                <c:ptCount val="18"/>
                <c:pt idx="0">
                  <c:v>-611.41016151377539</c:v>
                </c:pt>
                <c:pt idx="1">
                  <c:v>-438.2050807568877</c:v>
                </c:pt>
                <c:pt idx="2">
                  <c:v>-264.99999999999994</c:v>
                </c:pt>
                <c:pt idx="3">
                  <c:v>-91.79491924311219</c:v>
                </c:pt>
                <c:pt idx="4">
                  <c:v>81.410161513775563</c:v>
                </c:pt>
                <c:pt idx="5">
                  <c:v>-81.410161513775563</c:v>
                </c:pt>
                <c:pt idx="6">
                  <c:v>91.79491924311219</c:v>
                </c:pt>
                <c:pt idx="7">
                  <c:v>264.99999999999994</c:v>
                </c:pt>
                <c:pt idx="8">
                  <c:v>438.2050807568877</c:v>
                </c:pt>
                <c:pt idx="9">
                  <c:v>611.41016151377539</c:v>
                </c:pt>
                <c:pt idx="10">
                  <c:v>-738.89727457341837</c:v>
                </c:pt>
                <c:pt idx="11">
                  <c:v>-638.89727457341837</c:v>
                </c:pt>
                <c:pt idx="12">
                  <c:v>-538.89727457341837</c:v>
                </c:pt>
                <c:pt idx="13">
                  <c:v>-438.89727457341837</c:v>
                </c:pt>
                <c:pt idx="14">
                  <c:v>438.89727457341837</c:v>
                </c:pt>
                <c:pt idx="15">
                  <c:v>538.89727457341837</c:v>
                </c:pt>
                <c:pt idx="16">
                  <c:v>638.89727457341837</c:v>
                </c:pt>
                <c:pt idx="17">
                  <c:v>738.89727457341837</c:v>
                </c:pt>
              </c:numCache>
            </c:numRef>
          </c:xVal>
          <c:yVal>
            <c:numRef>
              <c:f>'30-degree'!$D$73:$U$73</c:f>
              <c:numCache>
                <c:formatCode>0.0</c:formatCode>
                <c:ptCount val="18"/>
                <c:pt idx="0">
                  <c:v>258.99346400575257</c:v>
                </c:pt>
                <c:pt idx="1">
                  <c:v>358.99346400575251</c:v>
                </c:pt>
                <c:pt idx="2">
                  <c:v>458.99346400575251</c:v>
                </c:pt>
                <c:pt idx="3">
                  <c:v>558.99346400575246</c:v>
                </c:pt>
                <c:pt idx="4">
                  <c:v>658.99346400575246</c:v>
                </c:pt>
                <c:pt idx="5">
                  <c:v>-658.99346400575246</c:v>
                </c:pt>
                <c:pt idx="6">
                  <c:v>-558.99346400575246</c:v>
                </c:pt>
                <c:pt idx="7">
                  <c:v>-458.99346400575251</c:v>
                </c:pt>
                <c:pt idx="8">
                  <c:v>-358.99346400575251</c:v>
                </c:pt>
                <c:pt idx="9">
                  <c:v>-258.99346400575257</c:v>
                </c:pt>
                <c:pt idx="10">
                  <c:v>-80.192378864668342</c:v>
                </c:pt>
                <c:pt idx="11">
                  <c:v>-253.39745962155607</c:v>
                </c:pt>
                <c:pt idx="12">
                  <c:v>-426.60254037844379</c:v>
                </c:pt>
                <c:pt idx="13">
                  <c:v>-599.8076211353316</c:v>
                </c:pt>
                <c:pt idx="14">
                  <c:v>599.8076211353316</c:v>
                </c:pt>
                <c:pt idx="15">
                  <c:v>426.60254037844379</c:v>
                </c:pt>
                <c:pt idx="16">
                  <c:v>253.39745962155607</c:v>
                </c:pt>
                <c:pt idx="17">
                  <c:v>80.192378864668342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'30-degree'!$D$20:$U$20</c15:f>
                <c15:dlblRangeCache>
                  <c:ptCount val="18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ACD9-45C0-85C3-6E9196E4BDF1}"/>
            </c:ext>
          </c:extLst>
        </c:ser>
        <c:ser>
          <c:idx val="3"/>
          <c:order val="4"/>
          <c:marker>
            <c:symbol val="diamond"/>
            <c:size val="1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'30-degree'!$O$78</c:f>
              <c:numCache>
                <c:formatCode>0.00</c:formatCode>
                <c:ptCount val="1"/>
                <c:pt idx="0">
                  <c:v>2.66092164175851E-14</c:v>
                </c:pt>
              </c:numCache>
            </c:numRef>
          </c:xVal>
          <c:yVal>
            <c:numRef>
              <c:f>'30-degree'!$O$79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CD9-45C0-85C3-6E9196E4B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59375"/>
        <c:axId val="410159855"/>
      </c:scatterChart>
      <c:valAx>
        <c:axId val="41015937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855"/>
        <c:crosses val="autoZero"/>
        <c:crossBetween val="midCat"/>
      </c:valAx>
      <c:valAx>
        <c:axId val="4101598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37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</xdr:colOff>
      <xdr:row>10</xdr:row>
      <xdr:rowOff>19050</xdr:rowOff>
    </xdr:from>
    <xdr:to>
      <xdr:col>12</xdr:col>
      <xdr:colOff>419100</xdr:colOff>
      <xdr:row>20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0D96FF-8F4B-C66F-297B-92FFAB48E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390525</xdr:colOff>
      <xdr:row>5</xdr:row>
      <xdr:rowOff>66675</xdr:rowOff>
    </xdr:from>
    <xdr:to>
      <xdr:col>29</xdr:col>
      <xdr:colOff>266700</xdr:colOff>
      <xdr:row>21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9961FF-B4AF-4CE5-8DDC-66088F67B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361950</xdr:colOff>
      <xdr:row>25</xdr:row>
      <xdr:rowOff>114300</xdr:rowOff>
    </xdr:from>
    <xdr:to>
      <xdr:col>30</xdr:col>
      <xdr:colOff>38100</xdr:colOff>
      <xdr:row>43</xdr:row>
      <xdr:rowOff>123826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BCF00F-085C-48FC-9806-59928300F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55</xdr:col>
      <xdr:colOff>542925</xdr:colOff>
      <xdr:row>16</xdr:row>
      <xdr:rowOff>123825</xdr:rowOff>
    </xdr:from>
    <xdr:to>
      <xdr:col>65</xdr:col>
      <xdr:colOff>466725</xdr:colOff>
      <xdr:row>46</xdr:row>
      <xdr:rowOff>66674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55E095-6499-45DB-A141-E55EF886F9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285750</xdr:colOff>
      <xdr:row>4</xdr:row>
      <xdr:rowOff>180975</xdr:rowOff>
    </xdr:from>
    <xdr:to>
      <xdr:col>29</xdr:col>
      <xdr:colOff>161925</xdr:colOff>
      <xdr:row>21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5038A-371C-46D6-A8A5-05D7442E2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28575</xdr:colOff>
      <xdr:row>110</xdr:row>
      <xdr:rowOff>133350</xdr:rowOff>
    </xdr:from>
    <xdr:to>
      <xdr:col>66</xdr:col>
      <xdr:colOff>38100</xdr:colOff>
      <xdr:row>134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47DDDB-8EB4-4367-90C0-1ED6C2741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109</xdr:col>
      <xdr:colOff>390525</xdr:colOff>
      <xdr:row>54</xdr:row>
      <xdr:rowOff>190500</xdr:rowOff>
    </xdr:from>
    <xdr:to>
      <xdr:col>115</xdr:col>
      <xdr:colOff>485775</xdr:colOff>
      <xdr:row>74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F057A42-CA7F-46CF-80C9-4668C44A9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90</xdr:col>
      <xdr:colOff>192985</xdr:colOff>
      <xdr:row>57</xdr:row>
      <xdr:rowOff>18221</xdr:rowOff>
    </xdr:from>
    <xdr:to>
      <xdr:col>97</xdr:col>
      <xdr:colOff>773989</xdr:colOff>
      <xdr:row>75</xdr:row>
      <xdr:rowOff>110923</xdr:rowOff>
    </xdr:to>
    <xdr:grpSp>
      <xdr:nvGrpSpPr>
        <xdr:cNvPr id="104" name="Group 103">
          <a:extLst>
            <a:ext uri="{FF2B5EF4-FFF2-40B4-BE49-F238E27FC236}">
              <a16:creationId xmlns:a16="http://schemas.microsoft.com/office/drawing/2014/main" id="{261E7A4B-0926-48D8-4231-455AABEDBA79}"/>
            </a:ext>
          </a:extLst>
        </xdr:cNvPr>
        <xdr:cNvGrpSpPr/>
      </xdr:nvGrpSpPr>
      <xdr:grpSpPr>
        <a:xfrm>
          <a:off x="55266535" y="7809671"/>
          <a:ext cx="5219679" cy="3655052"/>
          <a:chOff x="53635275" y="6562725"/>
          <a:chExt cx="5242457" cy="3652568"/>
        </a:xfrm>
      </xdr:grpSpPr>
      <xdr:grpSp>
        <xdr:nvGrpSpPr>
          <xdr:cNvPr id="100" name="Group 99">
            <a:extLst>
              <a:ext uri="{FF2B5EF4-FFF2-40B4-BE49-F238E27FC236}">
                <a16:creationId xmlns:a16="http://schemas.microsoft.com/office/drawing/2014/main" id="{AC233573-B560-0D8F-F3CB-223399E99C12}"/>
              </a:ext>
            </a:extLst>
          </xdr:cNvPr>
          <xdr:cNvGrpSpPr/>
        </xdr:nvGrpSpPr>
        <xdr:grpSpPr>
          <a:xfrm>
            <a:off x="53635275" y="6562725"/>
            <a:ext cx="5242457" cy="3652568"/>
            <a:chOff x="49730025" y="6800850"/>
            <a:chExt cx="5223407" cy="3652568"/>
          </a:xfrm>
        </xdr:grpSpPr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1F969BB6-DC69-4B87-A97F-7FFFD3952289}"/>
                </a:ext>
              </a:extLst>
            </xdr:cNvPr>
            <xdr:cNvSpPr txBox="1"/>
          </xdr:nvSpPr>
          <xdr:spPr>
            <a:xfrm>
              <a:off x="54605405" y="8555758"/>
              <a:ext cx="348027" cy="24920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050" b="1">
                  <a:solidFill>
                    <a:srgbClr val="0070C0"/>
                  </a:solidFill>
                </a:rPr>
                <a:t>X'</a:t>
              </a:r>
              <a:endParaRPr lang="en-US" sz="105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0E705EA1-AD96-4AAA-A845-1CFBA4E48F92}"/>
                </a:ext>
              </a:extLst>
            </xdr:cNvPr>
            <xdr:cNvSpPr txBox="1"/>
          </xdr:nvSpPr>
          <xdr:spPr>
            <a:xfrm>
              <a:off x="52334843" y="6891607"/>
              <a:ext cx="349027" cy="25080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050" b="1">
                  <a:solidFill>
                    <a:srgbClr val="0070C0"/>
                  </a:solidFill>
                </a:rPr>
                <a:t>Y'</a:t>
              </a:r>
              <a:endParaRPr lang="en-US" sz="1050" b="1">
                <a:solidFill>
                  <a:srgbClr val="0070C0"/>
                </a:solidFill>
              </a:endParaRPr>
            </a:p>
          </xdr:txBody>
        </xdr:sp>
        <xdr:grpSp>
          <xdr:nvGrpSpPr>
            <xdr:cNvPr id="99" name="Group 98">
              <a:extLst>
                <a:ext uri="{FF2B5EF4-FFF2-40B4-BE49-F238E27FC236}">
                  <a16:creationId xmlns:a16="http://schemas.microsoft.com/office/drawing/2014/main" id="{1D3CED63-7065-5267-4254-886FE1BFB620}"/>
                </a:ext>
              </a:extLst>
            </xdr:cNvPr>
            <xdr:cNvGrpSpPr/>
          </xdr:nvGrpSpPr>
          <xdr:grpSpPr>
            <a:xfrm>
              <a:off x="49730025" y="6800850"/>
              <a:ext cx="4926673" cy="3652568"/>
              <a:chOff x="53024088" y="5534025"/>
              <a:chExt cx="4936991" cy="3630343"/>
            </a:xfrm>
          </xdr:grpSpPr>
          <xdr:grpSp>
            <xdr:nvGrpSpPr>
              <xdr:cNvPr id="83" name="Group 82">
                <a:extLst>
                  <a:ext uri="{FF2B5EF4-FFF2-40B4-BE49-F238E27FC236}">
                    <a16:creationId xmlns:a16="http://schemas.microsoft.com/office/drawing/2014/main" id="{7551CC7D-215A-98BD-D4F5-30BEF39013B1}"/>
                  </a:ext>
                </a:extLst>
              </xdr:cNvPr>
              <xdr:cNvGrpSpPr/>
            </xdr:nvGrpSpPr>
            <xdr:grpSpPr>
              <a:xfrm>
                <a:off x="53024088" y="5534025"/>
                <a:ext cx="4625840" cy="3281795"/>
                <a:chOff x="52920900" y="5562600"/>
                <a:chExt cx="4615522" cy="3300845"/>
              </a:xfrm>
            </xdr:grpSpPr>
            <xdr:grpSp>
              <xdr:nvGrpSpPr>
                <xdr:cNvPr id="65" name="Group 64">
                  <a:extLst>
                    <a:ext uri="{FF2B5EF4-FFF2-40B4-BE49-F238E27FC236}">
                      <a16:creationId xmlns:a16="http://schemas.microsoft.com/office/drawing/2014/main" id="{CF4D8FD6-53C2-E5A6-4916-A20559A03D5D}"/>
                    </a:ext>
                  </a:extLst>
                </xdr:cNvPr>
                <xdr:cNvGrpSpPr/>
              </xdr:nvGrpSpPr>
              <xdr:grpSpPr>
                <a:xfrm>
                  <a:off x="53780439" y="6217265"/>
                  <a:ext cx="3577622" cy="2646180"/>
                  <a:chOff x="55835359" y="7064124"/>
                  <a:chExt cx="3580105" cy="2638387"/>
                </a:xfrm>
              </xdr:grpSpPr>
              <xdr:grpSp>
                <xdr:nvGrpSpPr>
                  <xdr:cNvPr id="19" name="Group 18">
                    <a:extLst>
                      <a:ext uri="{FF2B5EF4-FFF2-40B4-BE49-F238E27FC236}">
                        <a16:creationId xmlns:a16="http://schemas.microsoft.com/office/drawing/2014/main" id="{5FBA700E-BAE0-057E-3E14-26B1C6EAFECF}"/>
                      </a:ext>
                    </a:extLst>
                  </xdr:cNvPr>
                  <xdr:cNvGrpSpPr/>
                </xdr:nvGrpSpPr>
                <xdr:grpSpPr>
                  <a:xfrm rot="20105326">
                    <a:off x="55835359" y="7064124"/>
                    <a:ext cx="3580105" cy="2440643"/>
                    <a:chOff x="47158276" y="6400800"/>
                    <a:chExt cx="2686050" cy="1838325"/>
                  </a:xfrm>
                </xdr:grpSpPr>
                <xdr:sp macro="" textlink="">
                  <xdr:nvSpPr>
                    <xdr:cNvPr id="11" name="Rectangle 10">
                      <a:extLst>
                        <a:ext uri="{FF2B5EF4-FFF2-40B4-BE49-F238E27FC236}">
                          <a16:creationId xmlns:a16="http://schemas.microsoft.com/office/drawing/2014/main" id="{A45D3F12-1334-F8D6-C71A-F0681157713A}"/>
                        </a:ext>
                      </a:extLst>
                    </xdr:cNvPr>
                    <xdr:cNvSpPr/>
                  </xdr:nvSpPr>
                  <xdr:spPr>
                    <a:xfrm>
                      <a:off x="47158276" y="6400800"/>
                      <a:ext cx="2686050" cy="1838325"/>
                    </a:xfrm>
                    <a:prstGeom prst="rect">
                      <a:avLst/>
                    </a:prstGeom>
                    <a:solidFill>
                      <a:schemeClr val="accent6">
                        <a:lumMod val="20000"/>
                        <a:lumOff val="80000"/>
                      </a:schemeClr>
                    </a:solidFill>
                    <a:ln w="19050">
                      <a:solidFill>
                        <a:srgbClr val="0070C0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sp macro="" textlink="">
                  <xdr:nvSpPr>
                    <xdr:cNvPr id="13" name="Rectangle 12">
                      <a:extLst>
                        <a:ext uri="{FF2B5EF4-FFF2-40B4-BE49-F238E27FC236}">
                          <a16:creationId xmlns:a16="http://schemas.microsoft.com/office/drawing/2014/main" id="{61037E32-DF04-4A18-BF77-648DF1356D88}"/>
                        </a:ext>
                      </a:extLst>
                    </xdr:cNvPr>
                    <xdr:cNvSpPr/>
                  </xdr:nvSpPr>
                  <xdr:spPr>
                    <a:xfrm>
                      <a:off x="48815626" y="6762750"/>
                      <a:ext cx="676275" cy="1114425"/>
                    </a:xfrm>
                    <a:prstGeom prst="rect">
                      <a:avLst/>
                    </a:prstGeom>
                    <a:solidFill>
                      <a:sysClr val="window" lastClr="FFFFFF"/>
                    </a:solidFill>
                    <a:ln w="19050">
                      <a:solidFill>
                        <a:srgbClr val="0070C0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cxnSp macro="">
                  <xdr:nvCxnSpPr>
                    <xdr:cNvPr id="15" name="Straight Connector 14">
                      <a:extLst>
                        <a:ext uri="{FF2B5EF4-FFF2-40B4-BE49-F238E27FC236}">
                          <a16:creationId xmlns:a16="http://schemas.microsoft.com/office/drawing/2014/main" id="{CA818930-2D58-2F87-31AE-F42161F985B5}"/>
                        </a:ext>
                      </a:extLst>
                    </xdr:cNvPr>
                    <xdr:cNvCxnSpPr>
                      <a:stCxn id="11" idx="0"/>
                      <a:endCxn id="11" idx="2"/>
                    </xdr:cNvCxnSpPr>
                  </xdr:nvCxnSpPr>
                  <xdr:spPr>
                    <a:xfrm>
                      <a:off x="48501301" y="6400800"/>
                      <a:ext cx="0" cy="1838325"/>
                    </a:xfrm>
                    <a:prstGeom prst="line">
                      <a:avLst/>
                    </a:prstGeom>
                    <a:ln w="6350">
                      <a:solidFill>
                        <a:srgbClr val="FF0000"/>
                      </a:solidFill>
                      <a:prstDash val="lgDashDot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8" name="Straight Connector 17">
                      <a:extLst>
                        <a:ext uri="{FF2B5EF4-FFF2-40B4-BE49-F238E27FC236}">
                          <a16:creationId xmlns:a16="http://schemas.microsoft.com/office/drawing/2014/main" id="{CD3BB04E-2911-C131-F431-1E7ACA3ABA24}"/>
                        </a:ext>
                      </a:extLst>
                    </xdr:cNvPr>
                    <xdr:cNvCxnSpPr>
                      <a:stCxn id="11" idx="1"/>
                      <a:endCxn id="11" idx="3"/>
                    </xdr:cNvCxnSpPr>
                  </xdr:nvCxnSpPr>
                  <xdr:spPr>
                    <a:xfrm>
                      <a:off x="47158276" y="7319963"/>
                      <a:ext cx="2686050" cy="0"/>
                    </a:xfrm>
                    <a:prstGeom prst="line">
                      <a:avLst/>
                    </a:prstGeom>
                    <a:ln w="6350">
                      <a:solidFill>
                        <a:srgbClr val="FF0000"/>
                      </a:solidFill>
                      <a:prstDash val="lgDashDot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sp macro="" textlink="">
                <xdr:nvSpPr>
                  <xdr:cNvPr id="28" name="Freeform: Shape 27">
                    <a:extLst>
                      <a:ext uri="{FF2B5EF4-FFF2-40B4-BE49-F238E27FC236}">
                        <a16:creationId xmlns:a16="http://schemas.microsoft.com/office/drawing/2014/main" id="{EBF74F1D-57C2-5113-C751-2A99B620D4CD}"/>
                      </a:ext>
                    </a:extLst>
                  </xdr:cNvPr>
                  <xdr:cNvSpPr/>
                </xdr:nvSpPr>
                <xdr:spPr>
                  <a:xfrm>
                    <a:off x="56227807" y="9520670"/>
                    <a:ext cx="1623579" cy="181841"/>
                  </a:xfrm>
                  <a:custGeom>
                    <a:avLst/>
                    <a:gdLst>
                      <a:gd name="csX0" fmla="*/ 0 w 1623579"/>
                      <a:gd name="csY0" fmla="*/ 0 h 181841"/>
                      <a:gd name="csX1" fmla="*/ 1623579 w 1623579"/>
                      <a:gd name="csY1" fmla="*/ 0 h 181841"/>
                      <a:gd name="csX2" fmla="*/ 1251238 w 1623579"/>
                      <a:gd name="csY2" fmla="*/ 181841 h 181841"/>
                      <a:gd name="csX3" fmla="*/ 82261 w 1623579"/>
                      <a:gd name="csY3" fmla="*/ 181841 h 181841"/>
                      <a:gd name="csX4" fmla="*/ 0 w 1623579"/>
                      <a:gd name="csY4" fmla="*/ 0 h 181841"/>
                    </a:gdLst>
                    <a:ahLst/>
                    <a:cxnLst>
                      <a:cxn ang="0">
                        <a:pos x="csX0" y="csY0"/>
                      </a:cxn>
                      <a:cxn ang="0">
                        <a:pos x="csX1" y="csY1"/>
                      </a:cxn>
                      <a:cxn ang="0">
                        <a:pos x="csX2" y="csY2"/>
                      </a:cxn>
                      <a:cxn ang="0">
                        <a:pos x="csX3" y="csY3"/>
                      </a:cxn>
                      <a:cxn ang="0">
                        <a:pos x="csX4" y="csY4"/>
                      </a:cxn>
                    </a:cxnLst>
                    <a:rect l="l" t="t" r="r" b="b"/>
                    <a:pathLst>
                      <a:path w="1623579" h="181841">
                        <a:moveTo>
                          <a:pt x="0" y="0"/>
                        </a:moveTo>
                        <a:lnTo>
                          <a:pt x="1623579" y="0"/>
                        </a:lnTo>
                        <a:lnTo>
                          <a:pt x="1251238" y="181841"/>
                        </a:lnTo>
                        <a:lnTo>
                          <a:pt x="82261" y="181841"/>
                        </a:lnTo>
                        <a:lnTo>
                          <a:pt x="0" y="0"/>
                        </a:lnTo>
                        <a:close/>
                      </a:path>
                    </a:pathLst>
                  </a:custGeom>
                  <a:solidFill>
                    <a:schemeClr val="accent5">
                      <a:lumMod val="20000"/>
                      <a:lumOff val="80000"/>
                    </a:schemeClr>
                  </a:solidFill>
                  <a:ln w="15875">
                    <a:solidFill>
                      <a:srgbClr val="0070C0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cxnSp macro="">
                <xdr:nvCxnSpPr>
                  <xdr:cNvPr id="20" name="Straight Arrow Connector 19">
                    <a:extLst>
                      <a:ext uri="{FF2B5EF4-FFF2-40B4-BE49-F238E27FC236}">
                        <a16:creationId xmlns:a16="http://schemas.microsoft.com/office/drawing/2014/main" id="{F77A92CB-9DBA-C3EC-15F7-8EABF8370C9D}"/>
                      </a:ext>
                    </a:extLst>
                  </xdr:cNvPr>
                  <xdr:cNvCxnSpPr/>
                </xdr:nvCxnSpPr>
                <xdr:spPr>
                  <a:xfrm flipV="1">
                    <a:off x="56930925" y="8974282"/>
                    <a:ext cx="0" cy="646834"/>
                  </a:xfrm>
                  <a:prstGeom prst="straightConnector1">
                    <a:avLst/>
                  </a:prstGeom>
                  <a:ln w="25400">
                    <a:solidFill>
                      <a:srgbClr val="C00000"/>
                    </a:solidFill>
                    <a:headEnd type="oval" w="med" len="med"/>
                    <a:tailEnd type="stealth" w="lg" len="lg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3" name="Straight Arrow Connector 32">
                    <a:extLst>
                      <a:ext uri="{FF2B5EF4-FFF2-40B4-BE49-F238E27FC236}">
                        <a16:creationId xmlns:a16="http://schemas.microsoft.com/office/drawing/2014/main" id="{77273229-70A7-429E-81DD-D06EBFA9B01E}"/>
                      </a:ext>
                    </a:extLst>
                  </xdr:cNvPr>
                  <xdr:cNvCxnSpPr/>
                </xdr:nvCxnSpPr>
                <xdr:spPr>
                  <a:xfrm flipH="1" flipV="1">
                    <a:off x="56696499" y="9114229"/>
                    <a:ext cx="234828" cy="506556"/>
                  </a:xfrm>
                  <a:prstGeom prst="straightConnector1">
                    <a:avLst/>
                  </a:prstGeom>
                  <a:ln w="22225">
                    <a:solidFill>
                      <a:srgbClr val="0070C0"/>
                    </a:solidFill>
                    <a:headEnd type="oval" w="med" len="med"/>
                    <a:tailEnd type="stealth" w="lg" len="lg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7" name="Straight Arrow Connector 36">
                    <a:extLst>
                      <a:ext uri="{FF2B5EF4-FFF2-40B4-BE49-F238E27FC236}">
                        <a16:creationId xmlns:a16="http://schemas.microsoft.com/office/drawing/2014/main" id="{9C58B8BF-8BA0-4598-B50B-36686D657956}"/>
                      </a:ext>
                    </a:extLst>
                  </xdr:cNvPr>
                  <xdr:cNvCxnSpPr/>
                </xdr:nvCxnSpPr>
                <xdr:spPr>
                  <a:xfrm flipV="1">
                    <a:off x="56938007" y="9514342"/>
                    <a:ext cx="254757" cy="112568"/>
                  </a:xfrm>
                  <a:prstGeom prst="straightConnector1">
                    <a:avLst/>
                  </a:prstGeom>
                  <a:ln w="22225">
                    <a:solidFill>
                      <a:srgbClr val="0070C0"/>
                    </a:solidFill>
                    <a:headEnd type="oval" w="med" len="med"/>
                    <a:tailEnd type="stealth" w="lg" len="lg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9" name="Straight Connector 38">
                    <a:extLst>
                      <a:ext uri="{FF2B5EF4-FFF2-40B4-BE49-F238E27FC236}">
                        <a16:creationId xmlns:a16="http://schemas.microsoft.com/office/drawing/2014/main" id="{D3149F68-412C-4F66-9E40-81EF3616C605}"/>
                      </a:ext>
                    </a:extLst>
                  </xdr:cNvPr>
                  <xdr:cNvCxnSpPr/>
                </xdr:nvCxnSpPr>
                <xdr:spPr>
                  <a:xfrm>
                    <a:off x="56540733" y="8789946"/>
                    <a:ext cx="146006" cy="314382"/>
                  </a:xfrm>
                  <a:prstGeom prst="line">
                    <a:avLst/>
                  </a:prstGeom>
                  <a:ln>
                    <a:solidFill>
                      <a:srgbClr val="0070C0"/>
                    </a:solidFill>
                    <a:prstDash val="sysDash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2" name="Straight Connector 41">
                    <a:extLst>
                      <a:ext uri="{FF2B5EF4-FFF2-40B4-BE49-F238E27FC236}">
                        <a16:creationId xmlns:a16="http://schemas.microsoft.com/office/drawing/2014/main" id="{2DAC6D34-6D86-4EE2-A536-05B353AD627F}"/>
                      </a:ext>
                    </a:extLst>
                  </xdr:cNvPr>
                  <xdr:cNvCxnSpPr/>
                </xdr:nvCxnSpPr>
                <xdr:spPr>
                  <a:xfrm>
                    <a:off x="56934721" y="8984776"/>
                    <a:ext cx="237318" cy="510997"/>
                  </a:xfrm>
                  <a:prstGeom prst="line">
                    <a:avLst/>
                  </a:prstGeom>
                  <a:ln>
                    <a:solidFill>
                      <a:srgbClr val="FF0000"/>
                    </a:solidFill>
                    <a:prstDash val="sysDot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5" name="Straight Connector 44">
                    <a:extLst>
                      <a:ext uri="{FF2B5EF4-FFF2-40B4-BE49-F238E27FC236}">
                        <a16:creationId xmlns:a16="http://schemas.microsoft.com/office/drawing/2014/main" id="{CFAE69C6-74E2-4D34-A6DE-AF2BB2C2DF11}"/>
                      </a:ext>
                    </a:extLst>
                  </xdr:cNvPr>
                  <xdr:cNvCxnSpPr/>
                </xdr:nvCxnSpPr>
                <xdr:spPr>
                  <a:xfrm flipV="1">
                    <a:off x="56710407" y="8992561"/>
                    <a:ext cx="234263" cy="108797"/>
                  </a:xfrm>
                  <a:prstGeom prst="line">
                    <a:avLst/>
                  </a:prstGeom>
                  <a:ln>
                    <a:solidFill>
                      <a:srgbClr val="FF0000"/>
                    </a:solidFill>
                    <a:prstDash val="sysDot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9" name="Straight Connector 58">
                    <a:extLst>
                      <a:ext uri="{FF2B5EF4-FFF2-40B4-BE49-F238E27FC236}">
                        <a16:creationId xmlns:a16="http://schemas.microsoft.com/office/drawing/2014/main" id="{2AAF8F48-AA7B-4C10-B23C-71E1FA0BA46D}"/>
                      </a:ext>
                    </a:extLst>
                  </xdr:cNvPr>
                  <xdr:cNvCxnSpPr/>
                </xdr:nvCxnSpPr>
                <xdr:spPr>
                  <a:xfrm flipV="1">
                    <a:off x="57186657" y="9121878"/>
                    <a:ext cx="832124" cy="386458"/>
                  </a:xfrm>
                  <a:prstGeom prst="line">
                    <a:avLst/>
                  </a:prstGeom>
                  <a:ln>
                    <a:solidFill>
                      <a:srgbClr val="0070C0"/>
                    </a:solidFill>
                    <a:prstDash val="sysDash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cxnSp macro="">
              <xdr:nvCxnSpPr>
                <xdr:cNvPr id="67" name="Straight Connector 66">
                  <a:extLst>
                    <a:ext uri="{FF2B5EF4-FFF2-40B4-BE49-F238E27FC236}">
                      <a16:creationId xmlns:a16="http://schemas.microsoft.com/office/drawing/2014/main" id="{8DA2303D-0586-79DE-14B5-6120E864E209}"/>
                    </a:ext>
                  </a:extLst>
                </xdr:cNvPr>
                <xdr:cNvCxnSpPr/>
              </xdr:nvCxnSpPr>
              <xdr:spPr>
                <a:xfrm>
                  <a:off x="53120925" y="5562600"/>
                  <a:ext cx="3314700" cy="0"/>
                </a:xfrm>
                <a:prstGeom prst="line">
                  <a:avLst/>
                </a:prstGeom>
                <a:ln w="3175">
                  <a:solidFill>
                    <a:srgbClr val="0070C0"/>
                  </a:solidFill>
                  <a:headEnd type="oval"/>
                  <a:tailEnd type="non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1" name="Straight Connector 70">
                  <a:extLst>
                    <a:ext uri="{FF2B5EF4-FFF2-40B4-BE49-F238E27FC236}">
                      <a16:creationId xmlns:a16="http://schemas.microsoft.com/office/drawing/2014/main" id="{F641C6DA-69D2-47C6-A655-5E060E32710F}"/>
                    </a:ext>
                  </a:extLst>
                </xdr:cNvPr>
                <xdr:cNvCxnSpPr/>
              </xdr:nvCxnSpPr>
              <xdr:spPr>
                <a:xfrm>
                  <a:off x="53120925" y="8772525"/>
                  <a:ext cx="971550" cy="0"/>
                </a:xfrm>
                <a:prstGeom prst="line">
                  <a:avLst/>
                </a:prstGeom>
                <a:ln w="3175">
                  <a:solidFill>
                    <a:srgbClr val="0070C0"/>
                  </a:solidFill>
                  <a:headEnd type="oval"/>
                  <a:tailEnd type="non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4" name="Straight Connector 73">
                  <a:extLst>
                    <a:ext uri="{FF2B5EF4-FFF2-40B4-BE49-F238E27FC236}">
                      <a16:creationId xmlns:a16="http://schemas.microsoft.com/office/drawing/2014/main" id="{05C5A8D5-98AD-FD4A-2E6C-694EF0B074BD}"/>
                    </a:ext>
                  </a:extLst>
                </xdr:cNvPr>
                <xdr:cNvCxnSpPr/>
              </xdr:nvCxnSpPr>
              <xdr:spPr>
                <a:xfrm>
                  <a:off x="53111400" y="5562600"/>
                  <a:ext cx="0" cy="3219450"/>
                </a:xfrm>
                <a:prstGeom prst="line">
                  <a:avLst/>
                </a:prstGeom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77" name="TextBox 76">
                  <a:extLst>
                    <a:ext uri="{FF2B5EF4-FFF2-40B4-BE49-F238E27FC236}">
                      <a16:creationId xmlns:a16="http://schemas.microsoft.com/office/drawing/2014/main" id="{F92C8554-829B-4721-83CD-2AD464233EB2}"/>
                    </a:ext>
                  </a:extLst>
                </xdr:cNvPr>
                <xdr:cNvSpPr txBox="1"/>
              </xdr:nvSpPr>
              <xdr:spPr>
                <a:xfrm>
                  <a:off x="52920900" y="7105650"/>
                  <a:ext cx="348322" cy="24966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sz="900"/>
                    <a:t>d</a:t>
                  </a:r>
                </a:p>
              </xdr:txBody>
            </xdr:sp>
            <xdr:sp macro="" textlink="">
              <xdr:nvSpPr>
                <xdr:cNvPr id="80" name="TextBox 79">
                  <a:extLst>
                    <a:ext uri="{FF2B5EF4-FFF2-40B4-BE49-F238E27FC236}">
                      <a16:creationId xmlns:a16="http://schemas.microsoft.com/office/drawing/2014/main" id="{D6630405-6947-4492-AA1C-A2481C1CFC95}"/>
                    </a:ext>
                  </a:extLst>
                </xdr:cNvPr>
                <xdr:cNvSpPr txBox="1"/>
              </xdr:nvSpPr>
              <xdr:spPr>
                <a:xfrm>
                  <a:off x="55483125" y="7191375"/>
                  <a:ext cx="348322" cy="24966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altLang="ko-KR" sz="1050" b="1">
                      <a:solidFill>
                        <a:srgbClr val="0070C0"/>
                      </a:solidFill>
                    </a:rPr>
                    <a:t>0</a:t>
                  </a:r>
                  <a:endParaRPr lang="en-US" sz="1050" b="1">
                    <a:solidFill>
                      <a:srgbClr val="0070C0"/>
                    </a:solidFill>
                  </a:endParaRPr>
                </a:p>
              </xdr:txBody>
            </xdr:sp>
            <xdr:sp macro="" textlink="">
              <xdr:nvSpPr>
                <xdr:cNvPr id="81" name="TextBox 80">
                  <a:extLst>
                    <a:ext uri="{FF2B5EF4-FFF2-40B4-BE49-F238E27FC236}">
                      <a16:creationId xmlns:a16="http://schemas.microsoft.com/office/drawing/2014/main" id="{A213B7B5-01E9-415F-9453-3A0DC827E57D}"/>
                    </a:ext>
                  </a:extLst>
                </xdr:cNvPr>
                <xdr:cNvSpPr txBox="1"/>
              </xdr:nvSpPr>
              <xdr:spPr>
                <a:xfrm>
                  <a:off x="57188100" y="6534150"/>
                  <a:ext cx="348322" cy="24966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altLang="ko-KR" sz="1050" b="1">
                      <a:solidFill>
                        <a:srgbClr val="0070C0"/>
                      </a:solidFill>
                    </a:rPr>
                    <a:t>X</a:t>
                  </a:r>
                  <a:endParaRPr lang="en-US" sz="1050" b="1">
                    <a:solidFill>
                      <a:srgbClr val="0070C0"/>
                    </a:solidFill>
                  </a:endParaRPr>
                </a:p>
              </xdr:txBody>
            </xdr:sp>
            <xdr:sp macro="" textlink="">
              <xdr:nvSpPr>
                <xdr:cNvPr id="82" name="TextBox 81">
                  <a:extLst>
                    <a:ext uri="{FF2B5EF4-FFF2-40B4-BE49-F238E27FC236}">
                      <a16:creationId xmlns:a16="http://schemas.microsoft.com/office/drawing/2014/main" id="{1488C1FE-E2F5-4822-848F-FBBA1DB2984C}"/>
                    </a:ext>
                  </a:extLst>
                </xdr:cNvPr>
                <xdr:cNvSpPr txBox="1"/>
              </xdr:nvSpPr>
              <xdr:spPr>
                <a:xfrm>
                  <a:off x="54892575" y="6086475"/>
                  <a:ext cx="348322" cy="24966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altLang="ko-KR" sz="1050" b="1">
                      <a:solidFill>
                        <a:srgbClr val="0070C0"/>
                      </a:solidFill>
                    </a:rPr>
                    <a:t>Y</a:t>
                  </a:r>
                  <a:endParaRPr lang="en-US" sz="1050" b="1">
                    <a:solidFill>
                      <a:srgbClr val="0070C0"/>
                    </a:solidFill>
                  </a:endParaRPr>
                </a:p>
              </xdr:txBody>
            </xdr:sp>
          </xdr:grpSp>
          <xdr:cxnSp macro="">
            <xdr:nvCxnSpPr>
              <xdr:cNvPr id="87" name="Straight Connector 86">
                <a:extLst>
                  <a:ext uri="{FF2B5EF4-FFF2-40B4-BE49-F238E27FC236}">
                    <a16:creationId xmlns:a16="http://schemas.microsoft.com/office/drawing/2014/main" id="{CD11034C-9253-0E39-4AD4-8B652B87D97B}"/>
                  </a:ext>
                </a:extLst>
              </xdr:cNvPr>
              <xdr:cNvCxnSpPr/>
            </xdr:nvCxnSpPr>
            <xdr:spPr>
              <a:xfrm>
                <a:off x="53388513" y="7402947"/>
                <a:ext cx="4572566" cy="0"/>
              </a:xfrm>
              <a:prstGeom prst="line">
                <a:avLst/>
              </a:prstGeom>
              <a:ln w="6350">
                <a:solidFill>
                  <a:srgbClr val="00B050"/>
                </a:solidFill>
                <a:prstDash val="lgDashDot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2" name="Straight Connector 91">
                <a:extLst>
                  <a:ext uri="{FF2B5EF4-FFF2-40B4-BE49-F238E27FC236}">
                    <a16:creationId xmlns:a16="http://schemas.microsoft.com/office/drawing/2014/main" id="{8ACB15CD-B0DE-8841-A7E7-8F01D0427728}"/>
                  </a:ext>
                </a:extLst>
              </xdr:cNvPr>
              <xdr:cNvCxnSpPr/>
            </xdr:nvCxnSpPr>
            <xdr:spPr>
              <a:xfrm>
                <a:off x="55674000" y="5606272"/>
                <a:ext cx="0" cy="3558096"/>
              </a:xfrm>
              <a:prstGeom prst="line">
                <a:avLst/>
              </a:prstGeom>
              <a:ln w="6350">
                <a:solidFill>
                  <a:srgbClr val="00B050"/>
                </a:solidFill>
                <a:prstDash val="lgDashDot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98" name="Arc 97">
                <a:extLst>
                  <a:ext uri="{FF2B5EF4-FFF2-40B4-BE49-F238E27FC236}">
                    <a16:creationId xmlns:a16="http://schemas.microsoft.com/office/drawing/2014/main" id="{7F485C39-5D92-B54C-C3F1-C8349E8B94A2}"/>
                  </a:ext>
                </a:extLst>
              </xdr:cNvPr>
              <xdr:cNvSpPr/>
            </xdr:nvSpPr>
            <xdr:spPr>
              <a:xfrm>
                <a:off x="55983189" y="7119938"/>
                <a:ext cx="428625" cy="289718"/>
              </a:xfrm>
              <a:prstGeom prst="arc">
                <a:avLst>
                  <a:gd name="adj1" fmla="val 17839354"/>
                  <a:gd name="adj2" fmla="val 4129419"/>
                </a:avLst>
              </a:prstGeom>
              <a:ln w="6350">
                <a:solidFill>
                  <a:srgbClr val="FF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0328FA32-AE37-4C83-B026-CF63E446BAB1}"/>
                </a:ext>
              </a:extLst>
            </xdr:cNvPr>
            <xdr:cNvSpPr txBox="1"/>
          </xdr:nvSpPr>
          <xdr:spPr>
            <a:xfrm>
              <a:off x="51139725" y="8972550"/>
              <a:ext cx="348322" cy="24966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050" b="1">
                  <a:solidFill>
                    <a:srgbClr val="0070C0"/>
                  </a:solidFill>
                </a:rPr>
                <a:t>x</a:t>
              </a:r>
              <a:endParaRPr lang="en-US" sz="105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52C4BBBD-1586-44FE-A8BC-F865AB47AD14}"/>
                </a:ext>
              </a:extLst>
            </xdr:cNvPr>
            <xdr:cNvSpPr txBox="1"/>
          </xdr:nvSpPr>
          <xdr:spPr>
            <a:xfrm>
              <a:off x="52730400" y="9344025"/>
              <a:ext cx="348322" cy="24966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050" b="1">
                  <a:solidFill>
                    <a:srgbClr val="0070C0"/>
                  </a:solidFill>
                </a:rPr>
                <a:t>y</a:t>
              </a:r>
              <a:endParaRPr lang="en-US" sz="1050" b="1">
                <a:solidFill>
                  <a:srgbClr val="0070C0"/>
                </a:solidFill>
              </a:endParaRPr>
            </a:p>
          </xdr:txBody>
        </xdr:sp>
      </xdr:grpSp>
      <xdr:sp macro="" textlink="">
        <xdr:nvSpPr>
          <xdr:cNvPr id="101" name="TextBox 100">
            <a:extLst>
              <a:ext uri="{FF2B5EF4-FFF2-40B4-BE49-F238E27FC236}">
                <a16:creationId xmlns:a16="http://schemas.microsoft.com/office/drawing/2014/main" id="{7D0ABD25-8C8E-49E5-AC0F-9475C35C4133}"/>
              </a:ext>
            </a:extLst>
          </xdr:cNvPr>
          <xdr:cNvSpPr txBox="1"/>
        </xdr:nvSpPr>
        <xdr:spPr>
          <a:xfrm>
            <a:off x="55606950" y="9029700"/>
            <a:ext cx="348322" cy="24966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1050" b="1">
                <a:solidFill>
                  <a:srgbClr val="0070C0"/>
                </a:solidFill>
              </a:rPr>
              <a:t>Fc</a:t>
            </a:r>
            <a:endParaRPr lang="en-US" sz="1050" b="1">
              <a:solidFill>
                <a:srgbClr val="0070C0"/>
              </a:solidFill>
            </a:endParaRPr>
          </a:p>
        </xdr:txBody>
      </xdr:sp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DF5A8F93-26F2-4E2B-989B-373C58AB6A1E}"/>
              </a:ext>
            </a:extLst>
          </xdr:cNvPr>
          <xdr:cNvSpPr txBox="1"/>
        </xdr:nvSpPr>
        <xdr:spPr>
          <a:xfrm>
            <a:off x="55025925" y="9315450"/>
            <a:ext cx="462622" cy="2972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1050" b="1">
                <a:solidFill>
                  <a:srgbClr val="0070C0"/>
                </a:solidFill>
              </a:rPr>
              <a:t>Fcy</a:t>
            </a:r>
            <a:endParaRPr lang="en-US" sz="1050" b="1">
              <a:solidFill>
                <a:srgbClr val="0070C0"/>
              </a:solidFill>
            </a:endParaRPr>
          </a:p>
        </xdr:txBody>
      </xdr: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653454B4-08D7-4E0E-B774-C18E341AD6F2}"/>
              </a:ext>
            </a:extLst>
          </xdr:cNvPr>
          <xdr:cNvSpPr txBox="1"/>
        </xdr:nvSpPr>
        <xdr:spPr>
          <a:xfrm>
            <a:off x="55768875" y="9324975"/>
            <a:ext cx="462622" cy="2972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1050" b="1">
                <a:solidFill>
                  <a:srgbClr val="0070C0"/>
                </a:solidFill>
              </a:rPr>
              <a:t>Fcx</a:t>
            </a:r>
            <a:endParaRPr lang="en-US" sz="1050" b="1">
              <a:solidFill>
                <a:srgbClr val="0070C0"/>
              </a:solidFill>
            </a:endParaRPr>
          </a:p>
        </xdr:txBody>
      </xdr:sp>
    </xdr:grpSp>
    <xdr:clientData/>
  </xdr:twoCellAnchor>
  <xdr:twoCellAnchor>
    <xdr:from>
      <xdr:col>24</xdr:col>
      <xdr:colOff>282187</xdr:colOff>
      <xdr:row>109</xdr:row>
      <xdr:rowOff>130970</xdr:rowOff>
    </xdr:from>
    <xdr:to>
      <xdr:col>30</xdr:col>
      <xdr:colOff>113110</xdr:colOff>
      <xdr:row>121</xdr:row>
      <xdr:rowOff>40480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E5467DF7-E0DD-C53F-A3E0-B0A03BE5670D}"/>
            </a:ext>
          </a:extLst>
        </xdr:cNvPr>
        <xdr:cNvGrpSpPr/>
      </xdr:nvGrpSpPr>
      <xdr:grpSpPr>
        <a:xfrm>
          <a:off x="13741012" y="18133220"/>
          <a:ext cx="2736048" cy="2195510"/>
          <a:chOff x="18276103" y="8376047"/>
          <a:chExt cx="2726523" cy="2184795"/>
        </a:xfrm>
      </xdr:grpSpPr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7306C2A5-AD1D-4CCD-8432-393DEE84BAD9}"/>
              </a:ext>
            </a:extLst>
          </xdr:cNvPr>
          <xdr:cNvGrpSpPr/>
        </xdr:nvGrpSpPr>
        <xdr:grpSpPr>
          <a:xfrm>
            <a:off x="18276103" y="8618161"/>
            <a:ext cx="2726523" cy="1942681"/>
            <a:chOff x="53445246" y="6528984"/>
            <a:chExt cx="5771697" cy="4062779"/>
          </a:xfrm>
        </xdr:grpSpPr>
        <xdr:grpSp>
          <xdr:nvGrpSpPr>
            <xdr:cNvPr id="7" name="Group 6">
              <a:extLst>
                <a:ext uri="{FF2B5EF4-FFF2-40B4-BE49-F238E27FC236}">
                  <a16:creationId xmlns:a16="http://schemas.microsoft.com/office/drawing/2014/main" id="{9794C1DE-0533-94E8-90AC-7FCEB3D8A344}"/>
                </a:ext>
              </a:extLst>
            </xdr:cNvPr>
            <xdr:cNvGrpSpPr/>
          </xdr:nvGrpSpPr>
          <xdr:grpSpPr>
            <a:xfrm>
              <a:off x="53445246" y="6528984"/>
              <a:ext cx="5733892" cy="4062779"/>
              <a:chOff x="49540693" y="6767109"/>
              <a:chExt cx="5713057" cy="4062779"/>
            </a:xfrm>
          </xdr:grpSpPr>
          <xdr:sp macro="" textlink="">
            <xdr:nvSpPr>
              <xdr:cNvPr id="12" name="TextBox 11">
                <a:extLst>
                  <a:ext uri="{FF2B5EF4-FFF2-40B4-BE49-F238E27FC236}">
                    <a16:creationId xmlns:a16="http://schemas.microsoft.com/office/drawing/2014/main" id="{03972BAC-36CB-5E32-61F6-DB5559B54A51}"/>
                  </a:ext>
                </a:extLst>
              </xdr:cNvPr>
              <xdr:cNvSpPr txBox="1"/>
            </xdr:nvSpPr>
            <xdr:spPr>
              <a:xfrm>
                <a:off x="54605405" y="8555757"/>
                <a:ext cx="648345" cy="30704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r>
                  <a:rPr lang="en-US" altLang="ko-KR" sz="1050" b="1">
                    <a:solidFill>
                      <a:srgbClr val="0070C0"/>
                    </a:solidFill>
                  </a:rPr>
                  <a:t>X'</a:t>
                </a:r>
                <a:endParaRPr lang="en-US" sz="1050" b="1">
                  <a:solidFill>
                    <a:srgbClr val="0070C0"/>
                  </a:solidFill>
                </a:endParaRPr>
              </a:p>
            </xdr:txBody>
          </xdr:sp>
          <xdr:sp macro="" textlink="">
            <xdr:nvSpPr>
              <xdr:cNvPr id="14" name="TextBox 13">
                <a:extLst>
                  <a:ext uri="{FF2B5EF4-FFF2-40B4-BE49-F238E27FC236}">
                    <a16:creationId xmlns:a16="http://schemas.microsoft.com/office/drawing/2014/main" id="{5F6DEE4A-4197-BB3C-E7BF-F1FB3C70A72B}"/>
                  </a:ext>
                </a:extLst>
              </xdr:cNvPr>
              <xdr:cNvSpPr txBox="1"/>
            </xdr:nvSpPr>
            <xdr:spPr>
              <a:xfrm>
                <a:off x="52234390" y="6767109"/>
                <a:ext cx="696457" cy="29045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r>
                  <a:rPr lang="en-US" altLang="ko-KR" sz="1050" b="1">
                    <a:solidFill>
                      <a:srgbClr val="0070C0"/>
                    </a:solidFill>
                  </a:rPr>
                  <a:t>Y'</a:t>
                </a:r>
                <a:endParaRPr lang="en-US" sz="1050" b="1">
                  <a:solidFill>
                    <a:srgbClr val="0070C0"/>
                  </a:solidFill>
                </a:endParaRPr>
              </a:p>
            </xdr:txBody>
          </xdr:sp>
          <xdr:grpSp>
            <xdr:nvGrpSpPr>
              <xdr:cNvPr id="16" name="Group 15">
                <a:extLst>
                  <a:ext uri="{FF2B5EF4-FFF2-40B4-BE49-F238E27FC236}">
                    <a16:creationId xmlns:a16="http://schemas.microsoft.com/office/drawing/2014/main" id="{57CB62BD-B639-2803-BF7A-64D9C65ABD76}"/>
                  </a:ext>
                </a:extLst>
              </xdr:cNvPr>
              <xdr:cNvGrpSpPr/>
            </xdr:nvGrpSpPr>
            <xdr:grpSpPr>
              <a:xfrm>
                <a:off x="49540693" y="6873540"/>
                <a:ext cx="5116010" cy="3956348"/>
                <a:chOff x="52834355" y="5606272"/>
                <a:chExt cx="5126724" cy="3932275"/>
              </a:xfrm>
            </xdr:grpSpPr>
            <xdr:grpSp>
              <xdr:nvGrpSpPr>
                <xdr:cNvPr id="22" name="Group 21">
                  <a:extLst>
                    <a:ext uri="{FF2B5EF4-FFF2-40B4-BE49-F238E27FC236}">
                      <a16:creationId xmlns:a16="http://schemas.microsoft.com/office/drawing/2014/main" id="{6186EF42-5B07-620A-AAF2-48DB35EE81A7}"/>
                    </a:ext>
                  </a:extLst>
                </xdr:cNvPr>
                <xdr:cNvGrpSpPr/>
              </xdr:nvGrpSpPr>
              <xdr:grpSpPr>
                <a:xfrm>
                  <a:off x="52834355" y="5968259"/>
                  <a:ext cx="4815595" cy="3570288"/>
                  <a:chOff x="52731570" y="5999355"/>
                  <a:chExt cx="4804852" cy="3591013"/>
                </a:xfrm>
              </xdr:grpSpPr>
              <xdr:grpSp>
                <xdr:nvGrpSpPr>
                  <xdr:cNvPr id="26" name="Group 25">
                    <a:extLst>
                      <a:ext uri="{FF2B5EF4-FFF2-40B4-BE49-F238E27FC236}">
                        <a16:creationId xmlns:a16="http://schemas.microsoft.com/office/drawing/2014/main" id="{B018829D-327D-74C5-9F66-5012A0FDA16A}"/>
                      </a:ext>
                    </a:extLst>
                  </xdr:cNvPr>
                  <xdr:cNvGrpSpPr/>
                </xdr:nvGrpSpPr>
                <xdr:grpSpPr>
                  <a:xfrm>
                    <a:off x="52731570" y="6217002"/>
                    <a:ext cx="4627651" cy="3373366"/>
                    <a:chOff x="54785777" y="7063861"/>
                    <a:chExt cx="4630864" cy="3363431"/>
                  </a:xfrm>
                </xdr:grpSpPr>
                <xdr:grpSp>
                  <xdr:nvGrpSpPr>
                    <xdr:cNvPr id="36" name="Group 35">
                      <a:extLst>
                        <a:ext uri="{FF2B5EF4-FFF2-40B4-BE49-F238E27FC236}">
                          <a16:creationId xmlns:a16="http://schemas.microsoft.com/office/drawing/2014/main" id="{5B6A457E-3AC6-041D-0BA0-41788D8A17E3}"/>
                        </a:ext>
                      </a:extLst>
                    </xdr:cNvPr>
                    <xdr:cNvGrpSpPr/>
                  </xdr:nvGrpSpPr>
                  <xdr:grpSpPr>
                    <a:xfrm rot="20105326">
                      <a:off x="55836155" y="7063861"/>
                      <a:ext cx="3580486" cy="2444423"/>
                      <a:chOff x="47158276" y="6400800"/>
                      <a:chExt cx="2686335" cy="1841172"/>
                    </a:xfrm>
                  </xdr:grpSpPr>
                  <xdr:sp macro="" textlink="">
                    <xdr:nvSpPr>
                      <xdr:cNvPr id="49" name="Rectangle 48">
                        <a:extLst>
                          <a:ext uri="{FF2B5EF4-FFF2-40B4-BE49-F238E27FC236}">
                            <a16:creationId xmlns:a16="http://schemas.microsoft.com/office/drawing/2014/main" id="{0CEC152E-54E2-C921-A418-48084C41F646}"/>
                          </a:ext>
                        </a:extLst>
                      </xdr:cNvPr>
                      <xdr:cNvSpPr/>
                    </xdr:nvSpPr>
                    <xdr:spPr>
                      <a:xfrm>
                        <a:off x="47158563" y="6403647"/>
                        <a:ext cx="2686048" cy="1838325"/>
                      </a:xfrm>
                      <a:prstGeom prst="rect">
                        <a:avLst/>
                      </a:prstGeom>
                      <a:solidFill>
                        <a:schemeClr val="accent6">
                          <a:lumMod val="20000"/>
                          <a:lumOff val="80000"/>
                        </a:schemeClr>
                      </a:solidFill>
                      <a:ln w="19050">
                        <a:solidFill>
                          <a:srgbClr val="0070C0"/>
                        </a:solidFill>
                      </a:ln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US" sz="1100"/>
                      </a:p>
                    </xdr:txBody>
                  </xdr:sp>
                  <xdr:sp macro="" textlink="">
                    <xdr:nvSpPr>
                      <xdr:cNvPr id="50" name="Rectangle 49">
                        <a:extLst>
                          <a:ext uri="{FF2B5EF4-FFF2-40B4-BE49-F238E27FC236}">
                            <a16:creationId xmlns:a16="http://schemas.microsoft.com/office/drawing/2014/main" id="{6F872993-30AB-51FB-6429-6A2D5868CCF5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15626" y="6762750"/>
                        <a:ext cx="676275" cy="1114425"/>
                      </a:xfrm>
                      <a:prstGeom prst="rect">
                        <a:avLst/>
                      </a:prstGeom>
                      <a:solidFill>
                        <a:sysClr val="window" lastClr="FFFFFF"/>
                      </a:solidFill>
                      <a:ln w="19050">
                        <a:solidFill>
                          <a:srgbClr val="0070C0"/>
                        </a:solidFill>
                      </a:ln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US" sz="1100"/>
                      </a:p>
                    </xdr:txBody>
                  </xdr:sp>
                  <xdr:cxnSp macro="">
                    <xdr:nvCxnSpPr>
                      <xdr:cNvPr id="51" name="Straight Connector 50">
                        <a:extLst>
                          <a:ext uri="{FF2B5EF4-FFF2-40B4-BE49-F238E27FC236}">
                            <a16:creationId xmlns:a16="http://schemas.microsoft.com/office/drawing/2014/main" id="{F80ADE5C-4185-B6F0-3436-895910AEDCF1}"/>
                          </a:ext>
                        </a:extLst>
                      </xdr:cNvPr>
                      <xdr:cNvCxnSpPr>
                        <a:stCxn id="49" idx="0"/>
                        <a:endCxn id="49" idx="2"/>
                      </xdr:cNvCxnSpPr>
                    </xdr:nvCxnSpPr>
                    <xdr:spPr>
                      <a:xfrm>
                        <a:off x="48501301" y="6400800"/>
                        <a:ext cx="0" cy="1838325"/>
                      </a:xfrm>
                      <a:prstGeom prst="line">
                        <a:avLst/>
                      </a:prstGeom>
                      <a:ln w="6350">
                        <a:solidFill>
                          <a:srgbClr val="FF0000"/>
                        </a:solidFill>
                        <a:prstDash val="lgDashDot"/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52" name="Straight Connector 51">
                        <a:extLst>
                          <a:ext uri="{FF2B5EF4-FFF2-40B4-BE49-F238E27FC236}">
                            <a16:creationId xmlns:a16="http://schemas.microsoft.com/office/drawing/2014/main" id="{2BFDD310-7846-A932-0C5B-D57442B6843E}"/>
                          </a:ext>
                        </a:extLst>
                      </xdr:cNvPr>
                      <xdr:cNvCxnSpPr>
                        <a:stCxn id="49" idx="1"/>
                        <a:endCxn id="49" idx="3"/>
                      </xdr:cNvCxnSpPr>
                    </xdr:nvCxnSpPr>
                    <xdr:spPr>
                      <a:xfrm>
                        <a:off x="47158276" y="7319963"/>
                        <a:ext cx="2686050" cy="0"/>
                      </a:xfrm>
                      <a:prstGeom prst="line">
                        <a:avLst/>
                      </a:prstGeom>
                      <a:ln w="6350">
                        <a:solidFill>
                          <a:srgbClr val="FF0000"/>
                        </a:solidFill>
                        <a:prstDash val="lgDashDot"/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</xdr:grpSp>
                <xdr:cxnSp macro="">
                  <xdr:nvCxnSpPr>
                    <xdr:cNvPr id="40" name="Straight Arrow Connector 39">
                      <a:extLst>
                        <a:ext uri="{FF2B5EF4-FFF2-40B4-BE49-F238E27FC236}">
                          <a16:creationId xmlns:a16="http://schemas.microsoft.com/office/drawing/2014/main" id="{27CE170B-E3D0-C76D-9724-617D2A014B93}"/>
                        </a:ext>
                      </a:extLst>
                    </xdr:cNvPr>
                    <xdr:cNvCxnSpPr/>
                  </xdr:nvCxnSpPr>
                  <xdr:spPr>
                    <a:xfrm flipH="1" flipV="1">
                      <a:off x="58174888" y="9449566"/>
                      <a:ext cx="505447" cy="977726"/>
                    </a:xfrm>
                    <a:prstGeom prst="straightConnector1">
                      <a:avLst/>
                    </a:prstGeom>
                    <a:ln w="25400">
                      <a:solidFill>
                        <a:srgbClr val="FF0000"/>
                      </a:solidFill>
                      <a:headEnd type="oval" w="med" len="med"/>
                      <a:tailEnd type="stealth" w="lg" len="lg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41" name="Straight Arrow Connector 40">
                      <a:extLst>
                        <a:ext uri="{FF2B5EF4-FFF2-40B4-BE49-F238E27FC236}">
                          <a16:creationId xmlns:a16="http://schemas.microsoft.com/office/drawing/2014/main" id="{8A50BA69-8B59-BE4A-A271-0433B0579066}"/>
                        </a:ext>
                      </a:extLst>
                    </xdr:cNvPr>
                    <xdr:cNvCxnSpPr/>
                  </xdr:nvCxnSpPr>
                  <xdr:spPr>
                    <a:xfrm flipV="1">
                      <a:off x="54785777" y="9085042"/>
                      <a:ext cx="1096559" cy="473594"/>
                    </a:xfrm>
                    <a:prstGeom prst="straightConnector1">
                      <a:avLst/>
                    </a:prstGeom>
                    <a:ln w="22225">
                      <a:solidFill>
                        <a:srgbClr val="00B050"/>
                      </a:solidFill>
                      <a:headEnd type="oval" w="med" len="med"/>
                      <a:tailEnd type="stealth" w="lg" len="lg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sp macro="" textlink="">
                <xdr:nvSpPr>
                  <xdr:cNvPr id="32" name="TextBox 31">
                    <a:extLst>
                      <a:ext uri="{FF2B5EF4-FFF2-40B4-BE49-F238E27FC236}">
                        <a16:creationId xmlns:a16="http://schemas.microsoft.com/office/drawing/2014/main" id="{CE710A02-64EE-AEF2-0EB3-AED04CDE4A6D}"/>
                      </a:ext>
                    </a:extLst>
                  </xdr:cNvPr>
                  <xdr:cNvSpPr txBox="1"/>
                </xdr:nvSpPr>
                <xdr:spPr>
                  <a:xfrm>
                    <a:off x="55483125" y="7191375"/>
                    <a:ext cx="348322" cy="24966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n-US" altLang="ko-KR" sz="1050" b="1">
                        <a:solidFill>
                          <a:srgbClr val="0070C0"/>
                        </a:solidFill>
                      </a:rPr>
                      <a:t>0</a:t>
                    </a:r>
                    <a:endParaRPr lang="en-US" sz="1050" b="1">
                      <a:solidFill>
                        <a:srgbClr val="0070C0"/>
                      </a:solidFill>
                    </a:endParaRPr>
                  </a:p>
                </xdr:txBody>
              </xdr:sp>
              <xdr:sp macro="" textlink="">
                <xdr:nvSpPr>
                  <xdr:cNvPr id="34" name="TextBox 33">
                    <a:extLst>
                      <a:ext uri="{FF2B5EF4-FFF2-40B4-BE49-F238E27FC236}">
                        <a16:creationId xmlns:a16="http://schemas.microsoft.com/office/drawing/2014/main" id="{EA5AC9FC-D889-8747-34FB-E68B2A67F04F}"/>
                      </a:ext>
                    </a:extLst>
                  </xdr:cNvPr>
                  <xdr:cNvSpPr txBox="1"/>
                </xdr:nvSpPr>
                <xdr:spPr>
                  <a:xfrm>
                    <a:off x="57188100" y="6534150"/>
                    <a:ext cx="348322" cy="24966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n-US" altLang="ko-KR" sz="1050" b="1">
                        <a:solidFill>
                          <a:srgbClr val="0070C0"/>
                        </a:solidFill>
                      </a:rPr>
                      <a:t>X</a:t>
                    </a:r>
                    <a:endParaRPr lang="en-US" sz="1050" b="1">
                      <a:solidFill>
                        <a:srgbClr val="0070C0"/>
                      </a:solidFill>
                    </a:endParaRPr>
                  </a:p>
                </xdr:txBody>
              </xdr:sp>
              <xdr:sp macro="" textlink="">
                <xdr:nvSpPr>
                  <xdr:cNvPr id="35" name="TextBox 34">
                    <a:extLst>
                      <a:ext uri="{FF2B5EF4-FFF2-40B4-BE49-F238E27FC236}">
                        <a16:creationId xmlns:a16="http://schemas.microsoft.com/office/drawing/2014/main" id="{339239EE-65CE-F9EC-FA98-356B1B95D304}"/>
                      </a:ext>
                    </a:extLst>
                  </xdr:cNvPr>
                  <xdr:cNvSpPr txBox="1"/>
                </xdr:nvSpPr>
                <xdr:spPr>
                  <a:xfrm>
                    <a:off x="54704258" y="5999355"/>
                    <a:ext cx="348322" cy="249663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n-US" altLang="ko-KR" sz="1050" b="1">
                        <a:solidFill>
                          <a:srgbClr val="0070C0"/>
                        </a:solidFill>
                      </a:rPr>
                      <a:t>Y</a:t>
                    </a:r>
                    <a:endParaRPr lang="en-US" sz="1050" b="1">
                      <a:solidFill>
                        <a:srgbClr val="0070C0"/>
                      </a:solidFill>
                    </a:endParaRPr>
                  </a:p>
                </xdr:txBody>
              </xdr:sp>
            </xdr:grpSp>
            <xdr:cxnSp macro="">
              <xdr:nvCxnSpPr>
                <xdr:cNvPr id="23" name="Straight Connector 22">
                  <a:extLst>
                    <a:ext uri="{FF2B5EF4-FFF2-40B4-BE49-F238E27FC236}">
                      <a16:creationId xmlns:a16="http://schemas.microsoft.com/office/drawing/2014/main" id="{CEE91829-2EA0-2F2E-9174-C5A98D241723}"/>
                    </a:ext>
                  </a:extLst>
                </xdr:cNvPr>
                <xdr:cNvCxnSpPr/>
              </xdr:nvCxnSpPr>
              <xdr:spPr>
                <a:xfrm>
                  <a:off x="53388513" y="7402947"/>
                  <a:ext cx="4572566" cy="0"/>
                </a:xfrm>
                <a:prstGeom prst="line">
                  <a:avLst/>
                </a:prstGeom>
                <a:ln w="6350">
                  <a:solidFill>
                    <a:srgbClr val="00B050"/>
                  </a:solidFill>
                  <a:prstDash val="lgDashDot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4" name="Straight Connector 23">
                  <a:extLst>
                    <a:ext uri="{FF2B5EF4-FFF2-40B4-BE49-F238E27FC236}">
                      <a16:creationId xmlns:a16="http://schemas.microsoft.com/office/drawing/2014/main" id="{3801A47D-DD4E-515D-B8AA-50CF276B21BE}"/>
                    </a:ext>
                  </a:extLst>
                </xdr:cNvPr>
                <xdr:cNvCxnSpPr/>
              </xdr:nvCxnSpPr>
              <xdr:spPr>
                <a:xfrm>
                  <a:off x="55674000" y="5606272"/>
                  <a:ext cx="0" cy="3558096"/>
                </a:xfrm>
                <a:prstGeom prst="line">
                  <a:avLst/>
                </a:prstGeom>
                <a:ln w="6350">
                  <a:solidFill>
                    <a:srgbClr val="00B050"/>
                  </a:solidFill>
                  <a:prstDash val="lgDashDot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25" name="Arc 24">
                  <a:extLst>
                    <a:ext uri="{FF2B5EF4-FFF2-40B4-BE49-F238E27FC236}">
                      <a16:creationId xmlns:a16="http://schemas.microsoft.com/office/drawing/2014/main" id="{66B761FD-A266-CDD9-6752-15CEC5AFD733}"/>
                    </a:ext>
                  </a:extLst>
                </xdr:cNvPr>
                <xdr:cNvSpPr/>
              </xdr:nvSpPr>
              <xdr:spPr>
                <a:xfrm>
                  <a:off x="55983189" y="7119938"/>
                  <a:ext cx="428625" cy="289718"/>
                </a:xfrm>
                <a:prstGeom prst="arc">
                  <a:avLst>
                    <a:gd name="adj1" fmla="val 17839354"/>
                    <a:gd name="adj2" fmla="val 4129419"/>
                  </a:avLst>
                </a:prstGeom>
                <a:ln w="6350">
                  <a:solidFill>
                    <a:srgbClr val="FF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</xdr:grp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6B80D4A-2AEA-5708-F963-9E8C905E03DC}"/>
                </a:ext>
              </a:extLst>
            </xdr:cNvPr>
            <xdr:cNvSpPr txBox="1"/>
          </xdr:nvSpPr>
          <xdr:spPr>
            <a:xfrm>
              <a:off x="53530279" y="9622054"/>
              <a:ext cx="847496" cy="3845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050" b="1">
                  <a:solidFill>
                    <a:srgbClr val="0070C0"/>
                  </a:solidFill>
                </a:rPr>
                <a:t>Fx</a:t>
              </a:r>
              <a:endParaRPr lang="en-US" sz="105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1930175-DC2D-3FEB-65DC-463F7BAE9F53}"/>
                </a:ext>
              </a:extLst>
            </xdr:cNvPr>
            <xdr:cNvSpPr txBox="1"/>
          </xdr:nvSpPr>
          <xdr:spPr>
            <a:xfrm>
              <a:off x="57168066" y="9998836"/>
              <a:ext cx="939901" cy="41862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050" b="1">
                  <a:solidFill>
                    <a:srgbClr val="0070C0"/>
                  </a:solidFill>
                </a:rPr>
                <a:t>Fy</a:t>
              </a:r>
              <a:endParaRPr lang="en-US" sz="105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0002458-F47C-36F9-754E-F6CAB311F21E}"/>
                </a:ext>
              </a:extLst>
            </xdr:cNvPr>
            <xdr:cNvSpPr txBox="1"/>
          </xdr:nvSpPr>
          <xdr:spPr>
            <a:xfrm>
              <a:off x="58145402" y="6619461"/>
              <a:ext cx="1071541" cy="4489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050" b="1">
                  <a:solidFill>
                    <a:srgbClr val="0070C0"/>
                  </a:solidFill>
                </a:rPr>
                <a:t>Mx</a:t>
              </a:r>
              <a:endParaRPr lang="en-US" sz="1050" b="1">
                <a:solidFill>
                  <a:srgbClr val="0070C0"/>
                </a:solidFill>
              </a:endParaRPr>
            </a:p>
          </xdr:txBody>
        </xdr:sp>
      </xdr:grpSp>
      <xdr:sp macro="" textlink="">
        <xdr:nvSpPr>
          <xdr:cNvPr id="61" name="Arc 60">
            <a:extLst>
              <a:ext uri="{FF2B5EF4-FFF2-40B4-BE49-F238E27FC236}">
                <a16:creationId xmlns:a16="http://schemas.microsoft.com/office/drawing/2014/main" id="{044D736C-C62E-4E1C-9D20-04A3BAA860EF}"/>
              </a:ext>
            </a:extLst>
          </xdr:cNvPr>
          <xdr:cNvSpPr/>
        </xdr:nvSpPr>
        <xdr:spPr>
          <a:xfrm rot="21000184">
            <a:off x="20424236" y="8851499"/>
            <a:ext cx="357372" cy="468731"/>
          </a:xfrm>
          <a:prstGeom prst="arc">
            <a:avLst>
              <a:gd name="adj1" fmla="val 13525292"/>
              <a:gd name="adj2" fmla="val 5888145"/>
            </a:avLst>
          </a:prstGeom>
          <a:ln w="19050">
            <a:solidFill>
              <a:srgbClr val="FF0000"/>
            </a:solidFill>
            <a:headEnd type="stealth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2" name="Arc 61">
            <a:extLst>
              <a:ext uri="{FF2B5EF4-FFF2-40B4-BE49-F238E27FC236}">
                <a16:creationId xmlns:a16="http://schemas.microsoft.com/office/drawing/2014/main" id="{9A696E57-50FC-454C-94D8-A64CF5DE8023}"/>
              </a:ext>
            </a:extLst>
          </xdr:cNvPr>
          <xdr:cNvSpPr/>
        </xdr:nvSpPr>
        <xdr:spPr>
          <a:xfrm rot="15381898">
            <a:off x="19065739" y="8531515"/>
            <a:ext cx="397425" cy="522097"/>
          </a:xfrm>
          <a:prstGeom prst="arc">
            <a:avLst>
              <a:gd name="adj1" fmla="val 13525292"/>
              <a:gd name="adj2" fmla="val 5888145"/>
            </a:avLst>
          </a:prstGeom>
          <a:ln w="19050">
            <a:solidFill>
              <a:srgbClr val="00B050"/>
            </a:solidFill>
            <a:headEnd type="none" w="lg" len="lg"/>
            <a:tailEnd type="stealth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8ADA03EF-EB6C-4E4D-8D1E-141444036247}"/>
              </a:ext>
            </a:extLst>
          </xdr:cNvPr>
          <xdr:cNvSpPr txBox="1"/>
        </xdr:nvSpPr>
        <xdr:spPr>
          <a:xfrm>
            <a:off x="19157156" y="8376047"/>
            <a:ext cx="506191" cy="21468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1050" b="1">
                <a:solidFill>
                  <a:srgbClr val="0070C0"/>
                </a:solidFill>
              </a:rPr>
              <a:t>My</a:t>
            </a:r>
            <a:endParaRPr lang="en-US" sz="1050" b="1">
              <a:solidFill>
                <a:srgbClr val="0070C0"/>
              </a:solidFill>
            </a:endParaRPr>
          </a:p>
        </xdr:txBody>
      </xdr:sp>
    </xdr:grpSp>
    <xdr:clientData/>
  </xdr:twoCellAnchor>
  <xdr:twoCellAnchor>
    <xdr:from>
      <xdr:col>22</xdr:col>
      <xdr:colOff>180976</xdr:colOff>
      <xdr:row>55</xdr:row>
      <xdr:rowOff>104775</xdr:rowOff>
    </xdr:from>
    <xdr:to>
      <xdr:col>29</xdr:col>
      <xdr:colOff>200025</xdr:colOff>
      <xdr:row>72</xdr:row>
      <xdr:rowOff>142875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35B96568-0179-41EB-AE3D-E4B1D1E0BD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285750</xdr:colOff>
      <xdr:row>4</xdr:row>
      <xdr:rowOff>180975</xdr:rowOff>
    </xdr:from>
    <xdr:to>
      <xdr:col>29</xdr:col>
      <xdr:colOff>161925</xdr:colOff>
      <xdr:row>21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95C1D4-D239-445C-9197-F83C1179A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28575</xdr:colOff>
      <xdr:row>110</xdr:row>
      <xdr:rowOff>133350</xdr:rowOff>
    </xdr:from>
    <xdr:to>
      <xdr:col>66</xdr:col>
      <xdr:colOff>38100</xdr:colOff>
      <xdr:row>134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A8C3FD-F0FA-4B2B-8E32-8E4AF6096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109</xdr:col>
      <xdr:colOff>390525</xdr:colOff>
      <xdr:row>54</xdr:row>
      <xdr:rowOff>190500</xdr:rowOff>
    </xdr:from>
    <xdr:to>
      <xdr:col>115</xdr:col>
      <xdr:colOff>485775</xdr:colOff>
      <xdr:row>74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D4DEB5-7C74-4FD1-B5BC-4C9368F541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90</xdr:col>
      <xdr:colOff>192985</xdr:colOff>
      <xdr:row>57</xdr:row>
      <xdr:rowOff>18221</xdr:rowOff>
    </xdr:from>
    <xdr:to>
      <xdr:col>97</xdr:col>
      <xdr:colOff>773989</xdr:colOff>
      <xdr:row>75</xdr:row>
      <xdr:rowOff>110923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750E3C62-D0C6-49B6-BE93-2A654528994C}"/>
            </a:ext>
          </a:extLst>
        </xdr:cNvPr>
        <xdr:cNvGrpSpPr/>
      </xdr:nvGrpSpPr>
      <xdr:grpSpPr>
        <a:xfrm>
          <a:off x="55266535" y="7809671"/>
          <a:ext cx="5219679" cy="3655052"/>
          <a:chOff x="53635275" y="6562725"/>
          <a:chExt cx="5242457" cy="3652568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84EB5822-C8A4-3641-2EFC-D6ED8E5AD391}"/>
              </a:ext>
            </a:extLst>
          </xdr:cNvPr>
          <xdr:cNvGrpSpPr/>
        </xdr:nvGrpSpPr>
        <xdr:grpSpPr>
          <a:xfrm>
            <a:off x="53635275" y="6562725"/>
            <a:ext cx="5242457" cy="3652568"/>
            <a:chOff x="49730025" y="6800850"/>
            <a:chExt cx="5223407" cy="3652568"/>
          </a:xfrm>
        </xdr:grpSpPr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C48D020B-8C26-5248-BDF3-15F5AE96D843}"/>
                </a:ext>
              </a:extLst>
            </xdr:cNvPr>
            <xdr:cNvSpPr txBox="1"/>
          </xdr:nvSpPr>
          <xdr:spPr>
            <a:xfrm>
              <a:off x="54605405" y="8555758"/>
              <a:ext cx="348027" cy="24920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050" b="1">
                  <a:solidFill>
                    <a:srgbClr val="0070C0"/>
                  </a:solidFill>
                </a:rPr>
                <a:t>X'</a:t>
              </a:r>
              <a:endParaRPr lang="en-US" sz="105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C37155C-B7B5-82A0-14C2-CBD38B91251B}"/>
                </a:ext>
              </a:extLst>
            </xdr:cNvPr>
            <xdr:cNvSpPr txBox="1"/>
          </xdr:nvSpPr>
          <xdr:spPr>
            <a:xfrm>
              <a:off x="52334843" y="6891607"/>
              <a:ext cx="349027" cy="25080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050" b="1">
                  <a:solidFill>
                    <a:srgbClr val="0070C0"/>
                  </a:solidFill>
                </a:rPr>
                <a:t>Y'</a:t>
              </a:r>
              <a:endParaRPr lang="en-US" sz="1050" b="1">
                <a:solidFill>
                  <a:srgbClr val="0070C0"/>
                </a:solidFill>
              </a:endParaRPr>
            </a:p>
          </xdr:txBody>
        </xdr:sp>
        <xdr:grpSp>
          <xdr:nvGrpSpPr>
            <xdr:cNvPr id="12" name="Group 11">
              <a:extLst>
                <a:ext uri="{FF2B5EF4-FFF2-40B4-BE49-F238E27FC236}">
                  <a16:creationId xmlns:a16="http://schemas.microsoft.com/office/drawing/2014/main" id="{637E3BEC-EB53-68AE-6AFC-B9ACB3C31EAC}"/>
                </a:ext>
              </a:extLst>
            </xdr:cNvPr>
            <xdr:cNvGrpSpPr/>
          </xdr:nvGrpSpPr>
          <xdr:grpSpPr>
            <a:xfrm>
              <a:off x="49730025" y="6800850"/>
              <a:ext cx="4926673" cy="3652568"/>
              <a:chOff x="53024088" y="5534025"/>
              <a:chExt cx="4936991" cy="3630343"/>
            </a:xfrm>
          </xdr:grpSpPr>
          <xdr:grpSp>
            <xdr:nvGrpSpPr>
              <xdr:cNvPr id="15" name="Group 14">
                <a:extLst>
                  <a:ext uri="{FF2B5EF4-FFF2-40B4-BE49-F238E27FC236}">
                    <a16:creationId xmlns:a16="http://schemas.microsoft.com/office/drawing/2014/main" id="{B6092724-3D52-19FF-C4BC-5E6ECC4A9028}"/>
                  </a:ext>
                </a:extLst>
              </xdr:cNvPr>
              <xdr:cNvGrpSpPr/>
            </xdr:nvGrpSpPr>
            <xdr:grpSpPr>
              <a:xfrm>
                <a:off x="53024088" y="5534025"/>
                <a:ext cx="4625840" cy="3281795"/>
                <a:chOff x="52920900" y="5562600"/>
                <a:chExt cx="4615522" cy="3300845"/>
              </a:xfrm>
            </xdr:grpSpPr>
            <xdr:grpSp>
              <xdr:nvGrpSpPr>
                <xdr:cNvPr id="19" name="Group 18">
                  <a:extLst>
                    <a:ext uri="{FF2B5EF4-FFF2-40B4-BE49-F238E27FC236}">
                      <a16:creationId xmlns:a16="http://schemas.microsoft.com/office/drawing/2014/main" id="{7DD7426E-BCC7-0772-E199-F792B81351A6}"/>
                    </a:ext>
                  </a:extLst>
                </xdr:cNvPr>
                <xdr:cNvGrpSpPr/>
              </xdr:nvGrpSpPr>
              <xdr:grpSpPr>
                <a:xfrm>
                  <a:off x="53780439" y="6217265"/>
                  <a:ext cx="3577622" cy="2646180"/>
                  <a:chOff x="55835359" y="7064124"/>
                  <a:chExt cx="3580105" cy="2638387"/>
                </a:xfrm>
              </xdr:grpSpPr>
              <xdr:grpSp>
                <xdr:nvGrpSpPr>
                  <xdr:cNvPr id="27" name="Group 26">
                    <a:extLst>
                      <a:ext uri="{FF2B5EF4-FFF2-40B4-BE49-F238E27FC236}">
                        <a16:creationId xmlns:a16="http://schemas.microsoft.com/office/drawing/2014/main" id="{30AC06DA-48A0-5FBD-8471-5E841D185F65}"/>
                      </a:ext>
                    </a:extLst>
                  </xdr:cNvPr>
                  <xdr:cNvGrpSpPr/>
                </xdr:nvGrpSpPr>
                <xdr:grpSpPr>
                  <a:xfrm rot="20105326">
                    <a:off x="55835359" y="7064124"/>
                    <a:ext cx="3580105" cy="2440643"/>
                    <a:chOff x="47158276" y="6400800"/>
                    <a:chExt cx="2686050" cy="1838325"/>
                  </a:xfrm>
                </xdr:grpSpPr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2F575D9D-21F0-87E8-1F65-42DDD6BBE5B5}"/>
                        </a:ext>
                      </a:extLst>
                    </xdr:cNvPr>
                    <xdr:cNvSpPr/>
                  </xdr:nvSpPr>
                  <xdr:spPr>
                    <a:xfrm>
                      <a:off x="47158276" y="6400800"/>
                      <a:ext cx="2686050" cy="1838325"/>
                    </a:xfrm>
                    <a:prstGeom prst="rect">
                      <a:avLst/>
                    </a:prstGeom>
                    <a:solidFill>
                      <a:schemeClr val="accent6">
                        <a:lumMod val="20000"/>
                        <a:lumOff val="80000"/>
                      </a:schemeClr>
                    </a:solidFill>
                    <a:ln w="19050">
                      <a:solidFill>
                        <a:srgbClr val="0070C0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3CA4A4DD-9000-18AD-42A5-02CD5DA4C272}"/>
                        </a:ext>
                      </a:extLst>
                    </xdr:cNvPr>
                    <xdr:cNvSpPr/>
                  </xdr:nvSpPr>
                  <xdr:spPr>
                    <a:xfrm>
                      <a:off x="48815626" y="6762750"/>
                      <a:ext cx="676275" cy="1114425"/>
                    </a:xfrm>
                    <a:prstGeom prst="rect">
                      <a:avLst/>
                    </a:prstGeom>
                    <a:solidFill>
                      <a:sysClr val="window" lastClr="FFFFFF"/>
                    </a:solidFill>
                    <a:ln w="19050">
                      <a:solidFill>
                        <a:srgbClr val="0070C0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cxnSp macro="">
                  <xdr:nvCxnSpPr>
                    <xdr:cNvPr id="38" name="Straight Connector 37">
                      <a:extLst>
                        <a:ext uri="{FF2B5EF4-FFF2-40B4-BE49-F238E27FC236}">
                          <a16:creationId xmlns:a16="http://schemas.microsoft.com/office/drawing/2014/main" id="{A9DD0C81-5102-4B40-52EC-5F2050BA62CF}"/>
                        </a:ext>
                      </a:extLst>
                    </xdr:cNvPr>
                    <xdr:cNvCxnSpPr>
                      <a:stCxn id="36" idx="0"/>
                      <a:endCxn id="36" idx="2"/>
                    </xdr:cNvCxnSpPr>
                  </xdr:nvCxnSpPr>
                  <xdr:spPr>
                    <a:xfrm>
                      <a:off x="48501301" y="6400800"/>
                      <a:ext cx="0" cy="1838325"/>
                    </a:xfrm>
                    <a:prstGeom prst="line">
                      <a:avLst/>
                    </a:prstGeom>
                    <a:ln w="6350">
                      <a:solidFill>
                        <a:srgbClr val="FF0000"/>
                      </a:solidFill>
                      <a:prstDash val="lgDashDot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9" name="Straight Connector 38">
                      <a:extLst>
                        <a:ext uri="{FF2B5EF4-FFF2-40B4-BE49-F238E27FC236}">
                          <a16:creationId xmlns:a16="http://schemas.microsoft.com/office/drawing/2014/main" id="{475B441A-85A0-864B-D504-640E9F2A960C}"/>
                        </a:ext>
                      </a:extLst>
                    </xdr:cNvPr>
                    <xdr:cNvCxnSpPr>
                      <a:stCxn id="36" idx="1"/>
                      <a:endCxn id="36" idx="3"/>
                    </xdr:cNvCxnSpPr>
                  </xdr:nvCxnSpPr>
                  <xdr:spPr>
                    <a:xfrm>
                      <a:off x="47158276" y="7319963"/>
                      <a:ext cx="2686050" cy="0"/>
                    </a:xfrm>
                    <a:prstGeom prst="line">
                      <a:avLst/>
                    </a:prstGeom>
                    <a:ln w="6350">
                      <a:solidFill>
                        <a:srgbClr val="FF0000"/>
                      </a:solidFill>
                      <a:prstDash val="lgDashDot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sp macro="" textlink="">
                <xdr:nvSpPr>
                  <xdr:cNvPr id="28" name="Freeform: Shape 27">
                    <a:extLst>
                      <a:ext uri="{FF2B5EF4-FFF2-40B4-BE49-F238E27FC236}">
                        <a16:creationId xmlns:a16="http://schemas.microsoft.com/office/drawing/2014/main" id="{D3143EFE-0A48-A95D-F11C-13D22589BA49}"/>
                      </a:ext>
                    </a:extLst>
                  </xdr:cNvPr>
                  <xdr:cNvSpPr/>
                </xdr:nvSpPr>
                <xdr:spPr>
                  <a:xfrm>
                    <a:off x="56227807" y="9520670"/>
                    <a:ext cx="1623579" cy="181841"/>
                  </a:xfrm>
                  <a:custGeom>
                    <a:avLst/>
                    <a:gdLst>
                      <a:gd name="csX0" fmla="*/ 0 w 1623579"/>
                      <a:gd name="csY0" fmla="*/ 0 h 181841"/>
                      <a:gd name="csX1" fmla="*/ 1623579 w 1623579"/>
                      <a:gd name="csY1" fmla="*/ 0 h 181841"/>
                      <a:gd name="csX2" fmla="*/ 1251238 w 1623579"/>
                      <a:gd name="csY2" fmla="*/ 181841 h 181841"/>
                      <a:gd name="csX3" fmla="*/ 82261 w 1623579"/>
                      <a:gd name="csY3" fmla="*/ 181841 h 181841"/>
                      <a:gd name="csX4" fmla="*/ 0 w 1623579"/>
                      <a:gd name="csY4" fmla="*/ 0 h 181841"/>
                    </a:gdLst>
                    <a:ahLst/>
                    <a:cxnLst>
                      <a:cxn ang="0">
                        <a:pos x="csX0" y="csY0"/>
                      </a:cxn>
                      <a:cxn ang="0">
                        <a:pos x="csX1" y="csY1"/>
                      </a:cxn>
                      <a:cxn ang="0">
                        <a:pos x="csX2" y="csY2"/>
                      </a:cxn>
                      <a:cxn ang="0">
                        <a:pos x="csX3" y="csY3"/>
                      </a:cxn>
                      <a:cxn ang="0">
                        <a:pos x="csX4" y="csY4"/>
                      </a:cxn>
                    </a:cxnLst>
                    <a:rect l="l" t="t" r="r" b="b"/>
                    <a:pathLst>
                      <a:path w="1623579" h="181841">
                        <a:moveTo>
                          <a:pt x="0" y="0"/>
                        </a:moveTo>
                        <a:lnTo>
                          <a:pt x="1623579" y="0"/>
                        </a:lnTo>
                        <a:lnTo>
                          <a:pt x="1251238" y="181841"/>
                        </a:lnTo>
                        <a:lnTo>
                          <a:pt x="82261" y="181841"/>
                        </a:lnTo>
                        <a:lnTo>
                          <a:pt x="0" y="0"/>
                        </a:lnTo>
                        <a:close/>
                      </a:path>
                    </a:pathLst>
                  </a:custGeom>
                  <a:solidFill>
                    <a:schemeClr val="accent5">
                      <a:lumMod val="20000"/>
                      <a:lumOff val="80000"/>
                    </a:schemeClr>
                  </a:solidFill>
                  <a:ln w="15875">
                    <a:solidFill>
                      <a:srgbClr val="0070C0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cxnSp macro="">
                <xdr:nvCxnSpPr>
                  <xdr:cNvPr id="29" name="Straight Arrow Connector 28">
                    <a:extLst>
                      <a:ext uri="{FF2B5EF4-FFF2-40B4-BE49-F238E27FC236}">
                        <a16:creationId xmlns:a16="http://schemas.microsoft.com/office/drawing/2014/main" id="{8F135EE0-DD22-97F4-7DE6-0921247FB453}"/>
                      </a:ext>
                    </a:extLst>
                  </xdr:cNvPr>
                  <xdr:cNvCxnSpPr/>
                </xdr:nvCxnSpPr>
                <xdr:spPr>
                  <a:xfrm flipV="1">
                    <a:off x="56930925" y="8974282"/>
                    <a:ext cx="0" cy="646834"/>
                  </a:xfrm>
                  <a:prstGeom prst="straightConnector1">
                    <a:avLst/>
                  </a:prstGeom>
                  <a:ln w="25400">
                    <a:solidFill>
                      <a:srgbClr val="C00000"/>
                    </a:solidFill>
                    <a:headEnd type="oval" w="med" len="med"/>
                    <a:tailEnd type="stealth" w="lg" len="lg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0" name="Straight Arrow Connector 29">
                    <a:extLst>
                      <a:ext uri="{FF2B5EF4-FFF2-40B4-BE49-F238E27FC236}">
                        <a16:creationId xmlns:a16="http://schemas.microsoft.com/office/drawing/2014/main" id="{32543F5B-B29C-959D-09CA-1FCFEC87B32B}"/>
                      </a:ext>
                    </a:extLst>
                  </xdr:cNvPr>
                  <xdr:cNvCxnSpPr/>
                </xdr:nvCxnSpPr>
                <xdr:spPr>
                  <a:xfrm flipH="1" flipV="1">
                    <a:off x="56696499" y="9114229"/>
                    <a:ext cx="234828" cy="506556"/>
                  </a:xfrm>
                  <a:prstGeom prst="straightConnector1">
                    <a:avLst/>
                  </a:prstGeom>
                  <a:ln w="22225">
                    <a:solidFill>
                      <a:srgbClr val="0070C0"/>
                    </a:solidFill>
                    <a:headEnd type="oval" w="med" len="med"/>
                    <a:tailEnd type="stealth" w="lg" len="lg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1" name="Straight Arrow Connector 30">
                    <a:extLst>
                      <a:ext uri="{FF2B5EF4-FFF2-40B4-BE49-F238E27FC236}">
                        <a16:creationId xmlns:a16="http://schemas.microsoft.com/office/drawing/2014/main" id="{03E9F8EA-CF04-5A04-C64A-BF94CB72EE08}"/>
                      </a:ext>
                    </a:extLst>
                  </xdr:cNvPr>
                  <xdr:cNvCxnSpPr/>
                </xdr:nvCxnSpPr>
                <xdr:spPr>
                  <a:xfrm flipV="1">
                    <a:off x="56938007" y="9514342"/>
                    <a:ext cx="254757" cy="112568"/>
                  </a:xfrm>
                  <a:prstGeom prst="straightConnector1">
                    <a:avLst/>
                  </a:prstGeom>
                  <a:ln w="22225">
                    <a:solidFill>
                      <a:srgbClr val="0070C0"/>
                    </a:solidFill>
                    <a:headEnd type="oval" w="med" len="med"/>
                    <a:tailEnd type="stealth" w="lg" len="lg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2" name="Straight Connector 31">
                    <a:extLst>
                      <a:ext uri="{FF2B5EF4-FFF2-40B4-BE49-F238E27FC236}">
                        <a16:creationId xmlns:a16="http://schemas.microsoft.com/office/drawing/2014/main" id="{CE881FC6-CF49-BF6E-6862-ABE38F54EB18}"/>
                      </a:ext>
                    </a:extLst>
                  </xdr:cNvPr>
                  <xdr:cNvCxnSpPr/>
                </xdr:nvCxnSpPr>
                <xdr:spPr>
                  <a:xfrm>
                    <a:off x="56540733" y="8789946"/>
                    <a:ext cx="146006" cy="314382"/>
                  </a:xfrm>
                  <a:prstGeom prst="line">
                    <a:avLst/>
                  </a:prstGeom>
                  <a:ln>
                    <a:solidFill>
                      <a:srgbClr val="0070C0"/>
                    </a:solidFill>
                    <a:prstDash val="sysDash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3" name="Straight Connector 32">
                    <a:extLst>
                      <a:ext uri="{FF2B5EF4-FFF2-40B4-BE49-F238E27FC236}">
                        <a16:creationId xmlns:a16="http://schemas.microsoft.com/office/drawing/2014/main" id="{B6C5B8FD-1528-20B5-972E-62F57F9B342D}"/>
                      </a:ext>
                    </a:extLst>
                  </xdr:cNvPr>
                  <xdr:cNvCxnSpPr/>
                </xdr:nvCxnSpPr>
                <xdr:spPr>
                  <a:xfrm>
                    <a:off x="56934721" y="8984776"/>
                    <a:ext cx="237318" cy="510997"/>
                  </a:xfrm>
                  <a:prstGeom prst="line">
                    <a:avLst/>
                  </a:prstGeom>
                  <a:ln>
                    <a:solidFill>
                      <a:srgbClr val="FF0000"/>
                    </a:solidFill>
                    <a:prstDash val="sysDot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4" name="Straight Connector 33">
                    <a:extLst>
                      <a:ext uri="{FF2B5EF4-FFF2-40B4-BE49-F238E27FC236}">
                        <a16:creationId xmlns:a16="http://schemas.microsoft.com/office/drawing/2014/main" id="{2DBD458F-FDEC-EF37-D4DA-864125D197B5}"/>
                      </a:ext>
                    </a:extLst>
                  </xdr:cNvPr>
                  <xdr:cNvCxnSpPr/>
                </xdr:nvCxnSpPr>
                <xdr:spPr>
                  <a:xfrm flipV="1">
                    <a:off x="56710407" y="8992561"/>
                    <a:ext cx="234263" cy="108797"/>
                  </a:xfrm>
                  <a:prstGeom prst="line">
                    <a:avLst/>
                  </a:prstGeom>
                  <a:ln>
                    <a:solidFill>
                      <a:srgbClr val="FF0000"/>
                    </a:solidFill>
                    <a:prstDash val="sysDot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5" name="Straight Connector 34">
                    <a:extLst>
                      <a:ext uri="{FF2B5EF4-FFF2-40B4-BE49-F238E27FC236}">
                        <a16:creationId xmlns:a16="http://schemas.microsoft.com/office/drawing/2014/main" id="{B65F9619-E3E5-4139-0052-AD90B0D347F5}"/>
                      </a:ext>
                    </a:extLst>
                  </xdr:cNvPr>
                  <xdr:cNvCxnSpPr/>
                </xdr:nvCxnSpPr>
                <xdr:spPr>
                  <a:xfrm flipV="1">
                    <a:off x="57186657" y="9121878"/>
                    <a:ext cx="832124" cy="386458"/>
                  </a:xfrm>
                  <a:prstGeom prst="line">
                    <a:avLst/>
                  </a:prstGeom>
                  <a:ln>
                    <a:solidFill>
                      <a:srgbClr val="0070C0"/>
                    </a:solidFill>
                    <a:prstDash val="sysDash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cxnSp macro="">
              <xdr:nvCxnSpPr>
                <xdr:cNvPr id="20" name="Straight Connector 19">
                  <a:extLst>
                    <a:ext uri="{FF2B5EF4-FFF2-40B4-BE49-F238E27FC236}">
                      <a16:creationId xmlns:a16="http://schemas.microsoft.com/office/drawing/2014/main" id="{EF3CBD25-E926-BD37-3AF6-62F486F4D162}"/>
                    </a:ext>
                  </a:extLst>
                </xdr:cNvPr>
                <xdr:cNvCxnSpPr/>
              </xdr:nvCxnSpPr>
              <xdr:spPr>
                <a:xfrm>
                  <a:off x="53120925" y="5562600"/>
                  <a:ext cx="3314700" cy="0"/>
                </a:xfrm>
                <a:prstGeom prst="line">
                  <a:avLst/>
                </a:prstGeom>
                <a:ln w="3175">
                  <a:solidFill>
                    <a:srgbClr val="0070C0"/>
                  </a:solidFill>
                  <a:headEnd type="oval"/>
                  <a:tailEnd type="non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1" name="Straight Connector 20">
                  <a:extLst>
                    <a:ext uri="{FF2B5EF4-FFF2-40B4-BE49-F238E27FC236}">
                      <a16:creationId xmlns:a16="http://schemas.microsoft.com/office/drawing/2014/main" id="{C2F013F7-060E-A000-3AC7-05C495ED12C0}"/>
                    </a:ext>
                  </a:extLst>
                </xdr:cNvPr>
                <xdr:cNvCxnSpPr/>
              </xdr:nvCxnSpPr>
              <xdr:spPr>
                <a:xfrm>
                  <a:off x="53120925" y="8772525"/>
                  <a:ext cx="971550" cy="0"/>
                </a:xfrm>
                <a:prstGeom prst="line">
                  <a:avLst/>
                </a:prstGeom>
                <a:ln w="3175">
                  <a:solidFill>
                    <a:srgbClr val="0070C0"/>
                  </a:solidFill>
                  <a:headEnd type="oval"/>
                  <a:tailEnd type="non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2" name="Straight Connector 21">
                  <a:extLst>
                    <a:ext uri="{FF2B5EF4-FFF2-40B4-BE49-F238E27FC236}">
                      <a16:creationId xmlns:a16="http://schemas.microsoft.com/office/drawing/2014/main" id="{0AD1E3A8-4EFB-2FAB-6D2B-211C2D27D741}"/>
                    </a:ext>
                  </a:extLst>
                </xdr:cNvPr>
                <xdr:cNvCxnSpPr/>
              </xdr:nvCxnSpPr>
              <xdr:spPr>
                <a:xfrm>
                  <a:off x="53111400" y="5562600"/>
                  <a:ext cx="0" cy="3219450"/>
                </a:xfrm>
                <a:prstGeom prst="line">
                  <a:avLst/>
                </a:prstGeom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06821B6E-4FD8-4DCA-A434-8105205F5A2B}"/>
                    </a:ext>
                  </a:extLst>
                </xdr:cNvPr>
                <xdr:cNvSpPr txBox="1"/>
              </xdr:nvSpPr>
              <xdr:spPr>
                <a:xfrm>
                  <a:off x="52920900" y="7105650"/>
                  <a:ext cx="348322" cy="24966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sz="900"/>
                    <a:t>d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DB5D7373-9F94-992B-2C6C-D0680BF1368C}"/>
                    </a:ext>
                  </a:extLst>
                </xdr:cNvPr>
                <xdr:cNvSpPr txBox="1"/>
              </xdr:nvSpPr>
              <xdr:spPr>
                <a:xfrm>
                  <a:off x="55483125" y="7191375"/>
                  <a:ext cx="348322" cy="24966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altLang="ko-KR" sz="1050" b="1">
                      <a:solidFill>
                        <a:srgbClr val="0070C0"/>
                      </a:solidFill>
                    </a:rPr>
                    <a:t>0</a:t>
                  </a:r>
                  <a:endParaRPr lang="en-US" sz="1050" b="1">
                    <a:solidFill>
                      <a:srgbClr val="0070C0"/>
                    </a:solidFill>
                  </a:endParaRP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295C4D11-4584-F478-6C70-922FEB913658}"/>
                    </a:ext>
                  </a:extLst>
                </xdr:cNvPr>
                <xdr:cNvSpPr txBox="1"/>
              </xdr:nvSpPr>
              <xdr:spPr>
                <a:xfrm>
                  <a:off x="57188100" y="6534150"/>
                  <a:ext cx="348322" cy="24966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altLang="ko-KR" sz="1050" b="1">
                      <a:solidFill>
                        <a:srgbClr val="0070C0"/>
                      </a:solidFill>
                    </a:rPr>
                    <a:t>X</a:t>
                  </a:r>
                  <a:endParaRPr lang="en-US" sz="1050" b="1">
                    <a:solidFill>
                      <a:srgbClr val="0070C0"/>
                    </a:solidFill>
                  </a:endParaRP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20819522-190B-2BE1-33EF-B8788BF5C292}"/>
                    </a:ext>
                  </a:extLst>
                </xdr:cNvPr>
                <xdr:cNvSpPr txBox="1"/>
              </xdr:nvSpPr>
              <xdr:spPr>
                <a:xfrm>
                  <a:off x="54892575" y="6086475"/>
                  <a:ext cx="348322" cy="24966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altLang="ko-KR" sz="1050" b="1">
                      <a:solidFill>
                        <a:srgbClr val="0070C0"/>
                      </a:solidFill>
                    </a:rPr>
                    <a:t>Y</a:t>
                  </a:r>
                  <a:endParaRPr lang="en-US" sz="1050" b="1">
                    <a:solidFill>
                      <a:srgbClr val="0070C0"/>
                    </a:solidFill>
                  </a:endParaRPr>
                </a:p>
              </xdr:txBody>
            </xdr:sp>
          </xdr:grpSp>
          <xdr:cxnSp macro="">
            <xdr:nvCxnSpPr>
              <xdr:cNvPr id="16" name="Straight Connector 15">
                <a:extLst>
                  <a:ext uri="{FF2B5EF4-FFF2-40B4-BE49-F238E27FC236}">
                    <a16:creationId xmlns:a16="http://schemas.microsoft.com/office/drawing/2014/main" id="{0CDAF3C0-9CE1-24AE-5EEE-810A37E8ABEE}"/>
                  </a:ext>
                </a:extLst>
              </xdr:cNvPr>
              <xdr:cNvCxnSpPr/>
            </xdr:nvCxnSpPr>
            <xdr:spPr>
              <a:xfrm>
                <a:off x="53388513" y="7402947"/>
                <a:ext cx="4572566" cy="0"/>
              </a:xfrm>
              <a:prstGeom prst="line">
                <a:avLst/>
              </a:prstGeom>
              <a:ln w="6350">
                <a:solidFill>
                  <a:srgbClr val="00B050"/>
                </a:solidFill>
                <a:prstDash val="lgDashDot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7" name="Straight Connector 16">
                <a:extLst>
                  <a:ext uri="{FF2B5EF4-FFF2-40B4-BE49-F238E27FC236}">
                    <a16:creationId xmlns:a16="http://schemas.microsoft.com/office/drawing/2014/main" id="{EA0EDA4F-6EA1-2373-C280-E3ABB8A0EA25}"/>
                  </a:ext>
                </a:extLst>
              </xdr:cNvPr>
              <xdr:cNvCxnSpPr/>
            </xdr:nvCxnSpPr>
            <xdr:spPr>
              <a:xfrm>
                <a:off x="55674000" y="5606272"/>
                <a:ext cx="0" cy="3558096"/>
              </a:xfrm>
              <a:prstGeom prst="line">
                <a:avLst/>
              </a:prstGeom>
              <a:ln w="6350">
                <a:solidFill>
                  <a:srgbClr val="00B050"/>
                </a:solidFill>
                <a:prstDash val="lgDashDot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8" name="Arc 17">
                <a:extLst>
                  <a:ext uri="{FF2B5EF4-FFF2-40B4-BE49-F238E27FC236}">
                    <a16:creationId xmlns:a16="http://schemas.microsoft.com/office/drawing/2014/main" id="{53FA9027-90DE-D561-9E0F-F9405737B045}"/>
                  </a:ext>
                </a:extLst>
              </xdr:cNvPr>
              <xdr:cNvSpPr/>
            </xdr:nvSpPr>
            <xdr:spPr>
              <a:xfrm>
                <a:off x="55983189" y="7119938"/>
                <a:ext cx="428625" cy="289718"/>
              </a:xfrm>
              <a:prstGeom prst="arc">
                <a:avLst>
                  <a:gd name="adj1" fmla="val 17839354"/>
                  <a:gd name="adj2" fmla="val 4129419"/>
                </a:avLst>
              </a:prstGeom>
              <a:ln w="6350">
                <a:solidFill>
                  <a:srgbClr val="FF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6A50D0D-CBAA-FB5E-8FF9-63CF4D4649B5}"/>
                </a:ext>
              </a:extLst>
            </xdr:cNvPr>
            <xdr:cNvSpPr txBox="1"/>
          </xdr:nvSpPr>
          <xdr:spPr>
            <a:xfrm>
              <a:off x="51139725" y="8972550"/>
              <a:ext cx="348322" cy="24966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050" b="1">
                  <a:solidFill>
                    <a:srgbClr val="0070C0"/>
                  </a:solidFill>
                </a:rPr>
                <a:t>x</a:t>
              </a:r>
              <a:endParaRPr lang="en-US" sz="105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61370B3-35F9-56FB-F387-6E6DBD89618D}"/>
                </a:ext>
              </a:extLst>
            </xdr:cNvPr>
            <xdr:cNvSpPr txBox="1"/>
          </xdr:nvSpPr>
          <xdr:spPr>
            <a:xfrm>
              <a:off x="52730400" y="9344025"/>
              <a:ext cx="348322" cy="24966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050" b="1">
                  <a:solidFill>
                    <a:srgbClr val="0070C0"/>
                  </a:solidFill>
                </a:rPr>
                <a:t>y</a:t>
              </a:r>
              <a:endParaRPr lang="en-US" sz="1050" b="1">
                <a:solidFill>
                  <a:srgbClr val="0070C0"/>
                </a:solidFill>
              </a:endParaRPr>
            </a:p>
          </xdr:txBody>
        </xdr:sp>
      </xdr:grp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1E41A03A-F783-D100-95A5-E1AC4C60E8B1}"/>
              </a:ext>
            </a:extLst>
          </xdr:cNvPr>
          <xdr:cNvSpPr txBox="1"/>
        </xdr:nvSpPr>
        <xdr:spPr>
          <a:xfrm>
            <a:off x="55606950" y="9029700"/>
            <a:ext cx="348322" cy="24966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1050" b="1">
                <a:solidFill>
                  <a:srgbClr val="0070C0"/>
                </a:solidFill>
              </a:rPr>
              <a:t>Fc</a:t>
            </a:r>
            <a:endParaRPr lang="en-US" sz="1050" b="1">
              <a:solidFill>
                <a:srgbClr val="0070C0"/>
              </a:solidFill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ABDD98C-C523-7EB7-61C5-5116AFB781A0}"/>
              </a:ext>
            </a:extLst>
          </xdr:cNvPr>
          <xdr:cNvSpPr txBox="1"/>
        </xdr:nvSpPr>
        <xdr:spPr>
          <a:xfrm>
            <a:off x="55025925" y="9315450"/>
            <a:ext cx="462622" cy="2972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1050" b="1">
                <a:solidFill>
                  <a:srgbClr val="0070C0"/>
                </a:solidFill>
              </a:rPr>
              <a:t>Fcy</a:t>
            </a:r>
            <a:endParaRPr lang="en-US" sz="1050" b="1">
              <a:solidFill>
                <a:srgbClr val="0070C0"/>
              </a:solidFill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93678186-F60A-4871-9D46-9D9C820EAA20}"/>
              </a:ext>
            </a:extLst>
          </xdr:cNvPr>
          <xdr:cNvSpPr txBox="1"/>
        </xdr:nvSpPr>
        <xdr:spPr>
          <a:xfrm>
            <a:off x="55768875" y="9324975"/>
            <a:ext cx="462622" cy="2972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1050" b="1">
                <a:solidFill>
                  <a:srgbClr val="0070C0"/>
                </a:solidFill>
              </a:rPr>
              <a:t>Fcx</a:t>
            </a:r>
            <a:endParaRPr lang="en-US" sz="1050" b="1">
              <a:solidFill>
                <a:srgbClr val="0070C0"/>
              </a:solidFill>
            </a:endParaRPr>
          </a:p>
        </xdr:txBody>
      </xdr:sp>
    </xdr:grpSp>
    <xdr:clientData/>
  </xdr:twoCellAnchor>
  <xdr:twoCellAnchor>
    <xdr:from>
      <xdr:col>24</xdr:col>
      <xdr:colOff>282187</xdr:colOff>
      <xdr:row>109</xdr:row>
      <xdr:rowOff>130970</xdr:rowOff>
    </xdr:from>
    <xdr:to>
      <xdr:col>30</xdr:col>
      <xdr:colOff>113110</xdr:colOff>
      <xdr:row>121</xdr:row>
      <xdr:rowOff>40480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93BDC136-4AE4-4852-822F-A0C90CC163F2}"/>
            </a:ext>
          </a:extLst>
        </xdr:cNvPr>
        <xdr:cNvGrpSpPr/>
      </xdr:nvGrpSpPr>
      <xdr:grpSpPr>
        <a:xfrm>
          <a:off x="13741012" y="18133220"/>
          <a:ext cx="2736048" cy="2195510"/>
          <a:chOff x="18276103" y="8376047"/>
          <a:chExt cx="2726523" cy="2184795"/>
        </a:xfrm>
      </xdr:grpSpPr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BDE7A9FA-3568-6DAD-6FFA-2E9498FB13C5}"/>
              </a:ext>
            </a:extLst>
          </xdr:cNvPr>
          <xdr:cNvGrpSpPr/>
        </xdr:nvGrpSpPr>
        <xdr:grpSpPr>
          <a:xfrm>
            <a:off x="18276103" y="8618161"/>
            <a:ext cx="2726523" cy="1942681"/>
            <a:chOff x="53445246" y="6528984"/>
            <a:chExt cx="5771697" cy="4062779"/>
          </a:xfrm>
        </xdr:grpSpPr>
        <xdr:grpSp>
          <xdr:nvGrpSpPr>
            <xdr:cNvPr id="45" name="Group 44">
              <a:extLst>
                <a:ext uri="{FF2B5EF4-FFF2-40B4-BE49-F238E27FC236}">
                  <a16:creationId xmlns:a16="http://schemas.microsoft.com/office/drawing/2014/main" id="{A6C247E2-9630-EE05-B4A9-3D9D9513FF02}"/>
                </a:ext>
              </a:extLst>
            </xdr:cNvPr>
            <xdr:cNvGrpSpPr/>
          </xdr:nvGrpSpPr>
          <xdr:grpSpPr>
            <a:xfrm>
              <a:off x="53445246" y="6528984"/>
              <a:ext cx="5733892" cy="4062779"/>
              <a:chOff x="49540693" y="6767109"/>
              <a:chExt cx="5713057" cy="4062779"/>
            </a:xfrm>
          </xdr:grpSpPr>
          <xdr:sp macro="" textlink="">
            <xdr:nvSpPr>
              <xdr:cNvPr id="49" name="TextBox 48">
                <a:extLst>
                  <a:ext uri="{FF2B5EF4-FFF2-40B4-BE49-F238E27FC236}">
                    <a16:creationId xmlns:a16="http://schemas.microsoft.com/office/drawing/2014/main" id="{AEC3DE37-DFB3-032F-20DA-7362BD5678D1}"/>
                  </a:ext>
                </a:extLst>
              </xdr:cNvPr>
              <xdr:cNvSpPr txBox="1"/>
            </xdr:nvSpPr>
            <xdr:spPr>
              <a:xfrm>
                <a:off x="54605405" y="8555757"/>
                <a:ext cx="648345" cy="30704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r>
                  <a:rPr lang="en-US" altLang="ko-KR" sz="1050" b="1">
                    <a:solidFill>
                      <a:srgbClr val="0070C0"/>
                    </a:solidFill>
                  </a:rPr>
                  <a:t>X'</a:t>
                </a:r>
                <a:endParaRPr lang="en-US" sz="1050" b="1">
                  <a:solidFill>
                    <a:srgbClr val="0070C0"/>
                  </a:solidFill>
                </a:endParaRPr>
              </a:p>
            </xdr:txBody>
          </xdr:sp>
          <xdr:sp macro="" textlink="">
            <xdr:nvSpPr>
              <xdr:cNvPr id="50" name="TextBox 49">
                <a:extLst>
                  <a:ext uri="{FF2B5EF4-FFF2-40B4-BE49-F238E27FC236}">
                    <a16:creationId xmlns:a16="http://schemas.microsoft.com/office/drawing/2014/main" id="{7B6D5790-DE77-5E45-70A4-9E9E846C997F}"/>
                  </a:ext>
                </a:extLst>
              </xdr:cNvPr>
              <xdr:cNvSpPr txBox="1"/>
            </xdr:nvSpPr>
            <xdr:spPr>
              <a:xfrm>
                <a:off x="52234390" y="6767109"/>
                <a:ext cx="696457" cy="29045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r>
                  <a:rPr lang="en-US" altLang="ko-KR" sz="1050" b="1">
                    <a:solidFill>
                      <a:srgbClr val="0070C0"/>
                    </a:solidFill>
                  </a:rPr>
                  <a:t>Y'</a:t>
                </a:r>
                <a:endParaRPr lang="en-US" sz="1050" b="1">
                  <a:solidFill>
                    <a:srgbClr val="0070C0"/>
                  </a:solidFill>
                </a:endParaRPr>
              </a:p>
            </xdr:txBody>
          </xdr:sp>
          <xdr:grpSp>
            <xdr:nvGrpSpPr>
              <xdr:cNvPr id="51" name="Group 50">
                <a:extLst>
                  <a:ext uri="{FF2B5EF4-FFF2-40B4-BE49-F238E27FC236}">
                    <a16:creationId xmlns:a16="http://schemas.microsoft.com/office/drawing/2014/main" id="{9DB88B53-F6D7-8574-0BC5-F576662AC96A}"/>
                  </a:ext>
                </a:extLst>
              </xdr:cNvPr>
              <xdr:cNvGrpSpPr/>
            </xdr:nvGrpSpPr>
            <xdr:grpSpPr>
              <a:xfrm>
                <a:off x="49540693" y="6873540"/>
                <a:ext cx="5116010" cy="3956348"/>
                <a:chOff x="52834355" y="5606272"/>
                <a:chExt cx="5126724" cy="3932275"/>
              </a:xfrm>
            </xdr:grpSpPr>
            <xdr:grpSp>
              <xdr:nvGrpSpPr>
                <xdr:cNvPr id="52" name="Group 51">
                  <a:extLst>
                    <a:ext uri="{FF2B5EF4-FFF2-40B4-BE49-F238E27FC236}">
                      <a16:creationId xmlns:a16="http://schemas.microsoft.com/office/drawing/2014/main" id="{FEAF3452-C37B-964C-4D97-A346AE28E2C3}"/>
                    </a:ext>
                  </a:extLst>
                </xdr:cNvPr>
                <xdr:cNvGrpSpPr/>
              </xdr:nvGrpSpPr>
              <xdr:grpSpPr>
                <a:xfrm>
                  <a:off x="52834355" y="5968259"/>
                  <a:ext cx="4815595" cy="3570288"/>
                  <a:chOff x="52731570" y="5999355"/>
                  <a:chExt cx="4804852" cy="3591013"/>
                </a:xfrm>
              </xdr:grpSpPr>
              <xdr:grpSp>
                <xdr:nvGrpSpPr>
                  <xdr:cNvPr id="56" name="Group 55">
                    <a:extLst>
                      <a:ext uri="{FF2B5EF4-FFF2-40B4-BE49-F238E27FC236}">
                        <a16:creationId xmlns:a16="http://schemas.microsoft.com/office/drawing/2014/main" id="{55BC0BCD-4D9D-A863-042D-30F4E4860141}"/>
                      </a:ext>
                    </a:extLst>
                  </xdr:cNvPr>
                  <xdr:cNvGrpSpPr/>
                </xdr:nvGrpSpPr>
                <xdr:grpSpPr>
                  <a:xfrm>
                    <a:off x="52731570" y="6217002"/>
                    <a:ext cx="4627651" cy="3373366"/>
                    <a:chOff x="54785777" y="7063861"/>
                    <a:chExt cx="4630864" cy="3363431"/>
                  </a:xfrm>
                </xdr:grpSpPr>
                <xdr:grpSp>
                  <xdr:nvGrpSpPr>
                    <xdr:cNvPr id="60" name="Group 59">
                      <a:extLst>
                        <a:ext uri="{FF2B5EF4-FFF2-40B4-BE49-F238E27FC236}">
                          <a16:creationId xmlns:a16="http://schemas.microsoft.com/office/drawing/2014/main" id="{86A28A9A-F844-5724-C70D-F0931F0F91DD}"/>
                        </a:ext>
                      </a:extLst>
                    </xdr:cNvPr>
                    <xdr:cNvGrpSpPr/>
                  </xdr:nvGrpSpPr>
                  <xdr:grpSpPr>
                    <a:xfrm rot="20105326">
                      <a:off x="55836155" y="7063861"/>
                      <a:ext cx="3580486" cy="2444423"/>
                      <a:chOff x="47158276" y="6400800"/>
                      <a:chExt cx="2686335" cy="1841172"/>
                    </a:xfrm>
                  </xdr:grpSpPr>
                  <xdr:sp macro="" textlink="">
                    <xdr:nvSpPr>
                      <xdr:cNvPr id="63" name="Rectangle 62">
                        <a:extLst>
                          <a:ext uri="{FF2B5EF4-FFF2-40B4-BE49-F238E27FC236}">
                            <a16:creationId xmlns:a16="http://schemas.microsoft.com/office/drawing/2014/main" id="{D9D7C502-3A52-16A7-00EB-6E2D8DD34B73}"/>
                          </a:ext>
                        </a:extLst>
                      </xdr:cNvPr>
                      <xdr:cNvSpPr/>
                    </xdr:nvSpPr>
                    <xdr:spPr>
                      <a:xfrm>
                        <a:off x="47158563" y="6403647"/>
                        <a:ext cx="2686048" cy="1838325"/>
                      </a:xfrm>
                      <a:prstGeom prst="rect">
                        <a:avLst/>
                      </a:prstGeom>
                      <a:solidFill>
                        <a:schemeClr val="accent6">
                          <a:lumMod val="20000"/>
                          <a:lumOff val="80000"/>
                        </a:schemeClr>
                      </a:solidFill>
                      <a:ln w="19050">
                        <a:solidFill>
                          <a:srgbClr val="0070C0"/>
                        </a:solidFill>
                      </a:ln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US" sz="1100"/>
                      </a:p>
                    </xdr:txBody>
                  </xdr:sp>
                  <xdr:sp macro="" textlink="">
                    <xdr:nvSpPr>
                      <xdr:cNvPr id="64" name="Rectangle 63">
                        <a:extLst>
                          <a:ext uri="{FF2B5EF4-FFF2-40B4-BE49-F238E27FC236}">
                            <a16:creationId xmlns:a16="http://schemas.microsoft.com/office/drawing/2014/main" id="{274E1325-573B-0B86-1AFD-8D30D74C7665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15626" y="6762750"/>
                        <a:ext cx="676275" cy="1114425"/>
                      </a:xfrm>
                      <a:prstGeom prst="rect">
                        <a:avLst/>
                      </a:prstGeom>
                      <a:solidFill>
                        <a:sysClr val="window" lastClr="FFFFFF"/>
                      </a:solidFill>
                      <a:ln w="19050">
                        <a:solidFill>
                          <a:srgbClr val="0070C0"/>
                        </a:solidFill>
                      </a:ln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US" sz="1100"/>
                      </a:p>
                    </xdr:txBody>
                  </xdr:sp>
                  <xdr:cxnSp macro="">
                    <xdr:nvCxnSpPr>
                      <xdr:cNvPr id="65" name="Straight Connector 64">
                        <a:extLst>
                          <a:ext uri="{FF2B5EF4-FFF2-40B4-BE49-F238E27FC236}">
                            <a16:creationId xmlns:a16="http://schemas.microsoft.com/office/drawing/2014/main" id="{25CE14D9-AFAA-396C-E165-07DD31CC5885}"/>
                          </a:ext>
                        </a:extLst>
                      </xdr:cNvPr>
                      <xdr:cNvCxnSpPr>
                        <a:stCxn id="63" idx="0"/>
                        <a:endCxn id="63" idx="2"/>
                      </xdr:cNvCxnSpPr>
                    </xdr:nvCxnSpPr>
                    <xdr:spPr>
                      <a:xfrm>
                        <a:off x="48501301" y="6400800"/>
                        <a:ext cx="0" cy="1838325"/>
                      </a:xfrm>
                      <a:prstGeom prst="line">
                        <a:avLst/>
                      </a:prstGeom>
                      <a:ln w="6350">
                        <a:solidFill>
                          <a:srgbClr val="FF0000"/>
                        </a:solidFill>
                        <a:prstDash val="lgDashDot"/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66" name="Straight Connector 65">
                        <a:extLst>
                          <a:ext uri="{FF2B5EF4-FFF2-40B4-BE49-F238E27FC236}">
                            <a16:creationId xmlns:a16="http://schemas.microsoft.com/office/drawing/2014/main" id="{DA18EC64-8AB9-0E8B-1755-BFD502450B95}"/>
                          </a:ext>
                        </a:extLst>
                      </xdr:cNvPr>
                      <xdr:cNvCxnSpPr>
                        <a:stCxn id="63" idx="1"/>
                        <a:endCxn id="63" idx="3"/>
                      </xdr:cNvCxnSpPr>
                    </xdr:nvCxnSpPr>
                    <xdr:spPr>
                      <a:xfrm>
                        <a:off x="47158276" y="7319963"/>
                        <a:ext cx="2686050" cy="0"/>
                      </a:xfrm>
                      <a:prstGeom prst="line">
                        <a:avLst/>
                      </a:prstGeom>
                      <a:ln w="6350">
                        <a:solidFill>
                          <a:srgbClr val="FF0000"/>
                        </a:solidFill>
                        <a:prstDash val="lgDashDot"/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</xdr:grpSp>
                <xdr:cxnSp macro="">
                  <xdr:nvCxnSpPr>
                    <xdr:cNvPr id="61" name="Straight Arrow Connector 60">
                      <a:extLst>
                        <a:ext uri="{FF2B5EF4-FFF2-40B4-BE49-F238E27FC236}">
                          <a16:creationId xmlns:a16="http://schemas.microsoft.com/office/drawing/2014/main" id="{9F344F4C-D94C-7552-77D3-81A77C39BAE2}"/>
                        </a:ext>
                      </a:extLst>
                    </xdr:cNvPr>
                    <xdr:cNvCxnSpPr/>
                  </xdr:nvCxnSpPr>
                  <xdr:spPr>
                    <a:xfrm flipH="1" flipV="1">
                      <a:off x="58174888" y="9449566"/>
                      <a:ext cx="505447" cy="977726"/>
                    </a:xfrm>
                    <a:prstGeom prst="straightConnector1">
                      <a:avLst/>
                    </a:prstGeom>
                    <a:ln w="25400">
                      <a:solidFill>
                        <a:srgbClr val="FF0000"/>
                      </a:solidFill>
                      <a:headEnd type="oval" w="med" len="med"/>
                      <a:tailEnd type="stealth" w="lg" len="lg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62" name="Straight Arrow Connector 61">
                      <a:extLst>
                        <a:ext uri="{FF2B5EF4-FFF2-40B4-BE49-F238E27FC236}">
                          <a16:creationId xmlns:a16="http://schemas.microsoft.com/office/drawing/2014/main" id="{F947DC93-C0F6-1ABB-C72F-3ECBD8B00EA0}"/>
                        </a:ext>
                      </a:extLst>
                    </xdr:cNvPr>
                    <xdr:cNvCxnSpPr/>
                  </xdr:nvCxnSpPr>
                  <xdr:spPr>
                    <a:xfrm flipV="1">
                      <a:off x="54785777" y="9085042"/>
                      <a:ext cx="1096559" cy="473594"/>
                    </a:xfrm>
                    <a:prstGeom prst="straightConnector1">
                      <a:avLst/>
                    </a:prstGeom>
                    <a:ln w="22225">
                      <a:solidFill>
                        <a:srgbClr val="00B050"/>
                      </a:solidFill>
                      <a:headEnd type="oval" w="med" len="med"/>
                      <a:tailEnd type="stealth" w="lg" len="lg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sp macro="" textlink="">
                <xdr:nvSpPr>
                  <xdr:cNvPr id="57" name="TextBox 56">
                    <a:extLst>
                      <a:ext uri="{FF2B5EF4-FFF2-40B4-BE49-F238E27FC236}">
                        <a16:creationId xmlns:a16="http://schemas.microsoft.com/office/drawing/2014/main" id="{74644ADF-39E9-514C-C0EB-FD8A0D18F338}"/>
                      </a:ext>
                    </a:extLst>
                  </xdr:cNvPr>
                  <xdr:cNvSpPr txBox="1"/>
                </xdr:nvSpPr>
                <xdr:spPr>
                  <a:xfrm>
                    <a:off x="55483125" y="7191375"/>
                    <a:ext cx="348322" cy="24966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n-US" altLang="ko-KR" sz="1050" b="1">
                        <a:solidFill>
                          <a:srgbClr val="0070C0"/>
                        </a:solidFill>
                      </a:rPr>
                      <a:t>0</a:t>
                    </a:r>
                    <a:endParaRPr lang="en-US" sz="1050" b="1">
                      <a:solidFill>
                        <a:srgbClr val="0070C0"/>
                      </a:solidFill>
                    </a:endParaRPr>
                  </a:p>
                </xdr:txBody>
              </xdr:sp>
              <xdr:sp macro="" textlink="">
                <xdr:nvSpPr>
                  <xdr:cNvPr id="58" name="TextBox 57">
                    <a:extLst>
                      <a:ext uri="{FF2B5EF4-FFF2-40B4-BE49-F238E27FC236}">
                        <a16:creationId xmlns:a16="http://schemas.microsoft.com/office/drawing/2014/main" id="{81359A9B-0832-9573-753A-CE8033B90750}"/>
                      </a:ext>
                    </a:extLst>
                  </xdr:cNvPr>
                  <xdr:cNvSpPr txBox="1"/>
                </xdr:nvSpPr>
                <xdr:spPr>
                  <a:xfrm>
                    <a:off x="57188100" y="6534150"/>
                    <a:ext cx="348322" cy="24966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n-US" altLang="ko-KR" sz="1050" b="1">
                        <a:solidFill>
                          <a:srgbClr val="0070C0"/>
                        </a:solidFill>
                      </a:rPr>
                      <a:t>X</a:t>
                    </a:r>
                    <a:endParaRPr lang="en-US" sz="1050" b="1">
                      <a:solidFill>
                        <a:srgbClr val="0070C0"/>
                      </a:solidFill>
                    </a:endParaRPr>
                  </a:p>
                </xdr:txBody>
              </xdr:sp>
              <xdr:sp macro="" textlink="">
                <xdr:nvSpPr>
                  <xdr:cNvPr id="59" name="TextBox 58">
                    <a:extLst>
                      <a:ext uri="{FF2B5EF4-FFF2-40B4-BE49-F238E27FC236}">
                        <a16:creationId xmlns:a16="http://schemas.microsoft.com/office/drawing/2014/main" id="{8EC677DD-31A1-6006-CC70-03437B340400}"/>
                      </a:ext>
                    </a:extLst>
                  </xdr:cNvPr>
                  <xdr:cNvSpPr txBox="1"/>
                </xdr:nvSpPr>
                <xdr:spPr>
                  <a:xfrm>
                    <a:off x="54704258" y="5999355"/>
                    <a:ext cx="348322" cy="249663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n-US" altLang="ko-KR" sz="1050" b="1">
                        <a:solidFill>
                          <a:srgbClr val="0070C0"/>
                        </a:solidFill>
                      </a:rPr>
                      <a:t>Y</a:t>
                    </a:r>
                    <a:endParaRPr lang="en-US" sz="1050" b="1">
                      <a:solidFill>
                        <a:srgbClr val="0070C0"/>
                      </a:solidFill>
                    </a:endParaRPr>
                  </a:p>
                </xdr:txBody>
              </xdr:sp>
            </xdr:grpSp>
            <xdr:cxnSp macro="">
              <xdr:nvCxnSpPr>
                <xdr:cNvPr id="53" name="Straight Connector 52">
                  <a:extLst>
                    <a:ext uri="{FF2B5EF4-FFF2-40B4-BE49-F238E27FC236}">
                      <a16:creationId xmlns:a16="http://schemas.microsoft.com/office/drawing/2014/main" id="{3F686A70-A5F8-F1B3-ADA1-22CB25E4D55D}"/>
                    </a:ext>
                  </a:extLst>
                </xdr:cNvPr>
                <xdr:cNvCxnSpPr/>
              </xdr:nvCxnSpPr>
              <xdr:spPr>
                <a:xfrm>
                  <a:off x="53388513" y="7402947"/>
                  <a:ext cx="4572566" cy="0"/>
                </a:xfrm>
                <a:prstGeom prst="line">
                  <a:avLst/>
                </a:prstGeom>
                <a:ln w="6350">
                  <a:solidFill>
                    <a:srgbClr val="00B050"/>
                  </a:solidFill>
                  <a:prstDash val="lgDashDot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4" name="Straight Connector 53">
                  <a:extLst>
                    <a:ext uri="{FF2B5EF4-FFF2-40B4-BE49-F238E27FC236}">
                      <a16:creationId xmlns:a16="http://schemas.microsoft.com/office/drawing/2014/main" id="{3FA78295-56C9-AADD-415E-5EAA1F8D84E4}"/>
                    </a:ext>
                  </a:extLst>
                </xdr:cNvPr>
                <xdr:cNvCxnSpPr/>
              </xdr:nvCxnSpPr>
              <xdr:spPr>
                <a:xfrm>
                  <a:off x="55674000" y="5606272"/>
                  <a:ext cx="0" cy="3558096"/>
                </a:xfrm>
                <a:prstGeom prst="line">
                  <a:avLst/>
                </a:prstGeom>
                <a:ln w="6350">
                  <a:solidFill>
                    <a:srgbClr val="00B050"/>
                  </a:solidFill>
                  <a:prstDash val="lgDashDot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5" name="Arc 54">
                  <a:extLst>
                    <a:ext uri="{FF2B5EF4-FFF2-40B4-BE49-F238E27FC236}">
                      <a16:creationId xmlns:a16="http://schemas.microsoft.com/office/drawing/2014/main" id="{3C59C10C-74C4-37F8-1BC8-82BA8EA42629}"/>
                    </a:ext>
                  </a:extLst>
                </xdr:cNvPr>
                <xdr:cNvSpPr/>
              </xdr:nvSpPr>
              <xdr:spPr>
                <a:xfrm>
                  <a:off x="55983189" y="7119938"/>
                  <a:ext cx="428625" cy="289718"/>
                </a:xfrm>
                <a:prstGeom prst="arc">
                  <a:avLst>
                    <a:gd name="adj1" fmla="val 17839354"/>
                    <a:gd name="adj2" fmla="val 4129419"/>
                  </a:avLst>
                </a:prstGeom>
                <a:ln w="6350">
                  <a:solidFill>
                    <a:srgbClr val="FF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</xdr:grpSp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F794AF22-3120-9093-3478-3615FF468637}"/>
                </a:ext>
              </a:extLst>
            </xdr:cNvPr>
            <xdr:cNvSpPr txBox="1"/>
          </xdr:nvSpPr>
          <xdr:spPr>
            <a:xfrm>
              <a:off x="53530279" y="9622054"/>
              <a:ext cx="847496" cy="3845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050" b="1">
                  <a:solidFill>
                    <a:srgbClr val="0070C0"/>
                  </a:solidFill>
                </a:rPr>
                <a:t>Fx</a:t>
              </a:r>
              <a:endParaRPr lang="en-US" sz="105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0C234714-C363-C5EF-EBD0-3148D2629AD7}"/>
                </a:ext>
              </a:extLst>
            </xdr:cNvPr>
            <xdr:cNvSpPr txBox="1"/>
          </xdr:nvSpPr>
          <xdr:spPr>
            <a:xfrm>
              <a:off x="57168066" y="9998836"/>
              <a:ext cx="939901" cy="41862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050" b="1">
                  <a:solidFill>
                    <a:srgbClr val="0070C0"/>
                  </a:solidFill>
                </a:rPr>
                <a:t>Fy</a:t>
              </a:r>
              <a:endParaRPr lang="en-US" sz="105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11B592DA-6BBF-A498-BF53-8BA11E1D5C65}"/>
                </a:ext>
              </a:extLst>
            </xdr:cNvPr>
            <xdr:cNvSpPr txBox="1"/>
          </xdr:nvSpPr>
          <xdr:spPr>
            <a:xfrm>
              <a:off x="58145402" y="6619461"/>
              <a:ext cx="1071541" cy="4489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050" b="1">
                  <a:solidFill>
                    <a:srgbClr val="0070C0"/>
                  </a:solidFill>
                </a:rPr>
                <a:t>Mx</a:t>
              </a:r>
              <a:endParaRPr lang="en-US" sz="1050" b="1">
                <a:solidFill>
                  <a:srgbClr val="0070C0"/>
                </a:solidFill>
              </a:endParaRPr>
            </a:p>
          </xdr:txBody>
        </xdr:sp>
      </xdr:grpSp>
      <xdr:sp macro="" textlink="">
        <xdr:nvSpPr>
          <xdr:cNvPr id="42" name="Arc 41">
            <a:extLst>
              <a:ext uri="{FF2B5EF4-FFF2-40B4-BE49-F238E27FC236}">
                <a16:creationId xmlns:a16="http://schemas.microsoft.com/office/drawing/2014/main" id="{8511C42F-A75A-08BA-CB55-D685266E87F7}"/>
              </a:ext>
            </a:extLst>
          </xdr:cNvPr>
          <xdr:cNvSpPr/>
        </xdr:nvSpPr>
        <xdr:spPr>
          <a:xfrm rot="21000184">
            <a:off x="20424236" y="8851499"/>
            <a:ext cx="357372" cy="468731"/>
          </a:xfrm>
          <a:prstGeom prst="arc">
            <a:avLst>
              <a:gd name="adj1" fmla="val 13525292"/>
              <a:gd name="adj2" fmla="val 5888145"/>
            </a:avLst>
          </a:prstGeom>
          <a:ln w="19050">
            <a:solidFill>
              <a:srgbClr val="FF0000"/>
            </a:solidFill>
            <a:headEnd type="stealth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3" name="Arc 42">
            <a:extLst>
              <a:ext uri="{FF2B5EF4-FFF2-40B4-BE49-F238E27FC236}">
                <a16:creationId xmlns:a16="http://schemas.microsoft.com/office/drawing/2014/main" id="{6B140BD2-A589-F060-E3B6-7F7687DA292A}"/>
              </a:ext>
            </a:extLst>
          </xdr:cNvPr>
          <xdr:cNvSpPr/>
        </xdr:nvSpPr>
        <xdr:spPr>
          <a:xfrm rot="15381898">
            <a:off x="19065739" y="8531515"/>
            <a:ext cx="397425" cy="522097"/>
          </a:xfrm>
          <a:prstGeom prst="arc">
            <a:avLst>
              <a:gd name="adj1" fmla="val 13525292"/>
              <a:gd name="adj2" fmla="val 5888145"/>
            </a:avLst>
          </a:prstGeom>
          <a:ln w="19050">
            <a:solidFill>
              <a:srgbClr val="00B050"/>
            </a:solidFill>
            <a:headEnd type="none" w="lg" len="lg"/>
            <a:tailEnd type="stealth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440759D3-D653-4536-A921-28D5A2A3DC80}"/>
              </a:ext>
            </a:extLst>
          </xdr:cNvPr>
          <xdr:cNvSpPr txBox="1"/>
        </xdr:nvSpPr>
        <xdr:spPr>
          <a:xfrm>
            <a:off x="19157156" y="8376047"/>
            <a:ext cx="506191" cy="21468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1050" b="1">
                <a:solidFill>
                  <a:srgbClr val="0070C0"/>
                </a:solidFill>
              </a:rPr>
              <a:t>My</a:t>
            </a:r>
            <a:endParaRPr lang="en-US" sz="1050" b="1">
              <a:solidFill>
                <a:srgbClr val="0070C0"/>
              </a:solidFill>
            </a:endParaRPr>
          </a:p>
        </xdr:txBody>
      </xdr:sp>
    </xdr:grpSp>
    <xdr:clientData/>
  </xdr:twoCellAnchor>
  <xdr:twoCellAnchor>
    <xdr:from>
      <xdr:col>22</xdr:col>
      <xdr:colOff>180976</xdr:colOff>
      <xdr:row>55</xdr:row>
      <xdr:rowOff>104775</xdr:rowOff>
    </xdr:from>
    <xdr:to>
      <xdr:col>29</xdr:col>
      <xdr:colOff>200025</xdr:colOff>
      <xdr:row>72</xdr:row>
      <xdr:rowOff>142875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036DD4E9-2833-48F6-A1C0-AF4C8BD8C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285750</xdr:colOff>
      <xdr:row>4</xdr:row>
      <xdr:rowOff>180975</xdr:rowOff>
    </xdr:from>
    <xdr:to>
      <xdr:col>29</xdr:col>
      <xdr:colOff>161925</xdr:colOff>
      <xdr:row>21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95EE9D-FAF9-4365-8CB5-C53E2FE273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28575</xdr:colOff>
      <xdr:row>110</xdr:row>
      <xdr:rowOff>133350</xdr:rowOff>
    </xdr:from>
    <xdr:to>
      <xdr:col>66</xdr:col>
      <xdr:colOff>38100</xdr:colOff>
      <xdr:row>134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D3FC25-26B3-45C2-AEBB-AB91F9284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109</xdr:col>
      <xdr:colOff>390525</xdr:colOff>
      <xdr:row>54</xdr:row>
      <xdr:rowOff>190500</xdr:rowOff>
    </xdr:from>
    <xdr:to>
      <xdr:col>115</xdr:col>
      <xdr:colOff>485775</xdr:colOff>
      <xdr:row>74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035D8F-B015-46CA-AFC2-C550863120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90</xdr:col>
      <xdr:colOff>192985</xdr:colOff>
      <xdr:row>57</xdr:row>
      <xdr:rowOff>18221</xdr:rowOff>
    </xdr:from>
    <xdr:to>
      <xdr:col>97</xdr:col>
      <xdr:colOff>773989</xdr:colOff>
      <xdr:row>75</xdr:row>
      <xdr:rowOff>110923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B6ED96D-2382-46D6-B92C-781DFE5B7563}"/>
            </a:ext>
          </a:extLst>
        </xdr:cNvPr>
        <xdr:cNvGrpSpPr/>
      </xdr:nvGrpSpPr>
      <xdr:grpSpPr>
        <a:xfrm>
          <a:off x="55266535" y="7809671"/>
          <a:ext cx="5219679" cy="3655052"/>
          <a:chOff x="53635275" y="6562725"/>
          <a:chExt cx="5242457" cy="3652568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4605880D-17D5-EED3-A6C3-63FF63AB8E47}"/>
              </a:ext>
            </a:extLst>
          </xdr:cNvPr>
          <xdr:cNvGrpSpPr/>
        </xdr:nvGrpSpPr>
        <xdr:grpSpPr>
          <a:xfrm>
            <a:off x="53635275" y="6562725"/>
            <a:ext cx="5242457" cy="3652568"/>
            <a:chOff x="49730025" y="6800850"/>
            <a:chExt cx="5223407" cy="3652568"/>
          </a:xfrm>
        </xdr:grpSpPr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99CAA4D-39FF-C980-FB8B-86EDED253857}"/>
                </a:ext>
              </a:extLst>
            </xdr:cNvPr>
            <xdr:cNvSpPr txBox="1"/>
          </xdr:nvSpPr>
          <xdr:spPr>
            <a:xfrm>
              <a:off x="54605405" y="8555758"/>
              <a:ext cx="348027" cy="24920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050" b="1">
                  <a:solidFill>
                    <a:srgbClr val="0070C0"/>
                  </a:solidFill>
                </a:rPr>
                <a:t>X'</a:t>
              </a:r>
              <a:endParaRPr lang="en-US" sz="105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DAE0161-683E-B03D-7CBE-11EB36E036CC}"/>
                </a:ext>
              </a:extLst>
            </xdr:cNvPr>
            <xdr:cNvSpPr txBox="1"/>
          </xdr:nvSpPr>
          <xdr:spPr>
            <a:xfrm>
              <a:off x="52334843" y="6891607"/>
              <a:ext cx="349027" cy="25080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050" b="1">
                  <a:solidFill>
                    <a:srgbClr val="0070C0"/>
                  </a:solidFill>
                </a:rPr>
                <a:t>Y'</a:t>
              </a:r>
              <a:endParaRPr lang="en-US" sz="1050" b="1">
                <a:solidFill>
                  <a:srgbClr val="0070C0"/>
                </a:solidFill>
              </a:endParaRPr>
            </a:p>
          </xdr:txBody>
        </xdr:sp>
        <xdr:grpSp>
          <xdr:nvGrpSpPr>
            <xdr:cNvPr id="12" name="Group 11">
              <a:extLst>
                <a:ext uri="{FF2B5EF4-FFF2-40B4-BE49-F238E27FC236}">
                  <a16:creationId xmlns:a16="http://schemas.microsoft.com/office/drawing/2014/main" id="{15FE1548-FB1F-2C2F-7D83-8897F99ACD73}"/>
                </a:ext>
              </a:extLst>
            </xdr:cNvPr>
            <xdr:cNvGrpSpPr/>
          </xdr:nvGrpSpPr>
          <xdr:grpSpPr>
            <a:xfrm>
              <a:off x="49730025" y="6800850"/>
              <a:ext cx="4926673" cy="3652568"/>
              <a:chOff x="53024088" y="5534025"/>
              <a:chExt cx="4936991" cy="3630343"/>
            </a:xfrm>
          </xdr:grpSpPr>
          <xdr:grpSp>
            <xdr:nvGrpSpPr>
              <xdr:cNvPr id="15" name="Group 14">
                <a:extLst>
                  <a:ext uri="{FF2B5EF4-FFF2-40B4-BE49-F238E27FC236}">
                    <a16:creationId xmlns:a16="http://schemas.microsoft.com/office/drawing/2014/main" id="{B3BDEAB3-A65B-EF41-F4BC-0F8356626A3E}"/>
                  </a:ext>
                </a:extLst>
              </xdr:cNvPr>
              <xdr:cNvGrpSpPr/>
            </xdr:nvGrpSpPr>
            <xdr:grpSpPr>
              <a:xfrm>
                <a:off x="53024088" y="5534025"/>
                <a:ext cx="4625840" cy="3281795"/>
                <a:chOff x="52920900" y="5562600"/>
                <a:chExt cx="4615522" cy="3300845"/>
              </a:xfrm>
            </xdr:grpSpPr>
            <xdr:grpSp>
              <xdr:nvGrpSpPr>
                <xdr:cNvPr id="19" name="Group 18">
                  <a:extLst>
                    <a:ext uri="{FF2B5EF4-FFF2-40B4-BE49-F238E27FC236}">
                      <a16:creationId xmlns:a16="http://schemas.microsoft.com/office/drawing/2014/main" id="{572C6D43-EBD3-D16A-212F-3EDE2B68E2C7}"/>
                    </a:ext>
                  </a:extLst>
                </xdr:cNvPr>
                <xdr:cNvGrpSpPr/>
              </xdr:nvGrpSpPr>
              <xdr:grpSpPr>
                <a:xfrm>
                  <a:off x="53780439" y="6217265"/>
                  <a:ext cx="3577622" cy="2646180"/>
                  <a:chOff x="55835359" y="7064124"/>
                  <a:chExt cx="3580105" cy="2638387"/>
                </a:xfrm>
              </xdr:grpSpPr>
              <xdr:grpSp>
                <xdr:nvGrpSpPr>
                  <xdr:cNvPr id="27" name="Group 26">
                    <a:extLst>
                      <a:ext uri="{FF2B5EF4-FFF2-40B4-BE49-F238E27FC236}">
                        <a16:creationId xmlns:a16="http://schemas.microsoft.com/office/drawing/2014/main" id="{2E531C0A-7C05-84A2-3C3E-0F579CC78E4A}"/>
                      </a:ext>
                    </a:extLst>
                  </xdr:cNvPr>
                  <xdr:cNvGrpSpPr/>
                </xdr:nvGrpSpPr>
                <xdr:grpSpPr>
                  <a:xfrm rot="20105326">
                    <a:off x="55835359" y="7064124"/>
                    <a:ext cx="3580105" cy="2440643"/>
                    <a:chOff x="47158276" y="6400800"/>
                    <a:chExt cx="2686050" cy="1838325"/>
                  </a:xfrm>
                </xdr:grpSpPr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1624F285-1311-7972-07C6-E25ABFA6172E}"/>
                        </a:ext>
                      </a:extLst>
                    </xdr:cNvPr>
                    <xdr:cNvSpPr/>
                  </xdr:nvSpPr>
                  <xdr:spPr>
                    <a:xfrm>
                      <a:off x="47158276" y="6400800"/>
                      <a:ext cx="2686050" cy="1838325"/>
                    </a:xfrm>
                    <a:prstGeom prst="rect">
                      <a:avLst/>
                    </a:prstGeom>
                    <a:solidFill>
                      <a:schemeClr val="accent6">
                        <a:lumMod val="20000"/>
                        <a:lumOff val="80000"/>
                      </a:schemeClr>
                    </a:solidFill>
                    <a:ln w="19050">
                      <a:solidFill>
                        <a:srgbClr val="0070C0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4931EDF7-E0D9-3F58-25DD-81FF48A58990}"/>
                        </a:ext>
                      </a:extLst>
                    </xdr:cNvPr>
                    <xdr:cNvSpPr/>
                  </xdr:nvSpPr>
                  <xdr:spPr>
                    <a:xfrm>
                      <a:off x="48815626" y="6762750"/>
                      <a:ext cx="676275" cy="1114425"/>
                    </a:xfrm>
                    <a:prstGeom prst="rect">
                      <a:avLst/>
                    </a:prstGeom>
                    <a:solidFill>
                      <a:sysClr val="window" lastClr="FFFFFF"/>
                    </a:solidFill>
                    <a:ln w="19050">
                      <a:solidFill>
                        <a:srgbClr val="0070C0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cxnSp macro="">
                  <xdr:nvCxnSpPr>
                    <xdr:cNvPr id="38" name="Straight Connector 37">
                      <a:extLst>
                        <a:ext uri="{FF2B5EF4-FFF2-40B4-BE49-F238E27FC236}">
                          <a16:creationId xmlns:a16="http://schemas.microsoft.com/office/drawing/2014/main" id="{1D598302-E089-9EED-2825-1249D0AAFFAC}"/>
                        </a:ext>
                      </a:extLst>
                    </xdr:cNvPr>
                    <xdr:cNvCxnSpPr>
                      <a:stCxn id="36" idx="0"/>
                      <a:endCxn id="36" idx="2"/>
                    </xdr:cNvCxnSpPr>
                  </xdr:nvCxnSpPr>
                  <xdr:spPr>
                    <a:xfrm>
                      <a:off x="48501301" y="6400800"/>
                      <a:ext cx="0" cy="1838325"/>
                    </a:xfrm>
                    <a:prstGeom prst="line">
                      <a:avLst/>
                    </a:prstGeom>
                    <a:ln w="6350">
                      <a:solidFill>
                        <a:srgbClr val="FF0000"/>
                      </a:solidFill>
                      <a:prstDash val="lgDashDot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9" name="Straight Connector 38">
                      <a:extLst>
                        <a:ext uri="{FF2B5EF4-FFF2-40B4-BE49-F238E27FC236}">
                          <a16:creationId xmlns:a16="http://schemas.microsoft.com/office/drawing/2014/main" id="{9D65B41E-9701-CAB5-91D0-FD5F4EC3F351}"/>
                        </a:ext>
                      </a:extLst>
                    </xdr:cNvPr>
                    <xdr:cNvCxnSpPr>
                      <a:stCxn id="36" idx="1"/>
                      <a:endCxn id="36" idx="3"/>
                    </xdr:cNvCxnSpPr>
                  </xdr:nvCxnSpPr>
                  <xdr:spPr>
                    <a:xfrm>
                      <a:off x="47158276" y="7319963"/>
                      <a:ext cx="2686050" cy="0"/>
                    </a:xfrm>
                    <a:prstGeom prst="line">
                      <a:avLst/>
                    </a:prstGeom>
                    <a:ln w="6350">
                      <a:solidFill>
                        <a:srgbClr val="FF0000"/>
                      </a:solidFill>
                      <a:prstDash val="lgDashDot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sp macro="" textlink="">
                <xdr:nvSpPr>
                  <xdr:cNvPr id="28" name="Freeform: Shape 27">
                    <a:extLst>
                      <a:ext uri="{FF2B5EF4-FFF2-40B4-BE49-F238E27FC236}">
                        <a16:creationId xmlns:a16="http://schemas.microsoft.com/office/drawing/2014/main" id="{EA1AE0C4-CC34-6157-1B7D-00646EC2F78C}"/>
                      </a:ext>
                    </a:extLst>
                  </xdr:cNvPr>
                  <xdr:cNvSpPr/>
                </xdr:nvSpPr>
                <xdr:spPr>
                  <a:xfrm>
                    <a:off x="56227807" y="9520670"/>
                    <a:ext cx="1623579" cy="181841"/>
                  </a:xfrm>
                  <a:custGeom>
                    <a:avLst/>
                    <a:gdLst>
                      <a:gd name="csX0" fmla="*/ 0 w 1623579"/>
                      <a:gd name="csY0" fmla="*/ 0 h 181841"/>
                      <a:gd name="csX1" fmla="*/ 1623579 w 1623579"/>
                      <a:gd name="csY1" fmla="*/ 0 h 181841"/>
                      <a:gd name="csX2" fmla="*/ 1251238 w 1623579"/>
                      <a:gd name="csY2" fmla="*/ 181841 h 181841"/>
                      <a:gd name="csX3" fmla="*/ 82261 w 1623579"/>
                      <a:gd name="csY3" fmla="*/ 181841 h 181841"/>
                      <a:gd name="csX4" fmla="*/ 0 w 1623579"/>
                      <a:gd name="csY4" fmla="*/ 0 h 181841"/>
                    </a:gdLst>
                    <a:ahLst/>
                    <a:cxnLst>
                      <a:cxn ang="0">
                        <a:pos x="csX0" y="csY0"/>
                      </a:cxn>
                      <a:cxn ang="0">
                        <a:pos x="csX1" y="csY1"/>
                      </a:cxn>
                      <a:cxn ang="0">
                        <a:pos x="csX2" y="csY2"/>
                      </a:cxn>
                      <a:cxn ang="0">
                        <a:pos x="csX3" y="csY3"/>
                      </a:cxn>
                      <a:cxn ang="0">
                        <a:pos x="csX4" y="csY4"/>
                      </a:cxn>
                    </a:cxnLst>
                    <a:rect l="l" t="t" r="r" b="b"/>
                    <a:pathLst>
                      <a:path w="1623579" h="181841">
                        <a:moveTo>
                          <a:pt x="0" y="0"/>
                        </a:moveTo>
                        <a:lnTo>
                          <a:pt x="1623579" y="0"/>
                        </a:lnTo>
                        <a:lnTo>
                          <a:pt x="1251238" y="181841"/>
                        </a:lnTo>
                        <a:lnTo>
                          <a:pt x="82261" y="181841"/>
                        </a:lnTo>
                        <a:lnTo>
                          <a:pt x="0" y="0"/>
                        </a:lnTo>
                        <a:close/>
                      </a:path>
                    </a:pathLst>
                  </a:custGeom>
                  <a:solidFill>
                    <a:schemeClr val="accent5">
                      <a:lumMod val="20000"/>
                      <a:lumOff val="80000"/>
                    </a:schemeClr>
                  </a:solidFill>
                  <a:ln w="15875">
                    <a:solidFill>
                      <a:srgbClr val="0070C0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cxnSp macro="">
                <xdr:nvCxnSpPr>
                  <xdr:cNvPr id="29" name="Straight Arrow Connector 28">
                    <a:extLst>
                      <a:ext uri="{FF2B5EF4-FFF2-40B4-BE49-F238E27FC236}">
                        <a16:creationId xmlns:a16="http://schemas.microsoft.com/office/drawing/2014/main" id="{A7C3B66F-DEB1-DD20-FF22-289CE772210F}"/>
                      </a:ext>
                    </a:extLst>
                  </xdr:cNvPr>
                  <xdr:cNvCxnSpPr/>
                </xdr:nvCxnSpPr>
                <xdr:spPr>
                  <a:xfrm flipV="1">
                    <a:off x="56930925" y="8974282"/>
                    <a:ext cx="0" cy="646834"/>
                  </a:xfrm>
                  <a:prstGeom prst="straightConnector1">
                    <a:avLst/>
                  </a:prstGeom>
                  <a:ln w="25400">
                    <a:solidFill>
                      <a:srgbClr val="C00000"/>
                    </a:solidFill>
                    <a:headEnd type="oval" w="med" len="med"/>
                    <a:tailEnd type="stealth" w="lg" len="lg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0" name="Straight Arrow Connector 29">
                    <a:extLst>
                      <a:ext uri="{FF2B5EF4-FFF2-40B4-BE49-F238E27FC236}">
                        <a16:creationId xmlns:a16="http://schemas.microsoft.com/office/drawing/2014/main" id="{45D8E96C-69C6-D069-228B-BC67409EB809}"/>
                      </a:ext>
                    </a:extLst>
                  </xdr:cNvPr>
                  <xdr:cNvCxnSpPr/>
                </xdr:nvCxnSpPr>
                <xdr:spPr>
                  <a:xfrm flipH="1" flipV="1">
                    <a:off x="56696499" y="9114229"/>
                    <a:ext cx="234828" cy="506556"/>
                  </a:xfrm>
                  <a:prstGeom prst="straightConnector1">
                    <a:avLst/>
                  </a:prstGeom>
                  <a:ln w="22225">
                    <a:solidFill>
                      <a:srgbClr val="0070C0"/>
                    </a:solidFill>
                    <a:headEnd type="oval" w="med" len="med"/>
                    <a:tailEnd type="stealth" w="lg" len="lg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1" name="Straight Arrow Connector 30">
                    <a:extLst>
                      <a:ext uri="{FF2B5EF4-FFF2-40B4-BE49-F238E27FC236}">
                        <a16:creationId xmlns:a16="http://schemas.microsoft.com/office/drawing/2014/main" id="{0A12AF40-8602-21EF-D75D-856D16C11FA5}"/>
                      </a:ext>
                    </a:extLst>
                  </xdr:cNvPr>
                  <xdr:cNvCxnSpPr/>
                </xdr:nvCxnSpPr>
                <xdr:spPr>
                  <a:xfrm flipV="1">
                    <a:off x="56938007" y="9514342"/>
                    <a:ext cx="254757" cy="112568"/>
                  </a:xfrm>
                  <a:prstGeom prst="straightConnector1">
                    <a:avLst/>
                  </a:prstGeom>
                  <a:ln w="22225">
                    <a:solidFill>
                      <a:srgbClr val="0070C0"/>
                    </a:solidFill>
                    <a:headEnd type="oval" w="med" len="med"/>
                    <a:tailEnd type="stealth" w="lg" len="lg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2" name="Straight Connector 31">
                    <a:extLst>
                      <a:ext uri="{FF2B5EF4-FFF2-40B4-BE49-F238E27FC236}">
                        <a16:creationId xmlns:a16="http://schemas.microsoft.com/office/drawing/2014/main" id="{232FBC0E-F6E8-73A8-5F8A-09FA28DD7DBC}"/>
                      </a:ext>
                    </a:extLst>
                  </xdr:cNvPr>
                  <xdr:cNvCxnSpPr/>
                </xdr:nvCxnSpPr>
                <xdr:spPr>
                  <a:xfrm>
                    <a:off x="56540733" y="8789946"/>
                    <a:ext cx="146006" cy="314382"/>
                  </a:xfrm>
                  <a:prstGeom prst="line">
                    <a:avLst/>
                  </a:prstGeom>
                  <a:ln>
                    <a:solidFill>
                      <a:srgbClr val="0070C0"/>
                    </a:solidFill>
                    <a:prstDash val="sysDash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3" name="Straight Connector 32">
                    <a:extLst>
                      <a:ext uri="{FF2B5EF4-FFF2-40B4-BE49-F238E27FC236}">
                        <a16:creationId xmlns:a16="http://schemas.microsoft.com/office/drawing/2014/main" id="{793DD915-0F8F-C3BE-17AD-6C4B31E78786}"/>
                      </a:ext>
                    </a:extLst>
                  </xdr:cNvPr>
                  <xdr:cNvCxnSpPr/>
                </xdr:nvCxnSpPr>
                <xdr:spPr>
                  <a:xfrm>
                    <a:off x="56934721" y="8984776"/>
                    <a:ext cx="237318" cy="510997"/>
                  </a:xfrm>
                  <a:prstGeom prst="line">
                    <a:avLst/>
                  </a:prstGeom>
                  <a:ln>
                    <a:solidFill>
                      <a:srgbClr val="FF0000"/>
                    </a:solidFill>
                    <a:prstDash val="sysDot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4" name="Straight Connector 33">
                    <a:extLst>
                      <a:ext uri="{FF2B5EF4-FFF2-40B4-BE49-F238E27FC236}">
                        <a16:creationId xmlns:a16="http://schemas.microsoft.com/office/drawing/2014/main" id="{ABA3894D-7892-FD89-49F4-A3999A5E7D68}"/>
                      </a:ext>
                    </a:extLst>
                  </xdr:cNvPr>
                  <xdr:cNvCxnSpPr/>
                </xdr:nvCxnSpPr>
                <xdr:spPr>
                  <a:xfrm flipV="1">
                    <a:off x="56710407" y="8992561"/>
                    <a:ext cx="234263" cy="108797"/>
                  </a:xfrm>
                  <a:prstGeom prst="line">
                    <a:avLst/>
                  </a:prstGeom>
                  <a:ln>
                    <a:solidFill>
                      <a:srgbClr val="FF0000"/>
                    </a:solidFill>
                    <a:prstDash val="sysDot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5" name="Straight Connector 34">
                    <a:extLst>
                      <a:ext uri="{FF2B5EF4-FFF2-40B4-BE49-F238E27FC236}">
                        <a16:creationId xmlns:a16="http://schemas.microsoft.com/office/drawing/2014/main" id="{4F548762-98B5-C99A-5889-F03E34377525}"/>
                      </a:ext>
                    </a:extLst>
                  </xdr:cNvPr>
                  <xdr:cNvCxnSpPr/>
                </xdr:nvCxnSpPr>
                <xdr:spPr>
                  <a:xfrm flipV="1">
                    <a:off x="57186657" y="9121878"/>
                    <a:ext cx="832124" cy="386458"/>
                  </a:xfrm>
                  <a:prstGeom prst="line">
                    <a:avLst/>
                  </a:prstGeom>
                  <a:ln>
                    <a:solidFill>
                      <a:srgbClr val="0070C0"/>
                    </a:solidFill>
                    <a:prstDash val="sysDash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cxnSp macro="">
              <xdr:nvCxnSpPr>
                <xdr:cNvPr id="20" name="Straight Connector 19">
                  <a:extLst>
                    <a:ext uri="{FF2B5EF4-FFF2-40B4-BE49-F238E27FC236}">
                      <a16:creationId xmlns:a16="http://schemas.microsoft.com/office/drawing/2014/main" id="{F9CD787D-BE35-FC60-4FAB-E10F9634BA26}"/>
                    </a:ext>
                  </a:extLst>
                </xdr:cNvPr>
                <xdr:cNvCxnSpPr/>
              </xdr:nvCxnSpPr>
              <xdr:spPr>
                <a:xfrm>
                  <a:off x="53120925" y="5562600"/>
                  <a:ext cx="3314700" cy="0"/>
                </a:xfrm>
                <a:prstGeom prst="line">
                  <a:avLst/>
                </a:prstGeom>
                <a:ln w="3175">
                  <a:solidFill>
                    <a:srgbClr val="0070C0"/>
                  </a:solidFill>
                  <a:headEnd type="oval"/>
                  <a:tailEnd type="non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1" name="Straight Connector 20">
                  <a:extLst>
                    <a:ext uri="{FF2B5EF4-FFF2-40B4-BE49-F238E27FC236}">
                      <a16:creationId xmlns:a16="http://schemas.microsoft.com/office/drawing/2014/main" id="{4B45A121-8BC0-1EB4-EE33-4AC47A8E27DD}"/>
                    </a:ext>
                  </a:extLst>
                </xdr:cNvPr>
                <xdr:cNvCxnSpPr/>
              </xdr:nvCxnSpPr>
              <xdr:spPr>
                <a:xfrm>
                  <a:off x="53120925" y="8772525"/>
                  <a:ext cx="971550" cy="0"/>
                </a:xfrm>
                <a:prstGeom prst="line">
                  <a:avLst/>
                </a:prstGeom>
                <a:ln w="3175">
                  <a:solidFill>
                    <a:srgbClr val="0070C0"/>
                  </a:solidFill>
                  <a:headEnd type="oval"/>
                  <a:tailEnd type="non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2" name="Straight Connector 21">
                  <a:extLst>
                    <a:ext uri="{FF2B5EF4-FFF2-40B4-BE49-F238E27FC236}">
                      <a16:creationId xmlns:a16="http://schemas.microsoft.com/office/drawing/2014/main" id="{BEF08E74-9817-21F0-74FF-5AF3882C2479}"/>
                    </a:ext>
                  </a:extLst>
                </xdr:cNvPr>
                <xdr:cNvCxnSpPr/>
              </xdr:nvCxnSpPr>
              <xdr:spPr>
                <a:xfrm>
                  <a:off x="53111400" y="5562600"/>
                  <a:ext cx="0" cy="3219450"/>
                </a:xfrm>
                <a:prstGeom prst="line">
                  <a:avLst/>
                </a:prstGeom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A196C9D6-92EE-C107-DEB4-BACF61C8708C}"/>
                    </a:ext>
                  </a:extLst>
                </xdr:cNvPr>
                <xdr:cNvSpPr txBox="1"/>
              </xdr:nvSpPr>
              <xdr:spPr>
                <a:xfrm>
                  <a:off x="52920900" y="7105650"/>
                  <a:ext cx="348322" cy="24966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sz="900"/>
                    <a:t>d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866D7628-03B4-FCFE-A0CA-3140FE6FEAC8}"/>
                    </a:ext>
                  </a:extLst>
                </xdr:cNvPr>
                <xdr:cNvSpPr txBox="1"/>
              </xdr:nvSpPr>
              <xdr:spPr>
                <a:xfrm>
                  <a:off x="55483125" y="7191375"/>
                  <a:ext cx="348322" cy="24966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altLang="ko-KR" sz="1050" b="1">
                      <a:solidFill>
                        <a:srgbClr val="0070C0"/>
                      </a:solidFill>
                    </a:rPr>
                    <a:t>0</a:t>
                  </a:r>
                  <a:endParaRPr lang="en-US" sz="1050" b="1">
                    <a:solidFill>
                      <a:srgbClr val="0070C0"/>
                    </a:solidFill>
                  </a:endParaRP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54B53D92-46CC-2F65-9850-DB3CC4BAF270}"/>
                    </a:ext>
                  </a:extLst>
                </xdr:cNvPr>
                <xdr:cNvSpPr txBox="1"/>
              </xdr:nvSpPr>
              <xdr:spPr>
                <a:xfrm>
                  <a:off x="57188100" y="6534150"/>
                  <a:ext cx="348322" cy="24966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altLang="ko-KR" sz="1050" b="1">
                      <a:solidFill>
                        <a:srgbClr val="0070C0"/>
                      </a:solidFill>
                    </a:rPr>
                    <a:t>X</a:t>
                  </a:r>
                  <a:endParaRPr lang="en-US" sz="1050" b="1">
                    <a:solidFill>
                      <a:srgbClr val="0070C0"/>
                    </a:solidFill>
                  </a:endParaRP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5E42CB27-CC6A-F723-0F52-FE21BFF9F3BD}"/>
                    </a:ext>
                  </a:extLst>
                </xdr:cNvPr>
                <xdr:cNvSpPr txBox="1"/>
              </xdr:nvSpPr>
              <xdr:spPr>
                <a:xfrm>
                  <a:off x="54892575" y="6086475"/>
                  <a:ext cx="348322" cy="24966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altLang="ko-KR" sz="1050" b="1">
                      <a:solidFill>
                        <a:srgbClr val="0070C0"/>
                      </a:solidFill>
                    </a:rPr>
                    <a:t>Y</a:t>
                  </a:r>
                  <a:endParaRPr lang="en-US" sz="1050" b="1">
                    <a:solidFill>
                      <a:srgbClr val="0070C0"/>
                    </a:solidFill>
                  </a:endParaRPr>
                </a:p>
              </xdr:txBody>
            </xdr:sp>
          </xdr:grpSp>
          <xdr:cxnSp macro="">
            <xdr:nvCxnSpPr>
              <xdr:cNvPr id="16" name="Straight Connector 15">
                <a:extLst>
                  <a:ext uri="{FF2B5EF4-FFF2-40B4-BE49-F238E27FC236}">
                    <a16:creationId xmlns:a16="http://schemas.microsoft.com/office/drawing/2014/main" id="{7383D11A-ACC3-2BE6-5749-4CF2FE0A2133}"/>
                  </a:ext>
                </a:extLst>
              </xdr:cNvPr>
              <xdr:cNvCxnSpPr/>
            </xdr:nvCxnSpPr>
            <xdr:spPr>
              <a:xfrm>
                <a:off x="53388513" y="7402947"/>
                <a:ext cx="4572566" cy="0"/>
              </a:xfrm>
              <a:prstGeom prst="line">
                <a:avLst/>
              </a:prstGeom>
              <a:ln w="6350">
                <a:solidFill>
                  <a:srgbClr val="00B050"/>
                </a:solidFill>
                <a:prstDash val="lgDashDot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7" name="Straight Connector 16">
                <a:extLst>
                  <a:ext uri="{FF2B5EF4-FFF2-40B4-BE49-F238E27FC236}">
                    <a16:creationId xmlns:a16="http://schemas.microsoft.com/office/drawing/2014/main" id="{B5D8E642-CC2F-E174-D674-87AD039F6D51}"/>
                  </a:ext>
                </a:extLst>
              </xdr:cNvPr>
              <xdr:cNvCxnSpPr/>
            </xdr:nvCxnSpPr>
            <xdr:spPr>
              <a:xfrm>
                <a:off x="55674000" y="5606272"/>
                <a:ext cx="0" cy="3558096"/>
              </a:xfrm>
              <a:prstGeom prst="line">
                <a:avLst/>
              </a:prstGeom>
              <a:ln w="6350">
                <a:solidFill>
                  <a:srgbClr val="00B050"/>
                </a:solidFill>
                <a:prstDash val="lgDashDot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8" name="Arc 17">
                <a:extLst>
                  <a:ext uri="{FF2B5EF4-FFF2-40B4-BE49-F238E27FC236}">
                    <a16:creationId xmlns:a16="http://schemas.microsoft.com/office/drawing/2014/main" id="{0392371F-33B7-A032-FBEF-86B848D9CB21}"/>
                  </a:ext>
                </a:extLst>
              </xdr:cNvPr>
              <xdr:cNvSpPr/>
            </xdr:nvSpPr>
            <xdr:spPr>
              <a:xfrm>
                <a:off x="55983189" y="7119938"/>
                <a:ext cx="428625" cy="289718"/>
              </a:xfrm>
              <a:prstGeom prst="arc">
                <a:avLst>
                  <a:gd name="adj1" fmla="val 17839354"/>
                  <a:gd name="adj2" fmla="val 4129419"/>
                </a:avLst>
              </a:prstGeom>
              <a:ln w="6350">
                <a:solidFill>
                  <a:srgbClr val="FF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F5E2748-2A1E-F063-3ED2-153964560B00}"/>
                </a:ext>
              </a:extLst>
            </xdr:cNvPr>
            <xdr:cNvSpPr txBox="1"/>
          </xdr:nvSpPr>
          <xdr:spPr>
            <a:xfrm>
              <a:off x="51139725" y="8972550"/>
              <a:ext cx="348322" cy="24966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050" b="1">
                  <a:solidFill>
                    <a:srgbClr val="0070C0"/>
                  </a:solidFill>
                </a:rPr>
                <a:t>x</a:t>
              </a:r>
              <a:endParaRPr lang="en-US" sz="105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D3FB45A-F91B-BE88-A621-F995723BBB67}"/>
                </a:ext>
              </a:extLst>
            </xdr:cNvPr>
            <xdr:cNvSpPr txBox="1"/>
          </xdr:nvSpPr>
          <xdr:spPr>
            <a:xfrm>
              <a:off x="52730400" y="9344025"/>
              <a:ext cx="348322" cy="24966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050" b="1">
                  <a:solidFill>
                    <a:srgbClr val="0070C0"/>
                  </a:solidFill>
                </a:rPr>
                <a:t>y</a:t>
              </a:r>
              <a:endParaRPr lang="en-US" sz="1050" b="1">
                <a:solidFill>
                  <a:srgbClr val="0070C0"/>
                </a:solidFill>
              </a:endParaRPr>
            </a:p>
          </xdr:txBody>
        </xdr:sp>
      </xdr:grp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BA0B40B-000B-0364-D47F-46AD6AF795AE}"/>
              </a:ext>
            </a:extLst>
          </xdr:cNvPr>
          <xdr:cNvSpPr txBox="1"/>
        </xdr:nvSpPr>
        <xdr:spPr>
          <a:xfrm>
            <a:off x="55606950" y="9029700"/>
            <a:ext cx="348322" cy="24966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1050" b="1">
                <a:solidFill>
                  <a:srgbClr val="0070C0"/>
                </a:solidFill>
              </a:rPr>
              <a:t>Fc</a:t>
            </a:r>
            <a:endParaRPr lang="en-US" sz="1050" b="1">
              <a:solidFill>
                <a:srgbClr val="0070C0"/>
              </a:solidFill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D0919B5F-5209-098F-48F6-9F29D114BB44}"/>
              </a:ext>
            </a:extLst>
          </xdr:cNvPr>
          <xdr:cNvSpPr txBox="1"/>
        </xdr:nvSpPr>
        <xdr:spPr>
          <a:xfrm>
            <a:off x="55025925" y="9315450"/>
            <a:ext cx="462622" cy="2972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1050" b="1">
                <a:solidFill>
                  <a:srgbClr val="0070C0"/>
                </a:solidFill>
              </a:rPr>
              <a:t>Fcy</a:t>
            </a:r>
            <a:endParaRPr lang="en-US" sz="1050" b="1">
              <a:solidFill>
                <a:srgbClr val="0070C0"/>
              </a:solidFill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A72200C7-86D5-02E7-1121-173AAA22AE7C}"/>
              </a:ext>
            </a:extLst>
          </xdr:cNvPr>
          <xdr:cNvSpPr txBox="1"/>
        </xdr:nvSpPr>
        <xdr:spPr>
          <a:xfrm>
            <a:off x="55768875" y="9324975"/>
            <a:ext cx="462622" cy="2972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1050" b="1">
                <a:solidFill>
                  <a:srgbClr val="0070C0"/>
                </a:solidFill>
              </a:rPr>
              <a:t>Fcx</a:t>
            </a:r>
            <a:endParaRPr lang="en-US" sz="1050" b="1">
              <a:solidFill>
                <a:srgbClr val="0070C0"/>
              </a:solidFill>
            </a:endParaRPr>
          </a:p>
        </xdr:txBody>
      </xdr:sp>
    </xdr:grpSp>
    <xdr:clientData/>
  </xdr:twoCellAnchor>
  <xdr:twoCellAnchor>
    <xdr:from>
      <xdr:col>24</xdr:col>
      <xdr:colOff>282187</xdr:colOff>
      <xdr:row>109</xdr:row>
      <xdr:rowOff>130970</xdr:rowOff>
    </xdr:from>
    <xdr:to>
      <xdr:col>30</xdr:col>
      <xdr:colOff>113110</xdr:colOff>
      <xdr:row>121</xdr:row>
      <xdr:rowOff>40480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2FD21488-DA94-4EDD-8A13-575F51466762}"/>
            </a:ext>
          </a:extLst>
        </xdr:cNvPr>
        <xdr:cNvGrpSpPr/>
      </xdr:nvGrpSpPr>
      <xdr:grpSpPr>
        <a:xfrm>
          <a:off x="13741012" y="18133220"/>
          <a:ext cx="2736048" cy="2195510"/>
          <a:chOff x="18276103" y="8376047"/>
          <a:chExt cx="2726523" cy="2184795"/>
        </a:xfrm>
      </xdr:grpSpPr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744C90D1-1575-0973-D110-439E37A9C4DC}"/>
              </a:ext>
            </a:extLst>
          </xdr:cNvPr>
          <xdr:cNvGrpSpPr/>
        </xdr:nvGrpSpPr>
        <xdr:grpSpPr>
          <a:xfrm>
            <a:off x="18276103" y="8618161"/>
            <a:ext cx="2726523" cy="1942681"/>
            <a:chOff x="53445246" y="6528984"/>
            <a:chExt cx="5771697" cy="4062779"/>
          </a:xfrm>
        </xdr:grpSpPr>
        <xdr:grpSp>
          <xdr:nvGrpSpPr>
            <xdr:cNvPr id="45" name="Group 44">
              <a:extLst>
                <a:ext uri="{FF2B5EF4-FFF2-40B4-BE49-F238E27FC236}">
                  <a16:creationId xmlns:a16="http://schemas.microsoft.com/office/drawing/2014/main" id="{AC1F9490-3E95-1236-3359-90DC63A6BA2F}"/>
                </a:ext>
              </a:extLst>
            </xdr:cNvPr>
            <xdr:cNvGrpSpPr/>
          </xdr:nvGrpSpPr>
          <xdr:grpSpPr>
            <a:xfrm>
              <a:off x="53445246" y="6528984"/>
              <a:ext cx="5733892" cy="4062779"/>
              <a:chOff x="49540693" y="6767109"/>
              <a:chExt cx="5713057" cy="4062779"/>
            </a:xfrm>
          </xdr:grpSpPr>
          <xdr:sp macro="" textlink="">
            <xdr:nvSpPr>
              <xdr:cNvPr id="49" name="TextBox 48">
                <a:extLst>
                  <a:ext uri="{FF2B5EF4-FFF2-40B4-BE49-F238E27FC236}">
                    <a16:creationId xmlns:a16="http://schemas.microsoft.com/office/drawing/2014/main" id="{85B02573-E7A4-8B97-2472-AA83ED99A892}"/>
                  </a:ext>
                </a:extLst>
              </xdr:cNvPr>
              <xdr:cNvSpPr txBox="1"/>
            </xdr:nvSpPr>
            <xdr:spPr>
              <a:xfrm>
                <a:off x="54605405" y="8555757"/>
                <a:ext cx="648345" cy="30704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r>
                  <a:rPr lang="en-US" altLang="ko-KR" sz="1050" b="1">
                    <a:solidFill>
                      <a:srgbClr val="0070C0"/>
                    </a:solidFill>
                  </a:rPr>
                  <a:t>X'</a:t>
                </a:r>
                <a:endParaRPr lang="en-US" sz="1050" b="1">
                  <a:solidFill>
                    <a:srgbClr val="0070C0"/>
                  </a:solidFill>
                </a:endParaRPr>
              </a:p>
            </xdr:txBody>
          </xdr:sp>
          <xdr:sp macro="" textlink="">
            <xdr:nvSpPr>
              <xdr:cNvPr id="50" name="TextBox 49">
                <a:extLst>
                  <a:ext uri="{FF2B5EF4-FFF2-40B4-BE49-F238E27FC236}">
                    <a16:creationId xmlns:a16="http://schemas.microsoft.com/office/drawing/2014/main" id="{B57EF64D-CE70-AAE9-E067-84C8A9F9FCD2}"/>
                  </a:ext>
                </a:extLst>
              </xdr:cNvPr>
              <xdr:cNvSpPr txBox="1"/>
            </xdr:nvSpPr>
            <xdr:spPr>
              <a:xfrm>
                <a:off x="52234390" y="6767109"/>
                <a:ext cx="696457" cy="29045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r>
                  <a:rPr lang="en-US" altLang="ko-KR" sz="1050" b="1">
                    <a:solidFill>
                      <a:srgbClr val="0070C0"/>
                    </a:solidFill>
                  </a:rPr>
                  <a:t>Y'</a:t>
                </a:r>
                <a:endParaRPr lang="en-US" sz="1050" b="1">
                  <a:solidFill>
                    <a:srgbClr val="0070C0"/>
                  </a:solidFill>
                </a:endParaRPr>
              </a:p>
            </xdr:txBody>
          </xdr:sp>
          <xdr:grpSp>
            <xdr:nvGrpSpPr>
              <xdr:cNvPr id="51" name="Group 50">
                <a:extLst>
                  <a:ext uri="{FF2B5EF4-FFF2-40B4-BE49-F238E27FC236}">
                    <a16:creationId xmlns:a16="http://schemas.microsoft.com/office/drawing/2014/main" id="{05059A34-4535-F310-A8D1-5B7ACD949C20}"/>
                  </a:ext>
                </a:extLst>
              </xdr:cNvPr>
              <xdr:cNvGrpSpPr/>
            </xdr:nvGrpSpPr>
            <xdr:grpSpPr>
              <a:xfrm>
                <a:off x="49540693" y="6873540"/>
                <a:ext cx="5116010" cy="3956348"/>
                <a:chOff x="52834355" y="5606272"/>
                <a:chExt cx="5126724" cy="3932275"/>
              </a:xfrm>
            </xdr:grpSpPr>
            <xdr:grpSp>
              <xdr:nvGrpSpPr>
                <xdr:cNvPr id="52" name="Group 51">
                  <a:extLst>
                    <a:ext uri="{FF2B5EF4-FFF2-40B4-BE49-F238E27FC236}">
                      <a16:creationId xmlns:a16="http://schemas.microsoft.com/office/drawing/2014/main" id="{8E7F44D8-BDCD-4019-8C1C-610EC4095E51}"/>
                    </a:ext>
                  </a:extLst>
                </xdr:cNvPr>
                <xdr:cNvGrpSpPr/>
              </xdr:nvGrpSpPr>
              <xdr:grpSpPr>
                <a:xfrm>
                  <a:off x="52834355" y="5968259"/>
                  <a:ext cx="4815595" cy="3570288"/>
                  <a:chOff x="52731570" y="5999355"/>
                  <a:chExt cx="4804852" cy="3591013"/>
                </a:xfrm>
              </xdr:grpSpPr>
              <xdr:grpSp>
                <xdr:nvGrpSpPr>
                  <xdr:cNvPr id="56" name="Group 55">
                    <a:extLst>
                      <a:ext uri="{FF2B5EF4-FFF2-40B4-BE49-F238E27FC236}">
                        <a16:creationId xmlns:a16="http://schemas.microsoft.com/office/drawing/2014/main" id="{F225D2D3-9AB3-E59D-4FAE-E1ABF0D3020E}"/>
                      </a:ext>
                    </a:extLst>
                  </xdr:cNvPr>
                  <xdr:cNvGrpSpPr/>
                </xdr:nvGrpSpPr>
                <xdr:grpSpPr>
                  <a:xfrm>
                    <a:off x="52731570" y="6217002"/>
                    <a:ext cx="4627651" cy="3373366"/>
                    <a:chOff x="54785777" y="7063861"/>
                    <a:chExt cx="4630864" cy="3363431"/>
                  </a:xfrm>
                </xdr:grpSpPr>
                <xdr:grpSp>
                  <xdr:nvGrpSpPr>
                    <xdr:cNvPr id="60" name="Group 59">
                      <a:extLst>
                        <a:ext uri="{FF2B5EF4-FFF2-40B4-BE49-F238E27FC236}">
                          <a16:creationId xmlns:a16="http://schemas.microsoft.com/office/drawing/2014/main" id="{7F99D129-D82B-220A-5863-B91E250F26B7}"/>
                        </a:ext>
                      </a:extLst>
                    </xdr:cNvPr>
                    <xdr:cNvGrpSpPr/>
                  </xdr:nvGrpSpPr>
                  <xdr:grpSpPr>
                    <a:xfrm rot="20105326">
                      <a:off x="55836155" y="7063861"/>
                      <a:ext cx="3580486" cy="2444423"/>
                      <a:chOff x="47158276" y="6400800"/>
                      <a:chExt cx="2686335" cy="1841172"/>
                    </a:xfrm>
                  </xdr:grpSpPr>
                  <xdr:sp macro="" textlink="">
                    <xdr:nvSpPr>
                      <xdr:cNvPr id="63" name="Rectangle 62">
                        <a:extLst>
                          <a:ext uri="{FF2B5EF4-FFF2-40B4-BE49-F238E27FC236}">
                            <a16:creationId xmlns:a16="http://schemas.microsoft.com/office/drawing/2014/main" id="{729A1E7C-44DE-C9A4-A5E0-54E96226AACA}"/>
                          </a:ext>
                        </a:extLst>
                      </xdr:cNvPr>
                      <xdr:cNvSpPr/>
                    </xdr:nvSpPr>
                    <xdr:spPr>
                      <a:xfrm>
                        <a:off x="47158563" y="6403647"/>
                        <a:ext cx="2686048" cy="1838325"/>
                      </a:xfrm>
                      <a:prstGeom prst="rect">
                        <a:avLst/>
                      </a:prstGeom>
                      <a:solidFill>
                        <a:schemeClr val="accent6">
                          <a:lumMod val="20000"/>
                          <a:lumOff val="80000"/>
                        </a:schemeClr>
                      </a:solidFill>
                      <a:ln w="19050">
                        <a:solidFill>
                          <a:srgbClr val="0070C0"/>
                        </a:solidFill>
                      </a:ln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US" sz="1100"/>
                      </a:p>
                    </xdr:txBody>
                  </xdr:sp>
                  <xdr:sp macro="" textlink="">
                    <xdr:nvSpPr>
                      <xdr:cNvPr id="64" name="Rectangle 63">
                        <a:extLst>
                          <a:ext uri="{FF2B5EF4-FFF2-40B4-BE49-F238E27FC236}">
                            <a16:creationId xmlns:a16="http://schemas.microsoft.com/office/drawing/2014/main" id="{5657729D-7F07-86DC-8CCD-FD0BC9AA1E92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15626" y="6762750"/>
                        <a:ext cx="676275" cy="1114425"/>
                      </a:xfrm>
                      <a:prstGeom prst="rect">
                        <a:avLst/>
                      </a:prstGeom>
                      <a:solidFill>
                        <a:sysClr val="window" lastClr="FFFFFF"/>
                      </a:solidFill>
                      <a:ln w="19050">
                        <a:solidFill>
                          <a:srgbClr val="0070C0"/>
                        </a:solidFill>
                      </a:ln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US" sz="1100"/>
                      </a:p>
                    </xdr:txBody>
                  </xdr:sp>
                  <xdr:cxnSp macro="">
                    <xdr:nvCxnSpPr>
                      <xdr:cNvPr id="65" name="Straight Connector 64">
                        <a:extLst>
                          <a:ext uri="{FF2B5EF4-FFF2-40B4-BE49-F238E27FC236}">
                            <a16:creationId xmlns:a16="http://schemas.microsoft.com/office/drawing/2014/main" id="{2FB8F5B4-3513-E5D7-6582-8C2DB3B578D4}"/>
                          </a:ext>
                        </a:extLst>
                      </xdr:cNvPr>
                      <xdr:cNvCxnSpPr>
                        <a:stCxn id="63" idx="0"/>
                        <a:endCxn id="63" idx="2"/>
                      </xdr:cNvCxnSpPr>
                    </xdr:nvCxnSpPr>
                    <xdr:spPr>
                      <a:xfrm>
                        <a:off x="48501301" y="6400800"/>
                        <a:ext cx="0" cy="1838325"/>
                      </a:xfrm>
                      <a:prstGeom prst="line">
                        <a:avLst/>
                      </a:prstGeom>
                      <a:ln w="6350">
                        <a:solidFill>
                          <a:srgbClr val="FF0000"/>
                        </a:solidFill>
                        <a:prstDash val="lgDashDot"/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66" name="Straight Connector 65">
                        <a:extLst>
                          <a:ext uri="{FF2B5EF4-FFF2-40B4-BE49-F238E27FC236}">
                            <a16:creationId xmlns:a16="http://schemas.microsoft.com/office/drawing/2014/main" id="{482D4E9F-0163-C9D4-CA6F-5EA02C01D26C}"/>
                          </a:ext>
                        </a:extLst>
                      </xdr:cNvPr>
                      <xdr:cNvCxnSpPr>
                        <a:stCxn id="63" idx="1"/>
                        <a:endCxn id="63" idx="3"/>
                      </xdr:cNvCxnSpPr>
                    </xdr:nvCxnSpPr>
                    <xdr:spPr>
                      <a:xfrm>
                        <a:off x="47158276" y="7319963"/>
                        <a:ext cx="2686050" cy="0"/>
                      </a:xfrm>
                      <a:prstGeom prst="line">
                        <a:avLst/>
                      </a:prstGeom>
                      <a:ln w="6350">
                        <a:solidFill>
                          <a:srgbClr val="FF0000"/>
                        </a:solidFill>
                        <a:prstDash val="lgDashDot"/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</xdr:grpSp>
                <xdr:cxnSp macro="">
                  <xdr:nvCxnSpPr>
                    <xdr:cNvPr id="61" name="Straight Arrow Connector 60">
                      <a:extLst>
                        <a:ext uri="{FF2B5EF4-FFF2-40B4-BE49-F238E27FC236}">
                          <a16:creationId xmlns:a16="http://schemas.microsoft.com/office/drawing/2014/main" id="{4533B6BD-5E89-DE33-61C7-98F3F996C9B2}"/>
                        </a:ext>
                      </a:extLst>
                    </xdr:cNvPr>
                    <xdr:cNvCxnSpPr/>
                  </xdr:nvCxnSpPr>
                  <xdr:spPr>
                    <a:xfrm flipH="1" flipV="1">
                      <a:off x="58174888" y="9449566"/>
                      <a:ext cx="505447" cy="977726"/>
                    </a:xfrm>
                    <a:prstGeom prst="straightConnector1">
                      <a:avLst/>
                    </a:prstGeom>
                    <a:ln w="25400">
                      <a:solidFill>
                        <a:srgbClr val="FF0000"/>
                      </a:solidFill>
                      <a:headEnd type="oval" w="med" len="med"/>
                      <a:tailEnd type="stealth" w="lg" len="lg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62" name="Straight Arrow Connector 61">
                      <a:extLst>
                        <a:ext uri="{FF2B5EF4-FFF2-40B4-BE49-F238E27FC236}">
                          <a16:creationId xmlns:a16="http://schemas.microsoft.com/office/drawing/2014/main" id="{E37FA3AF-99AA-A9DA-C9A6-315467CC9B4C}"/>
                        </a:ext>
                      </a:extLst>
                    </xdr:cNvPr>
                    <xdr:cNvCxnSpPr/>
                  </xdr:nvCxnSpPr>
                  <xdr:spPr>
                    <a:xfrm flipV="1">
                      <a:off x="54785777" y="9085042"/>
                      <a:ext cx="1096559" cy="473594"/>
                    </a:xfrm>
                    <a:prstGeom prst="straightConnector1">
                      <a:avLst/>
                    </a:prstGeom>
                    <a:ln w="22225">
                      <a:solidFill>
                        <a:srgbClr val="00B050"/>
                      </a:solidFill>
                      <a:headEnd type="oval" w="med" len="med"/>
                      <a:tailEnd type="stealth" w="lg" len="lg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sp macro="" textlink="">
                <xdr:nvSpPr>
                  <xdr:cNvPr id="57" name="TextBox 56">
                    <a:extLst>
                      <a:ext uri="{FF2B5EF4-FFF2-40B4-BE49-F238E27FC236}">
                        <a16:creationId xmlns:a16="http://schemas.microsoft.com/office/drawing/2014/main" id="{CE69E1C8-EF9D-06C6-53DE-A08376FFE788}"/>
                      </a:ext>
                    </a:extLst>
                  </xdr:cNvPr>
                  <xdr:cNvSpPr txBox="1"/>
                </xdr:nvSpPr>
                <xdr:spPr>
                  <a:xfrm>
                    <a:off x="55483125" y="7191375"/>
                    <a:ext cx="348322" cy="24966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n-US" altLang="ko-KR" sz="1050" b="1">
                        <a:solidFill>
                          <a:srgbClr val="0070C0"/>
                        </a:solidFill>
                      </a:rPr>
                      <a:t>0</a:t>
                    </a:r>
                    <a:endParaRPr lang="en-US" sz="1050" b="1">
                      <a:solidFill>
                        <a:srgbClr val="0070C0"/>
                      </a:solidFill>
                    </a:endParaRPr>
                  </a:p>
                </xdr:txBody>
              </xdr:sp>
              <xdr:sp macro="" textlink="">
                <xdr:nvSpPr>
                  <xdr:cNvPr id="58" name="TextBox 57">
                    <a:extLst>
                      <a:ext uri="{FF2B5EF4-FFF2-40B4-BE49-F238E27FC236}">
                        <a16:creationId xmlns:a16="http://schemas.microsoft.com/office/drawing/2014/main" id="{91D6D180-940A-1025-6ECD-F0B6072AC26B}"/>
                      </a:ext>
                    </a:extLst>
                  </xdr:cNvPr>
                  <xdr:cNvSpPr txBox="1"/>
                </xdr:nvSpPr>
                <xdr:spPr>
                  <a:xfrm>
                    <a:off x="57188100" y="6534150"/>
                    <a:ext cx="348322" cy="24966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n-US" altLang="ko-KR" sz="1050" b="1">
                        <a:solidFill>
                          <a:srgbClr val="0070C0"/>
                        </a:solidFill>
                      </a:rPr>
                      <a:t>X</a:t>
                    </a:r>
                    <a:endParaRPr lang="en-US" sz="1050" b="1">
                      <a:solidFill>
                        <a:srgbClr val="0070C0"/>
                      </a:solidFill>
                    </a:endParaRPr>
                  </a:p>
                </xdr:txBody>
              </xdr:sp>
              <xdr:sp macro="" textlink="">
                <xdr:nvSpPr>
                  <xdr:cNvPr id="59" name="TextBox 58">
                    <a:extLst>
                      <a:ext uri="{FF2B5EF4-FFF2-40B4-BE49-F238E27FC236}">
                        <a16:creationId xmlns:a16="http://schemas.microsoft.com/office/drawing/2014/main" id="{4C3AFF5F-FA20-2C28-9C98-393C20378105}"/>
                      </a:ext>
                    </a:extLst>
                  </xdr:cNvPr>
                  <xdr:cNvSpPr txBox="1"/>
                </xdr:nvSpPr>
                <xdr:spPr>
                  <a:xfrm>
                    <a:off x="54704258" y="5999355"/>
                    <a:ext cx="348322" cy="249663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n-US" altLang="ko-KR" sz="1050" b="1">
                        <a:solidFill>
                          <a:srgbClr val="0070C0"/>
                        </a:solidFill>
                      </a:rPr>
                      <a:t>Y</a:t>
                    </a:r>
                    <a:endParaRPr lang="en-US" sz="1050" b="1">
                      <a:solidFill>
                        <a:srgbClr val="0070C0"/>
                      </a:solidFill>
                    </a:endParaRPr>
                  </a:p>
                </xdr:txBody>
              </xdr:sp>
            </xdr:grpSp>
            <xdr:cxnSp macro="">
              <xdr:nvCxnSpPr>
                <xdr:cNvPr id="53" name="Straight Connector 52">
                  <a:extLst>
                    <a:ext uri="{FF2B5EF4-FFF2-40B4-BE49-F238E27FC236}">
                      <a16:creationId xmlns:a16="http://schemas.microsoft.com/office/drawing/2014/main" id="{2B99660A-710F-5817-6A21-8783D5917CBF}"/>
                    </a:ext>
                  </a:extLst>
                </xdr:cNvPr>
                <xdr:cNvCxnSpPr/>
              </xdr:nvCxnSpPr>
              <xdr:spPr>
                <a:xfrm>
                  <a:off x="53388513" y="7402947"/>
                  <a:ext cx="4572566" cy="0"/>
                </a:xfrm>
                <a:prstGeom prst="line">
                  <a:avLst/>
                </a:prstGeom>
                <a:ln w="6350">
                  <a:solidFill>
                    <a:srgbClr val="00B050"/>
                  </a:solidFill>
                  <a:prstDash val="lgDashDot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4" name="Straight Connector 53">
                  <a:extLst>
                    <a:ext uri="{FF2B5EF4-FFF2-40B4-BE49-F238E27FC236}">
                      <a16:creationId xmlns:a16="http://schemas.microsoft.com/office/drawing/2014/main" id="{ABDE13EB-DCAD-1E00-C528-3C94A731EC9E}"/>
                    </a:ext>
                  </a:extLst>
                </xdr:cNvPr>
                <xdr:cNvCxnSpPr/>
              </xdr:nvCxnSpPr>
              <xdr:spPr>
                <a:xfrm>
                  <a:off x="55674000" y="5606272"/>
                  <a:ext cx="0" cy="3558096"/>
                </a:xfrm>
                <a:prstGeom prst="line">
                  <a:avLst/>
                </a:prstGeom>
                <a:ln w="6350">
                  <a:solidFill>
                    <a:srgbClr val="00B050"/>
                  </a:solidFill>
                  <a:prstDash val="lgDashDot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5" name="Arc 54">
                  <a:extLst>
                    <a:ext uri="{FF2B5EF4-FFF2-40B4-BE49-F238E27FC236}">
                      <a16:creationId xmlns:a16="http://schemas.microsoft.com/office/drawing/2014/main" id="{17C9C9C6-5A0F-9E68-1E1E-D30C7159C155}"/>
                    </a:ext>
                  </a:extLst>
                </xdr:cNvPr>
                <xdr:cNvSpPr/>
              </xdr:nvSpPr>
              <xdr:spPr>
                <a:xfrm>
                  <a:off x="55983189" y="7119938"/>
                  <a:ext cx="428625" cy="289718"/>
                </a:xfrm>
                <a:prstGeom prst="arc">
                  <a:avLst>
                    <a:gd name="adj1" fmla="val 17839354"/>
                    <a:gd name="adj2" fmla="val 4129419"/>
                  </a:avLst>
                </a:prstGeom>
                <a:ln w="6350">
                  <a:solidFill>
                    <a:srgbClr val="FF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</xdr:grpSp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5B288586-9D9E-9110-8A0F-F02195D9D41B}"/>
                </a:ext>
              </a:extLst>
            </xdr:cNvPr>
            <xdr:cNvSpPr txBox="1"/>
          </xdr:nvSpPr>
          <xdr:spPr>
            <a:xfrm>
              <a:off x="53530279" y="9622054"/>
              <a:ext cx="847496" cy="3845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050" b="1">
                  <a:solidFill>
                    <a:srgbClr val="0070C0"/>
                  </a:solidFill>
                </a:rPr>
                <a:t>Fx</a:t>
              </a:r>
              <a:endParaRPr lang="en-US" sz="105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AC5009C7-5707-A8AA-39FE-3EA60CAD55C9}"/>
                </a:ext>
              </a:extLst>
            </xdr:cNvPr>
            <xdr:cNvSpPr txBox="1"/>
          </xdr:nvSpPr>
          <xdr:spPr>
            <a:xfrm>
              <a:off x="57168066" y="9998836"/>
              <a:ext cx="939901" cy="41862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050" b="1">
                  <a:solidFill>
                    <a:srgbClr val="0070C0"/>
                  </a:solidFill>
                </a:rPr>
                <a:t>Fy</a:t>
              </a:r>
              <a:endParaRPr lang="en-US" sz="105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452BDD77-BF05-1293-B4AC-DE05C65A235B}"/>
                </a:ext>
              </a:extLst>
            </xdr:cNvPr>
            <xdr:cNvSpPr txBox="1"/>
          </xdr:nvSpPr>
          <xdr:spPr>
            <a:xfrm>
              <a:off x="58145402" y="6619461"/>
              <a:ext cx="1071541" cy="4489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050" b="1">
                  <a:solidFill>
                    <a:srgbClr val="0070C0"/>
                  </a:solidFill>
                </a:rPr>
                <a:t>Mx</a:t>
              </a:r>
              <a:endParaRPr lang="en-US" sz="1050" b="1">
                <a:solidFill>
                  <a:srgbClr val="0070C0"/>
                </a:solidFill>
              </a:endParaRPr>
            </a:p>
          </xdr:txBody>
        </xdr:sp>
      </xdr:grpSp>
      <xdr:sp macro="" textlink="">
        <xdr:nvSpPr>
          <xdr:cNvPr id="42" name="Arc 41">
            <a:extLst>
              <a:ext uri="{FF2B5EF4-FFF2-40B4-BE49-F238E27FC236}">
                <a16:creationId xmlns:a16="http://schemas.microsoft.com/office/drawing/2014/main" id="{45BEA70D-4884-08AE-9BC1-1E56657C151B}"/>
              </a:ext>
            </a:extLst>
          </xdr:cNvPr>
          <xdr:cNvSpPr/>
        </xdr:nvSpPr>
        <xdr:spPr>
          <a:xfrm rot="21000184">
            <a:off x="20424236" y="8851499"/>
            <a:ext cx="357372" cy="468731"/>
          </a:xfrm>
          <a:prstGeom prst="arc">
            <a:avLst>
              <a:gd name="adj1" fmla="val 13525292"/>
              <a:gd name="adj2" fmla="val 5888145"/>
            </a:avLst>
          </a:prstGeom>
          <a:ln w="19050">
            <a:solidFill>
              <a:srgbClr val="FF0000"/>
            </a:solidFill>
            <a:headEnd type="stealth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3" name="Arc 42">
            <a:extLst>
              <a:ext uri="{FF2B5EF4-FFF2-40B4-BE49-F238E27FC236}">
                <a16:creationId xmlns:a16="http://schemas.microsoft.com/office/drawing/2014/main" id="{D5BF2611-557D-A985-4C01-6C8620AF72D6}"/>
              </a:ext>
            </a:extLst>
          </xdr:cNvPr>
          <xdr:cNvSpPr/>
        </xdr:nvSpPr>
        <xdr:spPr>
          <a:xfrm rot="15381898">
            <a:off x="19065739" y="8531515"/>
            <a:ext cx="397425" cy="522097"/>
          </a:xfrm>
          <a:prstGeom prst="arc">
            <a:avLst>
              <a:gd name="adj1" fmla="val 13525292"/>
              <a:gd name="adj2" fmla="val 5888145"/>
            </a:avLst>
          </a:prstGeom>
          <a:ln w="19050">
            <a:solidFill>
              <a:srgbClr val="00B050"/>
            </a:solidFill>
            <a:headEnd type="none" w="lg" len="lg"/>
            <a:tailEnd type="stealth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35E6AEC9-7968-3CAB-D2D1-2EC884B7079D}"/>
              </a:ext>
            </a:extLst>
          </xdr:cNvPr>
          <xdr:cNvSpPr txBox="1"/>
        </xdr:nvSpPr>
        <xdr:spPr>
          <a:xfrm>
            <a:off x="19157156" y="8376047"/>
            <a:ext cx="506191" cy="21468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1050" b="1">
                <a:solidFill>
                  <a:srgbClr val="0070C0"/>
                </a:solidFill>
              </a:rPr>
              <a:t>My</a:t>
            </a:r>
            <a:endParaRPr lang="en-US" sz="1050" b="1">
              <a:solidFill>
                <a:srgbClr val="0070C0"/>
              </a:solidFill>
            </a:endParaRPr>
          </a:p>
        </xdr:txBody>
      </xdr:sp>
    </xdr:grpSp>
    <xdr:clientData/>
  </xdr:twoCellAnchor>
  <xdr:twoCellAnchor>
    <xdr:from>
      <xdr:col>22</xdr:col>
      <xdr:colOff>180976</xdr:colOff>
      <xdr:row>55</xdr:row>
      <xdr:rowOff>104775</xdr:rowOff>
    </xdr:from>
    <xdr:to>
      <xdr:col>29</xdr:col>
      <xdr:colOff>200025</xdr:colOff>
      <xdr:row>72</xdr:row>
      <xdr:rowOff>142875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FCC395AC-BB28-423E-BAD9-4C10180AEF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1.%20Works\9.%20Vibe%20coding\P-M\PM-basic%20(4).xlsx" TargetMode="External"/><Relationship Id="rId1" Type="http://schemas.openxmlformats.org/officeDocument/2006/relationships/externalLinkPath" Target="PM-basic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"/>
      <sheetName val="Mesh &amp; Convergence"/>
      <sheetName val="Strain Equation"/>
      <sheetName val="Loadcase"/>
      <sheetName val="P0"/>
      <sheetName val="P_c"/>
      <sheetName val="P_fy"/>
      <sheetName val="P_es"/>
      <sheetName val="P-M chart"/>
      <sheetName val="Inverse P-M"/>
      <sheetName val="Newton"/>
    </sheetNames>
    <sheetDataSet>
      <sheetData sheetId="0">
        <row r="6">
          <cell r="F6">
            <v>600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27"/>
  <sheetViews>
    <sheetView workbookViewId="0">
      <selection activeCell="Q27" sqref="Q27"/>
    </sheetView>
  </sheetViews>
  <sheetFormatPr defaultRowHeight="15" x14ac:dyDescent="0.25"/>
  <cols>
    <col min="1" max="11" width="6.7109375" customWidth="1"/>
    <col min="12" max="12" width="8.140625" customWidth="1"/>
    <col min="13" max="22" width="6.7109375" customWidth="1"/>
    <col min="23" max="32" width="7.7109375" customWidth="1"/>
  </cols>
  <sheetData>
    <row r="2" spans="1:17" x14ac:dyDescent="0.25">
      <c r="I2" s="4"/>
      <c r="J2" s="4"/>
      <c r="K2" s="4"/>
      <c r="L2" s="4"/>
    </row>
    <row r="3" spans="1:17" ht="17.25" x14ac:dyDescent="0.25">
      <c r="A3" s="1"/>
      <c r="B3" s="33" t="s">
        <v>18</v>
      </c>
      <c r="C3" s="1"/>
      <c r="D3" s="1"/>
      <c r="E3" s="1"/>
      <c r="F3" s="1"/>
      <c r="G3" s="1"/>
      <c r="H3" s="1"/>
      <c r="I3" s="34"/>
      <c r="J3" s="34"/>
      <c r="K3" s="34"/>
      <c r="L3" s="34"/>
      <c r="M3" s="1"/>
    </row>
    <row r="4" spans="1:17" x14ac:dyDescent="0.25">
      <c r="B4" s="10" t="s">
        <v>16</v>
      </c>
      <c r="C4" s="5" t="s">
        <v>8</v>
      </c>
      <c r="E4" t="s">
        <v>19</v>
      </c>
      <c r="F4" s="9" t="s">
        <v>17</v>
      </c>
      <c r="G4" s="3">
        <v>30</v>
      </c>
      <c r="H4" t="s">
        <v>7</v>
      </c>
      <c r="I4" s="4"/>
      <c r="J4" s="4"/>
      <c r="K4" s="4"/>
      <c r="L4" s="4"/>
    </row>
    <row r="5" spans="1:17" x14ac:dyDescent="0.25">
      <c r="B5" s="10"/>
      <c r="C5" s="5"/>
      <c r="E5" t="s">
        <v>0</v>
      </c>
      <c r="F5" s="9" t="s">
        <v>17</v>
      </c>
      <c r="G5" s="8">
        <f>MIN(0.0033-(fck-40)/100000,0.0033)</f>
        <v>3.3E-3</v>
      </c>
      <c r="I5" s="4"/>
      <c r="J5" s="4"/>
      <c r="K5" s="4"/>
      <c r="L5" s="4"/>
    </row>
    <row r="6" spans="1:17" ht="15.75" thickBot="1" x14ac:dyDescent="0.3"/>
    <row r="7" spans="1:17" ht="15.75" thickTop="1" x14ac:dyDescent="0.25">
      <c r="B7" s="11"/>
      <c r="C7" s="12" t="s">
        <v>22</v>
      </c>
      <c r="D7" s="12"/>
      <c r="E7" s="12"/>
      <c r="F7" s="12"/>
      <c r="G7" s="12"/>
      <c r="H7" s="12"/>
      <c r="I7" s="6"/>
      <c r="J7" s="6"/>
      <c r="K7" s="6"/>
      <c r="L7" s="6"/>
      <c r="M7" s="35" t="s">
        <v>20</v>
      </c>
    </row>
    <row r="8" spans="1:17" x14ac:dyDescent="0.25">
      <c r="B8" s="13"/>
      <c r="M8" s="14"/>
    </row>
    <row r="9" spans="1:17" ht="17.25" x14ac:dyDescent="0.25">
      <c r="B9" s="13"/>
      <c r="C9" t="s">
        <v>4</v>
      </c>
      <c r="E9" t="s">
        <v>99</v>
      </c>
      <c r="F9" s="8"/>
      <c r="I9" s="4"/>
      <c r="J9" s="4"/>
      <c r="K9" s="4"/>
      <c r="L9" s="4"/>
      <c r="M9" s="14"/>
      <c r="O9" s="23"/>
      <c r="P9" s="24" t="s">
        <v>21</v>
      </c>
      <c r="Q9" s="25" t="s">
        <v>14</v>
      </c>
    </row>
    <row r="10" spans="1:17" x14ac:dyDescent="0.25">
      <c r="B10" s="13"/>
      <c r="C10" t="s">
        <v>5</v>
      </c>
      <c r="E10" t="s">
        <v>100</v>
      </c>
      <c r="F10" s="8"/>
      <c r="I10" s="4"/>
      <c r="J10" s="4"/>
      <c r="K10" s="4"/>
      <c r="L10" s="4"/>
      <c r="M10" s="14"/>
      <c r="O10" s="26">
        <v>1</v>
      </c>
      <c r="P10">
        <v>0</v>
      </c>
      <c r="Q10" s="27">
        <f t="shared" ref="Q10:Q19" si="0">+IF(P10&gt;=0,IF(P10&lt;=eco,1-(1-P10/eco)^$E$12,1),0)*0.85*fck</f>
        <v>0</v>
      </c>
    </row>
    <row r="11" spans="1:17" x14ac:dyDescent="0.25">
      <c r="B11" s="13"/>
      <c r="E11" s="9"/>
      <c r="F11" s="8"/>
      <c r="I11" s="4"/>
      <c r="J11" s="4"/>
      <c r="K11" s="4"/>
      <c r="L11" s="4"/>
      <c r="M11" s="14"/>
      <c r="O11" s="26">
        <v>2</v>
      </c>
      <c r="P11">
        <f t="shared" ref="P11:P19" si="1">+ecu/10*(O11-1)</f>
        <v>3.3E-4</v>
      </c>
      <c r="Q11" s="27">
        <f t="shared" si="0"/>
        <v>7.7207625000000011</v>
      </c>
    </row>
    <row r="12" spans="1:17" x14ac:dyDescent="0.25">
      <c r="B12" s="13"/>
      <c r="C12" t="s">
        <v>2</v>
      </c>
      <c r="D12" s="7" t="s">
        <v>17</v>
      </c>
      <c r="E12" s="8">
        <f>MIN(1.2+1.5*((100-fck)/60)^4,2)</f>
        <v>2</v>
      </c>
      <c r="F12" s="8"/>
      <c r="I12" s="4"/>
      <c r="J12" s="4"/>
      <c r="K12" s="4"/>
      <c r="L12" s="4"/>
      <c r="M12" s="36"/>
      <c r="O12" s="26">
        <v>3</v>
      </c>
      <c r="P12">
        <f t="shared" si="1"/>
        <v>6.6E-4</v>
      </c>
      <c r="Q12" s="27">
        <f t="shared" si="0"/>
        <v>14.053050000000002</v>
      </c>
    </row>
    <row r="13" spans="1:17" x14ac:dyDescent="0.25">
      <c r="B13" s="13"/>
      <c r="C13" t="s">
        <v>3</v>
      </c>
      <c r="D13" s="7" t="s">
        <v>17</v>
      </c>
      <c r="E13" s="8">
        <f>MAX(0.002+(fck-40)/100000,0.002)</f>
        <v>2E-3</v>
      </c>
      <c r="F13" s="8"/>
      <c r="I13" s="4"/>
      <c r="J13" s="4"/>
      <c r="K13" s="4"/>
      <c r="L13" s="4"/>
      <c r="M13" s="14"/>
      <c r="O13" s="26">
        <v>4</v>
      </c>
      <c r="P13">
        <f t="shared" si="1"/>
        <v>9.8999999999999999E-4</v>
      </c>
      <c r="Q13" s="27">
        <f t="shared" si="0"/>
        <v>18.996862499999995</v>
      </c>
    </row>
    <row r="14" spans="1:17" x14ac:dyDescent="0.25">
      <c r="B14" s="13"/>
      <c r="F14" s="8"/>
      <c r="I14" s="4"/>
      <c r="J14" s="4"/>
      <c r="K14" s="4"/>
      <c r="L14" s="4"/>
      <c r="M14" s="14"/>
      <c r="O14" s="26">
        <v>5</v>
      </c>
      <c r="P14">
        <f t="shared" si="1"/>
        <v>1.32E-3</v>
      </c>
      <c r="Q14" s="27">
        <f t="shared" si="0"/>
        <v>22.552200000000003</v>
      </c>
    </row>
    <row r="15" spans="1:17" x14ac:dyDescent="0.25">
      <c r="B15" s="13"/>
      <c r="F15" s="8"/>
      <c r="I15" s="4"/>
      <c r="J15" s="4"/>
      <c r="K15" s="4"/>
      <c r="L15" s="4"/>
      <c r="M15" s="14"/>
      <c r="O15" s="26">
        <v>6</v>
      </c>
      <c r="P15">
        <f t="shared" si="1"/>
        <v>1.65E-3</v>
      </c>
      <c r="Q15" s="27">
        <f t="shared" si="0"/>
        <v>24.719062499999996</v>
      </c>
    </row>
    <row r="16" spans="1:17" x14ac:dyDescent="0.25">
      <c r="B16" s="13"/>
      <c r="I16" s="4"/>
      <c r="J16" s="4"/>
      <c r="K16" s="4"/>
      <c r="L16" s="4"/>
      <c r="M16" s="14"/>
      <c r="O16" s="26">
        <v>7</v>
      </c>
      <c r="P16">
        <f t="shared" si="1"/>
        <v>1.98E-3</v>
      </c>
      <c r="Q16" s="27">
        <f t="shared" si="0"/>
        <v>25.497450000000001</v>
      </c>
    </row>
    <row r="17" spans="2:17" x14ac:dyDescent="0.25">
      <c r="B17" s="13"/>
      <c r="I17" s="4"/>
      <c r="J17" s="4"/>
      <c r="K17" s="4"/>
      <c r="L17" s="4"/>
      <c r="M17" s="14"/>
      <c r="O17" s="26">
        <v>8</v>
      </c>
      <c r="P17">
        <f t="shared" si="1"/>
        <v>2.31E-3</v>
      </c>
      <c r="Q17" s="27">
        <f t="shared" si="0"/>
        <v>25.5</v>
      </c>
    </row>
    <row r="18" spans="2:17" x14ac:dyDescent="0.25">
      <c r="B18" s="13"/>
      <c r="E18" s="9"/>
      <c r="F18" s="8"/>
      <c r="I18" s="4"/>
      <c r="J18" s="4"/>
      <c r="K18" s="4"/>
      <c r="L18" s="4"/>
      <c r="M18" s="14"/>
      <c r="O18" s="26">
        <v>9</v>
      </c>
      <c r="P18">
        <f t="shared" si="1"/>
        <v>2.64E-3</v>
      </c>
      <c r="Q18" s="27">
        <f t="shared" si="0"/>
        <v>25.5</v>
      </c>
    </row>
    <row r="19" spans="2:17" x14ac:dyDescent="0.25">
      <c r="B19" s="13"/>
      <c r="F19" s="8"/>
      <c r="I19" s="4"/>
      <c r="J19" s="4"/>
      <c r="K19" s="4"/>
      <c r="L19" s="4"/>
      <c r="M19" s="14"/>
      <c r="O19" s="28">
        <v>10</v>
      </c>
      <c r="P19" s="29">
        <f t="shared" si="1"/>
        <v>2.97E-3</v>
      </c>
      <c r="Q19" s="27">
        <f t="shared" si="0"/>
        <v>25.5</v>
      </c>
    </row>
    <row r="20" spans="2:17" x14ac:dyDescent="0.25">
      <c r="B20" s="13"/>
      <c r="F20" s="8"/>
      <c r="I20" s="4"/>
      <c r="J20" s="4"/>
      <c r="K20" s="4"/>
      <c r="L20" s="4"/>
      <c r="M20" s="14"/>
    </row>
    <row r="21" spans="2:17" ht="15.75" thickBot="1" x14ac:dyDescent="0.3">
      <c r="B21" s="15"/>
      <c r="C21" s="16"/>
      <c r="D21" s="16"/>
      <c r="E21" s="16"/>
      <c r="F21" s="37"/>
      <c r="G21" s="16"/>
      <c r="H21" s="16"/>
      <c r="I21" s="38"/>
      <c r="J21" s="38"/>
      <c r="K21" s="38"/>
      <c r="L21" s="38"/>
      <c r="M21" s="17"/>
    </row>
    <row r="22" spans="2:17" ht="15.75" thickTop="1" x14ac:dyDescent="0.25">
      <c r="F22" s="8"/>
      <c r="I22" s="4"/>
      <c r="J22" s="4"/>
      <c r="K22" s="4"/>
      <c r="L22" s="4"/>
    </row>
    <row r="23" spans="2:17" x14ac:dyDescent="0.25">
      <c r="B23" s="10" t="s">
        <v>16</v>
      </c>
      <c r="C23" s="5" t="s">
        <v>23</v>
      </c>
      <c r="F23" s="8"/>
      <c r="I23" s="4"/>
      <c r="L23" s="4"/>
    </row>
    <row r="24" spans="2:17" x14ac:dyDescent="0.25">
      <c r="C24" t="s">
        <v>10</v>
      </c>
      <c r="D24" s="7" t="s">
        <v>17</v>
      </c>
      <c r="E24" s="3">
        <v>200000</v>
      </c>
      <c r="F24" t="s">
        <v>7</v>
      </c>
      <c r="I24" s="4"/>
      <c r="L24" s="4"/>
    </row>
    <row r="25" spans="2:17" x14ac:dyDescent="0.25">
      <c r="C25" t="s">
        <v>24</v>
      </c>
      <c r="D25" s="7" t="s">
        <v>17</v>
      </c>
      <c r="E25" s="3">
        <v>400</v>
      </c>
      <c r="F25" t="s">
        <v>7</v>
      </c>
      <c r="I25" s="4"/>
      <c r="L25" s="4"/>
    </row>
    <row r="26" spans="2:17" x14ac:dyDescent="0.25">
      <c r="C26" t="s">
        <v>35</v>
      </c>
      <c r="D26" s="7" t="s">
        <v>17</v>
      </c>
      <c r="E26" s="8">
        <v>0.9</v>
      </c>
      <c r="I26" s="4"/>
      <c r="L26" s="4"/>
    </row>
    <row r="27" spans="2:17" x14ac:dyDescent="0.25">
      <c r="C27" t="s">
        <v>6</v>
      </c>
      <c r="D27" s="7" t="s">
        <v>17</v>
      </c>
      <c r="E27" s="8">
        <v>0.65</v>
      </c>
    </row>
  </sheetData>
  <pageMargins left="0.59055118110236227" right="0.59055118110236227" top="0.78740157480314965" bottom="0.78740157480314965" header="0.51181102362204722" footer="0.51181102362204722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40237-A6FF-45A1-A902-7997E13ECE67}">
  <dimension ref="B2:CL89"/>
  <sheetViews>
    <sheetView workbookViewId="0">
      <selection activeCell="AH13" sqref="AH13"/>
    </sheetView>
  </sheetViews>
  <sheetFormatPr defaultRowHeight="15" x14ac:dyDescent="0.25"/>
  <cols>
    <col min="1" max="2" width="6.7109375" customWidth="1"/>
    <col min="3" max="3" width="7.85546875" customWidth="1"/>
    <col min="4" max="4" width="8" customWidth="1"/>
    <col min="5" max="8" width="6.7109375" customWidth="1"/>
    <col min="9" max="9" width="7.85546875" customWidth="1"/>
    <col min="10" max="10" width="8.28515625" customWidth="1"/>
    <col min="11" max="11" width="8.42578125" customWidth="1"/>
    <col min="12" max="12" width="8.140625" customWidth="1"/>
    <col min="13" max="13" width="7.7109375" customWidth="1"/>
    <col min="14" max="14" width="6.7109375" customWidth="1"/>
    <col min="15" max="15" width="8.140625" customWidth="1"/>
    <col min="16" max="16" width="6.7109375" customWidth="1"/>
    <col min="17" max="17" width="7.7109375" customWidth="1"/>
    <col min="18" max="18" width="8" customWidth="1"/>
    <col min="19" max="19" width="7.85546875" customWidth="1"/>
    <col min="20" max="20" width="9.5703125" customWidth="1"/>
    <col min="21" max="21" width="8.5703125" customWidth="1"/>
    <col min="22" max="22" width="6.7109375" customWidth="1"/>
    <col min="23" max="24" width="7.7109375" customWidth="1"/>
    <col min="25" max="25" width="8.85546875" customWidth="1"/>
    <col min="26" max="26" width="7.7109375" customWidth="1"/>
    <col min="27" max="27" width="7.28515625" customWidth="1"/>
    <col min="28" max="28" width="4.28515625" customWidth="1"/>
    <col min="29" max="32" width="7.7109375" customWidth="1"/>
    <col min="53" max="53" width="5.140625" customWidth="1"/>
    <col min="78" max="78" width="13.7109375" customWidth="1"/>
    <col min="79" max="79" width="12" customWidth="1"/>
  </cols>
  <sheetData>
    <row r="2" spans="2:21" x14ac:dyDescent="0.25">
      <c r="D2" s="86"/>
      <c r="E2" s="8"/>
      <c r="H2" s="86"/>
      <c r="I2" s="8"/>
      <c r="L2" s="86"/>
      <c r="M2" s="8"/>
      <c r="P2" s="86"/>
      <c r="Q2" s="8"/>
    </row>
    <row r="3" spans="2:21" x14ac:dyDescent="0.25">
      <c r="B3" s="10" t="s">
        <v>16</v>
      </c>
      <c r="C3" s="76" t="s">
        <v>64</v>
      </c>
      <c r="E3" s="9"/>
      <c r="H3" s="86"/>
      <c r="I3" s="8"/>
      <c r="L3" s="86"/>
      <c r="M3" s="8"/>
      <c r="P3" s="86"/>
      <c r="Q3" s="8"/>
    </row>
    <row r="4" spans="2:21" ht="15.75" thickBot="1" x14ac:dyDescent="0.3">
      <c r="C4" t="s">
        <v>65</v>
      </c>
      <c r="D4" s="86"/>
      <c r="E4" s="8"/>
      <c r="H4" s="86"/>
      <c r="I4" s="8"/>
      <c r="L4" s="86"/>
      <c r="M4" s="8"/>
      <c r="P4" s="86"/>
      <c r="Q4" s="8"/>
    </row>
    <row r="5" spans="2:21" ht="15.75" thickTop="1" x14ac:dyDescent="0.25">
      <c r="C5" s="97" t="s">
        <v>63</v>
      </c>
      <c r="D5" s="94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>
        <v>11</v>
      </c>
      <c r="O5" s="92">
        <v>12</v>
      </c>
      <c r="P5" s="92">
        <v>13</v>
      </c>
      <c r="Q5" s="92">
        <v>14</v>
      </c>
      <c r="R5" s="92">
        <v>15</v>
      </c>
      <c r="S5" s="92">
        <v>16</v>
      </c>
      <c r="T5" s="92">
        <v>17</v>
      </c>
      <c r="U5" s="93">
        <v>18</v>
      </c>
    </row>
    <row r="6" spans="2:21" x14ac:dyDescent="0.25">
      <c r="C6" s="98" t="s">
        <v>15</v>
      </c>
      <c r="D6" s="95">
        <v>-550</v>
      </c>
      <c r="E6" s="31">
        <v>550</v>
      </c>
      <c r="F6" s="31">
        <v>750</v>
      </c>
      <c r="G6" s="31">
        <v>750</v>
      </c>
      <c r="H6" s="31">
        <v>550</v>
      </c>
      <c r="I6" s="31">
        <v>-550</v>
      </c>
      <c r="J6" s="31">
        <v>-750</v>
      </c>
      <c r="K6" s="31">
        <v>-750</v>
      </c>
      <c r="L6" s="62">
        <f>+D6</f>
        <v>-550</v>
      </c>
      <c r="M6" s="87"/>
      <c r="N6" s="39"/>
      <c r="O6" s="39"/>
      <c r="P6" s="62"/>
      <c r="Q6" s="62"/>
      <c r="R6" s="62"/>
      <c r="S6" s="62"/>
      <c r="T6" s="62"/>
      <c r="U6" s="100"/>
    </row>
    <row r="7" spans="2:21" ht="15.75" thickBot="1" x14ac:dyDescent="0.3">
      <c r="C7" s="99" t="s">
        <v>9</v>
      </c>
      <c r="D7" s="96">
        <v>600</v>
      </c>
      <c r="E7" s="88">
        <v>600</v>
      </c>
      <c r="F7" s="88">
        <v>400</v>
      </c>
      <c r="G7" s="88">
        <v>-400</v>
      </c>
      <c r="H7" s="88">
        <v>-600</v>
      </c>
      <c r="I7" s="88">
        <v>-600</v>
      </c>
      <c r="J7" s="88">
        <v>-400</v>
      </c>
      <c r="K7" s="88">
        <v>400</v>
      </c>
      <c r="L7" s="89">
        <f>+D7</f>
        <v>600</v>
      </c>
      <c r="M7" s="90"/>
      <c r="N7" s="91"/>
      <c r="O7" s="91"/>
      <c r="P7" s="89"/>
      <c r="Q7" s="89"/>
      <c r="R7" s="89"/>
      <c r="S7" s="89"/>
      <c r="T7" s="89"/>
      <c r="U7" s="101"/>
    </row>
    <row r="8" spans="2:21" ht="15.75" thickTop="1" x14ac:dyDescent="0.25">
      <c r="D8" s="86"/>
      <c r="E8" s="8"/>
      <c r="H8" s="86"/>
      <c r="I8" s="8"/>
      <c r="L8" s="86"/>
      <c r="M8" s="8"/>
      <c r="P8" s="86"/>
      <c r="Q8" s="8"/>
    </row>
    <row r="9" spans="2:21" ht="15.75" thickBot="1" x14ac:dyDescent="0.3">
      <c r="C9" t="s">
        <v>61</v>
      </c>
      <c r="D9" s="86"/>
      <c r="E9" s="8"/>
      <c r="H9" s="86"/>
      <c r="I9" s="8"/>
      <c r="L9" s="86"/>
      <c r="M9" s="8"/>
      <c r="P9" s="86"/>
      <c r="Q9" s="8"/>
    </row>
    <row r="10" spans="2:21" ht="15.75" thickTop="1" x14ac:dyDescent="0.25">
      <c r="C10" s="97" t="s">
        <v>63</v>
      </c>
      <c r="D10" s="94">
        <v>1</v>
      </c>
      <c r="E10" s="92">
        <v>2</v>
      </c>
      <c r="F10" s="92">
        <v>3</v>
      </c>
      <c r="G10" s="92">
        <v>4</v>
      </c>
      <c r="H10" s="92">
        <v>5</v>
      </c>
      <c r="I10" s="92">
        <v>6</v>
      </c>
      <c r="J10" s="92">
        <v>7</v>
      </c>
      <c r="K10" s="92">
        <v>8</v>
      </c>
      <c r="L10" s="92">
        <v>9</v>
      </c>
      <c r="M10" s="92">
        <v>10</v>
      </c>
      <c r="N10" s="92">
        <v>11</v>
      </c>
      <c r="O10" s="92">
        <v>12</v>
      </c>
      <c r="P10" s="92">
        <v>13</v>
      </c>
      <c r="Q10" s="92">
        <v>14</v>
      </c>
      <c r="R10" s="92">
        <v>15</v>
      </c>
      <c r="S10" s="92">
        <v>16</v>
      </c>
      <c r="T10" s="92">
        <v>17</v>
      </c>
      <c r="U10" s="93">
        <v>18</v>
      </c>
    </row>
    <row r="11" spans="2:21" x14ac:dyDescent="0.25">
      <c r="C11" s="98" t="s">
        <v>15</v>
      </c>
      <c r="D11" s="95">
        <v>-450</v>
      </c>
      <c r="E11" s="31">
        <v>-250</v>
      </c>
      <c r="F11" s="31">
        <v>-150</v>
      </c>
      <c r="G11" s="31">
        <v>-150</v>
      </c>
      <c r="H11" s="31">
        <v>-250</v>
      </c>
      <c r="I11" s="31">
        <v>-450</v>
      </c>
      <c r="J11" s="31">
        <v>-550</v>
      </c>
      <c r="K11" s="31">
        <v>-550</v>
      </c>
      <c r="L11" s="62">
        <f>+D11</f>
        <v>-450</v>
      </c>
      <c r="M11" s="87"/>
      <c r="N11" s="39"/>
      <c r="O11" s="39"/>
      <c r="P11" s="62"/>
      <c r="Q11" s="62"/>
      <c r="R11" s="62"/>
      <c r="S11" s="62"/>
      <c r="T11" s="62"/>
      <c r="U11" s="100"/>
    </row>
    <row r="12" spans="2:21" ht="15.75" thickBot="1" x14ac:dyDescent="0.3">
      <c r="C12" s="99" t="s">
        <v>9</v>
      </c>
      <c r="D12" s="96">
        <v>400</v>
      </c>
      <c r="E12" s="88">
        <v>400</v>
      </c>
      <c r="F12" s="88">
        <v>300</v>
      </c>
      <c r="G12" s="88">
        <v>-300</v>
      </c>
      <c r="H12" s="88">
        <v>-400</v>
      </c>
      <c r="I12" s="88">
        <v>-400</v>
      </c>
      <c r="J12" s="88">
        <v>-300</v>
      </c>
      <c r="K12" s="88">
        <v>300</v>
      </c>
      <c r="L12" s="89">
        <f>+D12</f>
        <v>400</v>
      </c>
      <c r="M12" s="90"/>
      <c r="N12" s="91"/>
      <c r="O12" s="91"/>
      <c r="P12" s="89"/>
      <c r="Q12" s="89"/>
      <c r="R12" s="89"/>
      <c r="S12" s="89"/>
      <c r="T12" s="89"/>
      <c r="U12" s="101"/>
    </row>
    <row r="13" spans="2:21" ht="15.75" thickTop="1" x14ac:dyDescent="0.25">
      <c r="D13" s="86"/>
      <c r="E13" s="8"/>
      <c r="H13" s="86"/>
      <c r="I13" s="8"/>
      <c r="L13" s="86"/>
      <c r="M13" s="8"/>
      <c r="P13" s="86"/>
      <c r="Q13" s="8"/>
    </row>
    <row r="14" spans="2:21" ht="15.75" thickBot="1" x14ac:dyDescent="0.3">
      <c r="C14" t="s">
        <v>62</v>
      </c>
      <c r="D14" s="86"/>
      <c r="E14" s="8"/>
      <c r="H14" s="86"/>
      <c r="I14" s="8"/>
      <c r="L14" s="86"/>
      <c r="M14" s="8"/>
      <c r="P14" s="86"/>
      <c r="Q14" s="8"/>
    </row>
    <row r="15" spans="2:21" ht="15.75" thickTop="1" x14ac:dyDescent="0.25">
      <c r="C15" s="97" t="s">
        <v>63</v>
      </c>
      <c r="D15" s="94">
        <v>1</v>
      </c>
      <c r="E15" s="92">
        <v>2</v>
      </c>
      <c r="F15" s="92">
        <v>3</v>
      </c>
      <c r="G15" s="92">
        <v>4</v>
      </c>
      <c r="H15" s="92">
        <v>5</v>
      </c>
      <c r="I15" s="92">
        <v>6</v>
      </c>
      <c r="J15" s="92">
        <v>7</v>
      </c>
      <c r="K15" s="92">
        <v>8</v>
      </c>
      <c r="L15" s="92">
        <v>9</v>
      </c>
      <c r="M15" s="92">
        <v>10</v>
      </c>
      <c r="N15" s="92">
        <v>11</v>
      </c>
      <c r="O15" s="92">
        <v>12</v>
      </c>
      <c r="P15" s="92">
        <v>13</v>
      </c>
      <c r="Q15" s="92">
        <v>14</v>
      </c>
      <c r="R15" s="92">
        <v>15</v>
      </c>
      <c r="S15" s="92">
        <v>16</v>
      </c>
      <c r="T15" s="92">
        <v>17</v>
      </c>
      <c r="U15" s="93">
        <v>18</v>
      </c>
    </row>
    <row r="16" spans="2:21" x14ac:dyDescent="0.25">
      <c r="C16" s="98" t="s">
        <v>15</v>
      </c>
      <c r="D16" s="95">
        <v>250</v>
      </c>
      <c r="E16" s="31">
        <v>450</v>
      </c>
      <c r="F16" s="31">
        <v>550</v>
      </c>
      <c r="G16" s="31">
        <v>550</v>
      </c>
      <c r="H16" s="31">
        <v>450</v>
      </c>
      <c r="I16" s="31">
        <v>250</v>
      </c>
      <c r="J16" s="31">
        <v>150</v>
      </c>
      <c r="K16" s="31">
        <v>150</v>
      </c>
      <c r="L16" s="62">
        <f>+D16</f>
        <v>250</v>
      </c>
      <c r="M16" s="87"/>
      <c r="N16" s="39"/>
      <c r="O16" s="39"/>
      <c r="P16" s="62"/>
      <c r="Q16" s="62"/>
      <c r="R16" s="62"/>
      <c r="S16" s="62"/>
      <c r="T16" s="62"/>
      <c r="U16" s="100"/>
    </row>
    <row r="17" spans="2:21" ht="15.75" thickBot="1" x14ac:dyDescent="0.3">
      <c r="C17" s="99" t="s">
        <v>9</v>
      </c>
      <c r="D17" s="96">
        <v>400</v>
      </c>
      <c r="E17" s="88">
        <v>400</v>
      </c>
      <c r="F17" s="88">
        <v>300</v>
      </c>
      <c r="G17" s="88">
        <v>-300</v>
      </c>
      <c r="H17" s="88">
        <v>-400</v>
      </c>
      <c r="I17" s="88">
        <v>-400</v>
      </c>
      <c r="J17" s="88">
        <v>-300</v>
      </c>
      <c r="K17" s="88">
        <v>300</v>
      </c>
      <c r="L17" s="89">
        <f>+D17</f>
        <v>400</v>
      </c>
      <c r="M17" s="90"/>
      <c r="N17" s="91"/>
      <c r="O17" s="91"/>
      <c r="P17" s="89"/>
      <c r="Q17" s="89"/>
      <c r="R17" s="89"/>
      <c r="S17" s="89"/>
      <c r="T17" s="89"/>
      <c r="U17" s="101"/>
    </row>
    <row r="18" spans="2:21" ht="15.75" thickTop="1" x14ac:dyDescent="0.25">
      <c r="D18" s="86"/>
      <c r="E18" s="8"/>
      <c r="H18" s="86"/>
      <c r="I18" s="8"/>
      <c r="L18" s="86"/>
      <c r="M18" s="8"/>
      <c r="P18" s="86"/>
      <c r="Q18" s="8"/>
    </row>
    <row r="19" spans="2:21" ht="15.75" thickBot="1" x14ac:dyDescent="0.3">
      <c r="C19" t="s">
        <v>12</v>
      </c>
      <c r="D19" s="86"/>
      <c r="E19" s="8"/>
      <c r="H19" s="86"/>
      <c r="I19" s="8"/>
      <c r="L19" s="86"/>
      <c r="M19" s="8"/>
      <c r="P19" s="86"/>
      <c r="Q19" s="8"/>
    </row>
    <row r="20" spans="2:21" ht="15.75" thickTop="1" x14ac:dyDescent="0.25">
      <c r="C20" s="97" t="s">
        <v>63</v>
      </c>
      <c r="D20" s="94">
        <v>1</v>
      </c>
      <c r="E20" s="92">
        <v>2</v>
      </c>
      <c r="F20" s="92">
        <v>3</v>
      </c>
      <c r="G20" s="92">
        <v>4</v>
      </c>
      <c r="H20" s="92">
        <v>5</v>
      </c>
      <c r="I20" s="92">
        <v>6</v>
      </c>
      <c r="J20" s="92">
        <v>7</v>
      </c>
      <c r="K20" s="92">
        <v>8</v>
      </c>
      <c r="L20" s="92">
        <v>9</v>
      </c>
      <c r="M20" s="92">
        <v>10</v>
      </c>
      <c r="N20" s="92">
        <v>11</v>
      </c>
      <c r="O20" s="92">
        <v>12</v>
      </c>
      <c r="P20" s="92">
        <v>13</v>
      </c>
      <c r="Q20" s="92">
        <v>14</v>
      </c>
      <c r="R20" s="92">
        <v>15</v>
      </c>
      <c r="S20" s="92">
        <v>16</v>
      </c>
      <c r="T20" s="92">
        <v>17</v>
      </c>
      <c r="U20" s="93">
        <v>18</v>
      </c>
    </row>
    <row r="21" spans="2:21" x14ac:dyDescent="0.25">
      <c r="C21" s="98" t="s">
        <v>15</v>
      </c>
      <c r="D21" s="95">
        <v>-400</v>
      </c>
      <c r="E21" s="31">
        <f>+D21+200</f>
        <v>-200</v>
      </c>
      <c r="F21" s="31">
        <f>+E21+200</f>
        <v>0</v>
      </c>
      <c r="G21" s="31">
        <f>+F21+200</f>
        <v>200</v>
      </c>
      <c r="H21" s="31">
        <f>+G21+200</f>
        <v>400</v>
      </c>
      <c r="I21" s="31">
        <v>-400</v>
      </c>
      <c r="J21" s="31">
        <v>-200</v>
      </c>
      <c r="K21" s="31">
        <v>0</v>
      </c>
      <c r="L21" s="31">
        <v>200</v>
      </c>
      <c r="M21" s="32">
        <v>400</v>
      </c>
      <c r="N21" s="32">
        <v>-680</v>
      </c>
      <c r="O21" s="32">
        <v>-680</v>
      </c>
      <c r="P21" s="31">
        <v>-680</v>
      </c>
      <c r="Q21" s="31">
        <v>-680</v>
      </c>
      <c r="R21" s="31">
        <v>680</v>
      </c>
      <c r="S21" s="31">
        <v>680</v>
      </c>
      <c r="T21" s="31">
        <v>680</v>
      </c>
      <c r="U21" s="102">
        <v>680</v>
      </c>
    </row>
    <row r="22" spans="2:21" ht="15.75" thickBot="1" x14ac:dyDescent="0.3">
      <c r="C22" s="99" t="s">
        <v>9</v>
      </c>
      <c r="D22" s="96">
        <v>530</v>
      </c>
      <c r="E22" s="88">
        <v>530</v>
      </c>
      <c r="F22" s="88">
        <v>530</v>
      </c>
      <c r="G22" s="88">
        <v>530</v>
      </c>
      <c r="H22" s="88">
        <v>530</v>
      </c>
      <c r="I22" s="88">
        <v>-530</v>
      </c>
      <c r="J22" s="88">
        <v>-530</v>
      </c>
      <c r="K22" s="88">
        <v>-530</v>
      </c>
      <c r="L22" s="103">
        <v>-530</v>
      </c>
      <c r="M22" s="88">
        <v>-530</v>
      </c>
      <c r="N22" s="88">
        <v>300</v>
      </c>
      <c r="O22" s="88">
        <v>100</v>
      </c>
      <c r="P22" s="103">
        <v>-100</v>
      </c>
      <c r="Q22" s="103">
        <v>-300</v>
      </c>
      <c r="R22" s="103">
        <v>300</v>
      </c>
      <c r="S22" s="103">
        <v>100</v>
      </c>
      <c r="T22" s="103">
        <v>-100</v>
      </c>
      <c r="U22" s="104">
        <v>-300</v>
      </c>
    </row>
    <row r="23" spans="2:21" ht="15.75" thickTop="1" x14ac:dyDescent="0.25">
      <c r="D23" s="86"/>
      <c r="E23" s="8"/>
      <c r="H23" s="86"/>
      <c r="I23" s="8"/>
      <c r="L23" s="86"/>
      <c r="M23" s="8"/>
      <c r="P23" s="86"/>
      <c r="Q23" s="8"/>
    </row>
    <row r="24" spans="2:21" x14ac:dyDescent="0.25">
      <c r="B24" s="10" t="s">
        <v>16</v>
      </c>
      <c r="C24" s="76" t="s">
        <v>50</v>
      </c>
      <c r="D24" s="77"/>
      <c r="F24" s="61">
        <v>20</v>
      </c>
      <c r="G24" t="s">
        <v>51</v>
      </c>
      <c r="I24" s="63" t="s">
        <v>56</v>
      </c>
      <c r="J24" s="64"/>
      <c r="K24" s="65"/>
      <c r="L24" s="86"/>
      <c r="M24" s="8"/>
      <c r="P24" s="86"/>
      <c r="Q24" s="8"/>
    </row>
    <row r="25" spans="2:21" x14ac:dyDescent="0.25">
      <c r="C25" s="10"/>
      <c r="D25" s="5"/>
      <c r="F25" s="61"/>
      <c r="I25" s="66" t="s">
        <v>57</v>
      </c>
      <c r="J25" s="67"/>
      <c r="K25" s="68"/>
      <c r="L25" s="86"/>
      <c r="M25" s="8"/>
      <c r="P25" s="86"/>
      <c r="Q25" s="8"/>
    </row>
    <row r="26" spans="2:21" ht="15.75" thickBot="1" x14ac:dyDescent="0.3">
      <c r="C26" t="s">
        <v>65</v>
      </c>
      <c r="D26" s="86"/>
      <c r="E26" s="8"/>
      <c r="H26" s="86"/>
      <c r="I26" s="8"/>
      <c r="L26" s="86"/>
      <c r="M26" s="8"/>
      <c r="P26" s="86"/>
      <c r="Q26" s="8"/>
    </row>
    <row r="27" spans="2:21" ht="15.75" thickTop="1" x14ac:dyDescent="0.25">
      <c r="C27" s="97" t="s">
        <v>63</v>
      </c>
      <c r="D27" s="94">
        <v>1</v>
      </c>
      <c r="E27" s="92">
        <v>2</v>
      </c>
      <c r="F27" s="92">
        <v>3</v>
      </c>
      <c r="G27" s="92">
        <v>4</v>
      </c>
      <c r="H27" s="92">
        <v>5</v>
      </c>
      <c r="I27" s="92">
        <v>6</v>
      </c>
      <c r="J27" s="92">
        <v>7</v>
      </c>
      <c r="K27" s="92">
        <v>8</v>
      </c>
      <c r="L27" s="92">
        <v>9</v>
      </c>
      <c r="M27" s="92">
        <v>10</v>
      </c>
      <c r="N27" s="92">
        <v>11</v>
      </c>
      <c r="O27" s="92">
        <v>12</v>
      </c>
      <c r="P27" s="92">
        <v>13</v>
      </c>
      <c r="Q27" s="92">
        <v>14</v>
      </c>
      <c r="R27" s="92">
        <v>15</v>
      </c>
      <c r="S27" s="92">
        <v>16</v>
      </c>
      <c r="T27" s="92">
        <v>17</v>
      </c>
      <c r="U27" s="93">
        <v>18</v>
      </c>
    </row>
    <row r="28" spans="2:21" x14ac:dyDescent="0.25">
      <c r="C28" s="98" t="s">
        <v>15</v>
      </c>
      <c r="D28" s="105">
        <f>D6*COS(RADIANS(p))-D7*SIN(RADIANS(p))</f>
        <v>-722.04302742765094</v>
      </c>
      <c r="E28" s="105">
        <f t="shared" ref="E28:L28" si="0">E6*COS(RADIANS(p))-E7*SIN(RADIANS(p))</f>
        <v>311.61885543684843</v>
      </c>
      <c r="F28" s="105">
        <f t="shared" si="0"/>
        <v>567.96140825916382</v>
      </c>
      <c r="G28" s="105">
        <f t="shared" si="0"/>
        <v>841.57752291969882</v>
      </c>
      <c r="H28" s="105">
        <f t="shared" si="0"/>
        <v>722.04302742765094</v>
      </c>
      <c r="I28" s="105">
        <f t="shared" si="0"/>
        <v>-311.61885543684843</v>
      </c>
      <c r="J28" s="105">
        <f t="shared" si="0"/>
        <v>-567.96140825916382</v>
      </c>
      <c r="K28" s="105">
        <f t="shared" si="0"/>
        <v>-841.57752291969882</v>
      </c>
      <c r="L28" s="105">
        <f t="shared" si="0"/>
        <v>-722.04302742765094</v>
      </c>
      <c r="M28" s="87"/>
      <c r="N28" s="39"/>
      <c r="O28" s="39"/>
      <c r="P28" s="62"/>
      <c r="Q28" s="62"/>
      <c r="R28" s="62"/>
      <c r="S28" s="62"/>
      <c r="T28" s="62"/>
      <c r="U28" s="100"/>
    </row>
    <row r="29" spans="2:21" ht="15.75" thickBot="1" x14ac:dyDescent="0.3">
      <c r="C29" s="99" t="s">
        <v>9</v>
      </c>
      <c r="D29" s="106">
        <f t="shared" ref="D29:L29" si="1">D6*SIN(RADIANS(p))+D7*COS(RADIANS(p))</f>
        <v>375.70449364242722</v>
      </c>
      <c r="E29" s="106">
        <f t="shared" si="1"/>
        <v>751.9266513006628</v>
      </c>
      <c r="F29" s="106">
        <f t="shared" si="1"/>
        <v>632.39215580861492</v>
      </c>
      <c r="G29" s="106">
        <f t="shared" si="1"/>
        <v>-119.36194082011184</v>
      </c>
      <c r="H29" s="106">
        <f t="shared" si="1"/>
        <v>-375.70449364242722</v>
      </c>
      <c r="I29" s="106">
        <f t="shared" si="1"/>
        <v>-751.9266513006628</v>
      </c>
      <c r="J29" s="106">
        <f t="shared" si="1"/>
        <v>-632.39215580861492</v>
      </c>
      <c r="K29" s="106">
        <f t="shared" si="1"/>
        <v>119.36194082011184</v>
      </c>
      <c r="L29" s="106">
        <f t="shared" si="1"/>
        <v>375.70449364242722</v>
      </c>
      <c r="M29" s="90"/>
      <c r="N29" s="91"/>
      <c r="O29" s="91"/>
      <c r="P29" s="89"/>
      <c r="Q29" s="89"/>
      <c r="R29" s="89"/>
      <c r="S29" s="89"/>
      <c r="T29" s="89"/>
      <c r="U29" s="101"/>
    </row>
    <row r="30" spans="2:21" ht="15.75" thickTop="1" x14ac:dyDescent="0.25">
      <c r="D30" s="86"/>
      <c r="E30" s="8"/>
      <c r="H30" s="86"/>
      <c r="I30" s="8"/>
      <c r="L30" s="86"/>
      <c r="M30" s="8"/>
      <c r="P30" s="86"/>
      <c r="Q30" s="8"/>
    </row>
    <row r="31" spans="2:21" ht="15.75" thickBot="1" x14ac:dyDescent="0.3">
      <c r="C31" t="s">
        <v>61</v>
      </c>
      <c r="D31" s="86"/>
      <c r="E31" s="8"/>
      <c r="H31" s="86"/>
      <c r="I31" s="8"/>
      <c r="L31" s="86"/>
      <c r="M31" s="8"/>
      <c r="P31" s="86"/>
      <c r="Q31" s="8"/>
    </row>
    <row r="32" spans="2:21" ht="15.75" thickTop="1" x14ac:dyDescent="0.25">
      <c r="C32" s="97" t="s">
        <v>63</v>
      </c>
      <c r="D32" s="94">
        <v>1</v>
      </c>
      <c r="E32" s="92">
        <v>2</v>
      </c>
      <c r="F32" s="92">
        <v>3</v>
      </c>
      <c r="G32" s="92">
        <v>4</v>
      </c>
      <c r="H32" s="92">
        <v>5</v>
      </c>
      <c r="I32" s="92">
        <v>6</v>
      </c>
      <c r="J32" s="92">
        <v>7</v>
      </c>
      <c r="K32" s="92">
        <v>8</v>
      </c>
      <c r="L32" s="92">
        <v>9</v>
      </c>
      <c r="M32" s="92">
        <v>10</v>
      </c>
      <c r="N32" s="92">
        <v>11</v>
      </c>
      <c r="O32" s="92">
        <v>12</v>
      </c>
      <c r="P32" s="92">
        <v>13</v>
      </c>
      <c r="Q32" s="92">
        <v>14</v>
      </c>
      <c r="R32" s="92">
        <v>15</v>
      </c>
      <c r="S32" s="92">
        <v>16</v>
      </c>
      <c r="T32" s="92">
        <v>17</v>
      </c>
      <c r="U32" s="93">
        <v>18</v>
      </c>
    </row>
    <row r="33" spans="3:21" x14ac:dyDescent="0.25">
      <c r="C33" s="98" t="s">
        <v>15</v>
      </c>
      <c r="D33" s="105">
        <f t="shared" ref="D33:L33" si="2">D11*COS(RADIANS(p))-D12*SIN(RADIANS(p))</f>
        <v>-559.66973668392632</v>
      </c>
      <c r="E33" s="105">
        <f t="shared" si="2"/>
        <v>-371.73121252674457</v>
      </c>
      <c r="F33" s="105">
        <f t="shared" si="2"/>
        <v>-243.55993611558688</v>
      </c>
      <c r="G33" s="105">
        <f t="shared" si="2"/>
        <v>-38.34785012018564</v>
      </c>
      <c r="H33" s="105">
        <f t="shared" si="2"/>
        <v>-98.115097866209624</v>
      </c>
      <c r="I33" s="105">
        <f t="shared" si="2"/>
        <v>-286.05362202339131</v>
      </c>
      <c r="J33" s="105">
        <f t="shared" si="2"/>
        <v>-414.22489843454906</v>
      </c>
      <c r="K33" s="105">
        <f t="shared" si="2"/>
        <v>-619.43698442995026</v>
      </c>
      <c r="L33" s="105">
        <f t="shared" si="2"/>
        <v>-559.66973668392632</v>
      </c>
      <c r="M33" s="87"/>
      <c r="N33" s="39"/>
      <c r="O33" s="39"/>
      <c r="P33" s="62"/>
      <c r="Q33" s="62"/>
      <c r="R33" s="62"/>
      <c r="S33" s="62"/>
      <c r="T33" s="62"/>
      <c r="U33" s="100"/>
    </row>
    <row r="34" spans="3:21" ht="15.75" thickBot="1" x14ac:dyDescent="0.3">
      <c r="C34" s="99" t="s">
        <v>9</v>
      </c>
      <c r="D34" s="106">
        <f t="shared" ref="D34:L34" si="3">D11*SIN(RADIANS(p))+D12*COS(RADIANS(p))</f>
        <v>221.96798381781247</v>
      </c>
      <c r="E34" s="106">
        <f t="shared" si="3"/>
        <v>290.37201248294622</v>
      </c>
      <c r="F34" s="106">
        <f t="shared" si="3"/>
        <v>230.60476473692219</v>
      </c>
      <c r="G34" s="106">
        <f t="shared" si="3"/>
        <v>-333.21080773462279</v>
      </c>
      <c r="H34" s="106">
        <f t="shared" si="3"/>
        <v>-461.38208414578054</v>
      </c>
      <c r="I34" s="106">
        <f t="shared" si="3"/>
        <v>-529.78611281091435</v>
      </c>
      <c r="J34" s="106">
        <f t="shared" si="3"/>
        <v>-470.01886506489029</v>
      </c>
      <c r="K34" s="106">
        <f t="shared" si="3"/>
        <v>93.796707406654718</v>
      </c>
      <c r="L34" s="106">
        <f t="shared" si="3"/>
        <v>221.96798381781247</v>
      </c>
      <c r="M34" s="90"/>
      <c r="N34" s="91"/>
      <c r="O34" s="91"/>
      <c r="P34" s="89"/>
      <c r="Q34" s="89"/>
      <c r="R34" s="89"/>
      <c r="S34" s="89"/>
      <c r="T34" s="89"/>
      <c r="U34" s="101"/>
    </row>
    <row r="35" spans="3:21" ht="15.75" thickTop="1" x14ac:dyDescent="0.25">
      <c r="D35" s="86"/>
      <c r="E35" s="8"/>
      <c r="H35" s="86"/>
      <c r="I35" s="8"/>
      <c r="L35" s="86"/>
      <c r="M35" s="8"/>
      <c r="P35" s="86"/>
      <c r="Q35" s="8"/>
    </row>
    <row r="36" spans="3:21" ht="15.75" thickBot="1" x14ac:dyDescent="0.3">
      <c r="C36" t="s">
        <v>62</v>
      </c>
      <c r="D36" s="86"/>
      <c r="E36" s="8"/>
      <c r="H36" s="86"/>
      <c r="I36" s="8"/>
      <c r="L36" s="86"/>
      <c r="M36" s="8"/>
      <c r="P36" s="86"/>
      <c r="Q36" s="8"/>
    </row>
    <row r="37" spans="3:21" ht="15.75" thickTop="1" x14ac:dyDescent="0.25">
      <c r="C37" s="97" t="s">
        <v>63</v>
      </c>
      <c r="D37" s="94">
        <v>1</v>
      </c>
      <c r="E37" s="92">
        <v>2</v>
      </c>
      <c r="F37" s="92">
        <v>3</v>
      </c>
      <c r="G37" s="92">
        <v>4</v>
      </c>
      <c r="H37" s="92">
        <v>5</v>
      </c>
      <c r="I37" s="92">
        <v>6</v>
      </c>
      <c r="J37" s="92">
        <v>7</v>
      </c>
      <c r="K37" s="92">
        <v>8</v>
      </c>
      <c r="L37" s="92">
        <v>9</v>
      </c>
      <c r="M37" s="92">
        <v>10</v>
      </c>
      <c r="N37" s="92">
        <v>11</v>
      </c>
      <c r="O37" s="92">
        <v>12</v>
      </c>
      <c r="P37" s="92">
        <v>13</v>
      </c>
      <c r="Q37" s="92">
        <v>14</v>
      </c>
      <c r="R37" s="92">
        <v>15</v>
      </c>
      <c r="S37" s="92">
        <v>16</v>
      </c>
      <c r="T37" s="92">
        <v>17</v>
      </c>
      <c r="U37" s="93">
        <v>18</v>
      </c>
    </row>
    <row r="38" spans="3:21" x14ac:dyDescent="0.25">
      <c r="C38" s="98" t="s">
        <v>15</v>
      </c>
      <c r="D38" s="105">
        <f t="shared" ref="D38:L38" si="4">D16*COS(RADIANS(p))-D17*SIN(RADIANS(p))</f>
        <v>98.115097866209624</v>
      </c>
      <c r="E38" s="105">
        <f t="shared" si="4"/>
        <v>286.05362202339131</v>
      </c>
      <c r="F38" s="105">
        <f t="shared" si="4"/>
        <v>414.22489843454906</v>
      </c>
      <c r="G38" s="105">
        <f t="shared" si="4"/>
        <v>619.43698442995026</v>
      </c>
      <c r="H38" s="105">
        <f t="shared" si="4"/>
        <v>559.66973668392632</v>
      </c>
      <c r="I38" s="105">
        <f t="shared" si="4"/>
        <v>371.73121252674457</v>
      </c>
      <c r="J38" s="105">
        <f t="shared" si="4"/>
        <v>243.55993611558688</v>
      </c>
      <c r="K38" s="105">
        <f t="shared" si="4"/>
        <v>38.34785012018564</v>
      </c>
      <c r="L38" s="105">
        <f t="shared" si="4"/>
        <v>98.115097866209624</v>
      </c>
      <c r="M38" s="87"/>
      <c r="N38" s="39"/>
      <c r="O38" s="39"/>
      <c r="P38" s="62"/>
      <c r="Q38" s="62"/>
      <c r="R38" s="62"/>
      <c r="S38" s="62"/>
      <c r="T38" s="62"/>
      <c r="U38" s="100"/>
    </row>
    <row r="39" spans="3:21" ht="15.75" thickBot="1" x14ac:dyDescent="0.3">
      <c r="C39" s="99" t="s">
        <v>9</v>
      </c>
      <c r="D39" s="106">
        <f t="shared" ref="D39:L39" si="5">D16*SIN(RADIANS(p))+D17*COS(RADIANS(p))</f>
        <v>461.38208414578054</v>
      </c>
      <c r="E39" s="106">
        <f t="shared" si="5"/>
        <v>529.78611281091435</v>
      </c>
      <c r="F39" s="106">
        <f t="shared" si="5"/>
        <v>470.01886506489029</v>
      </c>
      <c r="G39" s="106">
        <f t="shared" si="5"/>
        <v>-93.796707406654718</v>
      </c>
      <c r="H39" s="106">
        <f t="shared" si="5"/>
        <v>-221.96798381781247</v>
      </c>
      <c r="I39" s="106">
        <f t="shared" si="5"/>
        <v>-290.37201248294622</v>
      </c>
      <c r="J39" s="106">
        <f t="shared" si="5"/>
        <v>-230.60476473692219</v>
      </c>
      <c r="K39" s="106">
        <f t="shared" si="5"/>
        <v>333.21080773462279</v>
      </c>
      <c r="L39" s="106">
        <f t="shared" si="5"/>
        <v>461.38208414578054</v>
      </c>
      <c r="M39" s="90"/>
      <c r="N39" s="91"/>
      <c r="O39" s="91"/>
      <c r="P39" s="89"/>
      <c r="Q39" s="89"/>
      <c r="R39" s="89"/>
      <c r="S39" s="89"/>
      <c r="T39" s="89"/>
      <c r="U39" s="101"/>
    </row>
    <row r="40" spans="3:21" ht="15.75" thickTop="1" x14ac:dyDescent="0.25">
      <c r="D40" s="86"/>
      <c r="E40" s="8"/>
      <c r="H40" s="86"/>
      <c r="I40" s="8"/>
      <c r="L40" s="86"/>
      <c r="M40" s="8"/>
      <c r="P40" s="86"/>
      <c r="Q40" s="8"/>
    </row>
    <row r="41" spans="3:21" ht="15.75" thickBot="1" x14ac:dyDescent="0.3">
      <c r="C41" t="s">
        <v>12</v>
      </c>
      <c r="D41" s="86"/>
      <c r="E41" s="8"/>
      <c r="H41" s="86"/>
      <c r="I41" s="8"/>
      <c r="L41" s="86"/>
      <c r="M41" s="8"/>
      <c r="P41" s="86"/>
      <c r="Q41" s="8"/>
    </row>
    <row r="42" spans="3:21" ht="15.75" thickTop="1" x14ac:dyDescent="0.25">
      <c r="C42" s="97" t="s">
        <v>63</v>
      </c>
      <c r="D42" s="94">
        <v>1</v>
      </c>
      <c r="E42" s="92">
        <v>2</v>
      </c>
      <c r="F42" s="92">
        <v>3</v>
      </c>
      <c r="G42" s="92">
        <v>4</v>
      </c>
      <c r="H42" s="92">
        <v>5</v>
      </c>
      <c r="I42" s="92">
        <v>6</v>
      </c>
      <c r="J42" s="92">
        <v>7</v>
      </c>
      <c r="K42" s="92">
        <v>8</v>
      </c>
      <c r="L42" s="92">
        <v>9</v>
      </c>
      <c r="M42" s="92">
        <v>10</v>
      </c>
      <c r="N42" s="92">
        <v>11</v>
      </c>
      <c r="O42" s="92">
        <v>12</v>
      </c>
      <c r="P42" s="92">
        <v>13</v>
      </c>
      <c r="Q42" s="92">
        <v>14</v>
      </c>
      <c r="R42" s="92">
        <v>15</v>
      </c>
      <c r="S42" s="92">
        <v>16</v>
      </c>
      <c r="T42" s="92">
        <v>17</v>
      </c>
      <c r="U42" s="93">
        <v>18</v>
      </c>
    </row>
    <row r="43" spans="3:21" x14ac:dyDescent="0.25">
      <c r="C43" s="98" t="s">
        <v>15</v>
      </c>
      <c r="D43" s="105">
        <f t="shared" ref="D43:U43" si="6">D21*COS(RADIANS(p))-D22*SIN(RADIANS(p))</f>
        <v>-557.14772427696778</v>
      </c>
      <c r="E43" s="105">
        <f t="shared" si="6"/>
        <v>-369.20920011978615</v>
      </c>
      <c r="F43" s="105">
        <f t="shared" si="6"/>
        <v>-181.27067596260443</v>
      </c>
      <c r="G43" s="105">
        <f t="shared" si="6"/>
        <v>6.6678481945772603</v>
      </c>
      <c r="H43" s="105">
        <f t="shared" si="6"/>
        <v>194.60637235175895</v>
      </c>
      <c r="I43" s="105">
        <f t="shared" si="6"/>
        <v>-194.60637235175895</v>
      </c>
      <c r="J43" s="105">
        <f t="shared" si="6"/>
        <v>-6.6678481945772603</v>
      </c>
      <c r="K43" s="105">
        <f t="shared" si="6"/>
        <v>181.27067596260443</v>
      </c>
      <c r="L43" s="105">
        <f t="shared" si="6"/>
        <v>369.20920011978615</v>
      </c>
      <c r="M43" s="105">
        <f t="shared" si="6"/>
        <v>557.14772427696778</v>
      </c>
      <c r="N43" s="105">
        <f t="shared" si="6"/>
        <v>-741.59702513211835</v>
      </c>
      <c r="O43" s="105">
        <f t="shared" si="6"/>
        <v>-673.1929964669846</v>
      </c>
      <c r="P43" s="105">
        <f t="shared" si="6"/>
        <v>-604.78896780185096</v>
      </c>
      <c r="Q43" s="105">
        <f t="shared" si="6"/>
        <v>-536.38493913671721</v>
      </c>
      <c r="R43" s="105">
        <f t="shared" si="6"/>
        <v>536.38493913671721</v>
      </c>
      <c r="S43" s="105">
        <f t="shared" si="6"/>
        <v>604.78896780185096</v>
      </c>
      <c r="T43" s="105">
        <f t="shared" si="6"/>
        <v>673.1929964669846</v>
      </c>
      <c r="U43" s="100">
        <f t="shared" si="6"/>
        <v>741.59702513211835</v>
      </c>
    </row>
    <row r="44" spans="3:21" ht="15.75" thickBot="1" x14ac:dyDescent="0.3">
      <c r="C44" s="99" t="s">
        <v>9</v>
      </c>
      <c r="D44" s="106">
        <f t="shared" ref="D44:U44" si="7">D21*SIN(RADIANS(p))+D22*COS(RADIANS(p))</f>
        <v>361.22903168626397</v>
      </c>
      <c r="E44" s="106">
        <f t="shared" si="7"/>
        <v>429.63306035139772</v>
      </c>
      <c r="F44" s="106">
        <f t="shared" si="7"/>
        <v>498.03708901653147</v>
      </c>
      <c r="G44" s="106">
        <f t="shared" si="7"/>
        <v>566.44111768166522</v>
      </c>
      <c r="H44" s="106">
        <f t="shared" si="7"/>
        <v>634.84514634679897</v>
      </c>
      <c r="I44" s="106">
        <f t="shared" si="7"/>
        <v>-634.84514634679897</v>
      </c>
      <c r="J44" s="106">
        <f t="shared" si="7"/>
        <v>-566.44111768166522</v>
      </c>
      <c r="K44" s="106">
        <f t="shared" si="7"/>
        <v>-498.03708901653147</v>
      </c>
      <c r="L44" s="106">
        <f t="shared" si="7"/>
        <v>-429.63306035139772</v>
      </c>
      <c r="M44" s="106">
        <f t="shared" si="7"/>
        <v>-361.22903168626397</v>
      </c>
      <c r="N44" s="106">
        <f t="shared" si="7"/>
        <v>49.334088774317792</v>
      </c>
      <c r="O44" s="106">
        <f t="shared" si="7"/>
        <v>-138.60443538286387</v>
      </c>
      <c r="P44" s="106">
        <f t="shared" si="7"/>
        <v>-326.54295954004556</v>
      </c>
      <c r="Q44" s="106">
        <f t="shared" si="7"/>
        <v>-514.48148369722719</v>
      </c>
      <c r="R44" s="106">
        <f t="shared" si="7"/>
        <v>514.48148369722719</v>
      </c>
      <c r="S44" s="106">
        <f t="shared" si="7"/>
        <v>326.54295954004556</v>
      </c>
      <c r="T44" s="106">
        <f t="shared" si="7"/>
        <v>138.60443538286387</v>
      </c>
      <c r="U44" s="101">
        <f t="shared" si="7"/>
        <v>-49.334088774317792</v>
      </c>
    </row>
    <row r="45" spans="3:21" ht="15.75" thickTop="1" x14ac:dyDescent="0.25">
      <c r="D45" s="86"/>
      <c r="E45" s="8"/>
      <c r="H45" s="86"/>
      <c r="I45" s="8"/>
      <c r="L45" s="86"/>
      <c r="M45" s="8"/>
      <c r="P45" s="86"/>
      <c r="Q45" s="8"/>
    </row>
    <row r="46" spans="3:21" x14ac:dyDescent="0.25">
      <c r="C46" s="78"/>
      <c r="D46" s="79" t="s">
        <v>66</v>
      </c>
      <c r="E46" s="80" t="s">
        <v>67</v>
      </c>
      <c r="G46" t="s">
        <v>65</v>
      </c>
      <c r="I46" s="8"/>
      <c r="J46" t="s">
        <v>74</v>
      </c>
      <c r="P46" s="86"/>
      <c r="Q46" s="8"/>
    </row>
    <row r="47" spans="3:21" x14ac:dyDescent="0.25">
      <c r="C47" s="81" t="s">
        <v>15</v>
      </c>
      <c r="D47" s="62">
        <f>MAX(D28:U28)</f>
        <v>841.57752291969882</v>
      </c>
      <c r="E47" s="83">
        <f>MIN(D28:U28)</f>
        <v>-841.57752291969882</v>
      </c>
      <c r="G47" s="78" t="s">
        <v>68</v>
      </c>
      <c r="H47" s="80" t="s">
        <v>69</v>
      </c>
      <c r="I47" s="8"/>
      <c r="J47" s="108" t="s">
        <v>65</v>
      </c>
      <c r="K47" s="79" t="s">
        <v>61</v>
      </c>
      <c r="L47" s="79" t="s">
        <v>62</v>
      </c>
      <c r="M47" s="80" t="s">
        <v>26</v>
      </c>
      <c r="O47" s="176" t="s">
        <v>72</v>
      </c>
      <c r="P47" s="177"/>
      <c r="Q47" s="24"/>
      <c r="R47" s="158">
        <v>30</v>
      </c>
    </row>
    <row r="48" spans="3:21" x14ac:dyDescent="0.25">
      <c r="C48" s="82" t="s">
        <v>9</v>
      </c>
      <c r="D48" s="85">
        <f>MAX(D29:U29)</f>
        <v>751.9266513006628</v>
      </c>
      <c r="E48" s="107">
        <f>MIN(D29:U29)</f>
        <v>-751.9266513006628</v>
      </c>
      <c r="G48" s="84">
        <f>+D48-E48</f>
        <v>1503.8533026013256</v>
      </c>
      <c r="H48" s="107">
        <f>+D47-E47</f>
        <v>1683.1550458393976</v>
      </c>
      <c r="I48" s="8"/>
      <c r="J48" s="109">
        <f>0.5*ABS(SUMPRODUCT(D28:K28,E29:L29)-SUMPRODUCT(D29:K29,E28:L28))</f>
        <v>1720000</v>
      </c>
      <c r="K48" s="110">
        <f>0.5*ABS(SUMPRODUCT(D33:K33,E34:L34)-SUMPRODUCT(D34:K34,E33:L33))</f>
        <v>300000.00000000012</v>
      </c>
      <c r="L48" s="110">
        <f>0.5*ABS(SUMPRODUCT(D38:K38,E39:L39)-SUMPRODUCT(D39:K39,E38:L38))</f>
        <v>300000</v>
      </c>
      <c r="M48" s="111">
        <f>+J48-K48-L48</f>
        <v>1120000</v>
      </c>
      <c r="O48" s="28" t="s">
        <v>73</v>
      </c>
      <c r="P48" s="29"/>
      <c r="Q48" s="29"/>
      <c r="R48" s="159">
        <f>G48/R47</f>
        <v>50.128443420044185</v>
      </c>
    </row>
    <row r="51" spans="2:90" x14ac:dyDescent="0.25">
      <c r="BZ51" s="69" t="s">
        <v>96</v>
      </c>
    </row>
    <row r="52" spans="2:90" x14ac:dyDescent="0.25">
      <c r="D52" s="5" t="s">
        <v>82</v>
      </c>
      <c r="L52" s="69" t="s">
        <v>58</v>
      </c>
      <c r="AC52" s="69" t="s">
        <v>79</v>
      </c>
      <c r="BB52" s="69" t="s">
        <v>83</v>
      </c>
      <c r="BS52" s="69" t="s">
        <v>88</v>
      </c>
      <c r="BZ52" s="70" t="s">
        <v>94</v>
      </c>
      <c r="CA52" s="72">
        <f>+M48</f>
        <v>1120000</v>
      </c>
    </row>
    <row r="53" spans="2:90" x14ac:dyDescent="0.25">
      <c r="D53" s="70" t="s">
        <v>52</v>
      </c>
      <c r="E53" s="71"/>
      <c r="F53" s="71"/>
      <c r="G53" s="71"/>
      <c r="H53" s="71"/>
      <c r="I53" s="71"/>
      <c r="J53" s="72"/>
      <c r="L53" s="70" t="s">
        <v>59</v>
      </c>
      <c r="M53" s="71"/>
      <c r="N53" s="71"/>
      <c r="O53" s="72"/>
      <c r="AC53" s="70" t="s">
        <v>80</v>
      </c>
      <c r="AD53" s="71"/>
      <c r="AE53" s="71"/>
      <c r="AF53" s="71"/>
      <c r="AG53" s="71"/>
      <c r="AH53" s="72"/>
      <c r="BB53" s="70" t="s">
        <v>84</v>
      </c>
      <c r="BC53" s="71"/>
      <c r="BD53" s="71"/>
      <c r="BE53" s="71"/>
      <c r="BF53" s="71"/>
      <c r="BG53" s="72"/>
      <c r="BS53" s="70" t="s">
        <v>90</v>
      </c>
      <c r="BT53" s="71"/>
      <c r="BU53" s="71"/>
      <c r="BV53" s="71"/>
      <c r="BW53" s="71"/>
      <c r="BX53" s="72"/>
      <c r="BZ53" s="154" t="s">
        <v>30</v>
      </c>
      <c r="CA53" s="155">
        <f>+CA57</f>
        <v>1122254.0409487898</v>
      </c>
      <c r="CI53" s="63" t="s">
        <v>108</v>
      </c>
      <c r="CJ53" s="64"/>
      <c r="CK53" s="65"/>
    </row>
    <row r="54" spans="2:90" x14ac:dyDescent="0.25">
      <c r="D54" s="73" t="s">
        <v>53</v>
      </c>
      <c r="E54" s="74"/>
      <c r="F54" s="74" t="s">
        <v>54</v>
      </c>
      <c r="G54" s="74"/>
      <c r="H54" s="74" t="s">
        <v>55</v>
      </c>
      <c r="I54" s="74"/>
      <c r="J54" s="75"/>
      <c r="L54" s="73" t="s">
        <v>60</v>
      </c>
      <c r="M54" s="74"/>
      <c r="N54" s="74"/>
      <c r="O54" s="75"/>
      <c r="AC54" s="73" t="s">
        <v>81</v>
      </c>
      <c r="AD54" s="74"/>
      <c r="AE54" s="74"/>
      <c r="AF54" s="74"/>
      <c r="AG54" s="74"/>
      <c r="AH54" s="75"/>
      <c r="BB54" s="73" t="s">
        <v>85</v>
      </c>
      <c r="BC54" s="74"/>
      <c r="BD54" s="74"/>
      <c r="BE54" s="74"/>
      <c r="BF54" s="74"/>
      <c r="BG54" s="75"/>
      <c r="BS54" s="73" t="s">
        <v>89</v>
      </c>
      <c r="BT54" s="74"/>
      <c r="BU54" s="74"/>
      <c r="BV54" s="74"/>
      <c r="BW54" s="74"/>
      <c r="BX54" s="75"/>
      <c r="BZ54" s="73" t="s">
        <v>95</v>
      </c>
      <c r="CA54" s="156">
        <f>(CA53-CA52)/CA52</f>
        <v>2.012536561419464E-3</v>
      </c>
      <c r="CC54" s="192" t="s">
        <v>111</v>
      </c>
      <c r="CD54" s="193"/>
      <c r="CE54" s="194"/>
      <c r="CF54" s="195"/>
      <c r="CI54" s="66" t="s">
        <v>109</v>
      </c>
      <c r="CJ54" s="67"/>
      <c r="CK54" s="68"/>
    </row>
    <row r="55" spans="2:90" ht="15.75" thickBot="1" x14ac:dyDescent="0.3">
      <c r="CI55" t="s">
        <v>112</v>
      </c>
    </row>
    <row r="56" spans="2:90" ht="24.75" customHeight="1" thickTop="1" x14ac:dyDescent="0.25">
      <c r="B56" s="18"/>
      <c r="C56" s="19"/>
      <c r="D56" s="115" t="s">
        <v>76</v>
      </c>
      <c r="E56" s="115"/>
      <c r="F56" s="116"/>
      <c r="G56" s="117"/>
      <c r="H56" s="115"/>
      <c r="I56" s="115"/>
      <c r="J56" s="115"/>
      <c r="K56" s="120"/>
      <c r="L56" s="124" t="s">
        <v>77</v>
      </c>
      <c r="M56" s="118"/>
      <c r="N56" s="118"/>
      <c r="O56" s="118"/>
      <c r="P56" s="118"/>
      <c r="Q56" s="118"/>
      <c r="R56" s="118"/>
      <c r="S56" s="125"/>
      <c r="T56" s="141" t="s">
        <v>78</v>
      </c>
      <c r="U56" s="142"/>
      <c r="V56" s="142"/>
      <c r="W56" s="142"/>
      <c r="X56" s="142"/>
      <c r="Y56" s="142"/>
      <c r="Z56" s="142"/>
      <c r="AA56" s="142"/>
      <c r="AB56" s="143"/>
      <c r="AC56" s="127" t="s">
        <v>76</v>
      </c>
      <c r="AD56" s="115"/>
      <c r="AE56" s="116"/>
      <c r="AF56" s="117"/>
      <c r="AG56" s="115"/>
      <c r="AH56" s="115"/>
      <c r="AI56" s="115"/>
      <c r="AJ56" s="128"/>
      <c r="AK56" s="124" t="s">
        <v>77</v>
      </c>
      <c r="AL56" s="118"/>
      <c r="AM56" s="118"/>
      <c r="AN56" s="118"/>
      <c r="AO56" s="118"/>
      <c r="AP56" s="118"/>
      <c r="AQ56" s="118"/>
      <c r="AR56" s="125"/>
      <c r="AS56" s="141" t="s">
        <v>78</v>
      </c>
      <c r="AT56" s="142"/>
      <c r="AU56" s="142"/>
      <c r="AV56" s="142"/>
      <c r="AW56" s="142"/>
      <c r="AX56" s="142"/>
      <c r="AY56" s="142"/>
      <c r="AZ56" s="142"/>
      <c r="BA56" s="143"/>
      <c r="BB56" s="139" t="s">
        <v>86</v>
      </c>
      <c r="BC56" s="119"/>
      <c r="BD56" s="119"/>
      <c r="BE56" s="119"/>
      <c r="BF56" s="119"/>
      <c r="BG56" s="119"/>
      <c r="BH56" s="119"/>
      <c r="BI56" s="119"/>
      <c r="BJ56" s="122" t="s">
        <v>87</v>
      </c>
      <c r="BK56" s="119"/>
      <c r="BL56" s="119"/>
      <c r="BM56" s="119"/>
      <c r="BN56" s="119"/>
      <c r="BO56" s="119"/>
      <c r="BP56" s="119"/>
      <c r="BQ56" s="140"/>
      <c r="BR56" s="18" t="s">
        <v>91</v>
      </c>
      <c r="BS56" s="119" t="s">
        <v>92</v>
      </c>
      <c r="BT56" s="113"/>
      <c r="BU56" s="113"/>
      <c r="BV56" s="113"/>
      <c r="BW56" s="113"/>
      <c r="BX56" s="113"/>
      <c r="BY56" s="149"/>
      <c r="BZ56" s="151" t="s">
        <v>93</v>
      </c>
      <c r="CA56" s="152" t="s">
        <v>74</v>
      </c>
      <c r="CB56" s="139" t="s">
        <v>110</v>
      </c>
      <c r="CC56" s="113"/>
      <c r="CD56" s="113"/>
      <c r="CE56" s="113"/>
      <c r="CF56" s="113"/>
      <c r="CG56" s="113"/>
      <c r="CH56" s="149"/>
      <c r="CI56" s="202" t="s">
        <v>15</v>
      </c>
      <c r="CJ56" s="203" t="s">
        <v>9</v>
      </c>
      <c r="CK56" s="203" t="s">
        <v>15</v>
      </c>
      <c r="CL56" s="204" t="s">
        <v>9</v>
      </c>
    </row>
    <row r="57" spans="2:90" s="30" customFormat="1" x14ac:dyDescent="0.25">
      <c r="B57" s="129" t="s">
        <v>75</v>
      </c>
      <c r="C57" s="130" t="s">
        <v>29</v>
      </c>
      <c r="D57" s="131">
        <v>1</v>
      </c>
      <c r="E57" s="131">
        <v>2</v>
      </c>
      <c r="F57" s="131">
        <v>3</v>
      </c>
      <c r="G57" s="131">
        <v>4</v>
      </c>
      <c r="H57" s="131">
        <v>5</v>
      </c>
      <c r="I57" s="131">
        <v>6</v>
      </c>
      <c r="J57" s="131">
        <v>7</v>
      </c>
      <c r="K57" s="132">
        <v>8</v>
      </c>
      <c r="L57" s="133">
        <v>1</v>
      </c>
      <c r="M57" s="134">
        <v>2</v>
      </c>
      <c r="N57" s="134">
        <v>3</v>
      </c>
      <c r="O57" s="134">
        <v>4</v>
      </c>
      <c r="P57" s="134">
        <v>5</v>
      </c>
      <c r="Q57" s="134">
        <v>6</v>
      </c>
      <c r="R57" s="134">
        <v>7</v>
      </c>
      <c r="S57" s="135">
        <v>8</v>
      </c>
      <c r="T57" s="144">
        <v>1</v>
      </c>
      <c r="U57" s="145">
        <v>2</v>
      </c>
      <c r="V57" s="145">
        <v>3</v>
      </c>
      <c r="W57" s="145">
        <v>4</v>
      </c>
      <c r="X57" s="145">
        <v>5</v>
      </c>
      <c r="Y57" s="145">
        <v>6</v>
      </c>
      <c r="Z57" s="145">
        <v>7</v>
      </c>
      <c r="AA57" s="145">
        <v>8</v>
      </c>
      <c r="AB57" s="146"/>
      <c r="AC57" s="136">
        <v>1</v>
      </c>
      <c r="AD57" s="131">
        <v>2</v>
      </c>
      <c r="AE57" s="131">
        <v>3</v>
      </c>
      <c r="AF57" s="131">
        <v>4</v>
      </c>
      <c r="AG57" s="131">
        <v>5</v>
      </c>
      <c r="AH57" s="131">
        <v>6</v>
      </c>
      <c r="AI57" s="131">
        <v>7</v>
      </c>
      <c r="AJ57" s="137">
        <v>8</v>
      </c>
      <c r="AK57" s="133">
        <v>1</v>
      </c>
      <c r="AL57" s="134">
        <v>2</v>
      </c>
      <c r="AM57" s="134">
        <v>3</v>
      </c>
      <c r="AN57" s="134">
        <v>4</v>
      </c>
      <c r="AO57" s="134">
        <v>5</v>
      </c>
      <c r="AP57" s="134">
        <v>6</v>
      </c>
      <c r="AQ57" s="134">
        <v>7</v>
      </c>
      <c r="AR57" s="135">
        <v>8</v>
      </c>
      <c r="AS57" s="144">
        <v>1</v>
      </c>
      <c r="AT57" s="145">
        <v>2</v>
      </c>
      <c r="AU57" s="145">
        <v>3</v>
      </c>
      <c r="AV57" s="145">
        <v>4</v>
      </c>
      <c r="AW57" s="145">
        <v>5</v>
      </c>
      <c r="AX57" s="145">
        <v>6</v>
      </c>
      <c r="AY57" s="145">
        <v>7</v>
      </c>
      <c r="AZ57" s="145">
        <v>8</v>
      </c>
      <c r="BA57" s="146"/>
      <c r="BB57" s="129">
        <v>1</v>
      </c>
      <c r="BC57" s="130">
        <v>2</v>
      </c>
      <c r="BD57" s="130">
        <v>3</v>
      </c>
      <c r="BE57" s="130">
        <v>4</v>
      </c>
      <c r="BF57" s="130">
        <v>5</v>
      </c>
      <c r="BG57" s="130">
        <v>6</v>
      </c>
      <c r="BH57" s="130">
        <v>7</v>
      </c>
      <c r="BI57" s="130">
        <v>8</v>
      </c>
      <c r="BJ57" s="130">
        <v>1</v>
      </c>
      <c r="BK57" s="130">
        <v>2</v>
      </c>
      <c r="BL57" s="130">
        <v>3</v>
      </c>
      <c r="BM57" s="130">
        <v>4</v>
      </c>
      <c r="BN57" s="130">
        <v>5</v>
      </c>
      <c r="BO57" s="130">
        <v>6</v>
      </c>
      <c r="BP57" s="130">
        <v>7</v>
      </c>
      <c r="BQ57" s="138">
        <v>8</v>
      </c>
      <c r="BR57" s="129"/>
      <c r="BS57" s="130">
        <v>1</v>
      </c>
      <c r="BT57" s="130">
        <v>2</v>
      </c>
      <c r="BU57" s="130">
        <v>3</v>
      </c>
      <c r="BV57" s="130">
        <v>4</v>
      </c>
      <c r="BW57" s="130">
        <v>5</v>
      </c>
      <c r="BX57" s="130">
        <v>6</v>
      </c>
      <c r="BY57" s="138">
        <v>7</v>
      </c>
      <c r="BZ57" s="150">
        <f>+SUM(BZ58:BZ87)</f>
        <v>22387.570097579541</v>
      </c>
      <c r="CA57" s="153">
        <f>+SUM(CA58:CA87)</f>
        <v>1122254.0409487898</v>
      </c>
      <c r="CB57" s="129">
        <v>1</v>
      </c>
      <c r="CC57" s="130">
        <v>2</v>
      </c>
      <c r="CD57" s="130">
        <v>3</v>
      </c>
      <c r="CE57" s="130">
        <v>4</v>
      </c>
      <c r="CF57" s="130">
        <v>5</v>
      </c>
      <c r="CG57" s="130">
        <v>6</v>
      </c>
      <c r="CH57" s="138">
        <v>7</v>
      </c>
      <c r="CI57" s="197">
        <f>+SUM(CI58:CI87)</f>
        <v>6.2527760746888816E-13</v>
      </c>
      <c r="CJ57" s="198">
        <f>+SUM(CJ58:CJ87)</f>
        <v>1.3642420526593924E-12</v>
      </c>
      <c r="CK57" s="198">
        <f t="shared" ref="CK57:CL57" si="8">+SUM(CK58:CK87)</f>
        <v>0</v>
      </c>
      <c r="CL57" s="199">
        <f t="shared" si="8"/>
        <v>0</v>
      </c>
    </row>
    <row r="58" spans="2:90" x14ac:dyDescent="0.25">
      <c r="B58" s="129">
        <v>1</v>
      </c>
      <c r="C58" s="114">
        <f t="shared" ref="C58:C87" si="9">+$D$48-(B58-0.5)*$R$48</f>
        <v>726.86242959064066</v>
      </c>
      <c r="D58" s="41">
        <f>IF(D$29-E$29=0,"",(-(E$28-D$28)*$C58-(D$28*E$29-E$28*D$29))/(D$29-E$29))</f>
        <v>242.75547225235832</v>
      </c>
      <c r="E58" s="41">
        <f t="shared" ref="E58:K59" si="10">IF(E$29-F$29=0,"",(-(F$28-E$28)*$C58-(E$28*F$29-F$28*E$29))/(E$29-F$29))</f>
        <v>365.36925235117701</v>
      </c>
      <c r="F58" s="41">
        <f t="shared" si="10"/>
        <v>533.57704057952753</v>
      </c>
      <c r="G58" s="41">
        <f t="shared" si="10"/>
        <v>1236.1784273596247</v>
      </c>
      <c r="H58" s="41">
        <f t="shared" si="10"/>
        <v>3751.3207524480636</v>
      </c>
      <c r="I58" s="41">
        <f t="shared" si="10"/>
        <v>-3482.8922733822192</v>
      </c>
      <c r="J58" s="41">
        <f t="shared" si="10"/>
        <v>-1062.6896181343404</v>
      </c>
      <c r="K58" s="121">
        <f t="shared" si="10"/>
        <v>-558.29539267309644</v>
      </c>
      <c r="L58" s="126">
        <f>IF(D$34-E$34=0,"",(-(E$33-D$33)*$C58-(D$33*E$34-E$33*D$34))/(D$34-E$34))</f>
        <v>827.51635228497616</v>
      </c>
      <c r="M58" s="41">
        <f t="shared" ref="M58:S58" si="11">IF(E$34-F$34=0,"",(-(F$33-E$33)*$C58-(E$33*F$34-F$33*E$34))/(E$34-F$34))</f>
        <v>-1307.7879327502981</v>
      </c>
      <c r="N58" s="41">
        <f t="shared" si="11"/>
        <v>-424.18295464879333</v>
      </c>
      <c r="O58" s="41">
        <f t="shared" si="11"/>
        <v>455.97241864974598</v>
      </c>
      <c r="P58" s="41">
        <f t="shared" si="11"/>
        <v>3166.5598724154424</v>
      </c>
      <c r="Q58" s="41">
        <f t="shared" si="11"/>
        <v>-2980.9451178517725</v>
      </c>
      <c r="R58" s="41">
        <f t="shared" si="11"/>
        <v>-849.8540636391582</v>
      </c>
      <c r="S58" s="112">
        <f t="shared" si="11"/>
        <v>-324.23359006013294</v>
      </c>
      <c r="T58" s="123">
        <f>IF(D$39-E$39=0,"",(-(E$38-D$38)*$C58-(D$38*E$39-E$38*D$39))/(D$39-E$39))</f>
        <v>827.5163522849748</v>
      </c>
      <c r="U58" s="41">
        <f t="shared" ref="U58:AA58" si="12">IF(E$39-F$39=0,"",(-(F$38-E$38)*$C58-(E$38*F$39-F$38*E$39))/(E$39-F$39))</f>
        <v>-136.57790317926526</v>
      </c>
      <c r="V58" s="41">
        <f t="shared" si="12"/>
        <v>320.74148608434524</v>
      </c>
      <c r="W58" s="41">
        <f t="shared" si="12"/>
        <v>1002.1166247466609</v>
      </c>
      <c r="X58" s="41">
        <f t="shared" si="12"/>
        <v>3166.5598724154461</v>
      </c>
      <c r="Y58" s="41">
        <f t="shared" si="12"/>
        <v>-1809.7350882807395</v>
      </c>
      <c r="Z58" s="41">
        <f t="shared" si="12"/>
        <v>-104.92962290601969</v>
      </c>
      <c r="AA58" s="41">
        <f t="shared" si="12"/>
        <v>221.91061603678241</v>
      </c>
      <c r="AB58" s="53"/>
      <c r="AC58" s="126">
        <f>IF(IF(D$28=E$28,AND($C58&gt;=MIN(D$29,E$29),$C58&lt;=MAX(D$29,E$29)),AND(D58&gt;=MIN(D$28,E$28),D58&lt;=MAX(D$28,E$28))),D58,"")</f>
        <v>242.75547225235832</v>
      </c>
      <c r="AD58" s="41">
        <f t="shared" ref="AD58:AJ58" si="13">IF(IF(E$28=F$28,AND($C58&gt;=MIN(E$29,F$29),$C58&lt;=MAX(E$29,F$29)),AND(E58&gt;=MIN(E$28,F$28),E58&lt;=MAX(E$28,F$28))),E58,"")</f>
        <v>365.36925235117701</v>
      </c>
      <c r="AE58" s="41" t="str">
        <f t="shared" si="13"/>
        <v/>
      </c>
      <c r="AF58" s="41" t="str">
        <f t="shared" si="13"/>
        <v/>
      </c>
      <c r="AG58" s="41" t="str">
        <f t="shared" si="13"/>
        <v/>
      </c>
      <c r="AH58" s="41" t="str">
        <f t="shared" si="13"/>
        <v/>
      </c>
      <c r="AI58" s="41" t="str">
        <f t="shared" si="13"/>
        <v/>
      </c>
      <c r="AJ58" s="112" t="str">
        <f t="shared" si="13"/>
        <v/>
      </c>
      <c r="AK58" s="126" t="str">
        <f>IF(IF(D$33=E$33,AND($C58&gt;=MIN(D$34,E$34),$C58&lt;=MAX(D$34,E$34)),AND(L58&gt;=MIN(D$33,E$33),L58&lt;=MAX(D$33,E$33))),L58,"")</f>
        <v/>
      </c>
      <c r="AL58" s="41" t="str">
        <f t="shared" ref="AL58:AR58" si="14">IF(IF(E$33=F$33,AND($C58&gt;=MIN(E$34,F$34),$C58&lt;=MAX(E$34,F$34)),AND(M58&gt;=MIN(E$33,F$33),M58&lt;=MAX(E$33,F$33))),M58,"")</f>
        <v/>
      </c>
      <c r="AM58" s="41" t="str">
        <f t="shared" si="14"/>
        <v/>
      </c>
      <c r="AN58" s="41" t="str">
        <f t="shared" si="14"/>
        <v/>
      </c>
      <c r="AO58" s="41" t="str">
        <f t="shared" si="14"/>
        <v/>
      </c>
      <c r="AP58" s="41" t="str">
        <f t="shared" si="14"/>
        <v/>
      </c>
      <c r="AQ58" s="41" t="str">
        <f t="shared" si="14"/>
        <v/>
      </c>
      <c r="AR58" s="112" t="str">
        <f t="shared" si="14"/>
        <v/>
      </c>
      <c r="AS58" s="123" t="str">
        <f>IF(IF(D$38=E$38,AND($C58&gt;=MIN(D$39,E$39),$C58&lt;=MAX(D$39,E$39)),AND(T58&gt;=MIN(D$38,E$38),T58&lt;=MAX(D$38,E$38))),T58,"")</f>
        <v/>
      </c>
      <c r="AT58" s="41" t="str">
        <f t="shared" ref="AT58:AY58" si="15">IF(IF(E$38=F$38,AND($C58&gt;=MIN(E$39,F$39),$C58&lt;=MAX(E$39,F$39)),AND(U58&gt;=MIN(E$38,F$38),U58&lt;=MAX(E$38,F$38))),U58,"")</f>
        <v/>
      </c>
      <c r="AU58" s="41" t="str">
        <f t="shared" si="15"/>
        <v/>
      </c>
      <c r="AV58" s="41" t="str">
        <f t="shared" si="15"/>
        <v/>
      </c>
      <c r="AW58" s="41" t="str">
        <f t="shared" si="15"/>
        <v/>
      </c>
      <c r="AX58" s="41" t="str">
        <f t="shared" si="15"/>
        <v/>
      </c>
      <c r="AY58" s="41" t="str">
        <f t="shared" si="15"/>
        <v/>
      </c>
      <c r="AZ58" s="41" t="str">
        <f>IF(IF(K$38=L$38,AND($C58&gt;=MIN(K$39,L$39),$C58&lt;=MAX(K$39,L$39)),AND(AA58&gt;=MIN(K$38,L$38),AA58&lt;=MAX(K$38,L$38))),AA58,"")</f>
        <v/>
      </c>
      <c r="BA58" s="53"/>
      <c r="BB58" s="147" cm="1">
        <f t="array" ref="BB58:BC58">IFERROR(_xlfn._xlws.SORT(_xlfn.UNIQUE(_xlfn._xlws.FILTER($AC58:$AZ58,ISNUMBER($AC58:$AZ58)),TRUE),,,TRUE),"")</f>
        <v>242.75547225235832</v>
      </c>
      <c r="BC58" s="51">
        <v>365.36925235117701</v>
      </c>
      <c r="BD58" s="51"/>
      <c r="BE58" s="51"/>
      <c r="BF58" s="51"/>
      <c r="BG58" s="51"/>
      <c r="BH58" s="51"/>
      <c r="BI58" s="51"/>
      <c r="BJ58" s="51">
        <f>IF(ISNUMBER(BB58),$C58,"")</f>
        <v>726.86242959064066</v>
      </c>
      <c r="BK58" s="51">
        <f t="shared" ref="BK58:BQ58" si="16">IF(ISNUMBER(BC58),$C58,"")</f>
        <v>726.86242959064066</v>
      </c>
      <c r="BL58" s="51" t="str">
        <f t="shared" si="16"/>
        <v/>
      </c>
      <c r="BM58" s="51" t="str">
        <f t="shared" si="16"/>
        <v/>
      </c>
      <c r="BN58" s="51" t="str">
        <f t="shared" si="16"/>
        <v/>
      </c>
      <c r="BO58" s="51" t="str">
        <f t="shared" si="16"/>
        <v/>
      </c>
      <c r="BP58" s="51" t="str">
        <f t="shared" si="16"/>
        <v/>
      </c>
      <c r="BQ58" s="148" t="str">
        <f t="shared" si="16"/>
        <v/>
      </c>
      <c r="BR58" s="170">
        <f>COUNTIF(BJ58:BQ58,"&lt;0")+COUNTIF(BJ58:BQ58,"&gt;0")</f>
        <v>2</v>
      </c>
      <c r="BS58" s="172">
        <f>IF(ISNUMBER(BC58),IF(ISEVEN(BB$57),"hole",(BC58-BB58)),0)</f>
        <v>122.61378009881869</v>
      </c>
      <c r="BT58" s="172">
        <f t="shared" ref="BT58" si="17">IF(ISNUMBER(BD58),IF(ISEVEN(BC$57),"hole",(BD58-BC58)),0)</f>
        <v>0</v>
      </c>
      <c r="BU58" s="172">
        <f t="shared" ref="BU58" si="18">IF(ISNUMBER(BE58),IF(ISEVEN(BD$57),"hole",(BE58-BD58)),0)</f>
        <v>0</v>
      </c>
      <c r="BV58" s="172">
        <f t="shared" ref="BV58" si="19">IF(ISNUMBER(BF58),IF(ISEVEN(BE$57),"hole",(BF58-BE58)),0)</f>
        <v>0</v>
      </c>
      <c r="BW58" s="172">
        <f t="shared" ref="BW58" si="20">IF(ISNUMBER(BG58),IF(ISEVEN(BF$57),"hole",(BG58-BF58)),0)</f>
        <v>0</v>
      </c>
      <c r="BX58" s="172">
        <f t="shared" ref="BX58" si="21">IF(ISNUMBER(BH58),IF(ISEVEN(BG$57),"hole",(BH58-BG58)),0)</f>
        <v>0</v>
      </c>
      <c r="BY58" s="173">
        <f t="shared" ref="BY58" si="22">IF(ISNUMBER(BI58),IF(ISEVEN(BH$57),"hole",(BI58-BH58)),0)</f>
        <v>0</v>
      </c>
      <c r="BZ58" s="123" cm="1">
        <f t="array" ref="BZ58">IF(ISEVEN(BR58),SUM(BS58:BY58),SUM(ABS(BS58:BY58)))</f>
        <v>122.61378009881869</v>
      </c>
      <c r="CA58" s="112">
        <f>+BZ58*$R$48</f>
        <v>6146.4379382013722</v>
      </c>
      <c r="CB58" s="126">
        <f>+IF(AND(ISNUMBER(BS58),BS58&gt;0),BB58+BS58/2,0)</f>
        <v>304.06236230176768</v>
      </c>
      <c r="CC58" s="41">
        <f t="shared" ref="CC58:CH73" si="23">+IF(AND(ISNUMBER(BT58),BT58&gt;0),BC58+BT58/2,0)</f>
        <v>0</v>
      </c>
      <c r="CD58" s="41">
        <f t="shared" si="23"/>
        <v>0</v>
      </c>
      <c r="CE58" s="41">
        <f t="shared" si="23"/>
        <v>0</v>
      </c>
      <c r="CF58" s="41">
        <f t="shared" si="23"/>
        <v>0</v>
      </c>
      <c r="CG58" s="41">
        <f t="shared" si="23"/>
        <v>0</v>
      </c>
      <c r="CH58" s="112">
        <f t="shared" si="23"/>
        <v>0</v>
      </c>
      <c r="CI58" s="196">
        <f>+SUMPRODUCT(BS58:BY58,CB58:CH58)/BZ58</f>
        <v>304.06236230176768</v>
      </c>
      <c r="CJ58" s="2">
        <f>+C58</f>
        <v>726.86242959064066</v>
      </c>
      <c r="CK58" s="200">
        <f t="shared" ref="CK58:CK87" si="24">CI58*COS(RADIANS(p)) + CJ58*SIN(RADIANS(p))</f>
        <v>534.32675046033717</v>
      </c>
      <c r="CL58" s="201">
        <f t="shared" ref="CL58:CL87" si="25">-CI58*SIN(RADIANS(p)) +CJ58*COS(RADIANS(p))</f>
        <v>579.03180867845003</v>
      </c>
    </row>
    <row r="59" spans="2:90" x14ac:dyDescent="0.25">
      <c r="B59" s="129">
        <v>2</v>
      </c>
      <c r="C59" s="114">
        <f t="shared" si="9"/>
        <v>676.73398617059649</v>
      </c>
      <c r="D59" s="41">
        <f>IF(D$29-E$29=0,"",(-(E$28-D$28)*$C59-(D$28*E$29-E$28*D$29))/(D$29-E$29))</f>
        <v>105.02870588337839</v>
      </c>
      <c r="E59" s="41">
        <f t="shared" si="10"/>
        <v>472.87004617983359</v>
      </c>
      <c r="F59" s="41">
        <f t="shared" si="10"/>
        <v>551.82230187452114</v>
      </c>
      <c r="G59" s="41">
        <f t="shared" si="10"/>
        <v>1212.8031503014683</v>
      </c>
      <c r="H59" s="41">
        <f t="shared" si="10"/>
        <v>3613.5939860790836</v>
      </c>
      <c r="I59" s="41">
        <f t="shared" si="10"/>
        <v>-3375.3914795535625</v>
      </c>
      <c r="J59" s="41">
        <f t="shared" si="10"/>
        <v>-1044.4443568393469</v>
      </c>
      <c r="K59" s="121">
        <f t="shared" si="10"/>
        <v>-581.67066973125259</v>
      </c>
      <c r="L59" s="126">
        <f>IF(D$34-E$34=0,"",(-(E$33-D$33)*$C59-(D$33*E$34-E$33*D$34))/(D$34-E$34))</f>
        <v>689.78958591599599</v>
      </c>
      <c r="M59" s="41">
        <f t="shared" ref="M59" si="26">IF(E$34-F$34=0,"",(-(F$33-E$33)*$C59-(E$33*F$34-F$33*E$34))/(E$34-F$34))</f>
        <v>-1200.2871389216418</v>
      </c>
      <c r="N59" s="41">
        <f t="shared" ref="N59" si="27">IF(F$34-G$34=0,"",(-(G$33-F$33)*$C59-(F$33*G$34-G$33*F$34))/(F$34-G$34))</f>
        <v>-405.93769335379977</v>
      </c>
      <c r="O59" s="41">
        <f t="shared" ref="O59" si="28">IF(G$34-H$34=0,"",(-(H$33-G$33)*$C59-(G$33*H$34-H$33*G$34))/(G$34-H$34))</f>
        <v>432.59714159158983</v>
      </c>
      <c r="P59" s="41">
        <f t="shared" ref="P59" si="29">IF(H$34-I$34=0,"",(-(I$33-H$33)*$C59-(H$33*I$34-I$33*H$34))/(H$34-I$34))</f>
        <v>3028.8331060464629</v>
      </c>
      <c r="Q59" s="41">
        <f t="shared" ref="Q59" si="30">IF(I$34-J$34=0,"",(-(J$33-I$33)*$C59-(I$33*J$34-J$33*I$34))/(I$34-J$34))</f>
        <v>-2873.4443240231158</v>
      </c>
      <c r="R59" s="41">
        <f t="shared" ref="R59" si="31">IF(J$34-K$34=0,"",(-(K$33-J$33)*$C59-(J$33*K$34-K$33*J$34))/(J$34-K$34))</f>
        <v>-831.60880234416459</v>
      </c>
      <c r="S59" s="112">
        <f t="shared" ref="S59" si="32">IF(K$34-L$34=0,"",(-(L$33-K$33)*$C59-(K$33*L$34-L$33*K$34))/(K$34-L$34))</f>
        <v>-347.60886711828908</v>
      </c>
      <c r="T59" s="123">
        <f>IF(D$39-E$39=0,"",(-(E$38-D$38)*$C59-(D$38*E$39-E$38*D$39))/(D$39-E$39))</f>
        <v>689.78958591599519</v>
      </c>
      <c r="U59" s="41">
        <f t="shared" ref="U59" si="33">IF(E$39-F$39=0,"",(-(F$38-E$38)*$C59-(E$38*F$39-F$38*E$39))/(E$39-F$39))</f>
        <v>-29.077109350608893</v>
      </c>
      <c r="V59" s="41">
        <f t="shared" ref="V59" si="34">IF(F$39-G$39=0,"",(-(G$38-F$38)*$C59-(F$38*G$39-G$38*F$39))/(F$39-G$39))</f>
        <v>338.98674737933879</v>
      </c>
      <c r="W59" s="41">
        <f t="shared" ref="W59" si="35">IF(G$39-H$39=0,"",(-(H$38-G$38)*$C59-(G$38*H$39-H$38*G$39))/(G$39-H$39))</f>
        <v>978.74134768850479</v>
      </c>
      <c r="X59" s="41">
        <f t="shared" ref="X59" si="36">IF(H$39-I$39=0,"",(-(I$38-H$38)*$C59-(H$38*I$39-I$38*H$39))/(H$39-I$39))</f>
        <v>3028.8331060464661</v>
      </c>
      <c r="Y59" s="41">
        <f t="shared" ref="Y59" si="37">IF(I$39-J$39=0,"",(-(J$38-I$38)*$C59-(I$38*J$39-J$38*I$39))/(I$39-J$39))</f>
        <v>-1702.2342944520831</v>
      </c>
      <c r="Z59" s="41">
        <f t="shared" ref="Z59" si="38">IF(J$39-K$39=0,"",(-(K$38-J$38)*$C59-(J$38*K$39-K$38*J$39))/(J$39-K$39))</f>
        <v>-86.684361611026148</v>
      </c>
      <c r="AA59" s="41">
        <f t="shared" ref="AA59" si="39">IF(K$39-L$39=0,"",(-(L$38-K$38)*$C59-(K$38*L$39-L$38*K$39))/(K$39-L$39))</f>
        <v>198.53533897862627</v>
      </c>
      <c r="AB59" s="53"/>
      <c r="AC59" s="126">
        <f>IF(IF(D$28=E$28,AND($C59&gt;=MIN(D$29,E$29),$C59&lt;=MAX(D$29,E$29)),AND(D59&gt;=MIN(D$28,E$28),D59&lt;=MAX(D$28,E$28))),D59,"")</f>
        <v>105.02870588337839</v>
      </c>
      <c r="AD59" s="41">
        <f t="shared" ref="AD59" si="40">IF(IF(E$28=F$28,AND($C59&gt;=MIN(E$29,F$29),$C59&lt;=MAX(E$29,F$29)),AND(E59&gt;=MIN(E$28,F$28),E59&lt;=MAX(E$28,F$28))),E59,"")</f>
        <v>472.87004617983359</v>
      </c>
      <c r="AE59" s="41" t="str">
        <f t="shared" ref="AE59" si="41">IF(IF(F$28=G$28,AND($C59&gt;=MIN(F$29,G$29),$C59&lt;=MAX(F$29,G$29)),AND(F59&gt;=MIN(F$28,G$28),F59&lt;=MAX(F$28,G$28))),F59,"")</f>
        <v/>
      </c>
      <c r="AF59" s="41" t="str">
        <f t="shared" ref="AF59" si="42">IF(IF(G$28=H$28,AND($C59&gt;=MIN(G$29,H$29),$C59&lt;=MAX(G$29,H$29)),AND(G59&gt;=MIN(G$28,H$28),G59&lt;=MAX(G$28,H$28))),G59,"")</f>
        <v/>
      </c>
      <c r="AG59" s="41" t="str">
        <f t="shared" ref="AG59" si="43">IF(IF(H$28=I$28,AND($C59&gt;=MIN(H$29,I$29),$C59&lt;=MAX(H$29,I$29)),AND(H59&gt;=MIN(H$28,I$28),H59&lt;=MAX(H$28,I$28))),H59,"")</f>
        <v/>
      </c>
      <c r="AH59" s="41" t="str">
        <f t="shared" ref="AH59" si="44">IF(IF(I$28=J$28,AND($C59&gt;=MIN(I$29,J$29),$C59&lt;=MAX(I$29,J$29)),AND(I59&gt;=MIN(I$28,J$28),I59&lt;=MAX(I$28,J$28))),I59,"")</f>
        <v/>
      </c>
      <c r="AI59" s="41" t="str">
        <f t="shared" ref="AI59" si="45">IF(IF(J$28=K$28,AND($C59&gt;=MIN(J$29,K$29),$C59&lt;=MAX(J$29,K$29)),AND(J59&gt;=MIN(J$28,K$28),J59&lt;=MAX(J$28,K$28))),J59,"")</f>
        <v/>
      </c>
      <c r="AJ59" s="112" t="str">
        <f t="shared" ref="AJ59" si="46">IF(IF(K$28=L$28,AND($C59&gt;=MIN(K$29,L$29),$C59&lt;=MAX(K$29,L$29)),AND(K59&gt;=MIN(K$28,L$28),K59&lt;=MAX(K$28,L$28))),K59,"")</f>
        <v/>
      </c>
      <c r="AK59" s="126" t="str">
        <f>IF(IF(D$33=E$33,AND($C59&gt;=MIN(D$34,E$34),$C59&lt;=MAX(D$34,E$34)),AND(L59&gt;=MIN(D$33,E$33),L59&lt;=MAX(D$33,E$33))),L59,"")</f>
        <v/>
      </c>
      <c r="AL59" s="41" t="str">
        <f t="shared" ref="AL59" si="47">IF(IF(E$33=F$33,AND($C59&gt;=MIN(E$34,F$34),$C59&lt;=MAX(E$34,F$34)),AND(M59&gt;=MIN(E$33,F$33),M59&lt;=MAX(E$33,F$33))),M59,"")</f>
        <v/>
      </c>
      <c r="AM59" s="41" t="str">
        <f t="shared" ref="AM59" si="48">IF(IF(F$33=G$33,AND($C59&gt;=MIN(F$34,G$34),$C59&lt;=MAX(F$34,G$34)),AND(N59&gt;=MIN(F$33,G$33),N59&lt;=MAX(F$33,G$33))),N59,"")</f>
        <v/>
      </c>
      <c r="AN59" s="41" t="str">
        <f t="shared" ref="AN59" si="49">IF(IF(G$33=H$33,AND($C59&gt;=MIN(G$34,H$34),$C59&lt;=MAX(G$34,H$34)),AND(O59&gt;=MIN(G$33,H$33),O59&lt;=MAX(G$33,H$33))),O59,"")</f>
        <v/>
      </c>
      <c r="AO59" s="41" t="str">
        <f t="shared" ref="AO59" si="50">IF(IF(H$33=I$33,AND($C59&gt;=MIN(H$34,I$34),$C59&lt;=MAX(H$34,I$34)),AND(P59&gt;=MIN(H$33,I$33),P59&lt;=MAX(H$33,I$33))),P59,"")</f>
        <v/>
      </c>
      <c r="AP59" s="41" t="str">
        <f t="shared" ref="AP59" si="51">IF(IF(I$33=J$33,AND($C59&gt;=MIN(I$34,J$34),$C59&lt;=MAX(I$34,J$34)),AND(Q59&gt;=MIN(I$33,J$33),Q59&lt;=MAX(I$33,J$33))),Q59,"")</f>
        <v/>
      </c>
      <c r="AQ59" s="41" t="str">
        <f t="shared" ref="AQ59" si="52">IF(IF(J$33=K$33,AND($C59&gt;=MIN(J$34,K$34),$C59&lt;=MAX(J$34,K$34)),AND(R59&gt;=MIN(J$33,K$33),R59&lt;=MAX(J$33,K$33))),R59,"")</f>
        <v/>
      </c>
      <c r="AR59" s="112" t="str">
        <f t="shared" ref="AR59" si="53">IF(IF(K$33=L$33,AND($C59&gt;=MIN(K$34,L$34),$C59&lt;=MAX(K$34,L$34)),AND(S59&gt;=MIN(K$33,L$33),S59&lt;=MAX(K$33,L$33))),S59,"")</f>
        <v/>
      </c>
      <c r="AS59" s="123" t="str">
        <f>IF(IF(D$38=E$38,AND($C59&gt;=MIN(D$39,E$39),$C59&lt;=MAX(D$39,E$39)),AND(T59&gt;=MIN(D$38,E$38),T59&lt;=MAX(D$38,E$38))),T59,"")</f>
        <v/>
      </c>
      <c r="AT59" s="41" t="str">
        <f t="shared" ref="AT59" si="54">IF(IF(E$38=F$38,AND($C59&gt;=MIN(E$39,F$39),$C59&lt;=MAX(E$39,F$39)),AND(U59&gt;=MIN(E$38,F$38),U59&lt;=MAX(E$38,F$38))),U59,"")</f>
        <v/>
      </c>
      <c r="AU59" s="41" t="str">
        <f t="shared" ref="AU59" si="55">IF(IF(F$38=G$38,AND($C59&gt;=MIN(F$39,G$39),$C59&lt;=MAX(F$39,G$39)),AND(V59&gt;=MIN(F$38,G$38),V59&lt;=MAX(F$38,G$38))),V59,"")</f>
        <v/>
      </c>
      <c r="AV59" s="41" t="str">
        <f t="shared" ref="AV59" si="56">IF(IF(G$38=H$38,AND($C59&gt;=MIN(G$39,H$39),$C59&lt;=MAX(G$39,H$39)),AND(W59&gt;=MIN(G$38,H$38),W59&lt;=MAX(G$38,H$38))),W59,"")</f>
        <v/>
      </c>
      <c r="AW59" s="41" t="str">
        <f t="shared" ref="AW59" si="57">IF(IF(H$38=I$38,AND($C59&gt;=MIN(H$39,I$39),$C59&lt;=MAX(H$39,I$39)),AND(X59&gt;=MIN(H$38,I$38),X59&lt;=MAX(H$38,I$38))),X59,"")</f>
        <v/>
      </c>
      <c r="AX59" s="41" t="str">
        <f t="shared" ref="AX59" si="58">IF(IF(I$38=J$38,AND($C59&gt;=MIN(I$39,J$39),$C59&lt;=MAX(I$39,J$39)),AND(Y59&gt;=MIN(I$38,J$38),Y59&lt;=MAX(I$38,J$38))),Y59,"")</f>
        <v/>
      </c>
      <c r="AY59" s="41" t="str">
        <f t="shared" ref="AY59" si="59">IF(IF(J$38=K$38,AND($C59&gt;=MIN(J$39,K$39),$C59&lt;=MAX(J$39,K$39)),AND(Z59&gt;=MIN(J$38,K$38),Z59&lt;=MAX(J$38,K$38))),Z59,"")</f>
        <v/>
      </c>
      <c r="AZ59" s="41" t="str">
        <f>IF(IF(K$38=L$38,AND($C59&gt;=MIN(K$39,L$39),$C59&lt;=MAX(K$39,L$39)),AND(AA59&gt;=MIN(K$38,L$38),AA59&lt;=MAX(K$38,L$38))),AA59,"")</f>
        <v/>
      </c>
      <c r="BA59" s="53"/>
      <c r="BB59" s="147" cm="1">
        <f t="array" ref="BB59:BC59">IFERROR(_xlfn._xlws.SORT(_xlfn.UNIQUE(_xlfn._xlws.FILTER($AC59:$AZ59,ISNUMBER($AC59:$AZ59)),TRUE),,,TRUE),"")</f>
        <v>105.02870588337839</v>
      </c>
      <c r="BC59" s="51">
        <v>472.87004617983359</v>
      </c>
      <c r="BD59" s="51"/>
      <c r="BE59" s="51"/>
      <c r="BF59" s="51"/>
      <c r="BG59" s="51"/>
      <c r="BH59" s="51"/>
      <c r="BI59" s="51"/>
      <c r="BJ59" s="51">
        <f>IF(ISNUMBER(BB59),$C59,"")</f>
        <v>676.73398617059649</v>
      </c>
      <c r="BK59" s="51">
        <f t="shared" ref="BK59" si="60">IF(ISNUMBER(BC59),$C59,"")</f>
        <v>676.73398617059649</v>
      </c>
      <c r="BL59" s="51" t="str">
        <f t="shared" ref="BL59" si="61">IF(ISNUMBER(BD59),$C59,"")</f>
        <v/>
      </c>
      <c r="BM59" s="51" t="str">
        <f t="shared" ref="BM59" si="62">IF(ISNUMBER(BE59),$C59,"")</f>
        <v/>
      </c>
      <c r="BN59" s="51" t="str">
        <f t="shared" ref="BN59" si="63">IF(ISNUMBER(BF59),$C59,"")</f>
        <v/>
      </c>
      <c r="BO59" s="51" t="str">
        <f t="shared" ref="BO59" si="64">IF(ISNUMBER(BG59),$C59,"")</f>
        <v/>
      </c>
      <c r="BP59" s="51" t="str">
        <f t="shared" ref="BP59" si="65">IF(ISNUMBER(BH59),$C59,"")</f>
        <v/>
      </c>
      <c r="BQ59" s="148" t="str">
        <f t="shared" ref="BQ59" si="66">IF(ISNUMBER(BI59),$C59,"")</f>
        <v/>
      </c>
      <c r="BR59" s="170">
        <f t="shared" ref="BR59:BR87" si="67">COUNTIF(BJ59:BQ59,"&lt;0")+COUNTIF(BJ59:BQ59,"&gt;0")</f>
        <v>2</v>
      </c>
      <c r="BS59" s="172">
        <f t="shared" ref="BS59:BS87" si="68">IF(ISNUMBER(BC59),IF(ISEVEN(BB$57),"hole",(BC59-BB59)),0)</f>
        <v>367.8413402964552</v>
      </c>
      <c r="BT59" s="172">
        <f t="shared" ref="BT59:BT87" si="69">IF(ISNUMBER(BD59),IF(ISEVEN(BC$57),"hole",(BD59-BC59)),0)</f>
        <v>0</v>
      </c>
      <c r="BU59" s="172">
        <f t="shared" ref="BU59:BU87" si="70">IF(ISNUMBER(BE59),IF(ISEVEN(BD$57),"hole",(BE59-BD59)),0)</f>
        <v>0</v>
      </c>
      <c r="BV59" s="172">
        <f t="shared" ref="BV59:BV87" si="71">IF(ISNUMBER(BF59),IF(ISEVEN(BE$57),"hole",(BF59-BE59)),0)</f>
        <v>0</v>
      </c>
      <c r="BW59" s="172">
        <f t="shared" ref="BW59:BW87" si="72">IF(ISNUMBER(BG59),IF(ISEVEN(BF$57),"hole",(BG59-BF59)),0)</f>
        <v>0</v>
      </c>
      <c r="BX59" s="172">
        <f t="shared" ref="BX59:BX87" si="73">IF(ISNUMBER(BH59),IF(ISEVEN(BG$57),"hole",(BH59-BG59)),0)</f>
        <v>0</v>
      </c>
      <c r="BY59" s="173">
        <f t="shared" ref="BY59:BY87" si="74">IF(ISNUMBER(BI59),IF(ISEVEN(BH$57),"hole",(BI59-BH59)),0)</f>
        <v>0</v>
      </c>
      <c r="BZ59" s="123" cm="1">
        <f t="array" ref="BZ59">IF(ISEVEN(BR59),SUM(BS59:BY59),SUM(ABS(BS59:BY59)))</f>
        <v>367.8413402964552</v>
      </c>
      <c r="CA59" s="112">
        <f>+BZ59*$R$48</f>
        <v>18439.313814604073</v>
      </c>
      <c r="CB59" s="126">
        <f t="shared" ref="CB59:CB87" si="75">+IF(AND(ISNUMBER(BS59),BS59&gt;0),BB59+BS59/2,0)</f>
        <v>288.94937603160599</v>
      </c>
      <c r="CC59" s="41">
        <f t="shared" ref="CC59:CC87" si="76">+IF(AND(ISNUMBER(BT59),BT59&gt;0),BC59+BT59/2,0)</f>
        <v>0</v>
      </c>
      <c r="CD59" s="41">
        <f t="shared" ref="CD59:CD87" si="77">+IF(AND(ISNUMBER(BU59),BU59&gt;0),BD59+BU59/2,0)</f>
        <v>0</v>
      </c>
      <c r="CE59" s="41">
        <f t="shared" ref="CE59:CE87" si="78">+IF(AND(ISNUMBER(BV59),BV59&gt;0),BE59+BV59/2,0)</f>
        <v>0</v>
      </c>
      <c r="CF59" s="41">
        <f t="shared" ref="CF59:CF87" si="79">+IF(AND(ISNUMBER(BW59),BW59&gt;0),BF59+BW59/2,0)</f>
        <v>0</v>
      </c>
      <c r="CG59" s="41">
        <f t="shared" ref="CG59:CH87" si="80">+IF(AND(ISNUMBER(BX59),BX59&gt;0),BG59+BX59/2,0)</f>
        <v>0</v>
      </c>
      <c r="CH59" s="112">
        <f t="shared" si="23"/>
        <v>0</v>
      </c>
      <c r="CI59" s="196">
        <f t="shared" ref="CI59:CI87" si="81">+SUMPRODUCT(BS59:BY59,CB59:CH59)/BZ59</f>
        <v>288.94937603160599</v>
      </c>
      <c r="CJ59" s="2">
        <f t="shared" ref="CJ59:CJ87" si="82">+C59</f>
        <v>676.73398617059649</v>
      </c>
      <c r="CK59" s="200">
        <f t="shared" si="24"/>
        <v>502.98025138101133</v>
      </c>
      <c r="CL59" s="201">
        <f t="shared" si="25"/>
        <v>537.0954260353501</v>
      </c>
    </row>
    <row r="60" spans="2:90" x14ac:dyDescent="0.25">
      <c r="B60" s="129">
        <v>3</v>
      </c>
      <c r="C60" s="114">
        <f t="shared" si="9"/>
        <v>626.60554275055233</v>
      </c>
      <c r="D60" s="41">
        <f t="shared" ref="D60:K60" si="83">IF(D$29-E$29=0,"",(-(E$28-D$28)*$C60-(D$28*E$29-E$28*D$29))/(D$29-E$29))</f>
        <v>-32.69806048560153</v>
      </c>
      <c r="E60" s="41">
        <f t="shared" si="83"/>
        <v>580.37084000849018</v>
      </c>
      <c r="F60" s="41">
        <f t="shared" si="83"/>
        <v>570.06756316951464</v>
      </c>
      <c r="G60" s="41">
        <f t="shared" si="83"/>
        <v>1189.4278732433124</v>
      </c>
      <c r="H60" s="41">
        <f t="shared" si="83"/>
        <v>3475.8672197101037</v>
      </c>
      <c r="I60" s="41">
        <f t="shared" si="83"/>
        <v>-3267.8906857249058</v>
      </c>
      <c r="J60" s="41">
        <f t="shared" si="83"/>
        <v>-1026.1990955443534</v>
      </c>
      <c r="K60" s="121">
        <f t="shared" si="83"/>
        <v>-605.04594678940873</v>
      </c>
      <c r="L60" s="126">
        <f t="shared" ref="L60:L87" si="84">IF(D$34-E$34=0,"",(-(E$33-D$33)*$C60-(D$33*E$34-E$33*D$34))/(D$34-E$34))</f>
        <v>552.06281954701603</v>
      </c>
      <c r="M60" s="41">
        <f t="shared" ref="M60:M87" si="85">IF(E$34-F$34=0,"",(-(F$33-E$33)*$C60-(E$33*F$34-F$33*E$34))/(E$34-F$34))</f>
        <v>-1092.7863450929854</v>
      </c>
      <c r="N60" s="41">
        <f t="shared" ref="N60:N87" si="86">IF(F$34-G$34=0,"",(-(G$33-F$33)*$C60-(F$33*G$34-G$33*F$34))/(F$34-G$34))</f>
        <v>-387.69243205880628</v>
      </c>
      <c r="O60" s="41">
        <f t="shared" ref="O60:O87" si="87">IF(G$34-H$34=0,"",(-(H$33-G$33)*$C60-(G$33*H$34-H$33*G$34))/(G$34-H$34))</f>
        <v>409.22186453343375</v>
      </c>
      <c r="P60" s="41">
        <f t="shared" ref="P60:P87" si="88">IF(H$34-I$34=0,"",(-(I$33-H$33)*$C60-(H$33*I$34-I$33*H$34))/(H$34-I$34))</f>
        <v>2891.106339677483</v>
      </c>
      <c r="Q60" s="41">
        <f t="shared" ref="Q60:Q87" si="89">IF(I$34-J$34=0,"",(-(J$33-I$33)*$C60-(I$33*J$34-J$33*I$34))/(I$34-J$34))</f>
        <v>-2765.9435301944595</v>
      </c>
      <c r="R60" s="41">
        <f t="shared" ref="R60:R87" si="90">IF(J$34-K$34=0,"",(-(K$33-J$33)*$C60-(J$33*K$34-K$33*J$34))/(J$34-K$34))</f>
        <v>-813.36354104917098</v>
      </c>
      <c r="S60" s="112">
        <f t="shared" ref="S60:S87" si="91">IF(K$34-L$34=0,"",(-(L$33-K$33)*$C60-(K$33*L$34-L$33*K$34))/(K$34-L$34))</f>
        <v>-370.98414417644523</v>
      </c>
      <c r="T60" s="123">
        <f t="shared" ref="T60:T87" si="92">IF(D$39-E$39=0,"",(-(E$38-D$38)*$C60-(D$38*E$39-E$38*D$39))/(D$39-E$39))</f>
        <v>552.06281954701535</v>
      </c>
      <c r="U60" s="41">
        <f t="shared" ref="U60:U87" si="93">IF(E$39-F$39=0,"",(-(F$38-E$38)*$C60-(E$38*F$39-F$38*E$39))/(E$39-F$39))</f>
        <v>78.423684478047718</v>
      </c>
      <c r="V60" s="41">
        <f t="shared" ref="V60:V87" si="94">IF(F$39-G$39=0,"",(-(G$38-F$38)*$C60-(F$38*G$39-G$38*F$39))/(F$39-G$39))</f>
        <v>357.23200867433235</v>
      </c>
      <c r="W60" s="41">
        <f t="shared" ref="W60:W87" si="95">IF(G$39-H$39=0,"",(-(H$38-G$38)*$C60-(G$38*H$39-H$38*G$39))/(G$39-H$39))</f>
        <v>955.36607063034864</v>
      </c>
      <c r="X60" s="41">
        <f t="shared" ref="X60:X87" si="96">IF(H$39-I$39=0,"",(-(I$38-H$38)*$C60-(H$38*I$39-I$38*H$39))/(H$39-I$39))</f>
        <v>2891.1063396774862</v>
      </c>
      <c r="Y60" s="41">
        <f t="shared" ref="Y60:Y87" si="97">IF(I$39-J$39=0,"",(-(J$38-I$38)*$C60-(I$38*J$39-J$38*I$39))/(I$39-J$39))</f>
        <v>-1594.7335006234266</v>
      </c>
      <c r="Z60" s="41">
        <f t="shared" ref="Z60:Z87" si="98">IF(J$39-K$39=0,"",(-(K$38-J$38)*$C60-(J$38*K$39-K$38*J$39))/(J$39-K$39))</f>
        <v>-68.439100316032608</v>
      </c>
      <c r="AA60" s="41">
        <f t="shared" ref="AA60:AA87" si="99">IF(K$39-L$39=0,"",(-(L$38-K$38)*$C60-(K$38*L$39-L$38*K$39))/(K$39-L$39))</f>
        <v>175.16006192047013</v>
      </c>
      <c r="AB60" s="53"/>
      <c r="AC60" s="126">
        <f t="shared" ref="AC60:AC87" si="100">IF(IF(D$28=E$28,AND($C60&gt;=MIN(D$29,E$29),$C60&lt;=MAX(D$29,E$29)),AND(D60&gt;=MIN(D$28,E$28),D60&lt;=MAX(D$28,E$28))),D60,"")</f>
        <v>-32.69806048560153</v>
      </c>
      <c r="AD60" s="41" t="str">
        <f t="shared" ref="AD60:AD87" si="101">IF(IF(E$28=F$28,AND($C60&gt;=MIN(E$29,F$29),$C60&lt;=MAX(E$29,F$29)),AND(E60&gt;=MIN(E$28,F$28),E60&lt;=MAX(E$28,F$28))),E60,"")</f>
        <v/>
      </c>
      <c r="AE60" s="41">
        <f t="shared" ref="AE60:AE87" si="102">IF(IF(F$28=G$28,AND($C60&gt;=MIN(F$29,G$29),$C60&lt;=MAX(F$29,G$29)),AND(F60&gt;=MIN(F$28,G$28),F60&lt;=MAX(F$28,G$28))),F60,"")</f>
        <v>570.06756316951464</v>
      </c>
      <c r="AF60" s="41" t="str">
        <f t="shared" ref="AF60:AF87" si="103">IF(IF(G$28=H$28,AND($C60&gt;=MIN(G$29,H$29),$C60&lt;=MAX(G$29,H$29)),AND(G60&gt;=MIN(G$28,H$28),G60&lt;=MAX(G$28,H$28))),G60,"")</f>
        <v/>
      </c>
      <c r="AG60" s="41" t="str">
        <f t="shared" ref="AG60:AG87" si="104">IF(IF(H$28=I$28,AND($C60&gt;=MIN(H$29,I$29),$C60&lt;=MAX(H$29,I$29)),AND(H60&gt;=MIN(H$28,I$28),H60&lt;=MAX(H$28,I$28))),H60,"")</f>
        <v/>
      </c>
      <c r="AH60" s="41" t="str">
        <f t="shared" ref="AH60:AH87" si="105">IF(IF(I$28=J$28,AND($C60&gt;=MIN(I$29,J$29),$C60&lt;=MAX(I$29,J$29)),AND(I60&gt;=MIN(I$28,J$28),I60&lt;=MAX(I$28,J$28))),I60,"")</f>
        <v/>
      </c>
      <c r="AI60" s="41" t="str">
        <f t="shared" ref="AI60:AI87" si="106">IF(IF(J$28=K$28,AND($C60&gt;=MIN(J$29,K$29),$C60&lt;=MAX(J$29,K$29)),AND(J60&gt;=MIN(J$28,K$28),J60&lt;=MAX(J$28,K$28))),J60,"")</f>
        <v/>
      </c>
      <c r="AJ60" s="112" t="str">
        <f t="shared" ref="AJ60:AJ87" si="107">IF(IF(K$28=L$28,AND($C60&gt;=MIN(K$29,L$29),$C60&lt;=MAX(K$29,L$29)),AND(K60&gt;=MIN(K$28,L$28),K60&lt;=MAX(K$28,L$28))),K60,"")</f>
        <v/>
      </c>
      <c r="AK60" s="126" t="str">
        <f t="shared" ref="AK60:AK87" si="108">IF(IF(D$33=E$33,AND($C60&gt;=MIN(D$34,E$34),$C60&lt;=MAX(D$34,E$34)),AND(L60&gt;=MIN(D$33,E$33),L60&lt;=MAX(D$33,E$33))),L60,"")</f>
        <v/>
      </c>
      <c r="AL60" s="41" t="str">
        <f t="shared" ref="AL60:AL87" si="109">IF(IF(E$33=F$33,AND($C60&gt;=MIN(E$34,F$34),$C60&lt;=MAX(E$34,F$34)),AND(M60&gt;=MIN(E$33,F$33),M60&lt;=MAX(E$33,F$33))),M60,"")</f>
        <v/>
      </c>
      <c r="AM60" s="41" t="str">
        <f t="shared" ref="AM60:AM87" si="110">IF(IF(F$33=G$33,AND($C60&gt;=MIN(F$34,G$34),$C60&lt;=MAX(F$34,G$34)),AND(N60&gt;=MIN(F$33,G$33),N60&lt;=MAX(F$33,G$33))),N60,"")</f>
        <v/>
      </c>
      <c r="AN60" s="41" t="str">
        <f t="shared" ref="AN60:AN87" si="111">IF(IF(G$33=H$33,AND($C60&gt;=MIN(G$34,H$34),$C60&lt;=MAX(G$34,H$34)),AND(O60&gt;=MIN(G$33,H$33),O60&lt;=MAX(G$33,H$33))),O60,"")</f>
        <v/>
      </c>
      <c r="AO60" s="41" t="str">
        <f t="shared" ref="AO60:AO87" si="112">IF(IF(H$33=I$33,AND($C60&gt;=MIN(H$34,I$34),$C60&lt;=MAX(H$34,I$34)),AND(P60&gt;=MIN(H$33,I$33),P60&lt;=MAX(H$33,I$33))),P60,"")</f>
        <v/>
      </c>
      <c r="AP60" s="41" t="str">
        <f t="shared" ref="AP60:AP87" si="113">IF(IF(I$33=J$33,AND($C60&gt;=MIN(I$34,J$34),$C60&lt;=MAX(I$34,J$34)),AND(Q60&gt;=MIN(I$33,J$33),Q60&lt;=MAX(I$33,J$33))),Q60,"")</f>
        <v/>
      </c>
      <c r="AQ60" s="41" t="str">
        <f t="shared" ref="AQ60:AQ87" si="114">IF(IF(J$33=K$33,AND($C60&gt;=MIN(J$34,K$34),$C60&lt;=MAX(J$34,K$34)),AND(R60&gt;=MIN(J$33,K$33),R60&lt;=MAX(J$33,K$33))),R60,"")</f>
        <v/>
      </c>
      <c r="AR60" s="112" t="str">
        <f t="shared" ref="AR60:AR87" si="115">IF(IF(K$33=L$33,AND($C60&gt;=MIN(K$34,L$34),$C60&lt;=MAX(K$34,L$34)),AND(S60&gt;=MIN(K$33,L$33),S60&lt;=MAX(K$33,L$33))),S60,"")</f>
        <v/>
      </c>
      <c r="AS60" s="123" t="str">
        <f t="shared" ref="AS60:AS87" si="116">IF(IF(D$38=E$38,AND($C60&gt;=MIN(D$39,E$39),$C60&lt;=MAX(D$39,E$39)),AND(T60&gt;=MIN(D$38,E$38),T60&lt;=MAX(D$38,E$38))),T60,"")</f>
        <v/>
      </c>
      <c r="AT60" s="41" t="str">
        <f t="shared" ref="AT60:AT87" si="117">IF(IF(E$38=F$38,AND($C60&gt;=MIN(E$39,F$39),$C60&lt;=MAX(E$39,F$39)),AND(U60&gt;=MIN(E$38,F$38),U60&lt;=MAX(E$38,F$38))),U60,"")</f>
        <v/>
      </c>
      <c r="AU60" s="41" t="str">
        <f t="shared" ref="AU60:AU87" si="118">IF(IF(F$38=G$38,AND($C60&gt;=MIN(F$39,G$39),$C60&lt;=MAX(F$39,G$39)),AND(V60&gt;=MIN(F$38,G$38),V60&lt;=MAX(F$38,G$38))),V60,"")</f>
        <v/>
      </c>
      <c r="AV60" s="41" t="str">
        <f t="shared" ref="AV60:AV87" si="119">IF(IF(G$38=H$38,AND($C60&gt;=MIN(G$39,H$39),$C60&lt;=MAX(G$39,H$39)),AND(W60&gt;=MIN(G$38,H$38),W60&lt;=MAX(G$38,H$38))),W60,"")</f>
        <v/>
      </c>
      <c r="AW60" s="41" t="str">
        <f t="shared" ref="AW60:AW87" si="120">IF(IF(H$38=I$38,AND($C60&gt;=MIN(H$39,I$39),$C60&lt;=MAX(H$39,I$39)),AND(X60&gt;=MIN(H$38,I$38),X60&lt;=MAX(H$38,I$38))),X60,"")</f>
        <v/>
      </c>
      <c r="AX60" s="41" t="str">
        <f t="shared" ref="AX60:AX87" si="121">IF(IF(I$38=J$38,AND($C60&gt;=MIN(I$39,J$39),$C60&lt;=MAX(I$39,J$39)),AND(Y60&gt;=MIN(I$38,J$38),Y60&lt;=MAX(I$38,J$38))),Y60,"")</f>
        <v/>
      </c>
      <c r="AY60" s="41" t="str">
        <f t="shared" ref="AY60:AY87" si="122">IF(IF(J$38=K$38,AND($C60&gt;=MIN(J$39,K$39),$C60&lt;=MAX(J$39,K$39)),AND(Z60&gt;=MIN(J$38,K$38),Z60&lt;=MAX(J$38,K$38))),Z60,"")</f>
        <v/>
      </c>
      <c r="AZ60" s="41" t="str">
        <f t="shared" ref="AZ60:AZ87" si="123">IF(IF(K$38=L$38,AND($C60&gt;=MIN(K$39,L$39),$C60&lt;=MAX(K$39,L$39)),AND(AA60&gt;=MIN(K$38,L$38),AA60&lt;=MAX(K$38,L$38))),AA60,"")</f>
        <v/>
      </c>
      <c r="BA60" s="53"/>
      <c r="BB60" s="147" cm="1">
        <f t="array" ref="BB60:BC60">IFERROR(_xlfn._xlws.SORT(_xlfn.UNIQUE(_xlfn._xlws.FILTER($AC60:$AZ60,ISNUMBER($AC60:$AZ60)),TRUE),,,TRUE),"")</f>
        <v>-32.69806048560153</v>
      </c>
      <c r="BC60" s="51">
        <v>570.06756316951464</v>
      </c>
      <c r="BD60" s="51"/>
      <c r="BE60" s="51"/>
      <c r="BF60" s="51"/>
      <c r="BG60" s="51"/>
      <c r="BH60" s="51"/>
      <c r="BI60" s="51"/>
      <c r="BJ60" s="51">
        <f t="shared" ref="BJ60:BJ87" si="124">IF(ISNUMBER(BB60),$C60,"")</f>
        <v>626.60554275055233</v>
      </c>
      <c r="BK60" s="51">
        <f t="shared" ref="BK60:BK87" si="125">IF(ISNUMBER(BC60),$C60,"")</f>
        <v>626.60554275055233</v>
      </c>
      <c r="BL60" s="51" t="str">
        <f t="shared" ref="BL60:BL87" si="126">IF(ISNUMBER(BD60),$C60,"")</f>
        <v/>
      </c>
      <c r="BM60" s="51" t="str">
        <f t="shared" ref="BM60:BM87" si="127">IF(ISNUMBER(BE60),$C60,"")</f>
        <v/>
      </c>
      <c r="BN60" s="51" t="str">
        <f t="shared" ref="BN60:BN87" si="128">IF(ISNUMBER(BF60),$C60,"")</f>
        <v/>
      </c>
      <c r="BO60" s="51" t="str">
        <f t="shared" ref="BO60:BO87" si="129">IF(ISNUMBER(BG60),$C60,"")</f>
        <v/>
      </c>
      <c r="BP60" s="51" t="str">
        <f t="shared" ref="BP60:BP87" si="130">IF(ISNUMBER(BH60),$C60,"")</f>
        <v/>
      </c>
      <c r="BQ60" s="148" t="str">
        <f t="shared" ref="BQ60:BQ87" si="131">IF(ISNUMBER(BI60),$C60,"")</f>
        <v/>
      </c>
      <c r="BR60" s="170">
        <f t="shared" si="67"/>
        <v>2</v>
      </c>
      <c r="BS60" s="172">
        <f t="shared" si="68"/>
        <v>602.7656236551162</v>
      </c>
      <c r="BT60" s="172">
        <f t="shared" si="69"/>
        <v>0</v>
      </c>
      <c r="BU60" s="172">
        <f t="shared" si="70"/>
        <v>0</v>
      </c>
      <c r="BV60" s="172">
        <f t="shared" si="71"/>
        <v>0</v>
      </c>
      <c r="BW60" s="172">
        <f t="shared" si="72"/>
        <v>0</v>
      </c>
      <c r="BX60" s="172">
        <f t="shared" si="73"/>
        <v>0</v>
      </c>
      <c r="BY60" s="173">
        <f t="shared" si="74"/>
        <v>0</v>
      </c>
      <c r="BZ60" s="123" cm="1">
        <f t="array" ref="BZ60">IF(ISEVEN(BR60),SUM(BS60:BY60),SUM(ABS(BS60:BY60)))</f>
        <v>602.7656236551162</v>
      </c>
      <c r="CA60" s="112">
        <f>+BZ60*$R$48</f>
        <v>30215.702460943139</v>
      </c>
      <c r="CB60" s="126">
        <f t="shared" si="75"/>
        <v>268.6847513419566</v>
      </c>
      <c r="CC60" s="41">
        <f t="shared" si="76"/>
        <v>0</v>
      </c>
      <c r="CD60" s="41">
        <f t="shared" si="77"/>
        <v>0</v>
      </c>
      <c r="CE60" s="41">
        <f t="shared" si="78"/>
        <v>0</v>
      </c>
      <c r="CF60" s="41">
        <f t="shared" si="79"/>
        <v>0</v>
      </c>
      <c r="CG60" s="41">
        <f t="shared" si="80"/>
        <v>0</v>
      </c>
      <c r="CH60" s="112">
        <f t="shared" si="23"/>
        <v>0</v>
      </c>
      <c r="CI60" s="196">
        <f t="shared" si="81"/>
        <v>268.6847513419566</v>
      </c>
      <c r="CJ60" s="2">
        <f t="shared" si="82"/>
        <v>626.60554275055233</v>
      </c>
      <c r="CK60" s="200">
        <f t="shared" si="24"/>
        <v>466.79279569393566</v>
      </c>
      <c r="CL60" s="201">
        <f t="shared" si="25"/>
        <v>496.92100750284538</v>
      </c>
    </row>
    <row r="61" spans="2:90" x14ac:dyDescent="0.25">
      <c r="B61" s="129">
        <v>4</v>
      </c>
      <c r="C61" s="114">
        <f t="shared" si="9"/>
        <v>576.47709933050817</v>
      </c>
      <c r="D61" s="41">
        <f t="shared" ref="D61:K61" si="132">IF(D$29-E$29=0,"",(-(E$28-D$28)*$C61-(D$28*E$29-E$28*D$29))/(D$29-E$29))</f>
        <v>-170.42482685458145</v>
      </c>
      <c r="E61" s="41">
        <f t="shared" si="132"/>
        <v>687.87163383714676</v>
      </c>
      <c r="F61" s="41">
        <f t="shared" si="132"/>
        <v>588.31282446450814</v>
      </c>
      <c r="G61" s="41">
        <f t="shared" si="132"/>
        <v>1166.0525961851561</v>
      </c>
      <c r="H61" s="41">
        <f t="shared" si="132"/>
        <v>3338.1404533411237</v>
      </c>
      <c r="I61" s="41">
        <f t="shared" si="132"/>
        <v>-3160.3898918962495</v>
      </c>
      <c r="J61" s="41">
        <f t="shared" si="132"/>
        <v>-1007.9538342493599</v>
      </c>
      <c r="K61" s="121">
        <f t="shared" si="132"/>
        <v>-628.42122384756487</v>
      </c>
      <c r="L61" s="126">
        <f t="shared" si="84"/>
        <v>414.33605317803608</v>
      </c>
      <c r="M61" s="41">
        <f t="shared" si="85"/>
        <v>-985.28555126432889</v>
      </c>
      <c r="N61" s="41">
        <f t="shared" si="86"/>
        <v>-369.44717076381272</v>
      </c>
      <c r="O61" s="41">
        <f t="shared" si="87"/>
        <v>385.8465874752776</v>
      </c>
      <c r="P61" s="41">
        <f t="shared" si="88"/>
        <v>2753.379573308503</v>
      </c>
      <c r="Q61" s="41">
        <f t="shared" si="89"/>
        <v>-2658.4427363658033</v>
      </c>
      <c r="R61" s="41">
        <f t="shared" si="90"/>
        <v>-795.11827975417759</v>
      </c>
      <c r="S61" s="112">
        <f t="shared" si="91"/>
        <v>-394.35942123460137</v>
      </c>
      <c r="T61" s="123">
        <f t="shared" si="92"/>
        <v>414.33605317803529</v>
      </c>
      <c r="U61" s="41">
        <f t="shared" si="93"/>
        <v>185.92447830670409</v>
      </c>
      <c r="V61" s="41">
        <f t="shared" si="94"/>
        <v>375.47726996932585</v>
      </c>
      <c r="W61" s="41">
        <f t="shared" si="95"/>
        <v>931.9907935721925</v>
      </c>
      <c r="X61" s="41">
        <f t="shared" si="96"/>
        <v>2753.3795733085062</v>
      </c>
      <c r="Y61" s="41">
        <f t="shared" si="97"/>
        <v>-1487.2327067947701</v>
      </c>
      <c r="Z61" s="41">
        <f t="shared" si="98"/>
        <v>-50.193839021039075</v>
      </c>
      <c r="AA61" s="41">
        <f t="shared" si="99"/>
        <v>151.78478486231401</v>
      </c>
      <c r="AB61" s="53"/>
      <c r="AC61" s="126">
        <f t="shared" si="100"/>
        <v>-170.42482685458145</v>
      </c>
      <c r="AD61" s="41" t="str">
        <f t="shared" si="101"/>
        <v/>
      </c>
      <c r="AE61" s="41">
        <f t="shared" si="102"/>
        <v>588.31282446450814</v>
      </c>
      <c r="AF61" s="41" t="str">
        <f t="shared" si="103"/>
        <v/>
      </c>
      <c r="AG61" s="41" t="str">
        <f t="shared" si="104"/>
        <v/>
      </c>
      <c r="AH61" s="41" t="str">
        <f t="shared" si="105"/>
        <v/>
      </c>
      <c r="AI61" s="41" t="str">
        <f t="shared" si="106"/>
        <v/>
      </c>
      <c r="AJ61" s="112" t="str">
        <f t="shared" si="107"/>
        <v/>
      </c>
      <c r="AK61" s="126" t="str">
        <f t="shared" si="108"/>
        <v/>
      </c>
      <c r="AL61" s="41" t="str">
        <f t="shared" si="109"/>
        <v/>
      </c>
      <c r="AM61" s="41" t="str">
        <f t="shared" si="110"/>
        <v/>
      </c>
      <c r="AN61" s="41" t="str">
        <f t="shared" si="111"/>
        <v/>
      </c>
      <c r="AO61" s="41" t="str">
        <f t="shared" si="112"/>
        <v/>
      </c>
      <c r="AP61" s="41" t="str">
        <f t="shared" si="113"/>
        <v/>
      </c>
      <c r="AQ61" s="41" t="str">
        <f t="shared" si="114"/>
        <v/>
      </c>
      <c r="AR61" s="112" t="str">
        <f t="shared" si="115"/>
        <v/>
      </c>
      <c r="AS61" s="123" t="str">
        <f t="shared" si="116"/>
        <v/>
      </c>
      <c r="AT61" s="41" t="str">
        <f t="shared" si="117"/>
        <v/>
      </c>
      <c r="AU61" s="41" t="str">
        <f t="shared" si="118"/>
        <v/>
      </c>
      <c r="AV61" s="41" t="str">
        <f t="shared" si="119"/>
        <v/>
      </c>
      <c r="AW61" s="41" t="str">
        <f t="shared" si="120"/>
        <v/>
      </c>
      <c r="AX61" s="41" t="str">
        <f t="shared" si="121"/>
        <v/>
      </c>
      <c r="AY61" s="41" t="str">
        <f t="shared" si="122"/>
        <v/>
      </c>
      <c r="AZ61" s="41" t="str">
        <f t="shared" si="123"/>
        <v/>
      </c>
      <c r="BA61" s="53"/>
      <c r="BB61" s="147" cm="1">
        <f t="array" ref="BB61:BC61">IFERROR(_xlfn._xlws.SORT(_xlfn.UNIQUE(_xlfn._xlws.FILTER($AC61:$AZ61,ISNUMBER($AC61:$AZ61)),TRUE),,,TRUE),"")</f>
        <v>-170.42482685458145</v>
      </c>
      <c r="BC61" s="51">
        <v>588.31282446450814</v>
      </c>
      <c r="BD61" s="51"/>
      <c r="BE61" s="51"/>
      <c r="BF61" s="51"/>
      <c r="BG61" s="51"/>
      <c r="BH61" s="51"/>
      <c r="BI61" s="51"/>
      <c r="BJ61" s="51">
        <f t="shared" si="124"/>
        <v>576.47709933050817</v>
      </c>
      <c r="BK61" s="51">
        <f t="shared" si="125"/>
        <v>576.47709933050817</v>
      </c>
      <c r="BL61" s="51" t="str">
        <f t="shared" si="126"/>
        <v/>
      </c>
      <c r="BM61" s="51" t="str">
        <f t="shared" si="127"/>
        <v/>
      </c>
      <c r="BN61" s="51" t="str">
        <f t="shared" si="128"/>
        <v/>
      </c>
      <c r="BO61" s="51" t="str">
        <f t="shared" si="129"/>
        <v/>
      </c>
      <c r="BP61" s="51" t="str">
        <f t="shared" si="130"/>
        <v/>
      </c>
      <c r="BQ61" s="148" t="str">
        <f t="shared" si="131"/>
        <v/>
      </c>
      <c r="BR61" s="170">
        <f t="shared" si="67"/>
        <v>2</v>
      </c>
      <c r="BS61" s="172">
        <f t="shared" si="68"/>
        <v>758.73765131908954</v>
      </c>
      <c r="BT61" s="172">
        <f t="shared" si="69"/>
        <v>0</v>
      </c>
      <c r="BU61" s="172">
        <f t="shared" si="70"/>
        <v>0</v>
      </c>
      <c r="BV61" s="172">
        <f t="shared" si="71"/>
        <v>0</v>
      </c>
      <c r="BW61" s="172">
        <f t="shared" si="72"/>
        <v>0</v>
      </c>
      <c r="BX61" s="172">
        <f t="shared" si="73"/>
        <v>0</v>
      </c>
      <c r="BY61" s="173">
        <f t="shared" si="74"/>
        <v>0</v>
      </c>
      <c r="BZ61" s="123" cm="1">
        <f t="array" ref="BZ61">IF(ISEVEN(BR61),SUM(BS61:BY61),SUM(ABS(BS61:BY61)))</f>
        <v>758.73765131908954</v>
      </c>
      <c r="CA61" s="112">
        <f t="shared" ref="CA61:CA87" si="133">+BZ61*$R$48</f>
        <v>38034.337424806195</v>
      </c>
      <c r="CB61" s="126">
        <f t="shared" si="75"/>
        <v>208.94399880496331</v>
      </c>
      <c r="CC61" s="41">
        <f t="shared" si="76"/>
        <v>0</v>
      </c>
      <c r="CD61" s="41">
        <f t="shared" si="77"/>
        <v>0</v>
      </c>
      <c r="CE61" s="41">
        <f t="shared" si="78"/>
        <v>0</v>
      </c>
      <c r="CF61" s="41">
        <f t="shared" si="79"/>
        <v>0</v>
      </c>
      <c r="CG61" s="41">
        <f t="shared" si="80"/>
        <v>0</v>
      </c>
      <c r="CH61" s="112">
        <f t="shared" si="23"/>
        <v>0</v>
      </c>
      <c r="CI61" s="196">
        <f t="shared" si="81"/>
        <v>208.94399880496334</v>
      </c>
      <c r="CJ61" s="2">
        <f t="shared" si="82"/>
        <v>576.47709933050817</v>
      </c>
      <c r="CK61" s="200">
        <f t="shared" si="24"/>
        <v>393.50991397150989</v>
      </c>
      <c r="CL61" s="201">
        <f t="shared" si="25"/>
        <v>470.24821987463179</v>
      </c>
    </row>
    <row r="62" spans="2:90" x14ac:dyDescent="0.25">
      <c r="B62" s="129">
        <v>5</v>
      </c>
      <c r="C62" s="114">
        <f t="shared" si="9"/>
        <v>526.348655910464</v>
      </c>
      <c r="D62" s="41">
        <f t="shared" ref="D62:K62" si="134">IF(D$29-E$29=0,"",(-(E$28-D$28)*$C62-(D$28*E$29-E$28*D$29))/(D$29-E$29))</f>
        <v>-308.15159322356169</v>
      </c>
      <c r="E62" s="41">
        <f t="shared" si="134"/>
        <v>795.37242766580334</v>
      </c>
      <c r="F62" s="41">
        <f t="shared" si="134"/>
        <v>606.55808575950175</v>
      </c>
      <c r="G62" s="41">
        <f t="shared" si="134"/>
        <v>1142.6773191270001</v>
      </c>
      <c r="H62" s="41">
        <f t="shared" si="134"/>
        <v>3200.4136869721428</v>
      </c>
      <c r="I62" s="41">
        <f t="shared" si="134"/>
        <v>-3052.8890980675928</v>
      </c>
      <c r="J62" s="41">
        <f t="shared" si="134"/>
        <v>-989.70857295436645</v>
      </c>
      <c r="K62" s="121">
        <f t="shared" si="134"/>
        <v>-651.79650090572102</v>
      </c>
      <c r="L62" s="126">
        <f t="shared" si="84"/>
        <v>276.6092868090559</v>
      </c>
      <c r="M62" s="41">
        <f t="shared" si="85"/>
        <v>-877.78475743567242</v>
      </c>
      <c r="N62" s="41">
        <f t="shared" si="86"/>
        <v>-351.20190946881917</v>
      </c>
      <c r="O62" s="41">
        <f t="shared" si="87"/>
        <v>362.47131041712146</v>
      </c>
      <c r="P62" s="41">
        <f t="shared" si="88"/>
        <v>2615.6528069395231</v>
      </c>
      <c r="Q62" s="41">
        <f t="shared" si="89"/>
        <v>-2550.941942537147</v>
      </c>
      <c r="R62" s="41">
        <f t="shared" si="90"/>
        <v>-776.87301845918398</v>
      </c>
      <c r="S62" s="112">
        <f t="shared" si="91"/>
        <v>-417.73469829275751</v>
      </c>
      <c r="T62" s="123">
        <f t="shared" si="92"/>
        <v>276.60928680905545</v>
      </c>
      <c r="U62" s="41">
        <f t="shared" si="93"/>
        <v>293.42527213536044</v>
      </c>
      <c r="V62" s="41">
        <f t="shared" si="94"/>
        <v>393.72253126431946</v>
      </c>
      <c r="W62" s="41">
        <f t="shared" si="95"/>
        <v>908.61551651403636</v>
      </c>
      <c r="X62" s="41">
        <f t="shared" si="96"/>
        <v>2615.6528069395263</v>
      </c>
      <c r="Y62" s="41">
        <f t="shared" si="97"/>
        <v>-1379.7319129661139</v>
      </c>
      <c r="Z62" s="41">
        <f t="shared" si="98"/>
        <v>-31.94857772604551</v>
      </c>
      <c r="AA62" s="41">
        <f t="shared" si="99"/>
        <v>128.40950780415784</v>
      </c>
      <c r="AB62" s="53"/>
      <c r="AC62" s="126">
        <f t="shared" si="100"/>
        <v>-308.15159322356169</v>
      </c>
      <c r="AD62" s="41" t="str">
        <f t="shared" si="101"/>
        <v/>
      </c>
      <c r="AE62" s="41">
        <f t="shared" si="102"/>
        <v>606.55808575950175</v>
      </c>
      <c r="AF62" s="41" t="str">
        <f t="shared" si="103"/>
        <v/>
      </c>
      <c r="AG62" s="41" t="str">
        <f t="shared" si="104"/>
        <v/>
      </c>
      <c r="AH62" s="41" t="str">
        <f t="shared" si="105"/>
        <v/>
      </c>
      <c r="AI62" s="41" t="str">
        <f t="shared" si="106"/>
        <v/>
      </c>
      <c r="AJ62" s="112" t="str">
        <f t="shared" si="107"/>
        <v/>
      </c>
      <c r="AK62" s="126" t="str">
        <f t="shared" si="108"/>
        <v/>
      </c>
      <c r="AL62" s="41" t="str">
        <f t="shared" si="109"/>
        <v/>
      </c>
      <c r="AM62" s="41" t="str">
        <f t="shared" si="110"/>
        <v/>
      </c>
      <c r="AN62" s="41" t="str">
        <f t="shared" si="111"/>
        <v/>
      </c>
      <c r="AO62" s="41" t="str">
        <f t="shared" si="112"/>
        <v/>
      </c>
      <c r="AP62" s="41" t="str">
        <f t="shared" si="113"/>
        <v/>
      </c>
      <c r="AQ62" s="41" t="str">
        <f t="shared" si="114"/>
        <v/>
      </c>
      <c r="AR62" s="112" t="str">
        <f t="shared" si="115"/>
        <v/>
      </c>
      <c r="AS62" s="123">
        <f t="shared" si="116"/>
        <v>276.60928680905545</v>
      </c>
      <c r="AT62" s="41">
        <f t="shared" si="117"/>
        <v>293.42527213536044</v>
      </c>
      <c r="AU62" s="41" t="str">
        <f t="shared" si="118"/>
        <v/>
      </c>
      <c r="AV62" s="41" t="str">
        <f t="shared" si="119"/>
        <v/>
      </c>
      <c r="AW62" s="41" t="str">
        <f t="shared" si="120"/>
        <v/>
      </c>
      <c r="AX62" s="41" t="str">
        <f t="shared" si="121"/>
        <v/>
      </c>
      <c r="AY62" s="41" t="str">
        <f t="shared" si="122"/>
        <v/>
      </c>
      <c r="AZ62" s="41" t="str">
        <f t="shared" si="123"/>
        <v/>
      </c>
      <c r="BA62" s="53"/>
      <c r="BB62" s="147" cm="1">
        <f t="array" ref="BB62:BE62">IFERROR(_xlfn._xlws.SORT(_xlfn.UNIQUE(_xlfn._xlws.FILTER($AC62:$AZ62,ISNUMBER($AC62:$AZ62)),TRUE),,,TRUE),"")</f>
        <v>-308.15159322356169</v>
      </c>
      <c r="BC62" s="51">
        <v>276.60928680905545</v>
      </c>
      <c r="BD62" s="51">
        <v>293.42527213536044</v>
      </c>
      <c r="BE62" s="51">
        <v>606.55808575950175</v>
      </c>
      <c r="BF62" s="51"/>
      <c r="BG62" s="51"/>
      <c r="BH62" s="51"/>
      <c r="BI62" s="51"/>
      <c r="BJ62" s="51">
        <f t="shared" si="124"/>
        <v>526.348655910464</v>
      </c>
      <c r="BK62" s="51">
        <f t="shared" si="125"/>
        <v>526.348655910464</v>
      </c>
      <c r="BL62" s="51">
        <f t="shared" si="126"/>
        <v>526.348655910464</v>
      </c>
      <c r="BM62" s="51">
        <f t="shared" si="127"/>
        <v>526.348655910464</v>
      </c>
      <c r="BN62" s="51" t="str">
        <f t="shared" si="128"/>
        <v/>
      </c>
      <c r="BO62" s="51" t="str">
        <f t="shared" si="129"/>
        <v/>
      </c>
      <c r="BP62" s="51" t="str">
        <f t="shared" si="130"/>
        <v/>
      </c>
      <c r="BQ62" s="148" t="str">
        <f t="shared" si="131"/>
        <v/>
      </c>
      <c r="BR62" s="170">
        <f t="shared" si="67"/>
        <v>4</v>
      </c>
      <c r="BS62" s="172">
        <f t="shared" si="68"/>
        <v>584.76088003261714</v>
      </c>
      <c r="BT62" s="172" t="str">
        <f t="shared" si="69"/>
        <v>hole</v>
      </c>
      <c r="BU62" s="172">
        <f t="shared" si="70"/>
        <v>313.13281362414131</v>
      </c>
      <c r="BV62" s="172">
        <f t="shared" si="71"/>
        <v>0</v>
      </c>
      <c r="BW62" s="172">
        <f t="shared" si="72"/>
        <v>0</v>
      </c>
      <c r="BX62" s="172">
        <f t="shared" si="73"/>
        <v>0</v>
      </c>
      <c r="BY62" s="173">
        <f t="shared" si="74"/>
        <v>0</v>
      </c>
      <c r="BZ62" s="123" cm="1">
        <f t="array" ref="BZ62">IF(ISEVEN(BR62),SUM(BS62:BY62),SUM(ABS(BS62:BY62)))</f>
        <v>897.89369365675839</v>
      </c>
      <c r="CA62" s="112">
        <f t="shared" si="133"/>
        <v>45010.013219687302</v>
      </c>
      <c r="CB62" s="126">
        <f t="shared" si="75"/>
        <v>-15.771153207253121</v>
      </c>
      <c r="CC62" s="41">
        <f t="shared" si="76"/>
        <v>0</v>
      </c>
      <c r="CD62" s="41">
        <f t="shared" si="77"/>
        <v>449.99167894743107</v>
      </c>
      <c r="CE62" s="41">
        <f t="shared" si="78"/>
        <v>0</v>
      </c>
      <c r="CF62" s="41">
        <f t="shared" si="79"/>
        <v>0</v>
      </c>
      <c r="CG62" s="41">
        <f t="shared" si="80"/>
        <v>0</v>
      </c>
      <c r="CH62" s="112">
        <f t="shared" si="23"/>
        <v>0</v>
      </c>
      <c r="CI62" s="196">
        <f t="shared" si="81"/>
        <v>146.65968592713773</v>
      </c>
      <c r="CJ62" s="2">
        <f t="shared" si="82"/>
        <v>526.348655910464</v>
      </c>
      <c r="CK62" s="200">
        <f t="shared" si="24"/>
        <v>317.83686736628022</v>
      </c>
      <c r="CL62" s="201">
        <f t="shared" si="25"/>
        <v>444.44538111874704</v>
      </c>
    </row>
    <row r="63" spans="2:90" x14ac:dyDescent="0.25">
      <c r="B63" s="129">
        <v>6</v>
      </c>
      <c r="C63" s="114">
        <f t="shared" si="9"/>
        <v>476.22021249041978</v>
      </c>
      <c r="D63" s="41">
        <f t="shared" ref="D63:K63" si="135">IF(D$29-E$29=0,"",(-(E$28-D$28)*$C63-(D$28*E$29-E$28*D$29))/(D$29-E$29))</f>
        <v>-445.87835959254176</v>
      </c>
      <c r="E63" s="41">
        <f t="shared" si="135"/>
        <v>902.87322149446004</v>
      </c>
      <c r="F63" s="41">
        <f t="shared" si="135"/>
        <v>624.80334705449536</v>
      </c>
      <c r="G63" s="41">
        <f t="shared" si="135"/>
        <v>1119.3020420688438</v>
      </c>
      <c r="H63" s="41">
        <f t="shared" si="135"/>
        <v>3062.6869206031629</v>
      </c>
      <c r="I63" s="41">
        <f t="shared" si="135"/>
        <v>-2945.3883042389361</v>
      </c>
      <c r="J63" s="41">
        <f t="shared" si="135"/>
        <v>-971.46331165937283</v>
      </c>
      <c r="K63" s="121">
        <f t="shared" si="135"/>
        <v>-675.17177796387716</v>
      </c>
      <c r="L63" s="126">
        <f t="shared" si="84"/>
        <v>138.88252044007572</v>
      </c>
      <c r="M63" s="41">
        <f t="shared" si="85"/>
        <v>-770.28396360701595</v>
      </c>
      <c r="N63" s="41">
        <f t="shared" si="86"/>
        <v>-332.95664817382561</v>
      </c>
      <c r="O63" s="41">
        <f t="shared" si="87"/>
        <v>339.09603335896526</v>
      </c>
      <c r="P63" s="41">
        <f t="shared" si="88"/>
        <v>2477.9260405705427</v>
      </c>
      <c r="Q63" s="41">
        <f t="shared" si="89"/>
        <v>-2443.4411487084899</v>
      </c>
      <c r="R63" s="41">
        <f t="shared" si="90"/>
        <v>-758.62775716419048</v>
      </c>
      <c r="S63" s="112">
        <f t="shared" si="91"/>
        <v>-441.10997535091366</v>
      </c>
      <c r="T63" s="123">
        <f t="shared" si="92"/>
        <v>138.88252044007541</v>
      </c>
      <c r="U63" s="41">
        <f t="shared" si="93"/>
        <v>400.92606596401697</v>
      </c>
      <c r="V63" s="41">
        <f t="shared" si="94"/>
        <v>411.96779255931295</v>
      </c>
      <c r="W63" s="41">
        <f t="shared" si="95"/>
        <v>885.24023945588021</v>
      </c>
      <c r="X63" s="41">
        <f t="shared" si="96"/>
        <v>2477.9260405705459</v>
      </c>
      <c r="Y63" s="41">
        <f t="shared" si="97"/>
        <v>-1272.2311191374572</v>
      </c>
      <c r="Z63" s="41">
        <f t="shared" si="98"/>
        <v>-13.703316431051949</v>
      </c>
      <c r="AA63" s="41">
        <f t="shared" si="99"/>
        <v>105.03423074600167</v>
      </c>
      <c r="AB63" s="53"/>
      <c r="AC63" s="126">
        <f t="shared" si="100"/>
        <v>-445.87835959254176</v>
      </c>
      <c r="AD63" s="41" t="str">
        <f t="shared" si="101"/>
        <v/>
      </c>
      <c r="AE63" s="41">
        <f t="shared" si="102"/>
        <v>624.80334705449536</v>
      </c>
      <c r="AF63" s="41" t="str">
        <f t="shared" si="103"/>
        <v/>
      </c>
      <c r="AG63" s="41" t="str">
        <f t="shared" si="104"/>
        <v/>
      </c>
      <c r="AH63" s="41" t="str">
        <f t="shared" si="105"/>
        <v/>
      </c>
      <c r="AI63" s="41" t="str">
        <f t="shared" si="106"/>
        <v/>
      </c>
      <c r="AJ63" s="112" t="str">
        <f t="shared" si="107"/>
        <v/>
      </c>
      <c r="AK63" s="126" t="str">
        <f t="shared" si="108"/>
        <v/>
      </c>
      <c r="AL63" s="41" t="str">
        <f t="shared" si="109"/>
        <v/>
      </c>
      <c r="AM63" s="41" t="str">
        <f t="shared" si="110"/>
        <v/>
      </c>
      <c r="AN63" s="41" t="str">
        <f t="shared" si="111"/>
        <v/>
      </c>
      <c r="AO63" s="41" t="str">
        <f t="shared" si="112"/>
        <v/>
      </c>
      <c r="AP63" s="41" t="str">
        <f t="shared" si="113"/>
        <v/>
      </c>
      <c r="AQ63" s="41" t="str">
        <f t="shared" si="114"/>
        <v/>
      </c>
      <c r="AR63" s="112" t="str">
        <f t="shared" si="115"/>
        <v/>
      </c>
      <c r="AS63" s="123">
        <f t="shared" si="116"/>
        <v>138.88252044007541</v>
      </c>
      <c r="AT63" s="41">
        <f t="shared" si="117"/>
        <v>400.92606596401697</v>
      </c>
      <c r="AU63" s="41" t="str">
        <f t="shared" si="118"/>
        <v/>
      </c>
      <c r="AV63" s="41" t="str">
        <f t="shared" si="119"/>
        <v/>
      </c>
      <c r="AW63" s="41" t="str">
        <f t="shared" si="120"/>
        <v/>
      </c>
      <c r="AX63" s="41" t="str">
        <f t="shared" si="121"/>
        <v/>
      </c>
      <c r="AY63" s="41" t="str">
        <f t="shared" si="122"/>
        <v/>
      </c>
      <c r="AZ63" s="41" t="str">
        <f t="shared" si="123"/>
        <v/>
      </c>
      <c r="BA63" s="53"/>
      <c r="BB63" s="147" cm="1">
        <f t="array" ref="BB63:BE63">IFERROR(_xlfn._xlws.SORT(_xlfn.UNIQUE(_xlfn._xlws.FILTER($AC63:$AZ63,ISNUMBER($AC63:$AZ63)),TRUE),,,TRUE),"")</f>
        <v>-445.87835959254176</v>
      </c>
      <c r="BC63" s="51">
        <v>138.88252044007541</v>
      </c>
      <c r="BD63" s="51">
        <v>400.92606596401697</v>
      </c>
      <c r="BE63" s="51">
        <v>624.80334705449536</v>
      </c>
      <c r="BF63" s="51"/>
      <c r="BG63" s="51"/>
      <c r="BH63" s="51"/>
      <c r="BI63" s="51"/>
      <c r="BJ63" s="51">
        <f t="shared" si="124"/>
        <v>476.22021249041978</v>
      </c>
      <c r="BK63" s="51">
        <f t="shared" si="125"/>
        <v>476.22021249041978</v>
      </c>
      <c r="BL63" s="51">
        <f t="shared" si="126"/>
        <v>476.22021249041978</v>
      </c>
      <c r="BM63" s="51">
        <f t="shared" si="127"/>
        <v>476.22021249041978</v>
      </c>
      <c r="BN63" s="51" t="str">
        <f t="shared" si="128"/>
        <v/>
      </c>
      <c r="BO63" s="51" t="str">
        <f t="shared" si="129"/>
        <v/>
      </c>
      <c r="BP63" s="51" t="str">
        <f t="shared" si="130"/>
        <v/>
      </c>
      <c r="BQ63" s="148" t="str">
        <f t="shared" si="131"/>
        <v/>
      </c>
      <c r="BR63" s="170">
        <f t="shared" si="67"/>
        <v>4</v>
      </c>
      <c r="BS63" s="172">
        <f t="shared" si="68"/>
        <v>584.76088003261714</v>
      </c>
      <c r="BT63" s="172" t="str">
        <f t="shared" si="69"/>
        <v>hole</v>
      </c>
      <c r="BU63" s="172">
        <f t="shared" si="70"/>
        <v>223.87728109047839</v>
      </c>
      <c r="BV63" s="172">
        <f t="shared" si="71"/>
        <v>0</v>
      </c>
      <c r="BW63" s="172">
        <f t="shared" si="72"/>
        <v>0</v>
      </c>
      <c r="BX63" s="172">
        <f t="shared" si="73"/>
        <v>0</v>
      </c>
      <c r="BY63" s="173">
        <f t="shared" si="74"/>
        <v>0</v>
      </c>
      <c r="BZ63" s="123" cm="1">
        <f t="array" ref="BZ63">IF(ISEVEN(BR63),SUM(BS63:BY63),SUM(ABS(BS63:BY63)))</f>
        <v>808.63816112309553</v>
      </c>
      <c r="CA63" s="112">
        <f t="shared" si="133"/>
        <v>40535.772307147665</v>
      </c>
      <c r="CB63" s="126">
        <f t="shared" si="75"/>
        <v>-153.49791957623319</v>
      </c>
      <c r="CC63" s="41">
        <f t="shared" si="76"/>
        <v>0</v>
      </c>
      <c r="CD63" s="41">
        <f t="shared" si="77"/>
        <v>512.86470650925617</v>
      </c>
      <c r="CE63" s="41">
        <f t="shared" si="78"/>
        <v>0</v>
      </c>
      <c r="CF63" s="41">
        <f t="shared" si="79"/>
        <v>0</v>
      </c>
      <c r="CG63" s="41">
        <f t="shared" si="80"/>
        <v>0</v>
      </c>
      <c r="CH63" s="112">
        <f t="shared" si="23"/>
        <v>0</v>
      </c>
      <c r="CI63" s="196">
        <f t="shared" si="81"/>
        <v>30.989358072318055</v>
      </c>
      <c r="CJ63" s="2">
        <f t="shared" si="82"/>
        <v>476.22021249041978</v>
      </c>
      <c r="CK63" s="200">
        <f t="shared" si="24"/>
        <v>191.99737643400329</v>
      </c>
      <c r="CL63" s="201">
        <f t="shared" si="25"/>
        <v>436.90163485688004</v>
      </c>
    </row>
    <row r="64" spans="2:90" x14ac:dyDescent="0.25">
      <c r="B64" s="129">
        <v>7</v>
      </c>
      <c r="C64" s="114">
        <f t="shared" si="9"/>
        <v>426.09176907037562</v>
      </c>
      <c r="D64" s="41">
        <f t="shared" ref="D64:K64" si="136">IF(D$29-E$29=0,"",(-(E$28-D$28)*$C64-(D$28*E$29-E$28*D$29))/(D$29-E$29))</f>
        <v>-583.60512596152171</v>
      </c>
      <c r="E64" s="41">
        <f t="shared" si="136"/>
        <v>1010.3740153231166</v>
      </c>
      <c r="F64" s="41">
        <f t="shared" si="136"/>
        <v>643.04860834948886</v>
      </c>
      <c r="G64" s="41">
        <f t="shared" si="136"/>
        <v>1095.9267650106879</v>
      </c>
      <c r="H64" s="41">
        <f t="shared" si="136"/>
        <v>2924.9601542341829</v>
      </c>
      <c r="I64" s="41">
        <f t="shared" si="136"/>
        <v>-2837.8875104102794</v>
      </c>
      <c r="J64" s="41">
        <f t="shared" si="136"/>
        <v>-953.21805036437934</v>
      </c>
      <c r="K64" s="121">
        <f t="shared" si="136"/>
        <v>-698.54705502203331</v>
      </c>
      <c r="L64" s="126">
        <f t="shared" si="84"/>
        <v>1.1557540710957894</v>
      </c>
      <c r="M64" s="41">
        <f t="shared" si="85"/>
        <v>-662.78316977835948</v>
      </c>
      <c r="N64" s="41">
        <f t="shared" si="86"/>
        <v>-314.71138687883206</v>
      </c>
      <c r="O64" s="41">
        <f t="shared" si="87"/>
        <v>315.72075630080911</v>
      </c>
      <c r="P64" s="41">
        <f t="shared" si="88"/>
        <v>2340.1992742015636</v>
      </c>
      <c r="Q64" s="41">
        <f t="shared" si="89"/>
        <v>-2335.9403548798336</v>
      </c>
      <c r="R64" s="41">
        <f t="shared" si="90"/>
        <v>-740.38249586919687</v>
      </c>
      <c r="S64" s="112">
        <f t="shared" si="91"/>
        <v>-464.48525240906974</v>
      </c>
      <c r="T64" s="123">
        <f t="shared" si="92"/>
        <v>1.1557540710955758</v>
      </c>
      <c r="U64" s="41">
        <f t="shared" si="93"/>
        <v>508.42685979267344</v>
      </c>
      <c r="V64" s="41">
        <f t="shared" si="94"/>
        <v>430.21305385430651</v>
      </c>
      <c r="W64" s="41">
        <f t="shared" si="95"/>
        <v>861.86496239772407</v>
      </c>
      <c r="X64" s="41">
        <f t="shared" si="96"/>
        <v>2340.1992742015659</v>
      </c>
      <c r="Y64" s="41">
        <f t="shared" si="97"/>
        <v>-1164.7303253088007</v>
      </c>
      <c r="Z64" s="41">
        <f t="shared" si="98"/>
        <v>4.5419448639415876</v>
      </c>
      <c r="AA64" s="41">
        <f t="shared" si="99"/>
        <v>81.658953687845539</v>
      </c>
      <c r="AB64" s="53"/>
      <c r="AC64" s="126">
        <f t="shared" si="100"/>
        <v>-583.60512596152171</v>
      </c>
      <c r="AD64" s="41" t="str">
        <f t="shared" si="101"/>
        <v/>
      </c>
      <c r="AE64" s="41">
        <f t="shared" si="102"/>
        <v>643.04860834948886</v>
      </c>
      <c r="AF64" s="41" t="str">
        <f t="shared" si="103"/>
        <v/>
      </c>
      <c r="AG64" s="41" t="str">
        <f t="shared" si="104"/>
        <v/>
      </c>
      <c r="AH64" s="41" t="str">
        <f t="shared" si="105"/>
        <v/>
      </c>
      <c r="AI64" s="41" t="str">
        <f t="shared" si="106"/>
        <v/>
      </c>
      <c r="AJ64" s="112" t="str">
        <f t="shared" si="107"/>
        <v/>
      </c>
      <c r="AK64" s="126" t="str">
        <f t="shared" si="108"/>
        <v/>
      </c>
      <c r="AL64" s="41" t="str">
        <f t="shared" si="109"/>
        <v/>
      </c>
      <c r="AM64" s="41" t="str">
        <f t="shared" si="110"/>
        <v/>
      </c>
      <c r="AN64" s="41" t="str">
        <f t="shared" si="111"/>
        <v/>
      </c>
      <c r="AO64" s="41" t="str">
        <f t="shared" si="112"/>
        <v/>
      </c>
      <c r="AP64" s="41" t="str">
        <f t="shared" si="113"/>
        <v/>
      </c>
      <c r="AQ64" s="41" t="str">
        <f t="shared" si="114"/>
        <v/>
      </c>
      <c r="AR64" s="112" t="str">
        <f t="shared" si="115"/>
        <v/>
      </c>
      <c r="AS64" s="123" t="str">
        <f t="shared" si="116"/>
        <v/>
      </c>
      <c r="AT64" s="41" t="str">
        <f t="shared" si="117"/>
        <v/>
      </c>
      <c r="AU64" s="41">
        <f t="shared" si="118"/>
        <v>430.21305385430651</v>
      </c>
      <c r="AV64" s="41" t="str">
        <f t="shared" si="119"/>
        <v/>
      </c>
      <c r="AW64" s="41" t="str">
        <f t="shared" si="120"/>
        <v/>
      </c>
      <c r="AX64" s="41" t="str">
        <f t="shared" si="121"/>
        <v/>
      </c>
      <c r="AY64" s="41" t="str">
        <f t="shared" si="122"/>
        <v/>
      </c>
      <c r="AZ64" s="41">
        <f t="shared" si="123"/>
        <v>81.658953687845539</v>
      </c>
      <c r="BA64" s="53"/>
      <c r="BB64" s="147" cm="1">
        <f t="array" ref="BB64:BE64">IFERROR(_xlfn._xlws.SORT(_xlfn.UNIQUE(_xlfn._xlws.FILTER($AC64:$AZ64,ISNUMBER($AC64:$AZ64)),TRUE),,,TRUE),"")</f>
        <v>-583.60512596152171</v>
      </c>
      <c r="BC64" s="51">
        <v>81.658953687845539</v>
      </c>
      <c r="BD64" s="51">
        <v>430.21305385430651</v>
      </c>
      <c r="BE64" s="51">
        <v>643.04860834948886</v>
      </c>
      <c r="BF64" s="51"/>
      <c r="BG64" s="51"/>
      <c r="BH64" s="51"/>
      <c r="BI64" s="51"/>
      <c r="BJ64" s="51">
        <f t="shared" si="124"/>
        <v>426.09176907037562</v>
      </c>
      <c r="BK64" s="51">
        <f t="shared" si="125"/>
        <v>426.09176907037562</v>
      </c>
      <c r="BL64" s="51">
        <f t="shared" si="126"/>
        <v>426.09176907037562</v>
      </c>
      <c r="BM64" s="51">
        <f t="shared" si="127"/>
        <v>426.09176907037562</v>
      </c>
      <c r="BN64" s="51" t="str">
        <f t="shared" si="128"/>
        <v/>
      </c>
      <c r="BO64" s="51" t="str">
        <f t="shared" si="129"/>
        <v/>
      </c>
      <c r="BP64" s="51" t="str">
        <f t="shared" si="130"/>
        <v/>
      </c>
      <c r="BQ64" s="148" t="str">
        <f t="shared" si="131"/>
        <v/>
      </c>
      <c r="BR64" s="170">
        <f t="shared" si="67"/>
        <v>4</v>
      </c>
      <c r="BS64" s="172">
        <f t="shared" si="68"/>
        <v>665.2640796493672</v>
      </c>
      <c r="BT64" s="172" t="str">
        <f t="shared" si="69"/>
        <v>hole</v>
      </c>
      <c r="BU64" s="172">
        <f t="shared" si="70"/>
        <v>212.83555449518235</v>
      </c>
      <c r="BV64" s="172">
        <f t="shared" si="71"/>
        <v>0</v>
      </c>
      <c r="BW64" s="172">
        <f t="shared" si="72"/>
        <v>0</v>
      </c>
      <c r="BX64" s="172">
        <f t="shared" si="73"/>
        <v>0</v>
      </c>
      <c r="BY64" s="173">
        <f t="shared" si="74"/>
        <v>0</v>
      </c>
      <c r="BZ64" s="123" cm="1">
        <f t="array" ref="BZ64">IF(ISEVEN(BR64),SUM(BS64:BY64),SUM(ABS(BS64:BY64)))</f>
        <v>878.09963414454955</v>
      </c>
      <c r="CA64" s="112">
        <f t="shared" si="133"/>
        <v>44017.767827376549</v>
      </c>
      <c r="CB64" s="126">
        <f t="shared" si="75"/>
        <v>-250.97308613683811</v>
      </c>
      <c r="CC64" s="41">
        <f t="shared" si="76"/>
        <v>0</v>
      </c>
      <c r="CD64" s="41">
        <f t="shared" si="77"/>
        <v>536.63083110189768</v>
      </c>
      <c r="CE64" s="41">
        <f t="shared" si="78"/>
        <v>0</v>
      </c>
      <c r="CF64" s="41">
        <f t="shared" si="79"/>
        <v>0</v>
      </c>
      <c r="CG64" s="41">
        <f t="shared" si="80"/>
        <v>0</v>
      </c>
      <c r="CH64" s="112">
        <f t="shared" si="23"/>
        <v>0</v>
      </c>
      <c r="CI64" s="196">
        <f t="shared" si="81"/>
        <v>-60.072065421358118</v>
      </c>
      <c r="CJ64" s="2">
        <f t="shared" si="82"/>
        <v>426.09176907037562</v>
      </c>
      <c r="CK64" s="200">
        <f t="shared" si="24"/>
        <v>89.282691335519033</v>
      </c>
      <c r="CL64" s="201">
        <f t="shared" si="25"/>
        <v>420.94114759832718</v>
      </c>
    </row>
    <row r="65" spans="2:90" x14ac:dyDescent="0.25">
      <c r="B65" s="129">
        <v>8</v>
      </c>
      <c r="C65" s="114">
        <f t="shared" si="9"/>
        <v>375.9633256503314</v>
      </c>
      <c r="D65" s="41">
        <f t="shared" ref="D65:K65" si="137">IF(D$29-E$29=0,"",(-(E$28-D$28)*$C65-(D$28*E$29-E$28*D$29))/(D$29-E$29))</f>
        <v>-721.331892330502</v>
      </c>
      <c r="E65" s="41">
        <f t="shared" si="137"/>
        <v>1117.8748091517732</v>
      </c>
      <c r="F65" s="41">
        <f t="shared" si="137"/>
        <v>661.29386964448236</v>
      </c>
      <c r="G65" s="41">
        <f t="shared" si="137"/>
        <v>1072.5514879525315</v>
      </c>
      <c r="H65" s="41">
        <f t="shared" si="137"/>
        <v>2787.233387865203</v>
      </c>
      <c r="I65" s="41">
        <f t="shared" si="137"/>
        <v>-2730.3867165816232</v>
      </c>
      <c r="J65" s="41">
        <f t="shared" si="137"/>
        <v>-934.97278906938561</v>
      </c>
      <c r="K65" s="121">
        <f t="shared" si="137"/>
        <v>-721.92233208018945</v>
      </c>
      <c r="L65" s="126">
        <f t="shared" si="84"/>
        <v>-136.57101229788438</v>
      </c>
      <c r="M65" s="41">
        <f t="shared" si="85"/>
        <v>-555.28237594970301</v>
      </c>
      <c r="N65" s="41">
        <f t="shared" si="86"/>
        <v>-296.4661255838385</v>
      </c>
      <c r="O65" s="41">
        <f t="shared" si="87"/>
        <v>292.34547924265291</v>
      </c>
      <c r="P65" s="41">
        <f t="shared" si="88"/>
        <v>2202.4725078325832</v>
      </c>
      <c r="Q65" s="41">
        <f t="shared" si="89"/>
        <v>-2228.4395610511774</v>
      </c>
      <c r="R65" s="41">
        <f t="shared" si="90"/>
        <v>-722.13723457420326</v>
      </c>
      <c r="S65" s="112">
        <f t="shared" si="91"/>
        <v>-487.86052946722589</v>
      </c>
      <c r="T65" s="123">
        <f t="shared" si="92"/>
        <v>-136.57101229788447</v>
      </c>
      <c r="U65" s="41">
        <f t="shared" si="93"/>
        <v>615.92765362132991</v>
      </c>
      <c r="V65" s="41">
        <f t="shared" si="94"/>
        <v>448.45831514930012</v>
      </c>
      <c r="W65" s="41">
        <f t="shared" si="95"/>
        <v>838.48968533956793</v>
      </c>
      <c r="X65" s="41">
        <f t="shared" si="96"/>
        <v>2202.472507832586</v>
      </c>
      <c r="Y65" s="41">
        <f t="shared" si="97"/>
        <v>-1057.2295314801443</v>
      </c>
      <c r="Z65" s="41">
        <f t="shared" si="98"/>
        <v>22.787206158935174</v>
      </c>
      <c r="AA65" s="41">
        <f t="shared" si="99"/>
        <v>58.283676629689374</v>
      </c>
      <c r="AB65" s="53"/>
      <c r="AC65" s="126">
        <f t="shared" si="100"/>
        <v>-721.331892330502</v>
      </c>
      <c r="AD65" s="41" t="str">
        <f t="shared" si="101"/>
        <v/>
      </c>
      <c r="AE65" s="41">
        <f t="shared" si="102"/>
        <v>661.29386964448236</v>
      </c>
      <c r="AF65" s="41" t="str">
        <f t="shared" si="103"/>
        <v/>
      </c>
      <c r="AG65" s="41" t="str">
        <f t="shared" si="104"/>
        <v/>
      </c>
      <c r="AH65" s="41" t="str">
        <f t="shared" si="105"/>
        <v/>
      </c>
      <c r="AI65" s="41" t="str">
        <f t="shared" si="106"/>
        <v/>
      </c>
      <c r="AJ65" s="112" t="str">
        <f t="shared" si="107"/>
        <v/>
      </c>
      <c r="AK65" s="126" t="str">
        <f t="shared" si="108"/>
        <v/>
      </c>
      <c r="AL65" s="41" t="str">
        <f t="shared" si="109"/>
        <v/>
      </c>
      <c r="AM65" s="41" t="str">
        <f t="shared" si="110"/>
        <v/>
      </c>
      <c r="AN65" s="41" t="str">
        <f t="shared" si="111"/>
        <v/>
      </c>
      <c r="AO65" s="41" t="str">
        <f t="shared" si="112"/>
        <v/>
      </c>
      <c r="AP65" s="41" t="str">
        <f t="shared" si="113"/>
        <v/>
      </c>
      <c r="AQ65" s="41" t="str">
        <f t="shared" si="114"/>
        <v/>
      </c>
      <c r="AR65" s="112" t="str">
        <f t="shared" si="115"/>
        <v/>
      </c>
      <c r="AS65" s="123" t="str">
        <f t="shared" si="116"/>
        <v/>
      </c>
      <c r="AT65" s="41" t="str">
        <f t="shared" si="117"/>
        <v/>
      </c>
      <c r="AU65" s="41">
        <f t="shared" si="118"/>
        <v>448.45831514930012</v>
      </c>
      <c r="AV65" s="41" t="str">
        <f t="shared" si="119"/>
        <v/>
      </c>
      <c r="AW65" s="41" t="str">
        <f t="shared" si="120"/>
        <v/>
      </c>
      <c r="AX65" s="41" t="str">
        <f t="shared" si="121"/>
        <v/>
      </c>
      <c r="AY65" s="41" t="str">
        <f t="shared" si="122"/>
        <v/>
      </c>
      <c r="AZ65" s="41">
        <f t="shared" si="123"/>
        <v>58.283676629689374</v>
      </c>
      <c r="BA65" s="53"/>
      <c r="BB65" s="147" cm="1">
        <f t="array" ref="BB65:BE65">IFERROR(_xlfn._xlws.SORT(_xlfn.UNIQUE(_xlfn._xlws.FILTER($AC65:$AZ65,ISNUMBER($AC65:$AZ65)),TRUE),,,TRUE),"")</f>
        <v>-721.331892330502</v>
      </c>
      <c r="BC65" s="51">
        <v>58.283676629689374</v>
      </c>
      <c r="BD65" s="51">
        <v>448.45831514930012</v>
      </c>
      <c r="BE65" s="51">
        <v>661.29386964448236</v>
      </c>
      <c r="BF65" s="51"/>
      <c r="BG65" s="51"/>
      <c r="BH65" s="51"/>
      <c r="BI65" s="51"/>
      <c r="BJ65" s="51">
        <f t="shared" si="124"/>
        <v>375.9633256503314</v>
      </c>
      <c r="BK65" s="51">
        <f t="shared" si="125"/>
        <v>375.9633256503314</v>
      </c>
      <c r="BL65" s="51">
        <f t="shared" si="126"/>
        <v>375.9633256503314</v>
      </c>
      <c r="BM65" s="51">
        <f t="shared" si="127"/>
        <v>375.9633256503314</v>
      </c>
      <c r="BN65" s="51" t="str">
        <f t="shared" si="128"/>
        <v/>
      </c>
      <c r="BO65" s="51" t="str">
        <f t="shared" si="129"/>
        <v/>
      </c>
      <c r="BP65" s="51" t="str">
        <f t="shared" si="130"/>
        <v/>
      </c>
      <c r="BQ65" s="148" t="str">
        <f t="shared" si="131"/>
        <v/>
      </c>
      <c r="BR65" s="170">
        <f t="shared" si="67"/>
        <v>4</v>
      </c>
      <c r="BS65" s="172">
        <f t="shared" si="68"/>
        <v>779.61556896019135</v>
      </c>
      <c r="BT65" s="172" t="str">
        <f t="shared" si="69"/>
        <v>hole</v>
      </c>
      <c r="BU65" s="172">
        <f t="shared" si="70"/>
        <v>212.83555449518224</v>
      </c>
      <c r="BV65" s="172">
        <f t="shared" si="71"/>
        <v>0</v>
      </c>
      <c r="BW65" s="172">
        <f t="shared" si="72"/>
        <v>0</v>
      </c>
      <c r="BX65" s="172">
        <f t="shared" si="73"/>
        <v>0</v>
      </c>
      <c r="BY65" s="173">
        <f t="shared" si="74"/>
        <v>0</v>
      </c>
      <c r="BZ65" s="123" cm="1">
        <f t="array" ref="BZ65">IF(ISEVEN(BR65),SUM(BS65:BY65),SUM(ABS(BS65:BY65)))</f>
        <v>992.45112345537359</v>
      </c>
      <c r="CA65" s="112">
        <f t="shared" si="133"/>
        <v>49750.029989291979</v>
      </c>
      <c r="CB65" s="126">
        <f t="shared" si="75"/>
        <v>-331.52410785040632</v>
      </c>
      <c r="CC65" s="41">
        <f t="shared" si="76"/>
        <v>0</v>
      </c>
      <c r="CD65" s="41">
        <f t="shared" si="77"/>
        <v>554.87609239689118</v>
      </c>
      <c r="CE65" s="41">
        <f t="shared" si="78"/>
        <v>0</v>
      </c>
      <c r="CF65" s="41">
        <f t="shared" si="79"/>
        <v>0</v>
      </c>
      <c r="CG65" s="41">
        <f t="shared" si="80"/>
        <v>0</v>
      </c>
      <c r="CH65" s="112">
        <f t="shared" si="23"/>
        <v>0</v>
      </c>
      <c r="CI65" s="196">
        <f t="shared" si="81"/>
        <v>-141.43164519347098</v>
      </c>
      <c r="CJ65" s="2">
        <f t="shared" si="82"/>
        <v>375.9633256503314</v>
      </c>
      <c r="CK65" s="200">
        <f t="shared" si="24"/>
        <v>-4.3152428097940572</v>
      </c>
      <c r="CL65" s="201">
        <f t="shared" si="25"/>
        <v>401.66243435960195</v>
      </c>
    </row>
    <row r="66" spans="2:90" x14ac:dyDescent="0.25">
      <c r="B66" s="129">
        <v>9</v>
      </c>
      <c r="C66" s="114">
        <f t="shared" si="9"/>
        <v>325.83488223028723</v>
      </c>
      <c r="D66" s="41">
        <f t="shared" ref="D66:K66" si="138">IF(D$29-E$29=0,"",(-(E$28-D$28)*$C66-(D$28*E$29-E$28*D$29))/(D$29-E$29))</f>
        <v>-859.05865869948207</v>
      </c>
      <c r="E66" s="41">
        <f t="shared" si="138"/>
        <v>1225.3756029804299</v>
      </c>
      <c r="F66" s="41">
        <f t="shared" si="138"/>
        <v>679.53913093947597</v>
      </c>
      <c r="G66" s="41">
        <f t="shared" si="138"/>
        <v>1049.1762108943756</v>
      </c>
      <c r="H66" s="41">
        <f t="shared" si="138"/>
        <v>2649.506621496223</v>
      </c>
      <c r="I66" s="41">
        <f t="shared" si="138"/>
        <v>-2622.8859227529665</v>
      </c>
      <c r="J66" s="41">
        <f t="shared" si="138"/>
        <v>-916.72752777439212</v>
      </c>
      <c r="K66" s="121">
        <f t="shared" si="138"/>
        <v>-745.29760913834559</v>
      </c>
      <c r="L66" s="126">
        <f t="shared" si="84"/>
        <v>-274.29777866686442</v>
      </c>
      <c r="M66" s="41">
        <f t="shared" si="85"/>
        <v>-447.78158212104654</v>
      </c>
      <c r="N66" s="41">
        <f t="shared" si="86"/>
        <v>-278.22086428884495</v>
      </c>
      <c r="O66" s="41">
        <f t="shared" si="87"/>
        <v>268.97020218449677</v>
      </c>
      <c r="P66" s="41">
        <f t="shared" si="88"/>
        <v>2064.7457414636033</v>
      </c>
      <c r="Q66" s="41">
        <f t="shared" si="89"/>
        <v>-2120.9387672225207</v>
      </c>
      <c r="R66" s="41">
        <f t="shared" si="90"/>
        <v>-703.89197327920976</v>
      </c>
      <c r="S66" s="112">
        <f t="shared" si="91"/>
        <v>-511.23580652538203</v>
      </c>
      <c r="T66" s="123">
        <f t="shared" si="92"/>
        <v>-274.2977786668643</v>
      </c>
      <c r="U66" s="41">
        <f t="shared" si="93"/>
        <v>723.42844744998638</v>
      </c>
      <c r="V66" s="41">
        <f t="shared" si="94"/>
        <v>466.70357644429356</v>
      </c>
      <c r="W66" s="41">
        <f t="shared" si="95"/>
        <v>815.11440828141178</v>
      </c>
      <c r="X66" s="41">
        <f t="shared" si="96"/>
        <v>2064.7457414636056</v>
      </c>
      <c r="Y66" s="41">
        <f t="shared" si="97"/>
        <v>-949.7287376514879</v>
      </c>
      <c r="Z66" s="41">
        <f t="shared" si="98"/>
        <v>41.03246745392871</v>
      </c>
      <c r="AA66" s="41">
        <f t="shared" si="99"/>
        <v>34.908399571533209</v>
      </c>
      <c r="AB66" s="53"/>
      <c r="AC66" s="126" t="str">
        <f t="shared" si="100"/>
        <v/>
      </c>
      <c r="AD66" s="41" t="str">
        <f t="shared" si="101"/>
        <v/>
      </c>
      <c r="AE66" s="41">
        <f t="shared" si="102"/>
        <v>679.53913093947597</v>
      </c>
      <c r="AF66" s="41" t="str">
        <f t="shared" si="103"/>
        <v/>
      </c>
      <c r="AG66" s="41" t="str">
        <f t="shared" si="104"/>
        <v/>
      </c>
      <c r="AH66" s="41" t="str">
        <f t="shared" si="105"/>
        <v/>
      </c>
      <c r="AI66" s="41" t="str">
        <f t="shared" si="106"/>
        <v/>
      </c>
      <c r="AJ66" s="112">
        <f t="shared" si="107"/>
        <v>-745.29760913834559</v>
      </c>
      <c r="AK66" s="126" t="str">
        <f t="shared" si="108"/>
        <v/>
      </c>
      <c r="AL66" s="41" t="str">
        <f t="shared" si="109"/>
        <v/>
      </c>
      <c r="AM66" s="41" t="str">
        <f t="shared" si="110"/>
        <v/>
      </c>
      <c r="AN66" s="41" t="str">
        <f t="shared" si="111"/>
        <v/>
      </c>
      <c r="AO66" s="41" t="str">
        <f t="shared" si="112"/>
        <v/>
      </c>
      <c r="AP66" s="41" t="str">
        <f t="shared" si="113"/>
        <v/>
      </c>
      <c r="AQ66" s="41" t="str">
        <f t="shared" si="114"/>
        <v/>
      </c>
      <c r="AR66" s="112" t="str">
        <f t="shared" si="115"/>
        <v/>
      </c>
      <c r="AS66" s="123" t="str">
        <f t="shared" si="116"/>
        <v/>
      </c>
      <c r="AT66" s="41" t="str">
        <f t="shared" si="117"/>
        <v/>
      </c>
      <c r="AU66" s="41">
        <f t="shared" si="118"/>
        <v>466.70357644429356</v>
      </c>
      <c r="AV66" s="41" t="str">
        <f t="shared" si="119"/>
        <v/>
      </c>
      <c r="AW66" s="41" t="str">
        <f t="shared" si="120"/>
        <v/>
      </c>
      <c r="AX66" s="41" t="str">
        <f t="shared" si="121"/>
        <v/>
      </c>
      <c r="AY66" s="41">
        <f t="shared" si="122"/>
        <v>41.03246745392871</v>
      </c>
      <c r="AZ66" s="41" t="str">
        <f t="shared" si="123"/>
        <v/>
      </c>
      <c r="BA66" s="53"/>
      <c r="BB66" s="147" cm="1">
        <f t="array" ref="BB66:BE66">IFERROR(_xlfn._xlws.SORT(_xlfn.UNIQUE(_xlfn._xlws.FILTER($AC66:$AZ66,ISNUMBER($AC66:$AZ66)),TRUE),,,TRUE),"")</f>
        <v>-745.29760913834559</v>
      </c>
      <c r="BC66" s="51">
        <v>41.03246745392871</v>
      </c>
      <c r="BD66" s="51">
        <v>466.70357644429356</v>
      </c>
      <c r="BE66" s="51">
        <v>679.53913093947597</v>
      </c>
      <c r="BF66" s="51"/>
      <c r="BG66" s="51"/>
      <c r="BH66" s="51"/>
      <c r="BI66" s="51"/>
      <c r="BJ66" s="51">
        <f t="shared" si="124"/>
        <v>325.83488223028723</v>
      </c>
      <c r="BK66" s="51">
        <f t="shared" si="125"/>
        <v>325.83488223028723</v>
      </c>
      <c r="BL66" s="51">
        <f t="shared" si="126"/>
        <v>325.83488223028723</v>
      </c>
      <c r="BM66" s="51">
        <f t="shared" si="127"/>
        <v>325.83488223028723</v>
      </c>
      <c r="BN66" s="51" t="str">
        <f t="shared" si="128"/>
        <v/>
      </c>
      <c r="BO66" s="51" t="str">
        <f t="shared" si="129"/>
        <v/>
      </c>
      <c r="BP66" s="51" t="str">
        <f t="shared" si="130"/>
        <v/>
      </c>
      <c r="BQ66" s="148" t="str">
        <f t="shared" si="131"/>
        <v/>
      </c>
      <c r="BR66" s="170">
        <f t="shared" si="67"/>
        <v>4</v>
      </c>
      <c r="BS66" s="172">
        <f t="shared" si="68"/>
        <v>786.33007659227428</v>
      </c>
      <c r="BT66" s="172" t="str">
        <f t="shared" si="69"/>
        <v>hole</v>
      </c>
      <c r="BU66" s="172">
        <f t="shared" si="70"/>
        <v>212.83555449518241</v>
      </c>
      <c r="BV66" s="172">
        <f t="shared" si="71"/>
        <v>0</v>
      </c>
      <c r="BW66" s="172">
        <f t="shared" si="72"/>
        <v>0</v>
      </c>
      <c r="BX66" s="172">
        <f t="shared" si="73"/>
        <v>0</v>
      </c>
      <c r="BY66" s="173">
        <f t="shared" si="74"/>
        <v>0</v>
      </c>
      <c r="BZ66" s="123" cm="1">
        <f t="array" ref="BZ66">IF(ISEVEN(BR66),SUM(BS66:BY66),SUM(ABS(BS66:BY66)))</f>
        <v>999.16563108745663</v>
      </c>
      <c r="CA66" s="112">
        <f t="shared" si="133"/>
        <v>50086.61780522031</v>
      </c>
      <c r="CB66" s="126">
        <f t="shared" si="75"/>
        <v>-352.13257084220845</v>
      </c>
      <c r="CC66" s="41">
        <f t="shared" si="76"/>
        <v>0</v>
      </c>
      <c r="CD66" s="41">
        <f t="shared" si="77"/>
        <v>573.12135369188479</v>
      </c>
      <c r="CE66" s="41">
        <f t="shared" si="78"/>
        <v>0</v>
      </c>
      <c r="CF66" s="41">
        <f t="shared" si="79"/>
        <v>0</v>
      </c>
      <c r="CG66" s="41">
        <f t="shared" si="80"/>
        <v>0</v>
      </c>
      <c r="CH66" s="112">
        <f t="shared" si="23"/>
        <v>0</v>
      </c>
      <c r="CI66" s="196">
        <f t="shared" si="81"/>
        <v>-155.04119184558596</v>
      </c>
      <c r="CJ66" s="2">
        <f t="shared" si="82"/>
        <v>325.83488223028723</v>
      </c>
      <c r="CK66" s="200">
        <f t="shared" si="24"/>
        <v>-34.248970774244256</v>
      </c>
      <c r="CL66" s="201">
        <f t="shared" si="25"/>
        <v>359.21184508285626</v>
      </c>
    </row>
    <row r="67" spans="2:90" x14ac:dyDescent="0.25">
      <c r="B67" s="129">
        <v>10</v>
      </c>
      <c r="C67" s="114">
        <f t="shared" si="9"/>
        <v>275.70643881024301</v>
      </c>
      <c r="D67" s="41">
        <f t="shared" ref="D67:K67" si="139">IF(D$29-E$29=0,"",(-(E$28-D$28)*$C67-(D$28*E$29-E$28*D$29))/(D$29-E$29))</f>
        <v>-996.78542506846213</v>
      </c>
      <c r="E67" s="41">
        <f t="shared" si="139"/>
        <v>1332.8763968090866</v>
      </c>
      <c r="F67" s="41">
        <f t="shared" si="139"/>
        <v>697.78439223446958</v>
      </c>
      <c r="G67" s="41">
        <f t="shared" si="139"/>
        <v>1025.8009338362192</v>
      </c>
      <c r="H67" s="41">
        <f t="shared" si="139"/>
        <v>2511.7798551272426</v>
      </c>
      <c r="I67" s="41">
        <f t="shared" si="139"/>
        <v>-2515.3851289243094</v>
      </c>
      <c r="J67" s="41">
        <f t="shared" si="139"/>
        <v>-898.48226647939862</v>
      </c>
      <c r="K67" s="121">
        <f t="shared" si="139"/>
        <v>-768.67288619650174</v>
      </c>
      <c r="L67" s="126">
        <f t="shared" si="84"/>
        <v>-412.0245450358446</v>
      </c>
      <c r="M67" s="41">
        <f t="shared" si="85"/>
        <v>-340.2807882923899</v>
      </c>
      <c r="N67" s="41">
        <f t="shared" si="86"/>
        <v>-259.97560299385134</v>
      </c>
      <c r="O67" s="41">
        <f t="shared" si="87"/>
        <v>245.59492512634063</v>
      </c>
      <c r="P67" s="41">
        <f t="shared" si="88"/>
        <v>1927.0189750946236</v>
      </c>
      <c r="Q67" s="41">
        <f t="shared" si="89"/>
        <v>-2013.437973393864</v>
      </c>
      <c r="R67" s="41">
        <f t="shared" si="90"/>
        <v>-685.64671198421627</v>
      </c>
      <c r="S67" s="112">
        <f t="shared" si="91"/>
        <v>-534.61108358353817</v>
      </c>
      <c r="T67" s="123">
        <f t="shared" si="92"/>
        <v>-412.02454503584426</v>
      </c>
      <c r="U67" s="41">
        <f t="shared" si="93"/>
        <v>830.92924127864296</v>
      </c>
      <c r="V67" s="41">
        <f t="shared" si="94"/>
        <v>484.94883773928717</v>
      </c>
      <c r="W67" s="41">
        <f t="shared" si="95"/>
        <v>791.73913122325564</v>
      </c>
      <c r="X67" s="41">
        <f t="shared" si="96"/>
        <v>1927.0189750946256</v>
      </c>
      <c r="Y67" s="41">
        <f t="shared" si="97"/>
        <v>-842.22794382283121</v>
      </c>
      <c r="Z67" s="41">
        <f t="shared" si="98"/>
        <v>59.277728748922272</v>
      </c>
      <c r="AA67" s="41">
        <f t="shared" si="99"/>
        <v>11.533122513377045</v>
      </c>
      <c r="AB67" s="53"/>
      <c r="AC67" s="126" t="str">
        <f t="shared" si="100"/>
        <v/>
      </c>
      <c r="AD67" s="41" t="str">
        <f t="shared" si="101"/>
        <v/>
      </c>
      <c r="AE67" s="41">
        <f t="shared" si="102"/>
        <v>697.78439223446958</v>
      </c>
      <c r="AF67" s="41" t="str">
        <f t="shared" si="103"/>
        <v/>
      </c>
      <c r="AG67" s="41" t="str">
        <f t="shared" si="104"/>
        <v/>
      </c>
      <c r="AH67" s="41" t="str">
        <f t="shared" si="105"/>
        <v/>
      </c>
      <c r="AI67" s="41" t="str">
        <f t="shared" si="106"/>
        <v/>
      </c>
      <c r="AJ67" s="112">
        <f t="shared" si="107"/>
        <v>-768.67288619650174</v>
      </c>
      <c r="AK67" s="126">
        <f t="shared" si="108"/>
        <v>-412.0245450358446</v>
      </c>
      <c r="AL67" s="41">
        <f t="shared" si="109"/>
        <v>-340.2807882923899</v>
      </c>
      <c r="AM67" s="41" t="str">
        <f t="shared" si="110"/>
        <v/>
      </c>
      <c r="AN67" s="41" t="str">
        <f t="shared" si="111"/>
        <v/>
      </c>
      <c r="AO67" s="41" t="str">
        <f t="shared" si="112"/>
        <v/>
      </c>
      <c r="AP67" s="41" t="str">
        <f t="shared" si="113"/>
        <v/>
      </c>
      <c r="AQ67" s="41" t="str">
        <f t="shared" si="114"/>
        <v/>
      </c>
      <c r="AR67" s="112" t="str">
        <f t="shared" si="115"/>
        <v/>
      </c>
      <c r="AS67" s="123" t="str">
        <f t="shared" si="116"/>
        <v/>
      </c>
      <c r="AT67" s="41" t="str">
        <f t="shared" si="117"/>
        <v/>
      </c>
      <c r="AU67" s="41">
        <f t="shared" si="118"/>
        <v>484.94883773928717</v>
      </c>
      <c r="AV67" s="41" t="str">
        <f t="shared" si="119"/>
        <v/>
      </c>
      <c r="AW67" s="41" t="str">
        <f t="shared" si="120"/>
        <v/>
      </c>
      <c r="AX67" s="41" t="str">
        <f t="shared" si="121"/>
        <v/>
      </c>
      <c r="AY67" s="41">
        <f t="shared" si="122"/>
        <v>59.277728748922272</v>
      </c>
      <c r="AZ67" s="41" t="str">
        <f t="shared" si="123"/>
        <v/>
      </c>
      <c r="BA67" s="53"/>
      <c r="BB67" s="147" cm="1">
        <f t="array" ref="BB67:BG67">IFERROR(_xlfn._xlws.SORT(_xlfn.UNIQUE(_xlfn._xlws.FILTER($AC67:$AZ67,ISNUMBER($AC67:$AZ67)),TRUE),,,TRUE),"")</f>
        <v>-768.67288619650174</v>
      </c>
      <c r="BC67" s="51">
        <v>-412.0245450358446</v>
      </c>
      <c r="BD67" s="51">
        <v>-340.2807882923899</v>
      </c>
      <c r="BE67" s="51">
        <v>59.277728748922272</v>
      </c>
      <c r="BF67" s="51">
        <v>484.94883773928717</v>
      </c>
      <c r="BG67" s="51">
        <v>697.78439223446958</v>
      </c>
      <c r="BH67" s="51"/>
      <c r="BI67" s="51"/>
      <c r="BJ67" s="51">
        <f t="shared" si="124"/>
        <v>275.70643881024301</v>
      </c>
      <c r="BK67" s="51">
        <f t="shared" si="125"/>
        <v>275.70643881024301</v>
      </c>
      <c r="BL67" s="51">
        <f t="shared" si="126"/>
        <v>275.70643881024301</v>
      </c>
      <c r="BM67" s="51">
        <f t="shared" si="127"/>
        <v>275.70643881024301</v>
      </c>
      <c r="BN67" s="51">
        <f t="shared" si="128"/>
        <v>275.70643881024301</v>
      </c>
      <c r="BO67" s="51">
        <f t="shared" si="129"/>
        <v>275.70643881024301</v>
      </c>
      <c r="BP67" s="51" t="str">
        <f t="shared" si="130"/>
        <v/>
      </c>
      <c r="BQ67" s="148" t="str">
        <f t="shared" si="131"/>
        <v/>
      </c>
      <c r="BR67" s="170">
        <f t="shared" si="67"/>
        <v>6</v>
      </c>
      <c r="BS67" s="172">
        <f t="shared" si="68"/>
        <v>356.64834116065714</v>
      </c>
      <c r="BT67" s="172" t="str">
        <f t="shared" si="69"/>
        <v>hole</v>
      </c>
      <c r="BU67" s="172">
        <f t="shared" si="70"/>
        <v>399.55851704131214</v>
      </c>
      <c r="BV67" s="172" t="str">
        <f t="shared" si="71"/>
        <v>hole</v>
      </c>
      <c r="BW67" s="172">
        <f t="shared" si="72"/>
        <v>212.83555449518241</v>
      </c>
      <c r="BX67" s="172">
        <f t="shared" si="73"/>
        <v>0</v>
      </c>
      <c r="BY67" s="173">
        <f t="shared" si="74"/>
        <v>0</v>
      </c>
      <c r="BZ67" s="123" cm="1">
        <f t="array" ref="BZ67">IF(ISEVEN(BR67),SUM(BS67:BY67),SUM(ABS(BS67:BY67)))</f>
        <v>969.04241269715158</v>
      </c>
      <c r="CA67" s="112">
        <f t="shared" si="133"/>
        <v>48576.587756512272</v>
      </c>
      <c r="CB67" s="126">
        <f t="shared" si="75"/>
        <v>-590.34871561617319</v>
      </c>
      <c r="CC67" s="41">
        <f t="shared" si="76"/>
        <v>0</v>
      </c>
      <c r="CD67" s="41">
        <f t="shared" si="77"/>
        <v>-140.50152977173383</v>
      </c>
      <c r="CE67" s="41">
        <f t="shared" si="78"/>
        <v>0</v>
      </c>
      <c r="CF67" s="41">
        <f t="shared" si="79"/>
        <v>591.3666149868784</v>
      </c>
      <c r="CG67" s="41">
        <f t="shared" si="80"/>
        <v>0</v>
      </c>
      <c r="CH67" s="112">
        <f t="shared" si="23"/>
        <v>0</v>
      </c>
      <c r="CI67" s="196">
        <f t="shared" si="81"/>
        <v>-145.32040058581131</v>
      </c>
      <c r="CJ67" s="2">
        <f t="shared" si="82"/>
        <v>275.70643881024301</v>
      </c>
      <c r="CK67" s="200">
        <f t="shared" si="24"/>
        <v>-42.259352362450059</v>
      </c>
      <c r="CL67" s="201">
        <f t="shared" si="25"/>
        <v>308.78181028964974</v>
      </c>
    </row>
    <row r="68" spans="2:90" x14ac:dyDescent="0.25">
      <c r="B68" s="129">
        <v>11</v>
      </c>
      <c r="C68" s="114">
        <f t="shared" si="9"/>
        <v>225.57799539019891</v>
      </c>
      <c r="D68" s="41">
        <f t="shared" ref="D68:K68" si="140">IF(D$29-E$29=0,"",(-(E$28-D$28)*$C68-(D$28*E$29-E$28*D$29))/(D$29-E$29))</f>
        <v>-1134.512191437442</v>
      </c>
      <c r="E68" s="41">
        <f t="shared" si="140"/>
        <v>1440.3771906377431</v>
      </c>
      <c r="F68" s="41">
        <f t="shared" si="140"/>
        <v>716.02965352946308</v>
      </c>
      <c r="G68" s="41">
        <f t="shared" si="140"/>
        <v>1002.4256567780632</v>
      </c>
      <c r="H68" s="41">
        <f t="shared" si="140"/>
        <v>2374.0530887582631</v>
      </c>
      <c r="I68" s="41">
        <f t="shared" si="140"/>
        <v>-2407.8843350956531</v>
      </c>
      <c r="J68" s="41">
        <f t="shared" si="140"/>
        <v>-880.23700518440501</v>
      </c>
      <c r="K68" s="121">
        <f t="shared" si="140"/>
        <v>-792.04816325465788</v>
      </c>
      <c r="L68" s="126">
        <f t="shared" si="84"/>
        <v>-549.75131140482438</v>
      </c>
      <c r="M68" s="41">
        <f t="shared" si="85"/>
        <v>-232.77999446373363</v>
      </c>
      <c r="N68" s="41">
        <f t="shared" si="86"/>
        <v>-241.73034169885787</v>
      </c>
      <c r="O68" s="41">
        <f t="shared" si="87"/>
        <v>222.21964806818451</v>
      </c>
      <c r="P68" s="41">
        <f t="shared" si="88"/>
        <v>1789.2922087256438</v>
      </c>
      <c r="Q68" s="41">
        <f t="shared" si="89"/>
        <v>-1905.9371795652078</v>
      </c>
      <c r="R68" s="41">
        <f t="shared" si="90"/>
        <v>-667.40145068922277</v>
      </c>
      <c r="S68" s="112">
        <f t="shared" si="91"/>
        <v>-557.98636064169432</v>
      </c>
      <c r="T68" s="123">
        <f t="shared" si="92"/>
        <v>-549.75131140482392</v>
      </c>
      <c r="U68" s="41">
        <f t="shared" si="93"/>
        <v>938.43003510729932</v>
      </c>
      <c r="V68" s="41">
        <f t="shared" si="94"/>
        <v>503.19409903428067</v>
      </c>
      <c r="W68" s="41">
        <f t="shared" si="95"/>
        <v>768.3638541650995</v>
      </c>
      <c r="X68" s="41">
        <f t="shared" si="96"/>
        <v>1789.2922087256457</v>
      </c>
      <c r="Y68" s="41">
        <f t="shared" si="97"/>
        <v>-734.72714999417508</v>
      </c>
      <c r="Z68" s="41">
        <f t="shared" si="98"/>
        <v>77.522990043915811</v>
      </c>
      <c r="AA68" s="41">
        <f t="shared" si="99"/>
        <v>-11.842154544779063</v>
      </c>
      <c r="AB68" s="53"/>
      <c r="AC68" s="126" t="str">
        <f t="shared" si="100"/>
        <v/>
      </c>
      <c r="AD68" s="41" t="str">
        <f t="shared" si="101"/>
        <v/>
      </c>
      <c r="AE68" s="41">
        <f t="shared" si="102"/>
        <v>716.02965352946308</v>
      </c>
      <c r="AF68" s="41" t="str">
        <f t="shared" si="103"/>
        <v/>
      </c>
      <c r="AG68" s="41" t="str">
        <f t="shared" si="104"/>
        <v/>
      </c>
      <c r="AH68" s="41" t="str">
        <f t="shared" si="105"/>
        <v/>
      </c>
      <c r="AI68" s="41" t="str">
        <f t="shared" si="106"/>
        <v/>
      </c>
      <c r="AJ68" s="112">
        <f t="shared" si="107"/>
        <v>-792.04816325465788</v>
      </c>
      <c r="AK68" s="126">
        <f t="shared" si="108"/>
        <v>-549.75131140482438</v>
      </c>
      <c r="AL68" s="41" t="str">
        <f t="shared" si="109"/>
        <v/>
      </c>
      <c r="AM68" s="41">
        <f t="shared" si="110"/>
        <v>-241.73034169885787</v>
      </c>
      <c r="AN68" s="41" t="str">
        <f t="shared" si="111"/>
        <v/>
      </c>
      <c r="AO68" s="41" t="str">
        <f t="shared" si="112"/>
        <v/>
      </c>
      <c r="AP68" s="41" t="str">
        <f t="shared" si="113"/>
        <v/>
      </c>
      <c r="AQ68" s="41" t="str">
        <f t="shared" si="114"/>
        <v/>
      </c>
      <c r="AR68" s="112" t="str">
        <f t="shared" si="115"/>
        <v/>
      </c>
      <c r="AS68" s="123" t="str">
        <f t="shared" si="116"/>
        <v/>
      </c>
      <c r="AT68" s="41" t="str">
        <f t="shared" si="117"/>
        <v/>
      </c>
      <c r="AU68" s="41">
        <f t="shared" si="118"/>
        <v>503.19409903428067</v>
      </c>
      <c r="AV68" s="41" t="str">
        <f t="shared" si="119"/>
        <v/>
      </c>
      <c r="AW68" s="41" t="str">
        <f t="shared" si="120"/>
        <v/>
      </c>
      <c r="AX68" s="41" t="str">
        <f t="shared" si="121"/>
        <v/>
      </c>
      <c r="AY68" s="41">
        <f t="shared" si="122"/>
        <v>77.522990043915811</v>
      </c>
      <c r="AZ68" s="41" t="str">
        <f t="shared" si="123"/>
        <v/>
      </c>
      <c r="BA68" s="53"/>
      <c r="BB68" s="147" cm="1">
        <f t="array" ref="BB68:BG68">IFERROR(_xlfn._xlws.SORT(_xlfn.UNIQUE(_xlfn._xlws.FILTER($AC68:$AZ68,ISNUMBER($AC68:$AZ68)),TRUE),,,TRUE),"")</f>
        <v>-792.04816325465788</v>
      </c>
      <c r="BC68" s="51">
        <v>-549.75131140482438</v>
      </c>
      <c r="BD68" s="51">
        <v>-241.73034169885787</v>
      </c>
      <c r="BE68" s="51">
        <v>77.522990043915811</v>
      </c>
      <c r="BF68" s="51">
        <v>503.19409903428067</v>
      </c>
      <c r="BG68" s="51">
        <v>716.02965352946308</v>
      </c>
      <c r="BH68" s="51"/>
      <c r="BI68" s="51"/>
      <c r="BJ68" s="51">
        <f t="shared" si="124"/>
        <v>225.57799539019891</v>
      </c>
      <c r="BK68" s="51">
        <f t="shared" si="125"/>
        <v>225.57799539019891</v>
      </c>
      <c r="BL68" s="51">
        <f t="shared" si="126"/>
        <v>225.57799539019891</v>
      </c>
      <c r="BM68" s="51">
        <f t="shared" si="127"/>
        <v>225.57799539019891</v>
      </c>
      <c r="BN68" s="51">
        <f t="shared" si="128"/>
        <v>225.57799539019891</v>
      </c>
      <c r="BO68" s="51">
        <f t="shared" si="129"/>
        <v>225.57799539019891</v>
      </c>
      <c r="BP68" s="51" t="str">
        <f t="shared" si="130"/>
        <v/>
      </c>
      <c r="BQ68" s="148" t="str">
        <f t="shared" si="131"/>
        <v/>
      </c>
      <c r="BR68" s="170">
        <f t="shared" si="67"/>
        <v>6</v>
      </c>
      <c r="BS68" s="172">
        <f t="shared" si="68"/>
        <v>242.2968518498335</v>
      </c>
      <c r="BT68" s="172" t="str">
        <f t="shared" si="69"/>
        <v>hole</v>
      </c>
      <c r="BU68" s="172">
        <f t="shared" si="70"/>
        <v>319.2533317427737</v>
      </c>
      <c r="BV68" s="172" t="str">
        <f t="shared" si="71"/>
        <v>hole</v>
      </c>
      <c r="BW68" s="172">
        <f t="shared" si="72"/>
        <v>212.83555449518241</v>
      </c>
      <c r="BX68" s="172">
        <f t="shared" si="73"/>
        <v>0</v>
      </c>
      <c r="BY68" s="173">
        <f t="shared" si="74"/>
        <v>0</v>
      </c>
      <c r="BZ68" s="123" cm="1">
        <f t="array" ref="BZ68">IF(ISEVEN(BR68),SUM(BS68:BY68),SUM(ABS(BS68:BY68)))</f>
        <v>774.3857380877896</v>
      </c>
      <c r="CA68" s="112">
        <f t="shared" si="133"/>
        <v>38818.75165702292</v>
      </c>
      <c r="CB68" s="126">
        <f t="shared" si="75"/>
        <v>-670.89973732974113</v>
      </c>
      <c r="CC68" s="41">
        <f t="shared" si="76"/>
        <v>0</v>
      </c>
      <c r="CD68" s="41">
        <f t="shared" si="77"/>
        <v>-82.103675827471022</v>
      </c>
      <c r="CE68" s="41">
        <f t="shared" si="78"/>
        <v>0</v>
      </c>
      <c r="CF68" s="41">
        <f t="shared" si="79"/>
        <v>609.6118762818719</v>
      </c>
      <c r="CG68" s="41">
        <f t="shared" si="80"/>
        <v>0</v>
      </c>
      <c r="CH68" s="112">
        <f t="shared" si="23"/>
        <v>0</v>
      </c>
      <c r="CI68" s="196">
        <f t="shared" si="81"/>
        <v>-76.217422015762139</v>
      </c>
      <c r="CJ68" s="2">
        <f t="shared" si="82"/>
        <v>225.57799539019891</v>
      </c>
      <c r="CK68" s="200">
        <f t="shared" si="24"/>
        <v>5.5312692709357378</v>
      </c>
      <c r="CL68" s="201">
        <f t="shared" si="25"/>
        <v>238.04187128159154</v>
      </c>
    </row>
    <row r="69" spans="2:90" x14ac:dyDescent="0.25">
      <c r="B69" s="129">
        <v>12</v>
      </c>
      <c r="C69" s="114">
        <f t="shared" si="9"/>
        <v>175.44955197015463</v>
      </c>
      <c r="D69" s="41">
        <f t="shared" ref="D69:K69" si="141">IF(D$29-E$29=0,"",(-(E$28-D$28)*$C69-(D$28*E$29-E$28*D$29))/(D$29-E$29))</f>
        <v>-1272.2389578064224</v>
      </c>
      <c r="E69" s="41">
        <f t="shared" si="141"/>
        <v>1547.8779844663998</v>
      </c>
      <c r="F69" s="41">
        <f t="shared" si="141"/>
        <v>734.27491482445657</v>
      </c>
      <c r="G69" s="41">
        <f t="shared" si="141"/>
        <v>979.05037971990703</v>
      </c>
      <c r="H69" s="41">
        <f t="shared" si="141"/>
        <v>2236.3263223892827</v>
      </c>
      <c r="I69" s="41">
        <f t="shared" si="141"/>
        <v>-2300.3835412669964</v>
      </c>
      <c r="J69" s="41">
        <f t="shared" si="141"/>
        <v>-861.99174388941151</v>
      </c>
      <c r="K69" s="121">
        <f t="shared" si="141"/>
        <v>-815.42344031281402</v>
      </c>
      <c r="L69" s="126">
        <f t="shared" si="84"/>
        <v>-687.47807777380478</v>
      </c>
      <c r="M69" s="41">
        <f t="shared" si="85"/>
        <v>-125.27920063507698</v>
      </c>
      <c r="N69" s="41">
        <f t="shared" si="86"/>
        <v>-223.48508040386426</v>
      </c>
      <c r="O69" s="41">
        <f t="shared" si="87"/>
        <v>198.84437101002831</v>
      </c>
      <c r="P69" s="41">
        <f t="shared" si="88"/>
        <v>1651.5654423566634</v>
      </c>
      <c r="Q69" s="41">
        <f t="shared" si="89"/>
        <v>-1798.4363857365511</v>
      </c>
      <c r="R69" s="41">
        <f t="shared" si="90"/>
        <v>-649.15618939422916</v>
      </c>
      <c r="S69" s="112">
        <f t="shared" si="91"/>
        <v>-581.36163769985046</v>
      </c>
      <c r="T69" s="123">
        <f t="shared" si="92"/>
        <v>-687.4780777738041</v>
      </c>
      <c r="U69" s="41">
        <f t="shared" si="93"/>
        <v>1045.930828935956</v>
      </c>
      <c r="V69" s="41">
        <f t="shared" si="94"/>
        <v>521.43936032927422</v>
      </c>
      <c r="W69" s="41">
        <f t="shared" si="95"/>
        <v>744.98857710694335</v>
      </c>
      <c r="X69" s="41">
        <f t="shared" si="96"/>
        <v>1651.5654423566652</v>
      </c>
      <c r="Y69" s="41">
        <f t="shared" si="97"/>
        <v>-627.22635616551838</v>
      </c>
      <c r="Z69" s="41">
        <f t="shared" si="98"/>
        <v>95.768251338909394</v>
      </c>
      <c r="AA69" s="41">
        <f t="shared" si="99"/>
        <v>-35.217431602935257</v>
      </c>
      <c r="AB69" s="53"/>
      <c r="AC69" s="126" t="str">
        <f t="shared" si="100"/>
        <v/>
      </c>
      <c r="AD69" s="41" t="str">
        <f t="shared" si="101"/>
        <v/>
      </c>
      <c r="AE69" s="41">
        <f t="shared" si="102"/>
        <v>734.27491482445657</v>
      </c>
      <c r="AF69" s="41" t="str">
        <f t="shared" si="103"/>
        <v/>
      </c>
      <c r="AG69" s="41" t="str">
        <f t="shared" si="104"/>
        <v/>
      </c>
      <c r="AH69" s="41" t="str">
        <f t="shared" si="105"/>
        <v/>
      </c>
      <c r="AI69" s="41" t="str">
        <f t="shared" si="106"/>
        <v/>
      </c>
      <c r="AJ69" s="112">
        <f t="shared" si="107"/>
        <v>-815.42344031281402</v>
      </c>
      <c r="AK69" s="126" t="str">
        <f t="shared" si="108"/>
        <v/>
      </c>
      <c r="AL69" s="41" t="str">
        <f t="shared" si="109"/>
        <v/>
      </c>
      <c r="AM69" s="41">
        <f t="shared" si="110"/>
        <v>-223.48508040386426</v>
      </c>
      <c r="AN69" s="41" t="str">
        <f t="shared" si="111"/>
        <v/>
      </c>
      <c r="AO69" s="41" t="str">
        <f t="shared" si="112"/>
        <v/>
      </c>
      <c r="AP69" s="41" t="str">
        <f t="shared" si="113"/>
        <v/>
      </c>
      <c r="AQ69" s="41" t="str">
        <f t="shared" si="114"/>
        <v/>
      </c>
      <c r="AR69" s="112">
        <f t="shared" si="115"/>
        <v>-581.36163769985046</v>
      </c>
      <c r="AS69" s="123" t="str">
        <f t="shared" si="116"/>
        <v/>
      </c>
      <c r="AT69" s="41" t="str">
        <f t="shared" si="117"/>
        <v/>
      </c>
      <c r="AU69" s="41">
        <f t="shared" si="118"/>
        <v>521.43936032927422</v>
      </c>
      <c r="AV69" s="41" t="str">
        <f t="shared" si="119"/>
        <v/>
      </c>
      <c r="AW69" s="41" t="str">
        <f t="shared" si="120"/>
        <v/>
      </c>
      <c r="AX69" s="41" t="str">
        <f t="shared" si="121"/>
        <v/>
      </c>
      <c r="AY69" s="41">
        <f t="shared" si="122"/>
        <v>95.768251338909394</v>
      </c>
      <c r="AZ69" s="41" t="str">
        <f t="shared" si="123"/>
        <v/>
      </c>
      <c r="BA69" s="53"/>
      <c r="BB69" s="147" cm="1">
        <f t="array" ref="BB69:BG69">IFERROR(_xlfn._xlws.SORT(_xlfn.UNIQUE(_xlfn._xlws.FILTER($AC69:$AZ69,ISNUMBER($AC69:$AZ69)),TRUE),,,TRUE),"")</f>
        <v>-815.42344031281402</v>
      </c>
      <c r="BC69" s="51">
        <v>-581.36163769985046</v>
      </c>
      <c r="BD69" s="51">
        <v>-223.48508040386426</v>
      </c>
      <c r="BE69" s="51">
        <v>95.768251338909394</v>
      </c>
      <c r="BF69" s="51">
        <v>521.43936032927422</v>
      </c>
      <c r="BG69" s="51">
        <v>734.27491482445657</v>
      </c>
      <c r="BH69" s="51"/>
      <c r="BI69" s="51"/>
      <c r="BJ69" s="51">
        <f t="shared" si="124"/>
        <v>175.44955197015463</v>
      </c>
      <c r="BK69" s="51">
        <f t="shared" si="125"/>
        <v>175.44955197015463</v>
      </c>
      <c r="BL69" s="51">
        <f t="shared" si="126"/>
        <v>175.44955197015463</v>
      </c>
      <c r="BM69" s="51">
        <f t="shared" si="127"/>
        <v>175.44955197015463</v>
      </c>
      <c r="BN69" s="51">
        <f t="shared" si="128"/>
        <v>175.44955197015463</v>
      </c>
      <c r="BO69" s="51">
        <f t="shared" si="129"/>
        <v>175.44955197015463</v>
      </c>
      <c r="BP69" s="51" t="str">
        <f t="shared" si="130"/>
        <v/>
      </c>
      <c r="BQ69" s="148" t="str">
        <f t="shared" si="131"/>
        <v/>
      </c>
      <c r="BR69" s="170">
        <f t="shared" si="67"/>
        <v>6</v>
      </c>
      <c r="BS69" s="172">
        <f t="shared" si="68"/>
        <v>234.06180261296356</v>
      </c>
      <c r="BT69" s="172" t="str">
        <f t="shared" si="69"/>
        <v>hole</v>
      </c>
      <c r="BU69" s="172">
        <f t="shared" si="70"/>
        <v>319.25333174277364</v>
      </c>
      <c r="BV69" s="172" t="str">
        <f t="shared" si="71"/>
        <v>hole</v>
      </c>
      <c r="BW69" s="172">
        <f t="shared" si="72"/>
        <v>212.83555449518235</v>
      </c>
      <c r="BX69" s="172">
        <f t="shared" si="73"/>
        <v>0</v>
      </c>
      <c r="BY69" s="173">
        <f t="shared" si="74"/>
        <v>0</v>
      </c>
      <c r="BZ69" s="123" cm="1">
        <f t="array" ref="BZ69">IF(ISEVEN(BR69),SUM(BS69:BY69),SUM(ABS(BS69:BY69)))</f>
        <v>766.15068885091955</v>
      </c>
      <c r="CA69" s="112">
        <f t="shared" si="133"/>
        <v>38405.941457291199</v>
      </c>
      <c r="CB69" s="126">
        <f t="shared" si="75"/>
        <v>-698.3925390063323</v>
      </c>
      <c r="CC69" s="41">
        <f t="shared" si="76"/>
        <v>0</v>
      </c>
      <c r="CD69" s="41">
        <f t="shared" si="77"/>
        <v>-63.85841453247744</v>
      </c>
      <c r="CE69" s="41">
        <f t="shared" si="78"/>
        <v>0</v>
      </c>
      <c r="CF69" s="41">
        <f t="shared" si="79"/>
        <v>627.8571375768654</v>
      </c>
      <c r="CG69" s="41">
        <f t="shared" si="80"/>
        <v>0</v>
      </c>
      <c r="CH69" s="112">
        <f t="shared" si="23"/>
        <v>0</v>
      </c>
      <c r="CI69" s="196">
        <f t="shared" si="81"/>
        <v>-65.55330031219718</v>
      </c>
      <c r="CJ69" s="2">
        <f t="shared" si="82"/>
        <v>175.44955197015463</v>
      </c>
      <c r="CK69" s="200">
        <f t="shared" si="24"/>
        <v>-1.5926716602776239</v>
      </c>
      <c r="CL69" s="201">
        <f t="shared" si="25"/>
        <v>187.28919847479631</v>
      </c>
    </row>
    <row r="70" spans="2:90" x14ac:dyDescent="0.25">
      <c r="B70" s="129">
        <v>13</v>
      </c>
      <c r="C70" s="114">
        <f t="shared" si="9"/>
        <v>125.32110855011047</v>
      </c>
      <c r="D70" s="41">
        <f t="shared" ref="D70:K70" si="142">IF(D$29-E$29=0,"",(-(E$28-D$28)*$C70-(D$28*E$29-E$28*D$29))/(D$29-E$29))</f>
        <v>-1409.9657241754023</v>
      </c>
      <c r="E70" s="41">
        <f t="shared" si="142"/>
        <v>1655.3787782950565</v>
      </c>
      <c r="F70" s="41">
        <f t="shared" si="142"/>
        <v>752.52017611945018</v>
      </c>
      <c r="G70" s="41">
        <f t="shared" si="142"/>
        <v>955.67510266175088</v>
      </c>
      <c r="H70" s="41">
        <f t="shared" si="142"/>
        <v>2098.5995560203028</v>
      </c>
      <c r="I70" s="41">
        <f t="shared" si="142"/>
        <v>-2192.8827474383397</v>
      </c>
      <c r="J70" s="41">
        <f t="shared" si="142"/>
        <v>-843.74648259441801</v>
      </c>
      <c r="K70" s="121">
        <f t="shared" si="142"/>
        <v>-838.79871737097017</v>
      </c>
      <c r="L70" s="126">
        <f t="shared" si="84"/>
        <v>-825.20484414278485</v>
      </c>
      <c r="M70" s="41">
        <f t="shared" si="85"/>
        <v>-17.778406806420527</v>
      </c>
      <c r="N70" s="41">
        <f t="shared" si="86"/>
        <v>-205.23981910887071</v>
      </c>
      <c r="O70" s="41">
        <f t="shared" si="87"/>
        <v>175.4690939518722</v>
      </c>
      <c r="P70" s="41">
        <f t="shared" si="88"/>
        <v>1513.8386759876837</v>
      </c>
      <c r="Q70" s="41">
        <f t="shared" si="89"/>
        <v>-1690.9355919078946</v>
      </c>
      <c r="R70" s="41">
        <f t="shared" si="90"/>
        <v>-630.91092809923555</v>
      </c>
      <c r="S70" s="112">
        <f t="shared" si="91"/>
        <v>-604.73691475800661</v>
      </c>
      <c r="T70" s="123">
        <f t="shared" si="92"/>
        <v>-825.20484414278405</v>
      </c>
      <c r="U70" s="41">
        <f t="shared" si="93"/>
        <v>1153.4316227646125</v>
      </c>
      <c r="V70" s="41">
        <f t="shared" si="94"/>
        <v>539.68462162426783</v>
      </c>
      <c r="W70" s="41">
        <f t="shared" si="95"/>
        <v>721.61330004878721</v>
      </c>
      <c r="X70" s="41">
        <f t="shared" si="96"/>
        <v>1513.8386759876853</v>
      </c>
      <c r="Y70" s="41">
        <f t="shared" si="97"/>
        <v>-519.7255623368618</v>
      </c>
      <c r="Z70" s="41">
        <f t="shared" si="98"/>
        <v>114.01351263390293</v>
      </c>
      <c r="AA70" s="41">
        <f t="shared" si="99"/>
        <v>-58.592708661091407</v>
      </c>
      <c r="AB70" s="53"/>
      <c r="AC70" s="126" t="str">
        <f t="shared" si="100"/>
        <v/>
      </c>
      <c r="AD70" s="41" t="str">
        <f t="shared" si="101"/>
        <v/>
      </c>
      <c r="AE70" s="41">
        <f t="shared" si="102"/>
        <v>752.52017611945018</v>
      </c>
      <c r="AF70" s="41" t="str">
        <f t="shared" si="103"/>
        <v/>
      </c>
      <c r="AG70" s="41" t="str">
        <f t="shared" si="104"/>
        <v/>
      </c>
      <c r="AH70" s="41" t="str">
        <f t="shared" si="105"/>
        <v/>
      </c>
      <c r="AI70" s="41" t="str">
        <f t="shared" si="106"/>
        <v/>
      </c>
      <c r="AJ70" s="112">
        <f t="shared" si="107"/>
        <v>-838.79871737097017</v>
      </c>
      <c r="AK70" s="126" t="str">
        <f t="shared" si="108"/>
        <v/>
      </c>
      <c r="AL70" s="41" t="str">
        <f t="shared" si="109"/>
        <v/>
      </c>
      <c r="AM70" s="41">
        <f t="shared" si="110"/>
        <v>-205.23981910887071</v>
      </c>
      <c r="AN70" s="41" t="str">
        <f t="shared" si="111"/>
        <v/>
      </c>
      <c r="AO70" s="41" t="str">
        <f t="shared" si="112"/>
        <v/>
      </c>
      <c r="AP70" s="41" t="str">
        <f t="shared" si="113"/>
        <v/>
      </c>
      <c r="AQ70" s="41" t="str">
        <f t="shared" si="114"/>
        <v/>
      </c>
      <c r="AR70" s="112">
        <f t="shared" si="115"/>
        <v>-604.73691475800661</v>
      </c>
      <c r="AS70" s="123" t="str">
        <f t="shared" si="116"/>
        <v/>
      </c>
      <c r="AT70" s="41" t="str">
        <f t="shared" si="117"/>
        <v/>
      </c>
      <c r="AU70" s="41">
        <f t="shared" si="118"/>
        <v>539.68462162426783</v>
      </c>
      <c r="AV70" s="41" t="str">
        <f t="shared" si="119"/>
        <v/>
      </c>
      <c r="AW70" s="41" t="str">
        <f t="shared" si="120"/>
        <v/>
      </c>
      <c r="AX70" s="41" t="str">
        <f t="shared" si="121"/>
        <v/>
      </c>
      <c r="AY70" s="41">
        <f t="shared" si="122"/>
        <v>114.01351263390293</v>
      </c>
      <c r="AZ70" s="41" t="str">
        <f t="shared" si="123"/>
        <v/>
      </c>
      <c r="BA70" s="53"/>
      <c r="BB70" s="147" cm="1">
        <f t="array" ref="BB70:BG70">IFERROR(_xlfn._xlws.SORT(_xlfn.UNIQUE(_xlfn._xlws.FILTER($AC70:$AZ70,ISNUMBER($AC70:$AZ70)),TRUE),,,TRUE),"")</f>
        <v>-838.79871737097017</v>
      </c>
      <c r="BC70" s="51">
        <v>-604.73691475800661</v>
      </c>
      <c r="BD70" s="51">
        <v>-205.23981910887071</v>
      </c>
      <c r="BE70" s="51">
        <v>114.01351263390293</v>
      </c>
      <c r="BF70" s="51">
        <v>539.68462162426783</v>
      </c>
      <c r="BG70" s="51">
        <v>752.52017611945018</v>
      </c>
      <c r="BH70" s="51"/>
      <c r="BI70" s="51"/>
      <c r="BJ70" s="51">
        <f t="shared" si="124"/>
        <v>125.32110855011047</v>
      </c>
      <c r="BK70" s="51">
        <f t="shared" si="125"/>
        <v>125.32110855011047</v>
      </c>
      <c r="BL70" s="51">
        <f t="shared" si="126"/>
        <v>125.32110855011047</v>
      </c>
      <c r="BM70" s="51">
        <f t="shared" si="127"/>
        <v>125.32110855011047</v>
      </c>
      <c r="BN70" s="51">
        <f t="shared" si="128"/>
        <v>125.32110855011047</v>
      </c>
      <c r="BO70" s="51">
        <f t="shared" si="129"/>
        <v>125.32110855011047</v>
      </c>
      <c r="BP70" s="51" t="str">
        <f t="shared" si="130"/>
        <v/>
      </c>
      <c r="BQ70" s="148" t="str">
        <f t="shared" si="131"/>
        <v/>
      </c>
      <c r="BR70" s="170">
        <f t="shared" si="67"/>
        <v>6</v>
      </c>
      <c r="BS70" s="172">
        <f t="shared" si="68"/>
        <v>234.06180261296356</v>
      </c>
      <c r="BT70" s="172" t="str">
        <f t="shared" si="69"/>
        <v>hole</v>
      </c>
      <c r="BU70" s="172">
        <f t="shared" si="70"/>
        <v>319.25333174277364</v>
      </c>
      <c r="BV70" s="172" t="str">
        <f t="shared" si="71"/>
        <v>hole</v>
      </c>
      <c r="BW70" s="172">
        <f t="shared" si="72"/>
        <v>212.83555449518235</v>
      </c>
      <c r="BX70" s="172">
        <f t="shared" si="73"/>
        <v>0</v>
      </c>
      <c r="BY70" s="173">
        <f t="shared" si="74"/>
        <v>0</v>
      </c>
      <c r="BZ70" s="123" cm="1">
        <f t="array" ref="BZ70">IF(ISEVEN(BR70),SUM(BS70:BY70),SUM(ABS(BS70:BY70)))</f>
        <v>766.15068885091955</v>
      </c>
      <c r="CA70" s="112">
        <f t="shared" si="133"/>
        <v>38405.941457291199</v>
      </c>
      <c r="CB70" s="126">
        <f t="shared" si="75"/>
        <v>-721.76781606448844</v>
      </c>
      <c r="CC70" s="41">
        <f t="shared" si="76"/>
        <v>0</v>
      </c>
      <c r="CD70" s="41">
        <f t="shared" si="77"/>
        <v>-45.613153237483886</v>
      </c>
      <c r="CE70" s="41">
        <f t="shared" si="78"/>
        <v>0</v>
      </c>
      <c r="CF70" s="41">
        <f t="shared" si="79"/>
        <v>646.10239887185901</v>
      </c>
      <c r="CG70" s="41">
        <f t="shared" si="80"/>
        <v>0</v>
      </c>
      <c r="CH70" s="112">
        <f t="shared" si="23"/>
        <v>0</v>
      </c>
      <c r="CI70" s="196">
        <f t="shared" si="81"/>
        <v>-60.023263808387988</v>
      </c>
      <c r="CJ70" s="2">
        <f t="shared" si="82"/>
        <v>125.32110855011047</v>
      </c>
      <c r="CK70" s="200">
        <f t="shared" si="24"/>
        <v>-13.541074568187611</v>
      </c>
      <c r="CL70" s="201">
        <f t="shared" si="25"/>
        <v>138.29248622386791</v>
      </c>
    </row>
    <row r="71" spans="2:90" x14ac:dyDescent="0.25">
      <c r="B71" s="129">
        <v>14</v>
      </c>
      <c r="C71" s="114">
        <f t="shared" si="9"/>
        <v>75.192665130066302</v>
      </c>
      <c r="D71" s="41">
        <f t="shared" ref="D71:K71" si="143">IF(D$29-E$29=0,"",(-(E$28-D$28)*$C71-(D$28*E$29-E$28*D$29))/(D$29-E$29))</f>
        <v>-1547.6924905443823</v>
      </c>
      <c r="E71" s="41">
        <f t="shared" si="143"/>
        <v>1762.8795721237129</v>
      </c>
      <c r="F71" s="41">
        <f t="shared" si="143"/>
        <v>770.76543741444368</v>
      </c>
      <c r="G71" s="41">
        <f t="shared" si="143"/>
        <v>932.29982560359474</v>
      </c>
      <c r="H71" s="41">
        <f t="shared" si="143"/>
        <v>1960.8727896513228</v>
      </c>
      <c r="I71" s="41">
        <f t="shared" si="143"/>
        <v>-2085.381953609683</v>
      </c>
      <c r="J71" s="41">
        <f t="shared" si="143"/>
        <v>-825.5012212994244</v>
      </c>
      <c r="K71" s="121">
        <f t="shared" si="143"/>
        <v>-862.17399442912631</v>
      </c>
      <c r="L71" s="126">
        <f t="shared" si="84"/>
        <v>-962.93161051176492</v>
      </c>
      <c r="M71" s="41">
        <f t="shared" si="85"/>
        <v>89.722387022235893</v>
      </c>
      <c r="N71" s="41">
        <f t="shared" si="86"/>
        <v>-186.99455781387715</v>
      </c>
      <c r="O71" s="41">
        <f t="shared" si="87"/>
        <v>152.09381689371602</v>
      </c>
      <c r="P71" s="41">
        <f t="shared" si="88"/>
        <v>1376.1119096187037</v>
      </c>
      <c r="Q71" s="41">
        <f t="shared" si="89"/>
        <v>-1583.4347980792384</v>
      </c>
      <c r="R71" s="41">
        <f t="shared" si="90"/>
        <v>-612.66566680424205</v>
      </c>
      <c r="S71" s="112">
        <f t="shared" si="91"/>
        <v>-628.11219181616275</v>
      </c>
      <c r="T71" s="123">
        <f t="shared" si="92"/>
        <v>-962.93161051176389</v>
      </c>
      <c r="U71" s="41">
        <f t="shared" si="93"/>
        <v>1260.9324165932687</v>
      </c>
      <c r="V71" s="41">
        <f t="shared" si="94"/>
        <v>557.92988291926133</v>
      </c>
      <c r="W71" s="41">
        <f t="shared" si="95"/>
        <v>698.23802299063118</v>
      </c>
      <c r="X71" s="41">
        <f t="shared" si="96"/>
        <v>1376.1119096187051</v>
      </c>
      <c r="Y71" s="41">
        <f t="shared" si="97"/>
        <v>-412.22476850820544</v>
      </c>
      <c r="Z71" s="41">
        <f t="shared" si="98"/>
        <v>132.25877392889649</v>
      </c>
      <c r="AA71" s="41">
        <f t="shared" si="99"/>
        <v>-81.967985719247551</v>
      </c>
      <c r="AB71" s="53"/>
      <c r="AC71" s="126" t="str">
        <f t="shared" si="100"/>
        <v/>
      </c>
      <c r="AD71" s="41" t="str">
        <f t="shared" si="101"/>
        <v/>
      </c>
      <c r="AE71" s="41">
        <f t="shared" si="102"/>
        <v>770.76543741444368</v>
      </c>
      <c r="AF71" s="41" t="str">
        <f t="shared" si="103"/>
        <v/>
      </c>
      <c r="AG71" s="41" t="str">
        <f t="shared" si="104"/>
        <v/>
      </c>
      <c r="AH71" s="41" t="str">
        <f t="shared" si="105"/>
        <v/>
      </c>
      <c r="AI71" s="41">
        <f t="shared" si="106"/>
        <v>-825.5012212994244</v>
      </c>
      <c r="AJ71" s="112" t="str">
        <f t="shared" si="107"/>
        <v/>
      </c>
      <c r="AK71" s="126" t="str">
        <f t="shared" si="108"/>
        <v/>
      </c>
      <c r="AL71" s="41" t="str">
        <f t="shared" si="109"/>
        <v/>
      </c>
      <c r="AM71" s="41">
        <f t="shared" si="110"/>
        <v>-186.99455781387715</v>
      </c>
      <c r="AN71" s="41" t="str">
        <f t="shared" si="111"/>
        <v/>
      </c>
      <c r="AO71" s="41" t="str">
        <f t="shared" si="112"/>
        <v/>
      </c>
      <c r="AP71" s="41" t="str">
        <f t="shared" si="113"/>
        <v/>
      </c>
      <c r="AQ71" s="41">
        <f t="shared" si="114"/>
        <v>-612.66566680424205</v>
      </c>
      <c r="AR71" s="112" t="str">
        <f t="shared" si="115"/>
        <v/>
      </c>
      <c r="AS71" s="123" t="str">
        <f t="shared" si="116"/>
        <v/>
      </c>
      <c r="AT71" s="41" t="str">
        <f t="shared" si="117"/>
        <v/>
      </c>
      <c r="AU71" s="41">
        <f t="shared" si="118"/>
        <v>557.92988291926133</v>
      </c>
      <c r="AV71" s="41" t="str">
        <f t="shared" si="119"/>
        <v/>
      </c>
      <c r="AW71" s="41" t="str">
        <f t="shared" si="120"/>
        <v/>
      </c>
      <c r="AX71" s="41" t="str">
        <f t="shared" si="121"/>
        <v/>
      </c>
      <c r="AY71" s="41">
        <f t="shared" si="122"/>
        <v>132.25877392889649</v>
      </c>
      <c r="AZ71" s="41" t="str">
        <f t="shared" si="123"/>
        <v/>
      </c>
      <c r="BA71" s="53"/>
      <c r="BB71" s="147" cm="1">
        <f t="array" ref="BB71:BG71">IFERROR(_xlfn._xlws.SORT(_xlfn.UNIQUE(_xlfn._xlws.FILTER($AC71:$AZ71,ISNUMBER($AC71:$AZ71)),TRUE),,,TRUE),"")</f>
        <v>-825.5012212994244</v>
      </c>
      <c r="BC71" s="51">
        <v>-612.66566680424205</v>
      </c>
      <c r="BD71" s="51">
        <v>-186.99455781387715</v>
      </c>
      <c r="BE71" s="51">
        <v>132.25877392889649</v>
      </c>
      <c r="BF71" s="51">
        <v>557.92988291926133</v>
      </c>
      <c r="BG71" s="51">
        <v>770.76543741444368</v>
      </c>
      <c r="BH71" s="51"/>
      <c r="BI71" s="51"/>
      <c r="BJ71" s="51">
        <f t="shared" si="124"/>
        <v>75.192665130066302</v>
      </c>
      <c r="BK71" s="51">
        <f t="shared" si="125"/>
        <v>75.192665130066302</v>
      </c>
      <c r="BL71" s="51">
        <f t="shared" si="126"/>
        <v>75.192665130066302</v>
      </c>
      <c r="BM71" s="51">
        <f t="shared" si="127"/>
        <v>75.192665130066302</v>
      </c>
      <c r="BN71" s="51">
        <f t="shared" si="128"/>
        <v>75.192665130066302</v>
      </c>
      <c r="BO71" s="51">
        <f t="shared" si="129"/>
        <v>75.192665130066302</v>
      </c>
      <c r="BP71" s="51" t="str">
        <f t="shared" si="130"/>
        <v/>
      </c>
      <c r="BQ71" s="148" t="str">
        <f t="shared" si="131"/>
        <v/>
      </c>
      <c r="BR71" s="170">
        <f t="shared" si="67"/>
        <v>6</v>
      </c>
      <c r="BS71" s="172">
        <f t="shared" si="68"/>
        <v>212.83555449518235</v>
      </c>
      <c r="BT71" s="172" t="str">
        <f t="shared" si="69"/>
        <v>hole</v>
      </c>
      <c r="BU71" s="172">
        <f t="shared" si="70"/>
        <v>319.25333174277364</v>
      </c>
      <c r="BV71" s="172" t="str">
        <f t="shared" si="71"/>
        <v>hole</v>
      </c>
      <c r="BW71" s="172">
        <f t="shared" si="72"/>
        <v>212.83555449518235</v>
      </c>
      <c r="BX71" s="172">
        <f t="shared" si="73"/>
        <v>0</v>
      </c>
      <c r="BY71" s="173">
        <f t="shared" si="74"/>
        <v>0</v>
      </c>
      <c r="BZ71" s="123" cm="1">
        <f t="array" ref="BZ71">IF(ISEVEN(BR71),SUM(BS71:BY71),SUM(ABS(BS71:BY71)))</f>
        <v>744.92444073313834</v>
      </c>
      <c r="CA71" s="112">
        <f t="shared" si="133"/>
        <v>37341.902679499181</v>
      </c>
      <c r="CB71" s="126">
        <f t="shared" si="75"/>
        <v>-719.08344405183323</v>
      </c>
      <c r="CC71" s="41">
        <f t="shared" si="76"/>
        <v>0</v>
      </c>
      <c r="CD71" s="41">
        <f t="shared" si="77"/>
        <v>-27.367891942490331</v>
      </c>
      <c r="CE71" s="41">
        <f t="shared" si="78"/>
        <v>0</v>
      </c>
      <c r="CF71" s="41">
        <f t="shared" si="79"/>
        <v>664.34766016685251</v>
      </c>
      <c r="CG71" s="41">
        <f t="shared" si="80"/>
        <v>0</v>
      </c>
      <c r="CH71" s="112">
        <f t="shared" si="23"/>
        <v>0</v>
      </c>
      <c r="CI71" s="196">
        <f t="shared" si="81"/>
        <v>-27.367891942490356</v>
      </c>
      <c r="CJ71" s="2">
        <f t="shared" si="82"/>
        <v>75.192665130066302</v>
      </c>
      <c r="CK71" s="200">
        <f t="shared" si="24"/>
        <v>0</v>
      </c>
      <c r="CL71" s="201">
        <f t="shared" si="25"/>
        <v>80.018362884641164</v>
      </c>
    </row>
    <row r="72" spans="2:90" x14ac:dyDescent="0.25">
      <c r="B72" s="129">
        <v>15</v>
      </c>
      <c r="C72" s="114">
        <f t="shared" si="9"/>
        <v>25.064221710022139</v>
      </c>
      <c r="D72" s="41">
        <f t="shared" ref="D72:K72" si="144">IF(D$29-E$29=0,"",(-(E$28-D$28)*$C72-(D$28*E$29-E$28*D$29))/(D$29-E$29))</f>
        <v>-1685.4192569133622</v>
      </c>
      <c r="E72" s="41">
        <f t="shared" si="144"/>
        <v>1870.3803659523696</v>
      </c>
      <c r="F72" s="41">
        <f t="shared" si="144"/>
        <v>789.01069870943718</v>
      </c>
      <c r="G72" s="41">
        <f t="shared" si="144"/>
        <v>908.9245485454386</v>
      </c>
      <c r="H72" s="41">
        <f t="shared" si="144"/>
        <v>1823.1460232823429</v>
      </c>
      <c r="I72" s="41">
        <f t="shared" si="144"/>
        <v>-1977.8811597810266</v>
      </c>
      <c r="J72" s="41">
        <f t="shared" si="144"/>
        <v>-807.2559600044309</v>
      </c>
      <c r="K72" s="121">
        <f t="shared" si="144"/>
        <v>-885.54927148728245</v>
      </c>
      <c r="L72" s="126">
        <f t="shared" si="84"/>
        <v>-1100.6583768807448</v>
      </c>
      <c r="M72" s="41">
        <f t="shared" si="85"/>
        <v>197.22318085089233</v>
      </c>
      <c r="N72" s="41">
        <f t="shared" si="86"/>
        <v>-168.74929651888363</v>
      </c>
      <c r="O72" s="41">
        <f t="shared" si="87"/>
        <v>128.71853983555988</v>
      </c>
      <c r="P72" s="41">
        <f t="shared" si="88"/>
        <v>1238.385143249724</v>
      </c>
      <c r="Q72" s="41">
        <f t="shared" si="89"/>
        <v>-1475.9340042505819</v>
      </c>
      <c r="R72" s="41">
        <f t="shared" si="90"/>
        <v>-594.42040550924844</v>
      </c>
      <c r="S72" s="112">
        <f t="shared" si="91"/>
        <v>-651.48746887431889</v>
      </c>
      <c r="T72" s="123">
        <f t="shared" si="92"/>
        <v>-1100.6583768807436</v>
      </c>
      <c r="U72" s="41">
        <f t="shared" si="93"/>
        <v>1368.4332104219252</v>
      </c>
      <c r="V72" s="41">
        <f t="shared" si="94"/>
        <v>576.17514421425494</v>
      </c>
      <c r="W72" s="41">
        <f t="shared" si="95"/>
        <v>674.86274593247504</v>
      </c>
      <c r="X72" s="41">
        <f t="shared" si="96"/>
        <v>1238.3851432497252</v>
      </c>
      <c r="Y72" s="41">
        <f t="shared" si="97"/>
        <v>-304.72397467954903</v>
      </c>
      <c r="Z72" s="41">
        <f t="shared" si="98"/>
        <v>150.50403522389004</v>
      </c>
      <c r="AA72" s="41">
        <f t="shared" si="99"/>
        <v>-105.34326277740369</v>
      </c>
      <c r="AB72" s="53"/>
      <c r="AC72" s="126" t="str">
        <f t="shared" si="100"/>
        <v/>
      </c>
      <c r="AD72" s="41" t="str">
        <f t="shared" si="101"/>
        <v/>
      </c>
      <c r="AE72" s="41">
        <f t="shared" si="102"/>
        <v>789.01069870943718</v>
      </c>
      <c r="AF72" s="41" t="str">
        <f t="shared" si="103"/>
        <v/>
      </c>
      <c r="AG72" s="41" t="str">
        <f t="shared" si="104"/>
        <v/>
      </c>
      <c r="AH72" s="41" t="str">
        <f t="shared" si="105"/>
        <v/>
      </c>
      <c r="AI72" s="41">
        <f t="shared" si="106"/>
        <v>-807.2559600044309</v>
      </c>
      <c r="AJ72" s="112" t="str">
        <f t="shared" si="107"/>
        <v/>
      </c>
      <c r="AK72" s="126" t="str">
        <f t="shared" si="108"/>
        <v/>
      </c>
      <c r="AL72" s="41" t="str">
        <f t="shared" si="109"/>
        <v/>
      </c>
      <c r="AM72" s="41">
        <f t="shared" si="110"/>
        <v>-168.74929651888363</v>
      </c>
      <c r="AN72" s="41" t="str">
        <f t="shared" si="111"/>
        <v/>
      </c>
      <c r="AO72" s="41" t="str">
        <f t="shared" si="112"/>
        <v/>
      </c>
      <c r="AP72" s="41" t="str">
        <f t="shared" si="113"/>
        <v/>
      </c>
      <c r="AQ72" s="41">
        <f t="shared" si="114"/>
        <v>-594.42040550924844</v>
      </c>
      <c r="AR72" s="112" t="str">
        <f t="shared" si="115"/>
        <v/>
      </c>
      <c r="AS72" s="123" t="str">
        <f t="shared" si="116"/>
        <v/>
      </c>
      <c r="AT72" s="41" t="str">
        <f t="shared" si="117"/>
        <v/>
      </c>
      <c r="AU72" s="41">
        <f t="shared" si="118"/>
        <v>576.17514421425494</v>
      </c>
      <c r="AV72" s="41" t="str">
        <f t="shared" si="119"/>
        <v/>
      </c>
      <c r="AW72" s="41" t="str">
        <f t="shared" si="120"/>
        <v/>
      </c>
      <c r="AX72" s="41" t="str">
        <f t="shared" si="121"/>
        <v/>
      </c>
      <c r="AY72" s="41">
        <f t="shared" si="122"/>
        <v>150.50403522389004</v>
      </c>
      <c r="AZ72" s="41" t="str">
        <f t="shared" si="123"/>
        <v/>
      </c>
      <c r="BA72" s="53"/>
      <c r="BB72" s="147" cm="1">
        <f t="array" ref="BB72:BG72">IFERROR(_xlfn._xlws.SORT(_xlfn.UNIQUE(_xlfn._xlws.FILTER($AC72:$AZ72,ISNUMBER($AC72:$AZ72)),TRUE),,,TRUE),"")</f>
        <v>-807.2559600044309</v>
      </c>
      <c r="BC72" s="51">
        <v>-594.42040550924844</v>
      </c>
      <c r="BD72" s="51">
        <v>-168.74929651888363</v>
      </c>
      <c r="BE72" s="51">
        <v>150.50403522389004</v>
      </c>
      <c r="BF72" s="51">
        <v>576.17514421425494</v>
      </c>
      <c r="BG72" s="51">
        <v>789.01069870943718</v>
      </c>
      <c r="BH72" s="51"/>
      <c r="BI72" s="51"/>
      <c r="BJ72" s="51">
        <f t="shared" si="124"/>
        <v>25.064221710022139</v>
      </c>
      <c r="BK72" s="51">
        <f t="shared" si="125"/>
        <v>25.064221710022139</v>
      </c>
      <c r="BL72" s="51">
        <f t="shared" si="126"/>
        <v>25.064221710022139</v>
      </c>
      <c r="BM72" s="51">
        <f t="shared" si="127"/>
        <v>25.064221710022139</v>
      </c>
      <c r="BN72" s="51">
        <f t="shared" si="128"/>
        <v>25.064221710022139</v>
      </c>
      <c r="BO72" s="51">
        <f t="shared" si="129"/>
        <v>25.064221710022139</v>
      </c>
      <c r="BP72" s="51" t="str">
        <f t="shared" si="130"/>
        <v/>
      </c>
      <c r="BQ72" s="148" t="str">
        <f t="shared" si="131"/>
        <v/>
      </c>
      <c r="BR72" s="170">
        <f t="shared" si="67"/>
        <v>6</v>
      </c>
      <c r="BS72" s="172">
        <f t="shared" si="68"/>
        <v>212.83555449518246</v>
      </c>
      <c r="BT72" s="172" t="str">
        <f t="shared" si="69"/>
        <v>hole</v>
      </c>
      <c r="BU72" s="172">
        <f t="shared" si="70"/>
        <v>319.25333174277364</v>
      </c>
      <c r="BV72" s="172" t="str">
        <f t="shared" si="71"/>
        <v>hole</v>
      </c>
      <c r="BW72" s="172">
        <f t="shared" si="72"/>
        <v>212.83555449518224</v>
      </c>
      <c r="BX72" s="172">
        <f t="shared" si="73"/>
        <v>0</v>
      </c>
      <c r="BY72" s="173">
        <f t="shared" si="74"/>
        <v>0</v>
      </c>
      <c r="BZ72" s="123" cm="1">
        <f t="array" ref="BZ72">IF(ISEVEN(BR72),SUM(BS72:BY72),SUM(ABS(BS72:BY72)))</f>
        <v>744.92444073313834</v>
      </c>
      <c r="CA72" s="112">
        <f t="shared" si="133"/>
        <v>37341.902679499181</v>
      </c>
      <c r="CB72" s="126">
        <f t="shared" si="75"/>
        <v>-700.83818275683961</v>
      </c>
      <c r="CC72" s="41">
        <f t="shared" si="76"/>
        <v>0</v>
      </c>
      <c r="CD72" s="41">
        <f t="shared" si="77"/>
        <v>-9.1226306474968055</v>
      </c>
      <c r="CE72" s="41">
        <f t="shared" si="78"/>
        <v>0</v>
      </c>
      <c r="CF72" s="41">
        <f t="shared" si="79"/>
        <v>682.59292146184612</v>
      </c>
      <c r="CG72" s="41">
        <f t="shared" si="80"/>
        <v>0</v>
      </c>
      <c r="CH72" s="112">
        <f t="shared" si="23"/>
        <v>0</v>
      </c>
      <c r="CI72" s="196">
        <f t="shared" si="81"/>
        <v>-9.1226306474970329</v>
      </c>
      <c r="CJ72" s="2">
        <f t="shared" si="82"/>
        <v>25.064221710022139</v>
      </c>
      <c r="CK72" s="200">
        <f t="shared" si="24"/>
        <v>-2.2559731860383181E-13</v>
      </c>
      <c r="CL72" s="201">
        <f t="shared" si="25"/>
        <v>26.67278762821384</v>
      </c>
    </row>
    <row r="73" spans="2:90" x14ac:dyDescent="0.25">
      <c r="B73" s="129">
        <v>16</v>
      </c>
      <c r="C73" s="114">
        <f t="shared" si="9"/>
        <v>-25.064221710022025</v>
      </c>
      <c r="D73" s="41">
        <f t="shared" ref="D73:K73" si="145">IF(D$29-E$29=0,"",(-(E$28-D$28)*$C73-(D$28*E$29-E$28*D$29))/(D$29-E$29))</f>
        <v>-1823.1460232823424</v>
      </c>
      <c r="E73" s="41">
        <f t="shared" si="145"/>
        <v>1977.8811597810263</v>
      </c>
      <c r="F73" s="41">
        <f t="shared" si="145"/>
        <v>807.25596000443079</v>
      </c>
      <c r="G73" s="41">
        <f t="shared" si="145"/>
        <v>885.54927148728245</v>
      </c>
      <c r="H73" s="41">
        <f t="shared" si="145"/>
        <v>1685.4192569133625</v>
      </c>
      <c r="I73" s="41">
        <f t="shared" si="145"/>
        <v>-1870.3803659523699</v>
      </c>
      <c r="J73" s="41">
        <f t="shared" si="145"/>
        <v>-789.01069870943741</v>
      </c>
      <c r="K73" s="121">
        <f t="shared" si="145"/>
        <v>-908.9245485454386</v>
      </c>
      <c r="L73" s="126">
        <f t="shared" si="84"/>
        <v>-1238.3851432497247</v>
      </c>
      <c r="M73" s="41">
        <f t="shared" si="85"/>
        <v>304.72397467954875</v>
      </c>
      <c r="N73" s="41">
        <f t="shared" si="86"/>
        <v>-150.50403522389007</v>
      </c>
      <c r="O73" s="41">
        <f t="shared" si="87"/>
        <v>105.34326277740375</v>
      </c>
      <c r="P73" s="41">
        <f t="shared" si="88"/>
        <v>1100.6583768807441</v>
      </c>
      <c r="Q73" s="41">
        <f t="shared" si="89"/>
        <v>-1368.4332104219254</v>
      </c>
      <c r="R73" s="41">
        <f t="shared" si="90"/>
        <v>-576.17514421425494</v>
      </c>
      <c r="S73" s="112">
        <f t="shared" si="91"/>
        <v>-674.86274593247504</v>
      </c>
      <c r="T73" s="123">
        <f t="shared" si="92"/>
        <v>-1238.3851432497236</v>
      </c>
      <c r="U73" s="41">
        <f t="shared" si="93"/>
        <v>1475.9340042505817</v>
      </c>
      <c r="V73" s="41">
        <f t="shared" si="94"/>
        <v>594.42040550924844</v>
      </c>
      <c r="W73" s="41">
        <f t="shared" si="95"/>
        <v>651.48746887431889</v>
      </c>
      <c r="X73" s="41">
        <f t="shared" si="96"/>
        <v>1100.6583768807452</v>
      </c>
      <c r="Y73" s="41">
        <f t="shared" si="97"/>
        <v>-197.22318085089259</v>
      </c>
      <c r="Z73" s="41">
        <f t="shared" si="98"/>
        <v>168.74929651888357</v>
      </c>
      <c r="AA73" s="41">
        <f t="shared" si="99"/>
        <v>-128.71853983555982</v>
      </c>
      <c r="AB73" s="53"/>
      <c r="AC73" s="126" t="str">
        <f t="shared" si="100"/>
        <v/>
      </c>
      <c r="AD73" s="41" t="str">
        <f t="shared" si="101"/>
        <v/>
      </c>
      <c r="AE73" s="41">
        <f t="shared" si="102"/>
        <v>807.25596000443079</v>
      </c>
      <c r="AF73" s="41" t="str">
        <f t="shared" si="103"/>
        <v/>
      </c>
      <c r="AG73" s="41" t="str">
        <f t="shared" si="104"/>
        <v/>
      </c>
      <c r="AH73" s="41" t="str">
        <f t="shared" si="105"/>
        <v/>
      </c>
      <c r="AI73" s="41">
        <f t="shared" si="106"/>
        <v>-789.01069870943741</v>
      </c>
      <c r="AJ73" s="112" t="str">
        <f t="shared" si="107"/>
        <v/>
      </c>
      <c r="AK73" s="126" t="str">
        <f t="shared" si="108"/>
        <v/>
      </c>
      <c r="AL73" s="41" t="str">
        <f t="shared" si="109"/>
        <v/>
      </c>
      <c r="AM73" s="41">
        <f t="shared" si="110"/>
        <v>-150.50403522389007</v>
      </c>
      <c r="AN73" s="41" t="str">
        <f t="shared" si="111"/>
        <v/>
      </c>
      <c r="AO73" s="41" t="str">
        <f t="shared" si="112"/>
        <v/>
      </c>
      <c r="AP73" s="41" t="str">
        <f t="shared" si="113"/>
        <v/>
      </c>
      <c r="AQ73" s="41">
        <f t="shared" si="114"/>
        <v>-576.17514421425494</v>
      </c>
      <c r="AR73" s="112" t="str">
        <f t="shared" si="115"/>
        <v/>
      </c>
      <c r="AS73" s="123" t="str">
        <f t="shared" si="116"/>
        <v/>
      </c>
      <c r="AT73" s="41" t="str">
        <f t="shared" si="117"/>
        <v/>
      </c>
      <c r="AU73" s="41">
        <f t="shared" si="118"/>
        <v>594.42040550924844</v>
      </c>
      <c r="AV73" s="41" t="str">
        <f t="shared" si="119"/>
        <v/>
      </c>
      <c r="AW73" s="41" t="str">
        <f t="shared" si="120"/>
        <v/>
      </c>
      <c r="AX73" s="41" t="str">
        <f t="shared" si="121"/>
        <v/>
      </c>
      <c r="AY73" s="41">
        <f t="shared" si="122"/>
        <v>168.74929651888357</v>
      </c>
      <c r="AZ73" s="41" t="str">
        <f t="shared" si="123"/>
        <v/>
      </c>
      <c r="BA73" s="53"/>
      <c r="BB73" s="147" cm="1">
        <f t="array" ref="BB73:BG73">IFERROR(_xlfn._xlws.SORT(_xlfn.UNIQUE(_xlfn._xlws.FILTER($AC73:$AZ73,ISNUMBER($AC73:$AZ73)),TRUE),,,TRUE),"")</f>
        <v>-789.01069870943741</v>
      </c>
      <c r="BC73" s="51">
        <v>-576.17514421425494</v>
      </c>
      <c r="BD73" s="51">
        <v>-150.50403522389007</v>
      </c>
      <c r="BE73" s="51">
        <v>168.74929651888357</v>
      </c>
      <c r="BF73" s="51">
        <v>594.42040550924844</v>
      </c>
      <c r="BG73" s="51">
        <v>807.25596000443079</v>
      </c>
      <c r="BH73" s="51"/>
      <c r="BI73" s="51"/>
      <c r="BJ73" s="51">
        <f t="shared" si="124"/>
        <v>-25.064221710022025</v>
      </c>
      <c r="BK73" s="51">
        <f t="shared" si="125"/>
        <v>-25.064221710022025</v>
      </c>
      <c r="BL73" s="51">
        <f t="shared" si="126"/>
        <v>-25.064221710022025</v>
      </c>
      <c r="BM73" s="51">
        <f t="shared" si="127"/>
        <v>-25.064221710022025</v>
      </c>
      <c r="BN73" s="51">
        <f t="shared" si="128"/>
        <v>-25.064221710022025</v>
      </c>
      <c r="BO73" s="51">
        <f t="shared" si="129"/>
        <v>-25.064221710022025</v>
      </c>
      <c r="BP73" s="51" t="str">
        <f t="shared" si="130"/>
        <v/>
      </c>
      <c r="BQ73" s="148" t="str">
        <f t="shared" si="131"/>
        <v/>
      </c>
      <c r="BR73" s="170">
        <f t="shared" si="67"/>
        <v>6</v>
      </c>
      <c r="BS73" s="172">
        <f t="shared" si="68"/>
        <v>212.83555449518246</v>
      </c>
      <c r="BT73" s="172" t="str">
        <f t="shared" si="69"/>
        <v>hole</v>
      </c>
      <c r="BU73" s="172">
        <f t="shared" si="70"/>
        <v>319.25333174277364</v>
      </c>
      <c r="BV73" s="172" t="str">
        <f t="shared" si="71"/>
        <v>hole</v>
      </c>
      <c r="BW73" s="172">
        <f t="shared" si="72"/>
        <v>212.83555449518235</v>
      </c>
      <c r="BX73" s="172">
        <f t="shared" si="73"/>
        <v>0</v>
      </c>
      <c r="BY73" s="173">
        <f t="shared" si="74"/>
        <v>0</v>
      </c>
      <c r="BZ73" s="123" cm="1">
        <f t="array" ref="BZ73">IF(ISEVEN(BR73),SUM(BS73:BY73),SUM(ABS(BS73:BY73)))</f>
        <v>744.92444073313845</v>
      </c>
      <c r="CA73" s="112">
        <f t="shared" si="133"/>
        <v>37341.902679499188</v>
      </c>
      <c r="CB73" s="126">
        <f t="shared" si="75"/>
        <v>-682.59292146184612</v>
      </c>
      <c r="CC73" s="41">
        <f t="shared" si="76"/>
        <v>0</v>
      </c>
      <c r="CD73" s="41">
        <f t="shared" si="77"/>
        <v>9.1226306474967487</v>
      </c>
      <c r="CE73" s="41">
        <f t="shared" si="78"/>
        <v>0</v>
      </c>
      <c r="CF73" s="41">
        <f t="shared" si="79"/>
        <v>700.83818275683961</v>
      </c>
      <c r="CG73" s="41">
        <f t="shared" si="80"/>
        <v>0</v>
      </c>
      <c r="CH73" s="112">
        <f t="shared" si="23"/>
        <v>0</v>
      </c>
      <c r="CI73" s="196">
        <f t="shared" si="81"/>
        <v>9.1226306474966403</v>
      </c>
      <c r="CJ73" s="2">
        <f t="shared" si="82"/>
        <v>-25.064221710022025</v>
      </c>
      <c r="CK73" s="200">
        <f t="shared" si="24"/>
        <v>-1.0302869668521453E-13</v>
      </c>
      <c r="CL73" s="201">
        <f t="shared" si="25"/>
        <v>-26.672787628213598</v>
      </c>
    </row>
    <row r="74" spans="2:90" x14ac:dyDescent="0.25">
      <c r="B74" s="129">
        <v>17</v>
      </c>
      <c r="C74" s="114">
        <f t="shared" si="9"/>
        <v>-75.192665130066302</v>
      </c>
      <c r="D74" s="41">
        <f t="shared" ref="D74:K74" si="146">IF(D$29-E$29=0,"",(-(E$28-D$28)*$C74-(D$28*E$29-E$28*D$29))/(D$29-E$29))</f>
        <v>-1960.8727896513228</v>
      </c>
      <c r="E74" s="41">
        <f t="shared" si="146"/>
        <v>2085.381953609683</v>
      </c>
      <c r="F74" s="41">
        <f t="shared" si="146"/>
        <v>825.5012212994244</v>
      </c>
      <c r="G74" s="41">
        <f t="shared" si="146"/>
        <v>862.17399442912631</v>
      </c>
      <c r="H74" s="41">
        <f t="shared" si="146"/>
        <v>1547.6924905443823</v>
      </c>
      <c r="I74" s="41">
        <f t="shared" si="146"/>
        <v>-1762.8795721237129</v>
      </c>
      <c r="J74" s="41">
        <f t="shared" si="146"/>
        <v>-770.76543741444368</v>
      </c>
      <c r="K74" s="121">
        <f t="shared" si="146"/>
        <v>-932.29982560359474</v>
      </c>
      <c r="L74" s="126">
        <f t="shared" si="84"/>
        <v>-1376.1119096187051</v>
      </c>
      <c r="M74" s="41">
        <f t="shared" si="85"/>
        <v>412.22476850820544</v>
      </c>
      <c r="N74" s="41">
        <f t="shared" si="86"/>
        <v>-132.25877392889649</v>
      </c>
      <c r="O74" s="41">
        <f t="shared" si="87"/>
        <v>81.967985719247551</v>
      </c>
      <c r="P74" s="41">
        <f t="shared" si="88"/>
        <v>962.93161051176389</v>
      </c>
      <c r="Q74" s="41">
        <f t="shared" si="89"/>
        <v>-1260.9324165932687</v>
      </c>
      <c r="R74" s="41">
        <f t="shared" si="90"/>
        <v>-557.92988291926133</v>
      </c>
      <c r="S74" s="112">
        <f t="shared" si="91"/>
        <v>-698.23802299063118</v>
      </c>
      <c r="T74" s="123">
        <f t="shared" si="92"/>
        <v>-1376.1119096187037</v>
      </c>
      <c r="U74" s="41">
        <f t="shared" si="93"/>
        <v>1583.4347980792384</v>
      </c>
      <c r="V74" s="41">
        <f t="shared" si="94"/>
        <v>612.66566680424205</v>
      </c>
      <c r="W74" s="41">
        <f t="shared" si="95"/>
        <v>628.11219181616275</v>
      </c>
      <c r="X74" s="41">
        <f t="shared" si="96"/>
        <v>962.93161051176492</v>
      </c>
      <c r="Y74" s="41">
        <f t="shared" si="97"/>
        <v>-89.722387022235893</v>
      </c>
      <c r="Z74" s="41">
        <f t="shared" si="98"/>
        <v>186.99455781387715</v>
      </c>
      <c r="AA74" s="41">
        <f t="shared" si="99"/>
        <v>-152.09381689371602</v>
      </c>
      <c r="AB74" s="53"/>
      <c r="AC74" s="126" t="str">
        <f t="shared" si="100"/>
        <v/>
      </c>
      <c r="AD74" s="41" t="str">
        <f t="shared" si="101"/>
        <v/>
      </c>
      <c r="AE74" s="41">
        <f t="shared" si="102"/>
        <v>825.5012212994244</v>
      </c>
      <c r="AF74" s="41" t="str">
        <f t="shared" si="103"/>
        <v/>
      </c>
      <c r="AG74" s="41" t="str">
        <f t="shared" si="104"/>
        <v/>
      </c>
      <c r="AH74" s="41" t="str">
        <f t="shared" si="105"/>
        <v/>
      </c>
      <c r="AI74" s="41">
        <f t="shared" si="106"/>
        <v>-770.76543741444368</v>
      </c>
      <c r="AJ74" s="112" t="str">
        <f t="shared" si="107"/>
        <v/>
      </c>
      <c r="AK74" s="126" t="str">
        <f t="shared" si="108"/>
        <v/>
      </c>
      <c r="AL74" s="41" t="str">
        <f t="shared" si="109"/>
        <v/>
      </c>
      <c r="AM74" s="41">
        <f t="shared" si="110"/>
        <v>-132.25877392889649</v>
      </c>
      <c r="AN74" s="41" t="str">
        <f t="shared" si="111"/>
        <v/>
      </c>
      <c r="AO74" s="41" t="str">
        <f t="shared" si="112"/>
        <v/>
      </c>
      <c r="AP74" s="41" t="str">
        <f t="shared" si="113"/>
        <v/>
      </c>
      <c r="AQ74" s="41">
        <f t="shared" si="114"/>
        <v>-557.92988291926133</v>
      </c>
      <c r="AR74" s="112" t="str">
        <f t="shared" si="115"/>
        <v/>
      </c>
      <c r="AS74" s="123" t="str">
        <f t="shared" si="116"/>
        <v/>
      </c>
      <c r="AT74" s="41" t="str">
        <f t="shared" si="117"/>
        <v/>
      </c>
      <c r="AU74" s="41">
        <f t="shared" si="118"/>
        <v>612.66566680424205</v>
      </c>
      <c r="AV74" s="41" t="str">
        <f t="shared" si="119"/>
        <v/>
      </c>
      <c r="AW74" s="41" t="str">
        <f t="shared" si="120"/>
        <v/>
      </c>
      <c r="AX74" s="41" t="str">
        <f t="shared" si="121"/>
        <v/>
      </c>
      <c r="AY74" s="41">
        <f t="shared" si="122"/>
        <v>186.99455781387715</v>
      </c>
      <c r="AZ74" s="41" t="str">
        <f t="shared" si="123"/>
        <v/>
      </c>
      <c r="BA74" s="53"/>
      <c r="BB74" s="147" cm="1">
        <f t="array" ref="BB74:BG74">IFERROR(_xlfn._xlws.SORT(_xlfn.UNIQUE(_xlfn._xlws.FILTER($AC74:$AZ74,ISNUMBER($AC74:$AZ74)),TRUE),,,TRUE),"")</f>
        <v>-770.76543741444368</v>
      </c>
      <c r="BC74" s="51">
        <v>-557.92988291926133</v>
      </c>
      <c r="BD74" s="51">
        <v>-132.25877392889649</v>
      </c>
      <c r="BE74" s="51">
        <v>186.99455781387715</v>
      </c>
      <c r="BF74" s="51">
        <v>612.66566680424205</v>
      </c>
      <c r="BG74" s="51">
        <v>825.5012212994244</v>
      </c>
      <c r="BH74" s="51"/>
      <c r="BI74" s="51"/>
      <c r="BJ74" s="51">
        <f t="shared" si="124"/>
        <v>-75.192665130066302</v>
      </c>
      <c r="BK74" s="51">
        <f t="shared" si="125"/>
        <v>-75.192665130066302</v>
      </c>
      <c r="BL74" s="51">
        <f t="shared" si="126"/>
        <v>-75.192665130066302</v>
      </c>
      <c r="BM74" s="51">
        <f t="shared" si="127"/>
        <v>-75.192665130066302</v>
      </c>
      <c r="BN74" s="51">
        <f t="shared" si="128"/>
        <v>-75.192665130066302</v>
      </c>
      <c r="BO74" s="51">
        <f t="shared" si="129"/>
        <v>-75.192665130066302</v>
      </c>
      <c r="BP74" s="51" t="str">
        <f t="shared" si="130"/>
        <v/>
      </c>
      <c r="BQ74" s="148" t="str">
        <f t="shared" si="131"/>
        <v/>
      </c>
      <c r="BR74" s="170">
        <f t="shared" si="67"/>
        <v>6</v>
      </c>
      <c r="BS74" s="172">
        <f t="shared" si="68"/>
        <v>212.83555449518235</v>
      </c>
      <c r="BT74" s="172" t="str">
        <f t="shared" si="69"/>
        <v>hole</v>
      </c>
      <c r="BU74" s="172">
        <f t="shared" si="70"/>
        <v>319.25333174277364</v>
      </c>
      <c r="BV74" s="172" t="str">
        <f t="shared" si="71"/>
        <v>hole</v>
      </c>
      <c r="BW74" s="172">
        <f t="shared" si="72"/>
        <v>212.83555449518235</v>
      </c>
      <c r="BX74" s="172">
        <f t="shared" si="73"/>
        <v>0</v>
      </c>
      <c r="BY74" s="173">
        <f t="shared" si="74"/>
        <v>0</v>
      </c>
      <c r="BZ74" s="123" cm="1">
        <f t="array" ref="BZ74">IF(ISEVEN(BR74),SUM(BS74:BY74),SUM(ABS(BS74:BY74)))</f>
        <v>744.92444073313834</v>
      </c>
      <c r="CA74" s="112">
        <f t="shared" si="133"/>
        <v>37341.902679499181</v>
      </c>
      <c r="CB74" s="126">
        <f t="shared" si="75"/>
        <v>-664.34766016685251</v>
      </c>
      <c r="CC74" s="41">
        <f t="shared" si="76"/>
        <v>0</v>
      </c>
      <c r="CD74" s="41">
        <f t="shared" si="77"/>
        <v>27.367891942490331</v>
      </c>
      <c r="CE74" s="41">
        <f t="shared" si="78"/>
        <v>0</v>
      </c>
      <c r="CF74" s="41">
        <f t="shared" si="79"/>
        <v>719.08344405183323</v>
      </c>
      <c r="CG74" s="41">
        <f t="shared" si="80"/>
        <v>0</v>
      </c>
      <c r="CH74" s="112">
        <f t="shared" si="80"/>
        <v>0</v>
      </c>
      <c r="CI74" s="196">
        <f t="shared" si="81"/>
        <v>27.367891942490356</v>
      </c>
      <c r="CJ74" s="2">
        <f t="shared" si="82"/>
        <v>-75.192665130066302</v>
      </c>
      <c r="CK74" s="200">
        <f t="shared" si="24"/>
        <v>0</v>
      </c>
      <c r="CL74" s="201">
        <f t="shared" si="25"/>
        <v>-80.018362884641164</v>
      </c>
    </row>
    <row r="75" spans="2:90" x14ac:dyDescent="0.25">
      <c r="B75" s="129">
        <v>18</v>
      </c>
      <c r="C75" s="114">
        <f t="shared" si="9"/>
        <v>-125.32110855011047</v>
      </c>
      <c r="D75" s="41">
        <f t="shared" ref="D75:K75" si="147">IF(D$29-E$29=0,"",(-(E$28-D$28)*$C75-(D$28*E$29-E$28*D$29))/(D$29-E$29))</f>
        <v>-2098.5995560203028</v>
      </c>
      <c r="E75" s="41">
        <f t="shared" si="147"/>
        <v>2192.8827474383397</v>
      </c>
      <c r="F75" s="41">
        <f t="shared" si="147"/>
        <v>843.74648259441801</v>
      </c>
      <c r="G75" s="41">
        <f t="shared" si="147"/>
        <v>838.79871737097017</v>
      </c>
      <c r="H75" s="41">
        <f t="shared" si="147"/>
        <v>1409.9657241754023</v>
      </c>
      <c r="I75" s="41">
        <f t="shared" si="147"/>
        <v>-1655.3787782950565</v>
      </c>
      <c r="J75" s="41">
        <f t="shared" si="147"/>
        <v>-752.52017611945018</v>
      </c>
      <c r="K75" s="121">
        <f t="shared" si="147"/>
        <v>-955.67510266175088</v>
      </c>
      <c r="L75" s="126">
        <f t="shared" si="84"/>
        <v>-1513.8386759876853</v>
      </c>
      <c r="M75" s="41">
        <f t="shared" si="85"/>
        <v>519.7255623368618</v>
      </c>
      <c r="N75" s="41">
        <f t="shared" si="86"/>
        <v>-114.01351263390293</v>
      </c>
      <c r="O75" s="41">
        <f t="shared" si="87"/>
        <v>58.592708661091407</v>
      </c>
      <c r="P75" s="41">
        <f t="shared" si="88"/>
        <v>825.20484414278405</v>
      </c>
      <c r="Q75" s="41">
        <f t="shared" si="89"/>
        <v>-1153.4316227646125</v>
      </c>
      <c r="R75" s="41">
        <f t="shared" si="90"/>
        <v>-539.68462162426783</v>
      </c>
      <c r="S75" s="112">
        <f t="shared" si="91"/>
        <v>-721.61330004878721</v>
      </c>
      <c r="T75" s="123">
        <f t="shared" si="92"/>
        <v>-1513.8386759876837</v>
      </c>
      <c r="U75" s="41">
        <f t="shared" si="93"/>
        <v>1690.9355919078946</v>
      </c>
      <c r="V75" s="41">
        <f t="shared" si="94"/>
        <v>630.91092809923555</v>
      </c>
      <c r="W75" s="41">
        <f t="shared" si="95"/>
        <v>604.73691475800661</v>
      </c>
      <c r="X75" s="41">
        <f t="shared" si="96"/>
        <v>825.20484414278485</v>
      </c>
      <c r="Y75" s="41">
        <f t="shared" si="97"/>
        <v>17.778406806420527</v>
      </c>
      <c r="Z75" s="41">
        <f t="shared" si="98"/>
        <v>205.23981910887071</v>
      </c>
      <c r="AA75" s="41">
        <f t="shared" si="99"/>
        <v>-175.4690939518722</v>
      </c>
      <c r="AB75" s="53"/>
      <c r="AC75" s="126" t="str">
        <f t="shared" si="100"/>
        <v/>
      </c>
      <c r="AD75" s="41" t="str">
        <f t="shared" si="101"/>
        <v/>
      </c>
      <c r="AE75" s="41" t="str">
        <f t="shared" si="102"/>
        <v/>
      </c>
      <c r="AF75" s="41">
        <f t="shared" si="103"/>
        <v>838.79871737097017</v>
      </c>
      <c r="AG75" s="41" t="str">
        <f t="shared" si="104"/>
        <v/>
      </c>
      <c r="AH75" s="41" t="str">
        <f t="shared" si="105"/>
        <v/>
      </c>
      <c r="AI75" s="41">
        <f t="shared" si="106"/>
        <v>-752.52017611945018</v>
      </c>
      <c r="AJ75" s="112" t="str">
        <f t="shared" si="107"/>
        <v/>
      </c>
      <c r="AK75" s="126" t="str">
        <f t="shared" si="108"/>
        <v/>
      </c>
      <c r="AL75" s="41" t="str">
        <f t="shared" si="109"/>
        <v/>
      </c>
      <c r="AM75" s="41">
        <f t="shared" si="110"/>
        <v>-114.01351263390293</v>
      </c>
      <c r="AN75" s="41" t="str">
        <f t="shared" si="111"/>
        <v/>
      </c>
      <c r="AO75" s="41" t="str">
        <f t="shared" si="112"/>
        <v/>
      </c>
      <c r="AP75" s="41" t="str">
        <f t="shared" si="113"/>
        <v/>
      </c>
      <c r="AQ75" s="41">
        <f t="shared" si="114"/>
        <v>-539.68462162426783</v>
      </c>
      <c r="AR75" s="112" t="str">
        <f t="shared" si="115"/>
        <v/>
      </c>
      <c r="AS75" s="123" t="str">
        <f t="shared" si="116"/>
        <v/>
      </c>
      <c r="AT75" s="41" t="str">
        <f t="shared" si="117"/>
        <v/>
      </c>
      <c r="AU75" s="41" t="str">
        <f t="shared" si="118"/>
        <v/>
      </c>
      <c r="AV75" s="41">
        <f t="shared" si="119"/>
        <v>604.73691475800661</v>
      </c>
      <c r="AW75" s="41" t="str">
        <f t="shared" si="120"/>
        <v/>
      </c>
      <c r="AX75" s="41" t="str">
        <f t="shared" si="121"/>
        <v/>
      </c>
      <c r="AY75" s="41">
        <f t="shared" si="122"/>
        <v>205.23981910887071</v>
      </c>
      <c r="AZ75" s="41" t="str">
        <f t="shared" si="123"/>
        <v/>
      </c>
      <c r="BA75" s="53"/>
      <c r="BB75" s="147" cm="1">
        <f t="array" ref="BB75:BG75">IFERROR(_xlfn._xlws.SORT(_xlfn.UNIQUE(_xlfn._xlws.FILTER($AC75:$AZ75,ISNUMBER($AC75:$AZ75)),TRUE),,,TRUE),"")</f>
        <v>-752.52017611945018</v>
      </c>
      <c r="BC75" s="51">
        <v>-539.68462162426783</v>
      </c>
      <c r="BD75" s="51">
        <v>-114.01351263390293</v>
      </c>
      <c r="BE75" s="51">
        <v>205.23981910887071</v>
      </c>
      <c r="BF75" s="51">
        <v>604.73691475800661</v>
      </c>
      <c r="BG75" s="51">
        <v>838.79871737097017</v>
      </c>
      <c r="BH75" s="51"/>
      <c r="BI75" s="51"/>
      <c r="BJ75" s="51">
        <f t="shared" si="124"/>
        <v>-125.32110855011047</v>
      </c>
      <c r="BK75" s="51">
        <f t="shared" si="125"/>
        <v>-125.32110855011047</v>
      </c>
      <c r="BL75" s="51">
        <f t="shared" si="126"/>
        <v>-125.32110855011047</v>
      </c>
      <c r="BM75" s="51">
        <f t="shared" si="127"/>
        <v>-125.32110855011047</v>
      </c>
      <c r="BN75" s="51">
        <f t="shared" si="128"/>
        <v>-125.32110855011047</v>
      </c>
      <c r="BO75" s="51">
        <f t="shared" si="129"/>
        <v>-125.32110855011047</v>
      </c>
      <c r="BP75" s="51" t="str">
        <f t="shared" si="130"/>
        <v/>
      </c>
      <c r="BQ75" s="148" t="str">
        <f t="shared" si="131"/>
        <v/>
      </c>
      <c r="BR75" s="170">
        <f t="shared" si="67"/>
        <v>6</v>
      </c>
      <c r="BS75" s="172">
        <f t="shared" si="68"/>
        <v>212.83555449518235</v>
      </c>
      <c r="BT75" s="172" t="str">
        <f t="shared" si="69"/>
        <v>hole</v>
      </c>
      <c r="BU75" s="172">
        <f t="shared" si="70"/>
        <v>319.25333174277364</v>
      </c>
      <c r="BV75" s="172" t="str">
        <f t="shared" si="71"/>
        <v>hole</v>
      </c>
      <c r="BW75" s="172">
        <f t="shared" si="72"/>
        <v>234.06180261296356</v>
      </c>
      <c r="BX75" s="172">
        <f t="shared" si="73"/>
        <v>0</v>
      </c>
      <c r="BY75" s="173">
        <f t="shared" si="74"/>
        <v>0</v>
      </c>
      <c r="BZ75" s="123" cm="1">
        <f t="array" ref="BZ75">IF(ISEVEN(BR75),SUM(BS75:BY75),SUM(ABS(BS75:BY75)))</f>
        <v>766.15068885091955</v>
      </c>
      <c r="CA75" s="112">
        <f t="shared" si="133"/>
        <v>38405.941457291199</v>
      </c>
      <c r="CB75" s="126">
        <f t="shared" si="75"/>
        <v>-646.10239887185901</v>
      </c>
      <c r="CC75" s="41">
        <f t="shared" si="76"/>
        <v>0</v>
      </c>
      <c r="CD75" s="41">
        <f t="shared" si="77"/>
        <v>45.613153237483886</v>
      </c>
      <c r="CE75" s="41">
        <f t="shared" si="78"/>
        <v>0</v>
      </c>
      <c r="CF75" s="41">
        <f t="shared" si="79"/>
        <v>721.76781606448844</v>
      </c>
      <c r="CG75" s="41">
        <f t="shared" si="80"/>
        <v>0</v>
      </c>
      <c r="CH75" s="112">
        <f t="shared" si="80"/>
        <v>0</v>
      </c>
      <c r="CI75" s="196">
        <f t="shared" si="81"/>
        <v>60.023263808387988</v>
      </c>
      <c r="CJ75" s="2">
        <f t="shared" si="82"/>
        <v>-125.32110855011047</v>
      </c>
      <c r="CK75" s="200">
        <f t="shared" si="24"/>
        <v>13.541074568187611</v>
      </c>
      <c r="CL75" s="201">
        <f t="shared" si="25"/>
        <v>-138.29248622386791</v>
      </c>
    </row>
    <row r="76" spans="2:90" x14ac:dyDescent="0.25">
      <c r="B76" s="129">
        <v>19</v>
      </c>
      <c r="C76" s="114">
        <f t="shared" si="9"/>
        <v>-175.44955197015463</v>
      </c>
      <c r="D76" s="41">
        <f t="shared" ref="D76:K76" si="148">IF(D$29-E$29=0,"",(-(E$28-D$28)*$C76-(D$28*E$29-E$28*D$29))/(D$29-E$29))</f>
        <v>-2236.3263223892827</v>
      </c>
      <c r="E76" s="41">
        <f t="shared" si="148"/>
        <v>2300.3835412669964</v>
      </c>
      <c r="F76" s="41">
        <f t="shared" si="148"/>
        <v>861.99174388941151</v>
      </c>
      <c r="G76" s="41">
        <f t="shared" si="148"/>
        <v>815.42344031281402</v>
      </c>
      <c r="H76" s="41">
        <f t="shared" si="148"/>
        <v>1272.2389578064224</v>
      </c>
      <c r="I76" s="41">
        <f t="shared" si="148"/>
        <v>-1547.8779844663998</v>
      </c>
      <c r="J76" s="41">
        <f t="shared" si="148"/>
        <v>-734.27491482445657</v>
      </c>
      <c r="K76" s="121">
        <f t="shared" si="148"/>
        <v>-979.05037971990703</v>
      </c>
      <c r="L76" s="126">
        <f t="shared" si="84"/>
        <v>-1651.5654423566652</v>
      </c>
      <c r="M76" s="41">
        <f t="shared" si="85"/>
        <v>627.22635616551838</v>
      </c>
      <c r="N76" s="41">
        <f t="shared" si="86"/>
        <v>-95.768251338909394</v>
      </c>
      <c r="O76" s="41">
        <f t="shared" si="87"/>
        <v>35.217431602935257</v>
      </c>
      <c r="P76" s="41">
        <f t="shared" si="88"/>
        <v>687.4780777738041</v>
      </c>
      <c r="Q76" s="41">
        <f t="shared" si="89"/>
        <v>-1045.930828935956</v>
      </c>
      <c r="R76" s="41">
        <f t="shared" si="90"/>
        <v>-521.43936032927422</v>
      </c>
      <c r="S76" s="112">
        <f t="shared" si="91"/>
        <v>-744.98857710694335</v>
      </c>
      <c r="T76" s="123">
        <f t="shared" si="92"/>
        <v>-1651.5654423566634</v>
      </c>
      <c r="U76" s="41">
        <f t="shared" si="93"/>
        <v>1798.4363857365511</v>
      </c>
      <c r="V76" s="41">
        <f t="shared" si="94"/>
        <v>649.15618939422916</v>
      </c>
      <c r="W76" s="41">
        <f t="shared" si="95"/>
        <v>581.36163769985046</v>
      </c>
      <c r="X76" s="41">
        <f t="shared" si="96"/>
        <v>687.47807777380478</v>
      </c>
      <c r="Y76" s="41">
        <f t="shared" si="97"/>
        <v>125.27920063507698</v>
      </c>
      <c r="Z76" s="41">
        <f t="shared" si="98"/>
        <v>223.48508040386426</v>
      </c>
      <c r="AA76" s="41">
        <f t="shared" si="99"/>
        <v>-198.84437101002831</v>
      </c>
      <c r="AB76" s="53"/>
      <c r="AC76" s="126" t="str">
        <f t="shared" si="100"/>
        <v/>
      </c>
      <c r="AD76" s="41" t="str">
        <f t="shared" si="101"/>
        <v/>
      </c>
      <c r="AE76" s="41" t="str">
        <f t="shared" si="102"/>
        <v/>
      </c>
      <c r="AF76" s="41">
        <f t="shared" si="103"/>
        <v>815.42344031281402</v>
      </c>
      <c r="AG76" s="41" t="str">
        <f t="shared" si="104"/>
        <v/>
      </c>
      <c r="AH76" s="41" t="str">
        <f t="shared" si="105"/>
        <v/>
      </c>
      <c r="AI76" s="41">
        <f t="shared" si="106"/>
        <v>-734.27491482445657</v>
      </c>
      <c r="AJ76" s="112" t="str">
        <f t="shared" si="107"/>
        <v/>
      </c>
      <c r="AK76" s="126" t="str">
        <f t="shared" si="108"/>
        <v/>
      </c>
      <c r="AL76" s="41" t="str">
        <f t="shared" si="109"/>
        <v/>
      </c>
      <c r="AM76" s="41">
        <f t="shared" si="110"/>
        <v>-95.768251338909394</v>
      </c>
      <c r="AN76" s="41" t="str">
        <f t="shared" si="111"/>
        <v/>
      </c>
      <c r="AO76" s="41" t="str">
        <f t="shared" si="112"/>
        <v/>
      </c>
      <c r="AP76" s="41" t="str">
        <f t="shared" si="113"/>
        <v/>
      </c>
      <c r="AQ76" s="41">
        <f t="shared" si="114"/>
        <v>-521.43936032927422</v>
      </c>
      <c r="AR76" s="112" t="str">
        <f t="shared" si="115"/>
        <v/>
      </c>
      <c r="AS76" s="123" t="str">
        <f t="shared" si="116"/>
        <v/>
      </c>
      <c r="AT76" s="41" t="str">
        <f t="shared" si="117"/>
        <v/>
      </c>
      <c r="AU76" s="41" t="str">
        <f t="shared" si="118"/>
        <v/>
      </c>
      <c r="AV76" s="41">
        <f t="shared" si="119"/>
        <v>581.36163769985046</v>
      </c>
      <c r="AW76" s="41" t="str">
        <f t="shared" si="120"/>
        <v/>
      </c>
      <c r="AX76" s="41" t="str">
        <f t="shared" si="121"/>
        <v/>
      </c>
      <c r="AY76" s="41">
        <f t="shared" si="122"/>
        <v>223.48508040386426</v>
      </c>
      <c r="AZ76" s="41" t="str">
        <f t="shared" si="123"/>
        <v/>
      </c>
      <c r="BA76" s="53"/>
      <c r="BB76" s="147" cm="1">
        <f t="array" ref="BB76:BG76">IFERROR(_xlfn._xlws.SORT(_xlfn.UNIQUE(_xlfn._xlws.FILTER($AC76:$AZ76,ISNUMBER($AC76:$AZ76)),TRUE),,,TRUE),"")</f>
        <v>-734.27491482445657</v>
      </c>
      <c r="BC76" s="51">
        <v>-521.43936032927422</v>
      </c>
      <c r="BD76" s="51">
        <v>-95.768251338909394</v>
      </c>
      <c r="BE76" s="51">
        <v>223.48508040386426</v>
      </c>
      <c r="BF76" s="51">
        <v>581.36163769985046</v>
      </c>
      <c r="BG76" s="51">
        <v>815.42344031281402</v>
      </c>
      <c r="BH76" s="51"/>
      <c r="BI76" s="51"/>
      <c r="BJ76" s="51">
        <f t="shared" si="124"/>
        <v>-175.44955197015463</v>
      </c>
      <c r="BK76" s="51">
        <f t="shared" si="125"/>
        <v>-175.44955197015463</v>
      </c>
      <c r="BL76" s="51">
        <f t="shared" si="126"/>
        <v>-175.44955197015463</v>
      </c>
      <c r="BM76" s="51">
        <f t="shared" si="127"/>
        <v>-175.44955197015463</v>
      </c>
      <c r="BN76" s="51">
        <f t="shared" si="128"/>
        <v>-175.44955197015463</v>
      </c>
      <c r="BO76" s="51">
        <f t="shared" si="129"/>
        <v>-175.44955197015463</v>
      </c>
      <c r="BP76" s="51" t="str">
        <f t="shared" si="130"/>
        <v/>
      </c>
      <c r="BQ76" s="148" t="str">
        <f t="shared" si="131"/>
        <v/>
      </c>
      <c r="BR76" s="170">
        <f t="shared" si="67"/>
        <v>6</v>
      </c>
      <c r="BS76" s="172">
        <f t="shared" si="68"/>
        <v>212.83555449518235</v>
      </c>
      <c r="BT76" s="172" t="str">
        <f t="shared" si="69"/>
        <v>hole</v>
      </c>
      <c r="BU76" s="172">
        <f t="shared" si="70"/>
        <v>319.25333174277364</v>
      </c>
      <c r="BV76" s="172" t="str">
        <f t="shared" si="71"/>
        <v>hole</v>
      </c>
      <c r="BW76" s="172">
        <f t="shared" si="72"/>
        <v>234.06180261296356</v>
      </c>
      <c r="BX76" s="172">
        <f t="shared" si="73"/>
        <v>0</v>
      </c>
      <c r="BY76" s="173">
        <f t="shared" si="74"/>
        <v>0</v>
      </c>
      <c r="BZ76" s="123" cm="1">
        <f t="array" ref="BZ76">IF(ISEVEN(BR76),SUM(BS76:BY76),SUM(ABS(BS76:BY76)))</f>
        <v>766.15068885091955</v>
      </c>
      <c r="CA76" s="112">
        <f t="shared" si="133"/>
        <v>38405.941457291199</v>
      </c>
      <c r="CB76" s="126">
        <f t="shared" si="75"/>
        <v>-627.8571375768654</v>
      </c>
      <c r="CC76" s="41">
        <f t="shared" si="76"/>
        <v>0</v>
      </c>
      <c r="CD76" s="41">
        <f t="shared" si="77"/>
        <v>63.858414532477425</v>
      </c>
      <c r="CE76" s="41">
        <f t="shared" si="78"/>
        <v>0</v>
      </c>
      <c r="CF76" s="41">
        <f t="shared" si="79"/>
        <v>698.3925390063323</v>
      </c>
      <c r="CG76" s="41">
        <f t="shared" si="80"/>
        <v>0</v>
      </c>
      <c r="CH76" s="112">
        <f t="shared" si="80"/>
        <v>0</v>
      </c>
      <c r="CI76" s="196">
        <f t="shared" si="81"/>
        <v>65.553300312197152</v>
      </c>
      <c r="CJ76" s="2">
        <f t="shared" si="82"/>
        <v>-175.44955197015463</v>
      </c>
      <c r="CK76" s="200">
        <f t="shared" si="24"/>
        <v>1.5926716602776025</v>
      </c>
      <c r="CL76" s="201">
        <f t="shared" si="25"/>
        <v>-187.28919847479631</v>
      </c>
    </row>
    <row r="77" spans="2:90" x14ac:dyDescent="0.25">
      <c r="B77" s="129">
        <v>20</v>
      </c>
      <c r="C77" s="114">
        <f t="shared" si="9"/>
        <v>-225.57799539019879</v>
      </c>
      <c r="D77" s="41">
        <f t="shared" ref="D77:K77" si="149">IF(D$29-E$29=0,"",(-(E$28-D$28)*$C77-(D$28*E$29-E$28*D$29))/(D$29-E$29))</f>
        <v>-2374.0530887582627</v>
      </c>
      <c r="E77" s="41">
        <f t="shared" si="149"/>
        <v>2407.8843350956531</v>
      </c>
      <c r="F77" s="41">
        <f t="shared" si="149"/>
        <v>880.23700518440501</v>
      </c>
      <c r="G77" s="41">
        <f t="shared" si="149"/>
        <v>792.04816325465788</v>
      </c>
      <c r="H77" s="41">
        <f t="shared" si="149"/>
        <v>1134.5121914374422</v>
      </c>
      <c r="I77" s="41">
        <f t="shared" si="149"/>
        <v>-1440.3771906377433</v>
      </c>
      <c r="J77" s="41">
        <f t="shared" si="149"/>
        <v>-716.02965352946308</v>
      </c>
      <c r="K77" s="121">
        <f t="shared" si="149"/>
        <v>-1002.4256567780632</v>
      </c>
      <c r="L77" s="126">
        <f t="shared" si="84"/>
        <v>-1789.2922087256452</v>
      </c>
      <c r="M77" s="41">
        <f t="shared" si="85"/>
        <v>734.72714999417485</v>
      </c>
      <c r="N77" s="41">
        <f t="shared" si="86"/>
        <v>-77.522990043915854</v>
      </c>
      <c r="O77" s="41">
        <f t="shared" si="87"/>
        <v>11.84215454477912</v>
      </c>
      <c r="P77" s="41">
        <f t="shared" si="88"/>
        <v>549.75131140482426</v>
      </c>
      <c r="Q77" s="41">
        <f t="shared" si="89"/>
        <v>-938.43003510729955</v>
      </c>
      <c r="R77" s="41">
        <f t="shared" si="90"/>
        <v>-503.19409903428078</v>
      </c>
      <c r="S77" s="112">
        <f t="shared" si="91"/>
        <v>-768.3638541650995</v>
      </c>
      <c r="T77" s="123">
        <f t="shared" si="92"/>
        <v>-1789.2922087256434</v>
      </c>
      <c r="U77" s="41">
        <f t="shared" si="93"/>
        <v>1905.9371795652078</v>
      </c>
      <c r="V77" s="41">
        <f t="shared" si="94"/>
        <v>667.40145068922266</v>
      </c>
      <c r="W77" s="41">
        <f t="shared" si="95"/>
        <v>557.98636064169432</v>
      </c>
      <c r="X77" s="41">
        <f t="shared" si="96"/>
        <v>549.75131140482472</v>
      </c>
      <c r="Y77" s="41">
        <f t="shared" si="97"/>
        <v>232.7799944637334</v>
      </c>
      <c r="Z77" s="41">
        <f t="shared" si="98"/>
        <v>241.73034169885781</v>
      </c>
      <c r="AA77" s="41">
        <f t="shared" si="99"/>
        <v>-222.21964806818445</v>
      </c>
      <c r="AB77" s="53"/>
      <c r="AC77" s="126" t="str">
        <f t="shared" si="100"/>
        <v/>
      </c>
      <c r="AD77" s="41" t="str">
        <f t="shared" si="101"/>
        <v/>
      </c>
      <c r="AE77" s="41" t="str">
        <f t="shared" si="102"/>
        <v/>
      </c>
      <c r="AF77" s="41">
        <f t="shared" si="103"/>
        <v>792.04816325465788</v>
      </c>
      <c r="AG77" s="41" t="str">
        <f t="shared" si="104"/>
        <v/>
      </c>
      <c r="AH77" s="41" t="str">
        <f t="shared" si="105"/>
        <v/>
      </c>
      <c r="AI77" s="41">
        <f t="shared" si="106"/>
        <v>-716.02965352946308</v>
      </c>
      <c r="AJ77" s="112" t="str">
        <f t="shared" si="107"/>
        <v/>
      </c>
      <c r="AK77" s="126" t="str">
        <f t="shared" si="108"/>
        <v/>
      </c>
      <c r="AL77" s="41" t="str">
        <f t="shared" si="109"/>
        <v/>
      </c>
      <c r="AM77" s="41">
        <f t="shared" si="110"/>
        <v>-77.522990043915854</v>
      </c>
      <c r="AN77" s="41" t="str">
        <f t="shared" si="111"/>
        <v/>
      </c>
      <c r="AO77" s="41" t="str">
        <f t="shared" si="112"/>
        <v/>
      </c>
      <c r="AP77" s="41" t="str">
        <f t="shared" si="113"/>
        <v/>
      </c>
      <c r="AQ77" s="41">
        <f t="shared" si="114"/>
        <v>-503.19409903428078</v>
      </c>
      <c r="AR77" s="112" t="str">
        <f t="shared" si="115"/>
        <v/>
      </c>
      <c r="AS77" s="123" t="str">
        <f t="shared" si="116"/>
        <v/>
      </c>
      <c r="AT77" s="41" t="str">
        <f t="shared" si="117"/>
        <v/>
      </c>
      <c r="AU77" s="41" t="str">
        <f t="shared" si="118"/>
        <v/>
      </c>
      <c r="AV77" s="41" t="str">
        <f t="shared" si="119"/>
        <v/>
      </c>
      <c r="AW77" s="41">
        <f t="shared" si="120"/>
        <v>549.75131140482472</v>
      </c>
      <c r="AX77" s="41" t="str">
        <f t="shared" si="121"/>
        <v/>
      </c>
      <c r="AY77" s="41">
        <f t="shared" si="122"/>
        <v>241.73034169885781</v>
      </c>
      <c r="AZ77" s="41" t="str">
        <f t="shared" si="123"/>
        <v/>
      </c>
      <c r="BA77" s="53"/>
      <c r="BB77" s="147" cm="1">
        <f t="array" ref="BB77:BG77">IFERROR(_xlfn._xlws.SORT(_xlfn.UNIQUE(_xlfn._xlws.FILTER($AC77:$AZ77,ISNUMBER($AC77:$AZ77)),TRUE),,,TRUE),"")</f>
        <v>-716.02965352946308</v>
      </c>
      <c r="BC77" s="51">
        <v>-503.19409903428078</v>
      </c>
      <c r="BD77" s="51">
        <v>-77.522990043915854</v>
      </c>
      <c r="BE77" s="51">
        <v>241.73034169885781</v>
      </c>
      <c r="BF77" s="51">
        <v>549.75131140482472</v>
      </c>
      <c r="BG77" s="51">
        <v>792.04816325465788</v>
      </c>
      <c r="BH77" s="51"/>
      <c r="BI77" s="51"/>
      <c r="BJ77" s="51">
        <f t="shared" si="124"/>
        <v>-225.57799539019879</v>
      </c>
      <c r="BK77" s="51">
        <f t="shared" si="125"/>
        <v>-225.57799539019879</v>
      </c>
      <c r="BL77" s="51">
        <f t="shared" si="126"/>
        <v>-225.57799539019879</v>
      </c>
      <c r="BM77" s="51">
        <f t="shared" si="127"/>
        <v>-225.57799539019879</v>
      </c>
      <c r="BN77" s="51">
        <f t="shared" si="128"/>
        <v>-225.57799539019879</v>
      </c>
      <c r="BO77" s="51">
        <f t="shared" si="129"/>
        <v>-225.57799539019879</v>
      </c>
      <c r="BP77" s="51" t="str">
        <f t="shared" si="130"/>
        <v/>
      </c>
      <c r="BQ77" s="148" t="str">
        <f t="shared" si="131"/>
        <v/>
      </c>
      <c r="BR77" s="170">
        <f t="shared" si="67"/>
        <v>6</v>
      </c>
      <c r="BS77" s="172">
        <f t="shared" si="68"/>
        <v>212.83555449518229</v>
      </c>
      <c r="BT77" s="172" t="str">
        <f t="shared" si="69"/>
        <v>hole</v>
      </c>
      <c r="BU77" s="172">
        <f t="shared" si="70"/>
        <v>319.25333174277364</v>
      </c>
      <c r="BV77" s="172" t="str">
        <f t="shared" si="71"/>
        <v>hole</v>
      </c>
      <c r="BW77" s="172">
        <f t="shared" si="72"/>
        <v>242.29685184983316</v>
      </c>
      <c r="BX77" s="172">
        <f t="shared" si="73"/>
        <v>0</v>
      </c>
      <c r="BY77" s="173">
        <f t="shared" si="74"/>
        <v>0</v>
      </c>
      <c r="BZ77" s="123" cm="1">
        <f t="array" ref="BZ77">IF(ISEVEN(BR77),SUM(BS77:BY77),SUM(ABS(BS77:BY77)))</f>
        <v>774.38573808778904</v>
      </c>
      <c r="CA77" s="112">
        <f t="shared" si="133"/>
        <v>38818.751657022891</v>
      </c>
      <c r="CB77" s="126">
        <f t="shared" si="75"/>
        <v>-609.6118762818719</v>
      </c>
      <c r="CC77" s="41">
        <f t="shared" si="76"/>
        <v>0</v>
      </c>
      <c r="CD77" s="41">
        <f t="shared" si="77"/>
        <v>82.103675827470965</v>
      </c>
      <c r="CE77" s="41">
        <f t="shared" si="78"/>
        <v>0</v>
      </c>
      <c r="CF77" s="41">
        <f t="shared" si="79"/>
        <v>670.89973732974136</v>
      </c>
      <c r="CG77" s="41">
        <f t="shared" si="80"/>
        <v>0</v>
      </c>
      <c r="CH77" s="112">
        <f t="shared" si="80"/>
        <v>0</v>
      </c>
      <c r="CI77" s="196">
        <f t="shared" si="81"/>
        <v>76.217422015762025</v>
      </c>
      <c r="CJ77" s="2">
        <f t="shared" si="82"/>
        <v>-225.57799539019879</v>
      </c>
      <c r="CK77" s="200">
        <f t="shared" si="24"/>
        <v>-5.5312692709358231</v>
      </c>
      <c r="CL77" s="201">
        <f t="shared" si="25"/>
        <v>-238.0418712815914</v>
      </c>
    </row>
    <row r="78" spans="2:90" x14ac:dyDescent="0.25">
      <c r="B78" s="129">
        <v>21</v>
      </c>
      <c r="C78" s="114">
        <f t="shared" si="9"/>
        <v>-275.70643881024307</v>
      </c>
      <c r="D78" s="41">
        <f t="shared" ref="D78:K78" si="150">IF(D$29-E$29=0,"",(-(E$28-D$28)*$C78-(D$28*E$29-E$28*D$29))/(D$29-E$29))</f>
        <v>-2511.7798551272431</v>
      </c>
      <c r="E78" s="41">
        <f t="shared" si="150"/>
        <v>2515.3851289243094</v>
      </c>
      <c r="F78" s="41">
        <f t="shared" si="150"/>
        <v>898.48226647939862</v>
      </c>
      <c r="G78" s="41">
        <f t="shared" si="150"/>
        <v>768.67288619650174</v>
      </c>
      <c r="H78" s="41">
        <f t="shared" si="150"/>
        <v>996.78542506846202</v>
      </c>
      <c r="I78" s="41">
        <f t="shared" si="150"/>
        <v>-1332.8763968090866</v>
      </c>
      <c r="J78" s="41">
        <f t="shared" si="150"/>
        <v>-697.78439223446958</v>
      </c>
      <c r="K78" s="121">
        <f t="shared" si="150"/>
        <v>-1025.8009338362194</v>
      </c>
      <c r="L78" s="126">
        <f t="shared" si="84"/>
        <v>-1927.0189750946256</v>
      </c>
      <c r="M78" s="41">
        <f t="shared" si="85"/>
        <v>842.22794382283132</v>
      </c>
      <c r="N78" s="41">
        <f t="shared" si="86"/>
        <v>-59.277728748922264</v>
      </c>
      <c r="O78" s="41">
        <f t="shared" si="87"/>
        <v>-11.533122513377073</v>
      </c>
      <c r="P78" s="41">
        <f t="shared" si="88"/>
        <v>412.02454503584414</v>
      </c>
      <c r="Q78" s="41">
        <f t="shared" si="89"/>
        <v>-830.92924127864273</v>
      </c>
      <c r="R78" s="41">
        <f t="shared" si="90"/>
        <v>-484.94883773928717</v>
      </c>
      <c r="S78" s="112">
        <f t="shared" si="91"/>
        <v>-791.73913122325564</v>
      </c>
      <c r="T78" s="123">
        <f t="shared" si="92"/>
        <v>-1927.0189750946236</v>
      </c>
      <c r="U78" s="41">
        <f t="shared" si="93"/>
        <v>2013.4379733938642</v>
      </c>
      <c r="V78" s="41">
        <f t="shared" si="94"/>
        <v>685.64671198421627</v>
      </c>
      <c r="W78" s="41">
        <f t="shared" si="95"/>
        <v>534.61108358353817</v>
      </c>
      <c r="X78" s="41">
        <f t="shared" si="96"/>
        <v>412.02454503584448</v>
      </c>
      <c r="Y78" s="41">
        <f t="shared" si="97"/>
        <v>340.28078829239001</v>
      </c>
      <c r="Z78" s="41">
        <f t="shared" si="98"/>
        <v>259.9756029938514</v>
      </c>
      <c r="AA78" s="41">
        <f t="shared" si="99"/>
        <v>-245.59492512634066</v>
      </c>
      <c r="AB78" s="53"/>
      <c r="AC78" s="126" t="str">
        <f t="shared" si="100"/>
        <v/>
      </c>
      <c r="AD78" s="41" t="str">
        <f t="shared" si="101"/>
        <v/>
      </c>
      <c r="AE78" s="41" t="str">
        <f t="shared" si="102"/>
        <v/>
      </c>
      <c r="AF78" s="41">
        <f t="shared" si="103"/>
        <v>768.67288619650174</v>
      </c>
      <c r="AG78" s="41" t="str">
        <f t="shared" si="104"/>
        <v/>
      </c>
      <c r="AH78" s="41" t="str">
        <f t="shared" si="105"/>
        <v/>
      </c>
      <c r="AI78" s="41">
        <f t="shared" si="106"/>
        <v>-697.78439223446958</v>
      </c>
      <c r="AJ78" s="112" t="str">
        <f t="shared" si="107"/>
        <v/>
      </c>
      <c r="AK78" s="126" t="str">
        <f t="shared" si="108"/>
        <v/>
      </c>
      <c r="AL78" s="41" t="str">
        <f t="shared" si="109"/>
        <v/>
      </c>
      <c r="AM78" s="41">
        <f t="shared" si="110"/>
        <v>-59.277728748922264</v>
      </c>
      <c r="AN78" s="41" t="str">
        <f t="shared" si="111"/>
        <v/>
      </c>
      <c r="AO78" s="41" t="str">
        <f t="shared" si="112"/>
        <v/>
      </c>
      <c r="AP78" s="41" t="str">
        <f t="shared" si="113"/>
        <v/>
      </c>
      <c r="AQ78" s="41">
        <f t="shared" si="114"/>
        <v>-484.94883773928717</v>
      </c>
      <c r="AR78" s="112" t="str">
        <f t="shared" si="115"/>
        <v/>
      </c>
      <c r="AS78" s="123" t="str">
        <f t="shared" si="116"/>
        <v/>
      </c>
      <c r="AT78" s="41" t="str">
        <f t="shared" si="117"/>
        <v/>
      </c>
      <c r="AU78" s="41" t="str">
        <f t="shared" si="118"/>
        <v/>
      </c>
      <c r="AV78" s="41" t="str">
        <f t="shared" si="119"/>
        <v/>
      </c>
      <c r="AW78" s="41">
        <f t="shared" si="120"/>
        <v>412.02454503584448</v>
      </c>
      <c r="AX78" s="41">
        <f t="shared" si="121"/>
        <v>340.28078829239001</v>
      </c>
      <c r="AY78" s="41" t="str">
        <f t="shared" si="122"/>
        <v/>
      </c>
      <c r="AZ78" s="41" t="str">
        <f t="shared" si="123"/>
        <v/>
      </c>
      <c r="BA78" s="53"/>
      <c r="BB78" s="147" cm="1">
        <f t="array" ref="BB78:BG78">IFERROR(_xlfn._xlws.SORT(_xlfn.UNIQUE(_xlfn._xlws.FILTER($AC78:$AZ78,ISNUMBER($AC78:$AZ78)),TRUE),,,TRUE),"")</f>
        <v>-697.78439223446958</v>
      </c>
      <c r="BC78" s="51">
        <v>-484.94883773928717</v>
      </c>
      <c r="BD78" s="51">
        <v>-59.277728748922264</v>
      </c>
      <c r="BE78" s="51">
        <v>340.28078829239001</v>
      </c>
      <c r="BF78" s="51">
        <v>412.02454503584448</v>
      </c>
      <c r="BG78" s="51">
        <v>768.67288619650174</v>
      </c>
      <c r="BH78" s="51"/>
      <c r="BI78" s="51"/>
      <c r="BJ78" s="51">
        <f t="shared" si="124"/>
        <v>-275.70643881024307</v>
      </c>
      <c r="BK78" s="51">
        <f t="shared" si="125"/>
        <v>-275.70643881024307</v>
      </c>
      <c r="BL78" s="51">
        <f t="shared" si="126"/>
        <v>-275.70643881024307</v>
      </c>
      <c r="BM78" s="51">
        <f t="shared" si="127"/>
        <v>-275.70643881024307</v>
      </c>
      <c r="BN78" s="51">
        <f t="shared" si="128"/>
        <v>-275.70643881024307</v>
      </c>
      <c r="BO78" s="51">
        <f t="shared" si="129"/>
        <v>-275.70643881024307</v>
      </c>
      <c r="BP78" s="51" t="str">
        <f t="shared" si="130"/>
        <v/>
      </c>
      <c r="BQ78" s="148" t="str">
        <f t="shared" si="131"/>
        <v/>
      </c>
      <c r="BR78" s="170">
        <f t="shared" si="67"/>
        <v>6</v>
      </c>
      <c r="BS78" s="172">
        <f t="shared" si="68"/>
        <v>212.83555449518241</v>
      </c>
      <c r="BT78" s="172" t="str">
        <f t="shared" si="69"/>
        <v>hole</v>
      </c>
      <c r="BU78" s="172">
        <f t="shared" si="70"/>
        <v>399.55851704131226</v>
      </c>
      <c r="BV78" s="172" t="str">
        <f t="shared" si="71"/>
        <v>hole</v>
      </c>
      <c r="BW78" s="172">
        <f t="shared" si="72"/>
        <v>356.64834116065725</v>
      </c>
      <c r="BX78" s="172">
        <f t="shared" si="73"/>
        <v>0</v>
      </c>
      <c r="BY78" s="173">
        <f t="shared" si="74"/>
        <v>0</v>
      </c>
      <c r="BZ78" s="123" cm="1">
        <f t="array" ref="BZ78">IF(ISEVEN(BR78),SUM(BS78:BY78),SUM(ABS(BS78:BY78)))</f>
        <v>969.04241269715203</v>
      </c>
      <c r="CA78" s="112">
        <f t="shared" si="133"/>
        <v>48576.587756512294</v>
      </c>
      <c r="CB78" s="126">
        <f t="shared" si="75"/>
        <v>-591.3666149868784</v>
      </c>
      <c r="CC78" s="41">
        <f t="shared" si="76"/>
        <v>0</v>
      </c>
      <c r="CD78" s="41">
        <f t="shared" si="77"/>
        <v>140.50152977173386</v>
      </c>
      <c r="CE78" s="41">
        <f t="shared" si="78"/>
        <v>0</v>
      </c>
      <c r="CF78" s="41">
        <f t="shared" si="79"/>
        <v>590.34871561617308</v>
      </c>
      <c r="CG78" s="41">
        <f t="shared" si="80"/>
        <v>0</v>
      </c>
      <c r="CH78" s="112">
        <f t="shared" si="80"/>
        <v>0</v>
      </c>
      <c r="CI78" s="196">
        <f t="shared" si="81"/>
        <v>145.32040058581129</v>
      </c>
      <c r="CJ78" s="2">
        <f t="shared" si="82"/>
        <v>-275.70643881024307</v>
      </c>
      <c r="CK78" s="200">
        <f t="shared" si="24"/>
        <v>42.259352362450031</v>
      </c>
      <c r="CL78" s="201">
        <f t="shared" si="25"/>
        <v>-308.7818102896498</v>
      </c>
    </row>
    <row r="79" spans="2:90" x14ac:dyDescent="0.25">
      <c r="B79" s="129">
        <v>22</v>
      </c>
      <c r="C79" s="114">
        <f t="shared" si="9"/>
        <v>-325.83488223028712</v>
      </c>
      <c r="D79" s="41">
        <f t="shared" ref="D79:K79" si="151">IF(D$29-E$29=0,"",(-(E$28-D$28)*$C79-(D$28*E$29-E$28*D$29))/(D$29-E$29))</f>
        <v>-2649.5066214962226</v>
      </c>
      <c r="E79" s="41">
        <f t="shared" si="151"/>
        <v>2622.8859227529661</v>
      </c>
      <c r="F79" s="41">
        <f t="shared" si="151"/>
        <v>916.72752777439212</v>
      </c>
      <c r="G79" s="41">
        <f t="shared" si="151"/>
        <v>745.29760913834559</v>
      </c>
      <c r="H79" s="41">
        <f t="shared" si="151"/>
        <v>859.05865869948229</v>
      </c>
      <c r="I79" s="41">
        <f t="shared" si="151"/>
        <v>-1225.3756029804301</v>
      </c>
      <c r="J79" s="41">
        <f t="shared" si="151"/>
        <v>-679.53913093947597</v>
      </c>
      <c r="K79" s="121">
        <f t="shared" si="151"/>
        <v>-1049.1762108943753</v>
      </c>
      <c r="L79" s="126">
        <f t="shared" si="84"/>
        <v>-2064.7457414636056</v>
      </c>
      <c r="M79" s="41">
        <f t="shared" si="85"/>
        <v>949.72873765148768</v>
      </c>
      <c r="N79" s="41">
        <f t="shared" si="86"/>
        <v>-41.03246745392876</v>
      </c>
      <c r="O79" s="41">
        <f t="shared" si="87"/>
        <v>-34.908399571533153</v>
      </c>
      <c r="P79" s="41">
        <f t="shared" si="88"/>
        <v>274.29777866686464</v>
      </c>
      <c r="Q79" s="41">
        <f t="shared" si="89"/>
        <v>-723.42844744998661</v>
      </c>
      <c r="R79" s="41">
        <f t="shared" si="90"/>
        <v>-466.70357644429367</v>
      </c>
      <c r="S79" s="112">
        <f t="shared" si="91"/>
        <v>-815.11440828141178</v>
      </c>
      <c r="T79" s="123">
        <f t="shared" si="92"/>
        <v>-2064.7457414636028</v>
      </c>
      <c r="U79" s="41">
        <f t="shared" si="93"/>
        <v>2120.9387672225203</v>
      </c>
      <c r="V79" s="41">
        <f t="shared" si="94"/>
        <v>703.89197327920976</v>
      </c>
      <c r="W79" s="41">
        <f t="shared" si="95"/>
        <v>511.23580652538203</v>
      </c>
      <c r="X79" s="41">
        <f t="shared" si="96"/>
        <v>274.29777866686476</v>
      </c>
      <c r="Y79" s="41">
        <f t="shared" si="97"/>
        <v>447.78158212104631</v>
      </c>
      <c r="Z79" s="41">
        <f t="shared" si="98"/>
        <v>278.22086428884489</v>
      </c>
      <c r="AA79" s="41">
        <f t="shared" si="99"/>
        <v>-268.97020218449671</v>
      </c>
      <c r="AB79" s="53"/>
      <c r="AC79" s="126" t="str">
        <f t="shared" si="100"/>
        <v/>
      </c>
      <c r="AD79" s="41" t="str">
        <f t="shared" si="101"/>
        <v/>
      </c>
      <c r="AE79" s="41" t="str">
        <f t="shared" si="102"/>
        <v/>
      </c>
      <c r="AF79" s="41">
        <f t="shared" si="103"/>
        <v>745.29760913834559</v>
      </c>
      <c r="AG79" s="41" t="str">
        <f t="shared" si="104"/>
        <v/>
      </c>
      <c r="AH79" s="41" t="str">
        <f t="shared" si="105"/>
        <v/>
      </c>
      <c r="AI79" s="41">
        <f t="shared" si="106"/>
        <v>-679.53913093947597</v>
      </c>
      <c r="AJ79" s="112" t="str">
        <f t="shared" si="107"/>
        <v/>
      </c>
      <c r="AK79" s="126" t="str">
        <f t="shared" si="108"/>
        <v/>
      </c>
      <c r="AL79" s="41" t="str">
        <f t="shared" si="109"/>
        <v/>
      </c>
      <c r="AM79" s="41">
        <f t="shared" si="110"/>
        <v>-41.03246745392876</v>
      </c>
      <c r="AN79" s="41" t="str">
        <f t="shared" si="111"/>
        <v/>
      </c>
      <c r="AO79" s="41" t="str">
        <f t="shared" si="112"/>
        <v/>
      </c>
      <c r="AP79" s="41" t="str">
        <f t="shared" si="113"/>
        <v/>
      </c>
      <c r="AQ79" s="41">
        <f t="shared" si="114"/>
        <v>-466.70357644429367</v>
      </c>
      <c r="AR79" s="112" t="str">
        <f t="shared" si="115"/>
        <v/>
      </c>
      <c r="AS79" s="123" t="str">
        <f t="shared" si="116"/>
        <v/>
      </c>
      <c r="AT79" s="41" t="str">
        <f t="shared" si="117"/>
        <v/>
      </c>
      <c r="AU79" s="41" t="str">
        <f t="shared" si="118"/>
        <v/>
      </c>
      <c r="AV79" s="41" t="str">
        <f t="shared" si="119"/>
        <v/>
      </c>
      <c r="AW79" s="41" t="str">
        <f t="shared" si="120"/>
        <v/>
      </c>
      <c r="AX79" s="41" t="str">
        <f t="shared" si="121"/>
        <v/>
      </c>
      <c r="AY79" s="41" t="str">
        <f t="shared" si="122"/>
        <v/>
      </c>
      <c r="AZ79" s="41" t="str">
        <f t="shared" si="123"/>
        <v/>
      </c>
      <c r="BA79" s="53"/>
      <c r="BB79" s="147" cm="1">
        <f t="array" ref="BB79:BE79">IFERROR(_xlfn._xlws.SORT(_xlfn.UNIQUE(_xlfn._xlws.FILTER($AC79:$AZ79,ISNUMBER($AC79:$AZ79)),TRUE),,,TRUE),"")</f>
        <v>-679.53913093947597</v>
      </c>
      <c r="BC79" s="51">
        <v>-466.70357644429367</v>
      </c>
      <c r="BD79" s="51">
        <v>-41.03246745392876</v>
      </c>
      <c r="BE79" s="51">
        <v>745.29760913834559</v>
      </c>
      <c r="BF79" s="51"/>
      <c r="BG79" s="51"/>
      <c r="BH79" s="51"/>
      <c r="BI79" s="51"/>
      <c r="BJ79" s="51">
        <f t="shared" si="124"/>
        <v>-325.83488223028712</v>
      </c>
      <c r="BK79" s="51">
        <f t="shared" si="125"/>
        <v>-325.83488223028712</v>
      </c>
      <c r="BL79" s="51">
        <f t="shared" si="126"/>
        <v>-325.83488223028712</v>
      </c>
      <c r="BM79" s="51">
        <f t="shared" si="127"/>
        <v>-325.83488223028712</v>
      </c>
      <c r="BN79" s="51" t="str">
        <f t="shared" si="128"/>
        <v/>
      </c>
      <c r="BO79" s="51" t="str">
        <f t="shared" si="129"/>
        <v/>
      </c>
      <c r="BP79" s="51" t="str">
        <f t="shared" si="130"/>
        <v/>
      </c>
      <c r="BQ79" s="148" t="str">
        <f t="shared" si="131"/>
        <v/>
      </c>
      <c r="BR79" s="170">
        <f t="shared" si="67"/>
        <v>4</v>
      </c>
      <c r="BS79" s="172">
        <f t="shared" si="68"/>
        <v>212.83555449518229</v>
      </c>
      <c r="BT79" s="172" t="str">
        <f t="shared" si="69"/>
        <v>hole</v>
      </c>
      <c r="BU79" s="172">
        <f t="shared" si="70"/>
        <v>786.33007659227439</v>
      </c>
      <c r="BV79" s="172">
        <f t="shared" si="71"/>
        <v>0</v>
      </c>
      <c r="BW79" s="172">
        <f t="shared" si="72"/>
        <v>0</v>
      </c>
      <c r="BX79" s="172">
        <f t="shared" si="73"/>
        <v>0</v>
      </c>
      <c r="BY79" s="173">
        <f t="shared" si="74"/>
        <v>0</v>
      </c>
      <c r="BZ79" s="123" cm="1">
        <f t="array" ref="BZ79">IF(ISEVEN(BR79),SUM(BS79:BY79),SUM(ABS(BS79:BY79)))</f>
        <v>999.16563108745663</v>
      </c>
      <c r="CA79" s="112">
        <f t="shared" si="133"/>
        <v>50086.61780522031</v>
      </c>
      <c r="CB79" s="126">
        <f t="shared" si="75"/>
        <v>-573.12135369188479</v>
      </c>
      <c r="CC79" s="41">
        <f t="shared" si="76"/>
        <v>0</v>
      </c>
      <c r="CD79" s="41">
        <f t="shared" si="77"/>
        <v>352.13257084220845</v>
      </c>
      <c r="CE79" s="41">
        <f t="shared" si="78"/>
        <v>0</v>
      </c>
      <c r="CF79" s="41">
        <f t="shared" si="79"/>
        <v>0</v>
      </c>
      <c r="CG79" s="41">
        <f t="shared" si="80"/>
        <v>0</v>
      </c>
      <c r="CH79" s="112">
        <f t="shared" si="80"/>
        <v>0</v>
      </c>
      <c r="CI79" s="196">
        <f t="shared" si="81"/>
        <v>155.04119184558607</v>
      </c>
      <c r="CJ79" s="2">
        <f t="shared" si="82"/>
        <v>-325.83488223028712</v>
      </c>
      <c r="CK79" s="200">
        <f t="shared" si="24"/>
        <v>34.248970774244412</v>
      </c>
      <c r="CL79" s="201">
        <f t="shared" si="25"/>
        <v>-359.2118450828562</v>
      </c>
    </row>
    <row r="80" spans="2:90" x14ac:dyDescent="0.25">
      <c r="B80" s="129">
        <v>23</v>
      </c>
      <c r="C80" s="114">
        <f t="shared" si="9"/>
        <v>-375.9633256503314</v>
      </c>
      <c r="D80" s="41">
        <f t="shared" ref="D80:K80" si="152">IF(D$29-E$29=0,"",(-(E$28-D$28)*$C80-(D$28*E$29-E$28*D$29))/(D$29-E$29))</f>
        <v>-2787.233387865203</v>
      </c>
      <c r="E80" s="41">
        <f t="shared" si="152"/>
        <v>2730.3867165816232</v>
      </c>
      <c r="F80" s="41">
        <f t="shared" si="152"/>
        <v>934.97278906938561</v>
      </c>
      <c r="G80" s="41">
        <f t="shared" si="152"/>
        <v>721.92233208018945</v>
      </c>
      <c r="H80" s="41">
        <f t="shared" si="152"/>
        <v>721.331892330502</v>
      </c>
      <c r="I80" s="41">
        <f t="shared" si="152"/>
        <v>-1117.8748091517732</v>
      </c>
      <c r="J80" s="41">
        <f t="shared" si="152"/>
        <v>-661.29386964448236</v>
      </c>
      <c r="K80" s="121">
        <f t="shared" si="152"/>
        <v>-1072.5514879525315</v>
      </c>
      <c r="L80" s="126">
        <f t="shared" si="84"/>
        <v>-2202.472507832586</v>
      </c>
      <c r="M80" s="41">
        <f t="shared" si="85"/>
        <v>1057.2295314801443</v>
      </c>
      <c r="N80" s="41">
        <f t="shared" si="86"/>
        <v>-22.787206158935174</v>
      </c>
      <c r="O80" s="41">
        <f t="shared" si="87"/>
        <v>-58.283676629689374</v>
      </c>
      <c r="P80" s="41">
        <f t="shared" si="88"/>
        <v>136.57101229788447</v>
      </c>
      <c r="Q80" s="41">
        <f t="shared" si="89"/>
        <v>-615.92765362132991</v>
      </c>
      <c r="R80" s="41">
        <f t="shared" si="90"/>
        <v>-448.45831514930012</v>
      </c>
      <c r="S80" s="112">
        <f t="shared" si="91"/>
        <v>-838.48968533956793</v>
      </c>
      <c r="T80" s="123">
        <f t="shared" si="92"/>
        <v>-2202.4725078325832</v>
      </c>
      <c r="U80" s="41">
        <f t="shared" si="93"/>
        <v>2228.4395610511774</v>
      </c>
      <c r="V80" s="41">
        <f t="shared" si="94"/>
        <v>722.13723457420326</v>
      </c>
      <c r="W80" s="41">
        <f t="shared" si="95"/>
        <v>487.86052946722589</v>
      </c>
      <c r="X80" s="41">
        <f t="shared" si="96"/>
        <v>136.57101229788438</v>
      </c>
      <c r="Y80" s="41">
        <f t="shared" si="97"/>
        <v>555.28237594970301</v>
      </c>
      <c r="Z80" s="41">
        <f t="shared" si="98"/>
        <v>296.4661255838385</v>
      </c>
      <c r="AA80" s="41">
        <f t="shared" si="99"/>
        <v>-292.34547924265291</v>
      </c>
      <c r="AB80" s="53"/>
      <c r="AC80" s="126" t="str">
        <f t="shared" si="100"/>
        <v/>
      </c>
      <c r="AD80" s="41" t="str">
        <f t="shared" si="101"/>
        <v/>
      </c>
      <c r="AE80" s="41" t="str">
        <f t="shared" si="102"/>
        <v/>
      </c>
      <c r="AF80" s="41" t="str">
        <f t="shared" si="103"/>
        <v/>
      </c>
      <c r="AG80" s="41">
        <f t="shared" si="104"/>
        <v>721.331892330502</v>
      </c>
      <c r="AH80" s="41" t="str">
        <f t="shared" si="105"/>
        <v/>
      </c>
      <c r="AI80" s="41">
        <f t="shared" si="106"/>
        <v>-661.29386964448236</v>
      </c>
      <c r="AJ80" s="112" t="str">
        <f t="shared" si="107"/>
        <v/>
      </c>
      <c r="AK80" s="126" t="str">
        <f t="shared" si="108"/>
        <v/>
      </c>
      <c r="AL80" s="41" t="str">
        <f t="shared" si="109"/>
        <v/>
      </c>
      <c r="AM80" s="41" t="str">
        <f t="shared" si="110"/>
        <v/>
      </c>
      <c r="AN80" s="41">
        <f t="shared" si="111"/>
        <v>-58.283676629689374</v>
      </c>
      <c r="AO80" s="41" t="str">
        <f t="shared" si="112"/>
        <v/>
      </c>
      <c r="AP80" s="41" t="str">
        <f t="shared" si="113"/>
        <v/>
      </c>
      <c r="AQ80" s="41">
        <f t="shared" si="114"/>
        <v>-448.45831514930012</v>
      </c>
      <c r="AR80" s="112" t="str">
        <f t="shared" si="115"/>
        <v/>
      </c>
      <c r="AS80" s="123" t="str">
        <f t="shared" si="116"/>
        <v/>
      </c>
      <c r="AT80" s="41" t="str">
        <f t="shared" si="117"/>
        <v/>
      </c>
      <c r="AU80" s="41" t="str">
        <f t="shared" si="118"/>
        <v/>
      </c>
      <c r="AV80" s="41" t="str">
        <f t="shared" si="119"/>
        <v/>
      </c>
      <c r="AW80" s="41" t="str">
        <f t="shared" si="120"/>
        <v/>
      </c>
      <c r="AX80" s="41" t="str">
        <f t="shared" si="121"/>
        <v/>
      </c>
      <c r="AY80" s="41" t="str">
        <f t="shared" si="122"/>
        <v/>
      </c>
      <c r="AZ80" s="41" t="str">
        <f t="shared" si="123"/>
        <v/>
      </c>
      <c r="BA80" s="53"/>
      <c r="BB80" s="147" cm="1">
        <f t="array" ref="BB80:BE80">IFERROR(_xlfn._xlws.SORT(_xlfn.UNIQUE(_xlfn._xlws.FILTER($AC80:$AZ80,ISNUMBER($AC80:$AZ80)),TRUE),,,TRUE),"")</f>
        <v>-661.29386964448236</v>
      </c>
      <c r="BC80" s="51">
        <v>-448.45831514930012</v>
      </c>
      <c r="BD80" s="51">
        <v>-58.283676629689374</v>
      </c>
      <c r="BE80" s="51">
        <v>721.331892330502</v>
      </c>
      <c r="BF80" s="51"/>
      <c r="BG80" s="51"/>
      <c r="BH80" s="51"/>
      <c r="BI80" s="51"/>
      <c r="BJ80" s="51">
        <f t="shared" si="124"/>
        <v>-375.9633256503314</v>
      </c>
      <c r="BK80" s="51">
        <f t="shared" si="125"/>
        <v>-375.9633256503314</v>
      </c>
      <c r="BL80" s="51">
        <f t="shared" si="126"/>
        <v>-375.9633256503314</v>
      </c>
      <c r="BM80" s="51">
        <f t="shared" si="127"/>
        <v>-375.9633256503314</v>
      </c>
      <c r="BN80" s="51" t="str">
        <f t="shared" si="128"/>
        <v/>
      </c>
      <c r="BO80" s="51" t="str">
        <f t="shared" si="129"/>
        <v/>
      </c>
      <c r="BP80" s="51" t="str">
        <f t="shared" si="130"/>
        <v/>
      </c>
      <c r="BQ80" s="148" t="str">
        <f t="shared" si="131"/>
        <v/>
      </c>
      <c r="BR80" s="170">
        <f t="shared" si="67"/>
        <v>4</v>
      </c>
      <c r="BS80" s="172">
        <f t="shared" si="68"/>
        <v>212.83555449518224</v>
      </c>
      <c r="BT80" s="172" t="str">
        <f t="shared" si="69"/>
        <v>hole</v>
      </c>
      <c r="BU80" s="172">
        <f t="shared" si="70"/>
        <v>779.61556896019135</v>
      </c>
      <c r="BV80" s="172">
        <f t="shared" si="71"/>
        <v>0</v>
      </c>
      <c r="BW80" s="172">
        <f t="shared" si="72"/>
        <v>0</v>
      </c>
      <c r="BX80" s="172">
        <f t="shared" si="73"/>
        <v>0</v>
      </c>
      <c r="BY80" s="173">
        <f t="shared" si="74"/>
        <v>0</v>
      </c>
      <c r="BZ80" s="123" cm="1">
        <f t="array" ref="BZ80">IF(ISEVEN(BR80),SUM(BS80:BY80),SUM(ABS(BS80:BY80)))</f>
        <v>992.45112345537359</v>
      </c>
      <c r="CA80" s="112">
        <f t="shared" si="133"/>
        <v>49750.029989291979</v>
      </c>
      <c r="CB80" s="126">
        <f t="shared" si="75"/>
        <v>-554.87609239689118</v>
      </c>
      <c r="CC80" s="41">
        <f t="shared" si="76"/>
        <v>0</v>
      </c>
      <c r="CD80" s="41">
        <f t="shared" si="77"/>
        <v>331.52410785040632</v>
      </c>
      <c r="CE80" s="41">
        <f t="shared" si="78"/>
        <v>0</v>
      </c>
      <c r="CF80" s="41">
        <f t="shared" si="79"/>
        <v>0</v>
      </c>
      <c r="CG80" s="41">
        <f t="shared" si="80"/>
        <v>0</v>
      </c>
      <c r="CH80" s="112">
        <f t="shared" si="80"/>
        <v>0</v>
      </c>
      <c r="CI80" s="196">
        <f t="shared" si="81"/>
        <v>141.43164519347098</v>
      </c>
      <c r="CJ80" s="2">
        <f t="shared" si="82"/>
        <v>-375.9633256503314</v>
      </c>
      <c r="CK80" s="200">
        <f t="shared" si="24"/>
        <v>4.3152428097940572</v>
      </c>
      <c r="CL80" s="201">
        <f t="shared" si="25"/>
        <v>-401.66243435960195</v>
      </c>
    </row>
    <row r="81" spans="2:90" x14ac:dyDescent="0.25">
      <c r="B81" s="129">
        <v>24</v>
      </c>
      <c r="C81" s="114">
        <f t="shared" si="9"/>
        <v>-426.09176907037545</v>
      </c>
      <c r="D81" s="41">
        <f t="shared" ref="D81:K81" si="153">IF(D$29-E$29=0,"",(-(E$28-D$28)*$C81-(D$28*E$29-E$28*D$29))/(D$29-E$29))</f>
        <v>-2924.9601542341829</v>
      </c>
      <c r="E81" s="41">
        <f t="shared" si="153"/>
        <v>2837.887510410279</v>
      </c>
      <c r="F81" s="41">
        <f t="shared" si="153"/>
        <v>953.21805036437922</v>
      </c>
      <c r="G81" s="41">
        <f t="shared" si="153"/>
        <v>698.54705502203342</v>
      </c>
      <c r="H81" s="41">
        <f t="shared" si="153"/>
        <v>583.60512596152216</v>
      </c>
      <c r="I81" s="41">
        <f t="shared" si="153"/>
        <v>-1010.374015323117</v>
      </c>
      <c r="J81" s="41">
        <f t="shared" si="153"/>
        <v>-643.04860834948897</v>
      </c>
      <c r="K81" s="121">
        <f t="shared" si="153"/>
        <v>-1095.9267650106876</v>
      </c>
      <c r="L81" s="126">
        <f t="shared" si="84"/>
        <v>-2340.1992742015655</v>
      </c>
      <c r="M81" s="41">
        <f t="shared" si="85"/>
        <v>1164.7303253088005</v>
      </c>
      <c r="N81" s="41">
        <f t="shared" si="86"/>
        <v>-4.5419448639416649</v>
      </c>
      <c r="O81" s="41">
        <f t="shared" si="87"/>
        <v>-81.658953687845454</v>
      </c>
      <c r="P81" s="41">
        <f t="shared" si="88"/>
        <v>-1.1557540710951502</v>
      </c>
      <c r="Q81" s="41">
        <f t="shared" si="89"/>
        <v>-508.42685979267378</v>
      </c>
      <c r="R81" s="41">
        <f t="shared" si="90"/>
        <v>-430.21305385430662</v>
      </c>
      <c r="S81" s="112">
        <f t="shared" si="91"/>
        <v>-861.86496239772407</v>
      </c>
      <c r="T81" s="123">
        <f t="shared" si="92"/>
        <v>-2340.1992742015627</v>
      </c>
      <c r="U81" s="41">
        <f t="shared" si="93"/>
        <v>2335.9403548798332</v>
      </c>
      <c r="V81" s="41">
        <f t="shared" si="94"/>
        <v>740.38249586919676</v>
      </c>
      <c r="W81" s="41">
        <f t="shared" si="95"/>
        <v>464.4852524090698</v>
      </c>
      <c r="X81" s="41">
        <f t="shared" si="96"/>
        <v>-1.155754071095364</v>
      </c>
      <c r="Y81" s="41">
        <f t="shared" si="97"/>
        <v>662.78316977835914</v>
      </c>
      <c r="Z81" s="41">
        <f t="shared" si="98"/>
        <v>314.711386878832</v>
      </c>
      <c r="AA81" s="41">
        <f t="shared" si="99"/>
        <v>-315.72075630080906</v>
      </c>
      <c r="AB81" s="53"/>
      <c r="AC81" s="126" t="str">
        <f t="shared" si="100"/>
        <v/>
      </c>
      <c r="AD81" s="41" t="str">
        <f t="shared" si="101"/>
        <v/>
      </c>
      <c r="AE81" s="41" t="str">
        <f t="shared" si="102"/>
        <v/>
      </c>
      <c r="AF81" s="41" t="str">
        <f t="shared" si="103"/>
        <v/>
      </c>
      <c r="AG81" s="41">
        <f t="shared" si="104"/>
        <v>583.60512596152216</v>
      </c>
      <c r="AH81" s="41" t="str">
        <f t="shared" si="105"/>
        <v/>
      </c>
      <c r="AI81" s="41">
        <f t="shared" si="106"/>
        <v>-643.04860834948897</v>
      </c>
      <c r="AJ81" s="112" t="str">
        <f t="shared" si="107"/>
        <v/>
      </c>
      <c r="AK81" s="126" t="str">
        <f t="shared" si="108"/>
        <v/>
      </c>
      <c r="AL81" s="41" t="str">
        <f t="shared" si="109"/>
        <v/>
      </c>
      <c r="AM81" s="41" t="str">
        <f t="shared" si="110"/>
        <v/>
      </c>
      <c r="AN81" s="41">
        <f t="shared" si="111"/>
        <v>-81.658953687845454</v>
      </c>
      <c r="AO81" s="41" t="str">
        <f t="shared" si="112"/>
        <v/>
      </c>
      <c r="AP81" s="41" t="str">
        <f t="shared" si="113"/>
        <v/>
      </c>
      <c r="AQ81" s="41">
        <f t="shared" si="114"/>
        <v>-430.21305385430662</v>
      </c>
      <c r="AR81" s="112" t="str">
        <f t="shared" si="115"/>
        <v/>
      </c>
      <c r="AS81" s="123" t="str">
        <f t="shared" si="116"/>
        <v/>
      </c>
      <c r="AT81" s="41" t="str">
        <f t="shared" si="117"/>
        <v/>
      </c>
      <c r="AU81" s="41" t="str">
        <f t="shared" si="118"/>
        <v/>
      </c>
      <c r="AV81" s="41" t="str">
        <f t="shared" si="119"/>
        <v/>
      </c>
      <c r="AW81" s="41" t="str">
        <f t="shared" si="120"/>
        <v/>
      </c>
      <c r="AX81" s="41" t="str">
        <f t="shared" si="121"/>
        <v/>
      </c>
      <c r="AY81" s="41" t="str">
        <f t="shared" si="122"/>
        <v/>
      </c>
      <c r="AZ81" s="41" t="str">
        <f t="shared" si="123"/>
        <v/>
      </c>
      <c r="BA81" s="53"/>
      <c r="BB81" s="147" cm="1">
        <f t="array" ref="BB81:BE81">IFERROR(_xlfn._xlws.SORT(_xlfn.UNIQUE(_xlfn._xlws.FILTER($AC81:$AZ81,ISNUMBER($AC81:$AZ81)),TRUE),,,TRUE),"")</f>
        <v>-643.04860834948897</v>
      </c>
      <c r="BC81" s="51">
        <v>-430.21305385430662</v>
      </c>
      <c r="BD81" s="51">
        <v>-81.658953687845454</v>
      </c>
      <c r="BE81" s="51">
        <v>583.60512596152216</v>
      </c>
      <c r="BF81" s="51"/>
      <c r="BG81" s="51"/>
      <c r="BH81" s="51"/>
      <c r="BI81" s="51"/>
      <c r="BJ81" s="51">
        <f t="shared" si="124"/>
        <v>-426.09176907037545</v>
      </c>
      <c r="BK81" s="51">
        <f t="shared" si="125"/>
        <v>-426.09176907037545</v>
      </c>
      <c r="BL81" s="51">
        <f t="shared" si="126"/>
        <v>-426.09176907037545</v>
      </c>
      <c r="BM81" s="51">
        <f t="shared" si="127"/>
        <v>-426.09176907037545</v>
      </c>
      <c r="BN81" s="51" t="str">
        <f t="shared" si="128"/>
        <v/>
      </c>
      <c r="BO81" s="51" t="str">
        <f t="shared" si="129"/>
        <v/>
      </c>
      <c r="BP81" s="51" t="str">
        <f t="shared" si="130"/>
        <v/>
      </c>
      <c r="BQ81" s="148" t="str">
        <f t="shared" si="131"/>
        <v/>
      </c>
      <c r="BR81" s="170">
        <f t="shared" si="67"/>
        <v>4</v>
      </c>
      <c r="BS81" s="172">
        <f t="shared" si="68"/>
        <v>212.83555449518235</v>
      </c>
      <c r="BT81" s="172" t="str">
        <f t="shared" si="69"/>
        <v>hole</v>
      </c>
      <c r="BU81" s="172">
        <f t="shared" si="70"/>
        <v>665.26407964936766</v>
      </c>
      <c r="BV81" s="172">
        <f t="shared" si="71"/>
        <v>0</v>
      </c>
      <c r="BW81" s="172">
        <f t="shared" si="72"/>
        <v>0</v>
      </c>
      <c r="BX81" s="172">
        <f t="shared" si="73"/>
        <v>0</v>
      </c>
      <c r="BY81" s="173">
        <f t="shared" si="74"/>
        <v>0</v>
      </c>
      <c r="BZ81" s="123" cm="1">
        <f t="array" ref="BZ81">IF(ISEVEN(BR81),SUM(BS81:BY81),SUM(ABS(BS81:BY81)))</f>
        <v>878.09963414455001</v>
      </c>
      <c r="CA81" s="112">
        <f t="shared" si="133"/>
        <v>44017.767827376578</v>
      </c>
      <c r="CB81" s="126">
        <f t="shared" si="75"/>
        <v>-536.6308311018978</v>
      </c>
      <c r="CC81" s="41">
        <f t="shared" si="76"/>
        <v>0</v>
      </c>
      <c r="CD81" s="41">
        <f t="shared" si="77"/>
        <v>250.97308613683839</v>
      </c>
      <c r="CE81" s="41">
        <f t="shared" si="78"/>
        <v>0</v>
      </c>
      <c r="CF81" s="41">
        <f t="shared" si="79"/>
        <v>0</v>
      </c>
      <c r="CG81" s="41">
        <f t="shared" si="80"/>
        <v>0</v>
      </c>
      <c r="CH81" s="112">
        <f t="shared" si="80"/>
        <v>0</v>
      </c>
      <c r="CI81" s="196">
        <f t="shared" si="81"/>
        <v>60.072065421358417</v>
      </c>
      <c r="CJ81" s="2">
        <f t="shared" si="82"/>
        <v>-426.09176907037545</v>
      </c>
      <c r="CK81" s="200">
        <f t="shared" si="24"/>
        <v>-89.282691335518706</v>
      </c>
      <c r="CL81" s="201">
        <f t="shared" si="25"/>
        <v>-420.94114759832712</v>
      </c>
    </row>
    <row r="82" spans="2:90" x14ac:dyDescent="0.25">
      <c r="B82" s="129">
        <v>25</v>
      </c>
      <c r="C82" s="114">
        <f t="shared" si="9"/>
        <v>-476.22021249041973</v>
      </c>
      <c r="D82" s="41">
        <f t="shared" ref="D82:K82" si="154">IF(D$29-E$29=0,"",(-(E$28-D$28)*$C82-(D$28*E$29-E$28*D$29))/(D$29-E$29))</f>
        <v>-3062.6869206031629</v>
      </c>
      <c r="E82" s="41">
        <f t="shared" si="154"/>
        <v>2945.3883042389361</v>
      </c>
      <c r="F82" s="41">
        <f t="shared" si="154"/>
        <v>971.46331165937272</v>
      </c>
      <c r="G82" s="41">
        <f t="shared" si="154"/>
        <v>675.17177796387716</v>
      </c>
      <c r="H82" s="41">
        <f t="shared" si="154"/>
        <v>445.87835959254193</v>
      </c>
      <c r="I82" s="41">
        <f t="shared" si="154"/>
        <v>-902.87322149446015</v>
      </c>
      <c r="J82" s="41">
        <f t="shared" si="154"/>
        <v>-624.80334705449536</v>
      </c>
      <c r="K82" s="121">
        <f t="shared" si="154"/>
        <v>-1119.3020420688438</v>
      </c>
      <c r="L82" s="126">
        <f t="shared" si="84"/>
        <v>-2477.9260405705459</v>
      </c>
      <c r="M82" s="41">
        <f t="shared" si="85"/>
        <v>1272.2311191374572</v>
      </c>
      <c r="N82" s="41">
        <f t="shared" si="86"/>
        <v>13.703316431051924</v>
      </c>
      <c r="O82" s="41">
        <f t="shared" si="87"/>
        <v>-105.03423074600164</v>
      </c>
      <c r="P82" s="41">
        <f t="shared" si="88"/>
        <v>-138.88252044007541</v>
      </c>
      <c r="Q82" s="41">
        <f t="shared" si="89"/>
        <v>-400.92606596401708</v>
      </c>
      <c r="R82" s="41">
        <f t="shared" si="90"/>
        <v>-411.96779255931301</v>
      </c>
      <c r="S82" s="112">
        <f t="shared" si="91"/>
        <v>-885.24023945588021</v>
      </c>
      <c r="T82" s="123">
        <f t="shared" si="92"/>
        <v>-2477.9260405705427</v>
      </c>
      <c r="U82" s="41">
        <f t="shared" si="93"/>
        <v>2443.4411487084899</v>
      </c>
      <c r="V82" s="41">
        <f t="shared" si="94"/>
        <v>758.62775716419037</v>
      </c>
      <c r="W82" s="41">
        <f t="shared" si="95"/>
        <v>441.10997535091366</v>
      </c>
      <c r="X82" s="41">
        <f t="shared" si="96"/>
        <v>-138.88252044007552</v>
      </c>
      <c r="Y82" s="41">
        <f t="shared" si="97"/>
        <v>770.28396360701583</v>
      </c>
      <c r="Z82" s="41">
        <f t="shared" si="98"/>
        <v>332.95664817382561</v>
      </c>
      <c r="AA82" s="41">
        <f t="shared" si="99"/>
        <v>-339.0960333589652</v>
      </c>
      <c r="AB82" s="53"/>
      <c r="AC82" s="126" t="str">
        <f t="shared" si="100"/>
        <v/>
      </c>
      <c r="AD82" s="41" t="str">
        <f t="shared" si="101"/>
        <v/>
      </c>
      <c r="AE82" s="41" t="str">
        <f t="shared" si="102"/>
        <v/>
      </c>
      <c r="AF82" s="41" t="str">
        <f t="shared" si="103"/>
        <v/>
      </c>
      <c r="AG82" s="41">
        <f t="shared" si="104"/>
        <v>445.87835959254193</v>
      </c>
      <c r="AH82" s="41" t="str">
        <f t="shared" si="105"/>
        <v/>
      </c>
      <c r="AI82" s="41">
        <f t="shared" si="106"/>
        <v>-624.80334705449536</v>
      </c>
      <c r="AJ82" s="112" t="str">
        <f t="shared" si="107"/>
        <v/>
      </c>
      <c r="AK82" s="126" t="str">
        <f t="shared" si="108"/>
        <v/>
      </c>
      <c r="AL82" s="41" t="str">
        <f t="shared" si="109"/>
        <v/>
      </c>
      <c r="AM82" s="41" t="str">
        <f t="shared" si="110"/>
        <v/>
      </c>
      <c r="AN82" s="41" t="str">
        <f t="shared" si="111"/>
        <v/>
      </c>
      <c r="AO82" s="41">
        <f t="shared" si="112"/>
        <v>-138.88252044007541</v>
      </c>
      <c r="AP82" s="41">
        <f t="shared" si="113"/>
        <v>-400.92606596401708</v>
      </c>
      <c r="AQ82" s="41" t="str">
        <f t="shared" si="114"/>
        <v/>
      </c>
      <c r="AR82" s="112" t="str">
        <f t="shared" si="115"/>
        <v/>
      </c>
      <c r="AS82" s="123" t="str">
        <f t="shared" si="116"/>
        <v/>
      </c>
      <c r="AT82" s="41" t="str">
        <f t="shared" si="117"/>
        <v/>
      </c>
      <c r="AU82" s="41" t="str">
        <f t="shared" si="118"/>
        <v/>
      </c>
      <c r="AV82" s="41" t="str">
        <f t="shared" si="119"/>
        <v/>
      </c>
      <c r="AW82" s="41" t="str">
        <f t="shared" si="120"/>
        <v/>
      </c>
      <c r="AX82" s="41" t="str">
        <f t="shared" si="121"/>
        <v/>
      </c>
      <c r="AY82" s="41" t="str">
        <f t="shared" si="122"/>
        <v/>
      </c>
      <c r="AZ82" s="41" t="str">
        <f t="shared" si="123"/>
        <v/>
      </c>
      <c r="BA82" s="53"/>
      <c r="BB82" s="147" cm="1">
        <f t="array" ref="BB82:BE82">IFERROR(_xlfn._xlws.SORT(_xlfn.UNIQUE(_xlfn._xlws.FILTER($AC82:$AZ82,ISNUMBER($AC82:$AZ82)),TRUE),,,TRUE),"")</f>
        <v>-624.80334705449536</v>
      </c>
      <c r="BC82" s="51">
        <v>-400.92606596401708</v>
      </c>
      <c r="BD82" s="51">
        <v>-138.88252044007541</v>
      </c>
      <c r="BE82" s="51">
        <v>445.87835959254193</v>
      </c>
      <c r="BF82" s="51"/>
      <c r="BG82" s="51"/>
      <c r="BH82" s="51"/>
      <c r="BI82" s="51"/>
      <c r="BJ82" s="51">
        <f t="shared" si="124"/>
        <v>-476.22021249041973</v>
      </c>
      <c r="BK82" s="51">
        <f t="shared" si="125"/>
        <v>-476.22021249041973</v>
      </c>
      <c r="BL82" s="51">
        <f t="shared" si="126"/>
        <v>-476.22021249041973</v>
      </c>
      <c r="BM82" s="51">
        <f t="shared" si="127"/>
        <v>-476.22021249041973</v>
      </c>
      <c r="BN82" s="51" t="str">
        <f t="shared" si="128"/>
        <v/>
      </c>
      <c r="BO82" s="51" t="str">
        <f t="shared" si="129"/>
        <v/>
      </c>
      <c r="BP82" s="51" t="str">
        <f t="shared" si="130"/>
        <v/>
      </c>
      <c r="BQ82" s="148" t="str">
        <f t="shared" si="131"/>
        <v/>
      </c>
      <c r="BR82" s="170">
        <f t="shared" si="67"/>
        <v>4</v>
      </c>
      <c r="BS82" s="172">
        <f t="shared" si="68"/>
        <v>223.87728109047828</v>
      </c>
      <c r="BT82" s="172" t="str">
        <f t="shared" si="69"/>
        <v>hole</v>
      </c>
      <c r="BU82" s="172">
        <f t="shared" si="70"/>
        <v>584.76088003261737</v>
      </c>
      <c r="BV82" s="172">
        <f t="shared" si="71"/>
        <v>0</v>
      </c>
      <c r="BW82" s="172">
        <f t="shared" si="72"/>
        <v>0</v>
      </c>
      <c r="BX82" s="172">
        <f t="shared" si="73"/>
        <v>0</v>
      </c>
      <c r="BY82" s="173">
        <f t="shared" si="74"/>
        <v>0</v>
      </c>
      <c r="BZ82" s="123" cm="1">
        <f t="array" ref="BZ82">IF(ISEVEN(BR82),SUM(BS82:BY82),SUM(ABS(BS82:BY82)))</f>
        <v>808.63816112309564</v>
      </c>
      <c r="CA82" s="112">
        <f t="shared" si="133"/>
        <v>40535.772307147672</v>
      </c>
      <c r="CB82" s="126">
        <f t="shared" si="75"/>
        <v>-512.86470650925617</v>
      </c>
      <c r="CC82" s="41">
        <f t="shared" si="76"/>
        <v>0</v>
      </c>
      <c r="CD82" s="41">
        <f t="shared" si="77"/>
        <v>153.49791957623327</v>
      </c>
      <c r="CE82" s="41">
        <f t="shared" si="78"/>
        <v>0</v>
      </c>
      <c r="CF82" s="41">
        <f t="shared" si="79"/>
        <v>0</v>
      </c>
      <c r="CG82" s="41">
        <f t="shared" si="80"/>
        <v>0</v>
      </c>
      <c r="CH82" s="112">
        <f t="shared" si="80"/>
        <v>0</v>
      </c>
      <c r="CI82" s="196">
        <f t="shared" si="81"/>
        <v>-30.989358072317888</v>
      </c>
      <c r="CJ82" s="2">
        <f t="shared" si="82"/>
        <v>-476.22021249041973</v>
      </c>
      <c r="CK82" s="200">
        <f t="shared" si="24"/>
        <v>-191.99737643400312</v>
      </c>
      <c r="CL82" s="201">
        <f t="shared" si="25"/>
        <v>-436.90163485688004</v>
      </c>
    </row>
    <row r="83" spans="2:90" x14ac:dyDescent="0.25">
      <c r="B83" s="129">
        <v>26</v>
      </c>
      <c r="C83" s="114">
        <f t="shared" si="9"/>
        <v>-526.348655910464</v>
      </c>
      <c r="D83" s="41">
        <f t="shared" ref="D83:K83" si="155">IF(D$29-E$29=0,"",(-(E$28-D$28)*$C83-(D$28*E$29-E$28*D$29))/(D$29-E$29))</f>
        <v>-3200.4136869721428</v>
      </c>
      <c r="E83" s="41">
        <f t="shared" si="155"/>
        <v>3052.8890980675928</v>
      </c>
      <c r="F83" s="41">
        <f t="shared" si="155"/>
        <v>989.70857295436645</v>
      </c>
      <c r="G83" s="41">
        <f t="shared" si="155"/>
        <v>651.79650090572102</v>
      </c>
      <c r="H83" s="41">
        <f t="shared" si="155"/>
        <v>308.15159322356169</v>
      </c>
      <c r="I83" s="41">
        <f t="shared" si="155"/>
        <v>-795.37242766580334</v>
      </c>
      <c r="J83" s="41">
        <f t="shared" si="155"/>
        <v>-606.55808575950175</v>
      </c>
      <c r="K83" s="121">
        <f t="shared" si="155"/>
        <v>-1142.6773191270001</v>
      </c>
      <c r="L83" s="126">
        <f t="shared" si="84"/>
        <v>-2615.6528069395263</v>
      </c>
      <c r="M83" s="41">
        <f t="shared" si="85"/>
        <v>1379.7319129661139</v>
      </c>
      <c r="N83" s="41">
        <f t="shared" si="86"/>
        <v>31.94857772604551</v>
      </c>
      <c r="O83" s="41">
        <f t="shared" si="87"/>
        <v>-128.40950780415784</v>
      </c>
      <c r="P83" s="41">
        <f t="shared" si="88"/>
        <v>-276.60928680905545</v>
      </c>
      <c r="Q83" s="41">
        <f t="shared" si="89"/>
        <v>-293.42527213536044</v>
      </c>
      <c r="R83" s="41">
        <f t="shared" si="90"/>
        <v>-393.72253126431946</v>
      </c>
      <c r="S83" s="112">
        <f t="shared" si="91"/>
        <v>-908.61551651403636</v>
      </c>
      <c r="T83" s="123">
        <f t="shared" si="92"/>
        <v>-2615.6528069395231</v>
      </c>
      <c r="U83" s="41">
        <f t="shared" si="93"/>
        <v>2550.941942537147</v>
      </c>
      <c r="V83" s="41">
        <f t="shared" si="94"/>
        <v>776.87301845918398</v>
      </c>
      <c r="W83" s="41">
        <f t="shared" si="95"/>
        <v>417.73469829275751</v>
      </c>
      <c r="X83" s="41">
        <f t="shared" si="96"/>
        <v>-276.6092868090559</v>
      </c>
      <c r="Y83" s="41">
        <f t="shared" si="97"/>
        <v>877.78475743567242</v>
      </c>
      <c r="Z83" s="41">
        <f t="shared" si="98"/>
        <v>351.20190946881917</v>
      </c>
      <c r="AA83" s="41">
        <f t="shared" si="99"/>
        <v>-362.47131041712146</v>
      </c>
      <c r="AB83" s="53"/>
      <c r="AC83" s="126" t="str">
        <f t="shared" si="100"/>
        <v/>
      </c>
      <c r="AD83" s="41" t="str">
        <f t="shared" si="101"/>
        <v/>
      </c>
      <c r="AE83" s="41" t="str">
        <f t="shared" si="102"/>
        <v/>
      </c>
      <c r="AF83" s="41" t="str">
        <f t="shared" si="103"/>
        <v/>
      </c>
      <c r="AG83" s="41">
        <f t="shared" si="104"/>
        <v>308.15159322356169</v>
      </c>
      <c r="AH83" s="41" t="str">
        <f t="shared" si="105"/>
        <v/>
      </c>
      <c r="AI83" s="41">
        <f t="shared" si="106"/>
        <v>-606.55808575950175</v>
      </c>
      <c r="AJ83" s="112" t="str">
        <f t="shared" si="107"/>
        <v/>
      </c>
      <c r="AK83" s="126" t="str">
        <f t="shared" si="108"/>
        <v/>
      </c>
      <c r="AL83" s="41" t="str">
        <f t="shared" si="109"/>
        <v/>
      </c>
      <c r="AM83" s="41" t="str">
        <f t="shared" si="110"/>
        <v/>
      </c>
      <c r="AN83" s="41" t="str">
        <f t="shared" si="111"/>
        <v/>
      </c>
      <c r="AO83" s="41">
        <f t="shared" si="112"/>
        <v>-276.60928680905545</v>
      </c>
      <c r="AP83" s="41">
        <f t="shared" si="113"/>
        <v>-293.42527213536044</v>
      </c>
      <c r="AQ83" s="41" t="str">
        <f t="shared" si="114"/>
        <v/>
      </c>
      <c r="AR83" s="112" t="str">
        <f t="shared" si="115"/>
        <v/>
      </c>
      <c r="AS83" s="123" t="str">
        <f t="shared" si="116"/>
        <v/>
      </c>
      <c r="AT83" s="41" t="str">
        <f t="shared" si="117"/>
        <v/>
      </c>
      <c r="AU83" s="41" t="str">
        <f t="shared" si="118"/>
        <v/>
      </c>
      <c r="AV83" s="41" t="str">
        <f t="shared" si="119"/>
        <v/>
      </c>
      <c r="AW83" s="41" t="str">
        <f t="shared" si="120"/>
        <v/>
      </c>
      <c r="AX83" s="41" t="str">
        <f t="shared" si="121"/>
        <v/>
      </c>
      <c r="AY83" s="41" t="str">
        <f t="shared" si="122"/>
        <v/>
      </c>
      <c r="AZ83" s="41" t="str">
        <f t="shared" si="123"/>
        <v/>
      </c>
      <c r="BA83" s="53"/>
      <c r="BB83" s="147" cm="1">
        <f t="array" ref="BB83:BE83">IFERROR(_xlfn._xlws.SORT(_xlfn.UNIQUE(_xlfn._xlws.FILTER($AC83:$AZ83,ISNUMBER($AC83:$AZ83)),TRUE),,,TRUE),"")</f>
        <v>-606.55808575950175</v>
      </c>
      <c r="BC83" s="51">
        <v>-293.42527213536044</v>
      </c>
      <c r="BD83" s="51">
        <v>-276.60928680905545</v>
      </c>
      <c r="BE83" s="51">
        <v>308.15159322356169</v>
      </c>
      <c r="BF83" s="51"/>
      <c r="BG83" s="51"/>
      <c r="BH83" s="51"/>
      <c r="BI83" s="51"/>
      <c r="BJ83" s="51">
        <f t="shared" si="124"/>
        <v>-526.348655910464</v>
      </c>
      <c r="BK83" s="51">
        <f t="shared" si="125"/>
        <v>-526.348655910464</v>
      </c>
      <c r="BL83" s="51">
        <f t="shared" si="126"/>
        <v>-526.348655910464</v>
      </c>
      <c r="BM83" s="51">
        <f t="shared" si="127"/>
        <v>-526.348655910464</v>
      </c>
      <c r="BN83" s="51" t="str">
        <f t="shared" si="128"/>
        <v/>
      </c>
      <c r="BO83" s="51" t="str">
        <f t="shared" si="129"/>
        <v/>
      </c>
      <c r="BP83" s="51" t="str">
        <f t="shared" si="130"/>
        <v/>
      </c>
      <c r="BQ83" s="148" t="str">
        <f t="shared" si="131"/>
        <v/>
      </c>
      <c r="BR83" s="170">
        <f t="shared" si="67"/>
        <v>4</v>
      </c>
      <c r="BS83" s="172">
        <f t="shared" si="68"/>
        <v>313.13281362414131</v>
      </c>
      <c r="BT83" s="172" t="str">
        <f t="shared" si="69"/>
        <v>hole</v>
      </c>
      <c r="BU83" s="172">
        <f t="shared" si="70"/>
        <v>584.76088003261714</v>
      </c>
      <c r="BV83" s="172">
        <f t="shared" si="71"/>
        <v>0</v>
      </c>
      <c r="BW83" s="172">
        <f t="shared" si="72"/>
        <v>0</v>
      </c>
      <c r="BX83" s="172">
        <f t="shared" si="73"/>
        <v>0</v>
      </c>
      <c r="BY83" s="173">
        <f t="shared" si="74"/>
        <v>0</v>
      </c>
      <c r="BZ83" s="123" cm="1">
        <f t="array" ref="BZ83">IF(ISEVEN(BR83),SUM(BS83:BY83),SUM(ABS(BS83:BY83)))</f>
        <v>897.89369365675839</v>
      </c>
      <c r="CA83" s="112">
        <f t="shared" si="133"/>
        <v>45010.013219687302</v>
      </c>
      <c r="CB83" s="126">
        <f t="shared" si="75"/>
        <v>-449.99167894743107</v>
      </c>
      <c r="CC83" s="41">
        <f t="shared" si="76"/>
        <v>0</v>
      </c>
      <c r="CD83" s="41">
        <f t="shared" si="77"/>
        <v>15.771153207253121</v>
      </c>
      <c r="CE83" s="41">
        <f t="shared" si="78"/>
        <v>0</v>
      </c>
      <c r="CF83" s="41">
        <f t="shared" si="79"/>
        <v>0</v>
      </c>
      <c r="CG83" s="41">
        <f t="shared" si="80"/>
        <v>0</v>
      </c>
      <c r="CH83" s="112">
        <f t="shared" si="80"/>
        <v>0</v>
      </c>
      <c r="CI83" s="196">
        <f t="shared" si="81"/>
        <v>-146.65968592713773</v>
      </c>
      <c r="CJ83" s="2">
        <f t="shared" si="82"/>
        <v>-526.348655910464</v>
      </c>
      <c r="CK83" s="200">
        <f t="shared" si="24"/>
        <v>-317.83686736628022</v>
      </c>
      <c r="CL83" s="201">
        <f t="shared" si="25"/>
        <v>-444.44538111874704</v>
      </c>
    </row>
    <row r="84" spans="2:90" x14ac:dyDescent="0.25">
      <c r="B84" s="129">
        <v>27</v>
      </c>
      <c r="C84" s="114">
        <f t="shared" si="9"/>
        <v>-576.47709933050805</v>
      </c>
      <c r="D84" s="41">
        <f t="shared" ref="D84:K84" si="156">IF(D$29-E$29=0,"",(-(E$28-D$28)*$C84-(D$28*E$29-E$28*D$29))/(D$29-E$29))</f>
        <v>-3338.1404533411228</v>
      </c>
      <c r="E84" s="41">
        <f t="shared" si="156"/>
        <v>3160.3898918962495</v>
      </c>
      <c r="F84" s="41">
        <f t="shared" si="156"/>
        <v>1007.9538342493599</v>
      </c>
      <c r="G84" s="41">
        <f t="shared" si="156"/>
        <v>628.42122384756499</v>
      </c>
      <c r="H84" s="41">
        <f t="shared" si="156"/>
        <v>170.42482685458177</v>
      </c>
      <c r="I84" s="41">
        <f t="shared" si="156"/>
        <v>-687.87163383714699</v>
      </c>
      <c r="J84" s="41">
        <f t="shared" si="156"/>
        <v>-588.31282446450814</v>
      </c>
      <c r="K84" s="121">
        <f t="shared" si="156"/>
        <v>-1166.0525961851561</v>
      </c>
      <c r="L84" s="126">
        <f t="shared" si="84"/>
        <v>-2753.3795733085058</v>
      </c>
      <c r="M84" s="41">
        <f t="shared" si="85"/>
        <v>1487.2327067947699</v>
      </c>
      <c r="N84" s="41">
        <f t="shared" si="86"/>
        <v>50.193839021039018</v>
      </c>
      <c r="O84" s="41">
        <f t="shared" si="87"/>
        <v>-151.78478486231396</v>
      </c>
      <c r="P84" s="41">
        <f t="shared" si="88"/>
        <v>-414.33605317803506</v>
      </c>
      <c r="Q84" s="41">
        <f t="shared" si="89"/>
        <v>-185.92447830670432</v>
      </c>
      <c r="R84" s="41">
        <f t="shared" si="90"/>
        <v>-375.4772699693259</v>
      </c>
      <c r="S84" s="112">
        <f t="shared" si="91"/>
        <v>-931.9907935721925</v>
      </c>
      <c r="T84" s="123">
        <f t="shared" si="92"/>
        <v>-2753.3795733085026</v>
      </c>
      <c r="U84" s="41">
        <f t="shared" si="93"/>
        <v>2658.4427363658028</v>
      </c>
      <c r="V84" s="41">
        <f t="shared" si="94"/>
        <v>795.11827975417748</v>
      </c>
      <c r="W84" s="41">
        <f t="shared" si="95"/>
        <v>394.35942123460143</v>
      </c>
      <c r="X84" s="41">
        <f t="shared" si="96"/>
        <v>-414.33605317803563</v>
      </c>
      <c r="Y84" s="41">
        <f t="shared" si="97"/>
        <v>985.28555126432866</v>
      </c>
      <c r="Z84" s="41">
        <f t="shared" si="98"/>
        <v>369.44717076381266</v>
      </c>
      <c r="AA84" s="41">
        <f t="shared" si="99"/>
        <v>-385.84658747527754</v>
      </c>
      <c r="AB84" s="53"/>
      <c r="AC84" s="126" t="str">
        <f t="shared" si="100"/>
        <v/>
      </c>
      <c r="AD84" s="41" t="str">
        <f t="shared" si="101"/>
        <v/>
      </c>
      <c r="AE84" s="41" t="str">
        <f t="shared" si="102"/>
        <v/>
      </c>
      <c r="AF84" s="41" t="str">
        <f t="shared" si="103"/>
        <v/>
      </c>
      <c r="AG84" s="41">
        <f t="shared" si="104"/>
        <v>170.42482685458177</v>
      </c>
      <c r="AH84" s="41" t="str">
        <f t="shared" si="105"/>
        <v/>
      </c>
      <c r="AI84" s="41">
        <f t="shared" si="106"/>
        <v>-588.31282446450814</v>
      </c>
      <c r="AJ84" s="112" t="str">
        <f t="shared" si="107"/>
        <v/>
      </c>
      <c r="AK84" s="126" t="str">
        <f t="shared" si="108"/>
        <v/>
      </c>
      <c r="AL84" s="41" t="str">
        <f t="shared" si="109"/>
        <v/>
      </c>
      <c r="AM84" s="41" t="str">
        <f t="shared" si="110"/>
        <v/>
      </c>
      <c r="AN84" s="41" t="str">
        <f t="shared" si="111"/>
        <v/>
      </c>
      <c r="AO84" s="41" t="str">
        <f t="shared" si="112"/>
        <v/>
      </c>
      <c r="AP84" s="41" t="str">
        <f t="shared" si="113"/>
        <v/>
      </c>
      <c r="AQ84" s="41" t="str">
        <f t="shared" si="114"/>
        <v/>
      </c>
      <c r="AR84" s="112" t="str">
        <f t="shared" si="115"/>
        <v/>
      </c>
      <c r="AS84" s="123" t="str">
        <f t="shared" si="116"/>
        <v/>
      </c>
      <c r="AT84" s="41" t="str">
        <f t="shared" si="117"/>
        <v/>
      </c>
      <c r="AU84" s="41" t="str">
        <f t="shared" si="118"/>
        <v/>
      </c>
      <c r="AV84" s="41" t="str">
        <f t="shared" si="119"/>
        <v/>
      </c>
      <c r="AW84" s="41" t="str">
        <f t="shared" si="120"/>
        <v/>
      </c>
      <c r="AX84" s="41" t="str">
        <f t="shared" si="121"/>
        <v/>
      </c>
      <c r="AY84" s="41" t="str">
        <f t="shared" si="122"/>
        <v/>
      </c>
      <c r="AZ84" s="41" t="str">
        <f t="shared" si="123"/>
        <v/>
      </c>
      <c r="BA84" s="53"/>
      <c r="BB84" s="147" cm="1">
        <f t="array" ref="BB84:BC84">IFERROR(_xlfn._xlws.SORT(_xlfn.UNIQUE(_xlfn._xlws.FILTER($AC84:$AZ84,ISNUMBER($AC84:$AZ84)),TRUE),,,TRUE),"")</f>
        <v>-588.31282446450814</v>
      </c>
      <c r="BC84" s="51">
        <v>170.42482685458177</v>
      </c>
      <c r="BD84" s="51"/>
      <c r="BE84" s="51"/>
      <c r="BF84" s="51"/>
      <c r="BG84" s="51"/>
      <c r="BH84" s="51"/>
      <c r="BI84" s="51"/>
      <c r="BJ84" s="51">
        <f t="shared" si="124"/>
        <v>-576.47709933050805</v>
      </c>
      <c r="BK84" s="51">
        <f t="shared" si="125"/>
        <v>-576.47709933050805</v>
      </c>
      <c r="BL84" s="51" t="str">
        <f t="shared" si="126"/>
        <v/>
      </c>
      <c r="BM84" s="51" t="str">
        <f t="shared" si="127"/>
        <v/>
      </c>
      <c r="BN84" s="51" t="str">
        <f t="shared" si="128"/>
        <v/>
      </c>
      <c r="BO84" s="51" t="str">
        <f t="shared" si="129"/>
        <v/>
      </c>
      <c r="BP84" s="51" t="str">
        <f t="shared" si="130"/>
        <v/>
      </c>
      <c r="BQ84" s="148" t="str">
        <f t="shared" si="131"/>
        <v/>
      </c>
      <c r="BR84" s="170">
        <f t="shared" si="67"/>
        <v>2</v>
      </c>
      <c r="BS84" s="172">
        <f t="shared" si="68"/>
        <v>758.73765131908988</v>
      </c>
      <c r="BT84" s="172">
        <f t="shared" si="69"/>
        <v>0</v>
      </c>
      <c r="BU84" s="172">
        <f t="shared" si="70"/>
        <v>0</v>
      </c>
      <c r="BV84" s="172">
        <f t="shared" si="71"/>
        <v>0</v>
      </c>
      <c r="BW84" s="172">
        <f t="shared" si="72"/>
        <v>0</v>
      </c>
      <c r="BX84" s="172">
        <f t="shared" si="73"/>
        <v>0</v>
      </c>
      <c r="BY84" s="173">
        <f t="shared" si="74"/>
        <v>0</v>
      </c>
      <c r="BZ84" s="123" cm="1">
        <f t="array" ref="BZ84">IF(ISEVEN(BR84),SUM(BS84:BY84),SUM(ABS(BS84:BY84)))</f>
        <v>758.73765131908988</v>
      </c>
      <c r="CA84" s="112">
        <f t="shared" si="133"/>
        <v>38034.33742480621</v>
      </c>
      <c r="CB84" s="126">
        <f t="shared" si="75"/>
        <v>-208.9439988049632</v>
      </c>
      <c r="CC84" s="41">
        <f t="shared" si="76"/>
        <v>0</v>
      </c>
      <c r="CD84" s="41">
        <f t="shared" si="77"/>
        <v>0</v>
      </c>
      <c r="CE84" s="41">
        <f t="shared" si="78"/>
        <v>0</v>
      </c>
      <c r="CF84" s="41">
        <f t="shared" si="79"/>
        <v>0</v>
      </c>
      <c r="CG84" s="41">
        <f t="shared" si="80"/>
        <v>0</v>
      </c>
      <c r="CH84" s="112">
        <f t="shared" si="80"/>
        <v>0</v>
      </c>
      <c r="CI84" s="196">
        <f t="shared" si="81"/>
        <v>-208.9439988049632</v>
      </c>
      <c r="CJ84" s="2">
        <f t="shared" si="82"/>
        <v>-576.47709933050805</v>
      </c>
      <c r="CK84" s="200">
        <f t="shared" si="24"/>
        <v>-393.50991397150972</v>
      </c>
      <c r="CL84" s="201">
        <f t="shared" si="25"/>
        <v>-470.24821987463173</v>
      </c>
    </row>
    <row r="85" spans="2:90" x14ac:dyDescent="0.25">
      <c r="B85" s="129">
        <v>28</v>
      </c>
      <c r="C85" s="114">
        <f t="shared" si="9"/>
        <v>-626.60554275055233</v>
      </c>
      <c r="D85" s="41">
        <f t="shared" ref="D85:K85" si="157">IF(D$29-E$29=0,"",(-(E$28-D$28)*$C85-(D$28*E$29-E$28*D$29))/(D$29-E$29))</f>
        <v>-3475.8672197101037</v>
      </c>
      <c r="E85" s="41">
        <f t="shared" si="157"/>
        <v>3267.8906857249058</v>
      </c>
      <c r="F85" s="41">
        <f t="shared" si="157"/>
        <v>1026.1990955443534</v>
      </c>
      <c r="G85" s="41">
        <f t="shared" si="157"/>
        <v>605.04594678940873</v>
      </c>
      <c r="H85" s="41">
        <f t="shared" si="157"/>
        <v>32.69806048560153</v>
      </c>
      <c r="I85" s="41">
        <f t="shared" si="157"/>
        <v>-580.37084000849018</v>
      </c>
      <c r="J85" s="41">
        <f t="shared" si="157"/>
        <v>-570.06756316951464</v>
      </c>
      <c r="K85" s="121">
        <f t="shared" si="157"/>
        <v>-1189.4278732433124</v>
      </c>
      <c r="L85" s="126">
        <f t="shared" si="84"/>
        <v>-2891.1063396774862</v>
      </c>
      <c r="M85" s="41">
        <f t="shared" si="85"/>
        <v>1594.7335006234266</v>
      </c>
      <c r="N85" s="41">
        <f t="shared" si="86"/>
        <v>68.439100316032608</v>
      </c>
      <c r="O85" s="41">
        <f t="shared" si="87"/>
        <v>-175.16006192047013</v>
      </c>
      <c r="P85" s="41">
        <f t="shared" si="88"/>
        <v>-552.06281954701535</v>
      </c>
      <c r="Q85" s="41">
        <f t="shared" si="89"/>
        <v>-78.423684478047718</v>
      </c>
      <c r="R85" s="41">
        <f t="shared" si="90"/>
        <v>-357.23200867433235</v>
      </c>
      <c r="S85" s="112">
        <f t="shared" si="91"/>
        <v>-955.36607063034864</v>
      </c>
      <c r="T85" s="123">
        <f t="shared" si="92"/>
        <v>-2891.106339677483</v>
      </c>
      <c r="U85" s="41">
        <f t="shared" si="93"/>
        <v>2765.9435301944595</v>
      </c>
      <c r="V85" s="41">
        <f t="shared" si="94"/>
        <v>813.36354104917098</v>
      </c>
      <c r="W85" s="41">
        <f t="shared" si="95"/>
        <v>370.98414417644523</v>
      </c>
      <c r="X85" s="41">
        <f t="shared" si="96"/>
        <v>-552.06281954701603</v>
      </c>
      <c r="Y85" s="41">
        <f t="shared" si="97"/>
        <v>1092.7863450929854</v>
      </c>
      <c r="Z85" s="41">
        <f t="shared" si="98"/>
        <v>387.69243205880628</v>
      </c>
      <c r="AA85" s="41">
        <f t="shared" si="99"/>
        <v>-409.22186453343375</v>
      </c>
      <c r="AB85" s="53"/>
      <c r="AC85" s="126" t="str">
        <f t="shared" si="100"/>
        <v/>
      </c>
      <c r="AD85" s="41" t="str">
        <f t="shared" si="101"/>
        <v/>
      </c>
      <c r="AE85" s="41" t="str">
        <f t="shared" si="102"/>
        <v/>
      </c>
      <c r="AF85" s="41" t="str">
        <f t="shared" si="103"/>
        <v/>
      </c>
      <c r="AG85" s="41">
        <f t="shared" si="104"/>
        <v>32.69806048560153</v>
      </c>
      <c r="AH85" s="41" t="str">
        <f t="shared" si="105"/>
        <v/>
      </c>
      <c r="AI85" s="41">
        <f t="shared" si="106"/>
        <v>-570.06756316951464</v>
      </c>
      <c r="AJ85" s="112" t="str">
        <f t="shared" si="107"/>
        <v/>
      </c>
      <c r="AK85" s="126" t="str">
        <f t="shared" si="108"/>
        <v/>
      </c>
      <c r="AL85" s="41" t="str">
        <f t="shared" si="109"/>
        <v/>
      </c>
      <c r="AM85" s="41" t="str">
        <f t="shared" si="110"/>
        <v/>
      </c>
      <c r="AN85" s="41" t="str">
        <f t="shared" si="111"/>
        <v/>
      </c>
      <c r="AO85" s="41" t="str">
        <f t="shared" si="112"/>
        <v/>
      </c>
      <c r="AP85" s="41" t="str">
        <f t="shared" si="113"/>
        <v/>
      </c>
      <c r="AQ85" s="41" t="str">
        <f t="shared" si="114"/>
        <v/>
      </c>
      <c r="AR85" s="112" t="str">
        <f t="shared" si="115"/>
        <v/>
      </c>
      <c r="AS85" s="123" t="str">
        <f t="shared" si="116"/>
        <v/>
      </c>
      <c r="AT85" s="41" t="str">
        <f t="shared" si="117"/>
        <v/>
      </c>
      <c r="AU85" s="41" t="str">
        <f t="shared" si="118"/>
        <v/>
      </c>
      <c r="AV85" s="41" t="str">
        <f t="shared" si="119"/>
        <v/>
      </c>
      <c r="AW85" s="41" t="str">
        <f t="shared" si="120"/>
        <v/>
      </c>
      <c r="AX85" s="41" t="str">
        <f t="shared" si="121"/>
        <v/>
      </c>
      <c r="AY85" s="41" t="str">
        <f t="shared" si="122"/>
        <v/>
      </c>
      <c r="AZ85" s="41" t="str">
        <f t="shared" si="123"/>
        <v/>
      </c>
      <c r="BA85" s="53"/>
      <c r="BB85" s="147" cm="1">
        <f t="array" ref="BB85:BC85">IFERROR(_xlfn._xlws.SORT(_xlfn.UNIQUE(_xlfn._xlws.FILTER($AC85:$AZ85,ISNUMBER($AC85:$AZ85)),TRUE),,,TRUE),"")</f>
        <v>-570.06756316951464</v>
      </c>
      <c r="BC85" s="51">
        <v>32.69806048560153</v>
      </c>
      <c r="BD85" s="51"/>
      <c r="BE85" s="51"/>
      <c r="BF85" s="51"/>
      <c r="BG85" s="51"/>
      <c r="BH85" s="51"/>
      <c r="BI85" s="51"/>
      <c r="BJ85" s="51">
        <f t="shared" si="124"/>
        <v>-626.60554275055233</v>
      </c>
      <c r="BK85" s="51">
        <f t="shared" si="125"/>
        <v>-626.60554275055233</v>
      </c>
      <c r="BL85" s="51" t="str">
        <f t="shared" si="126"/>
        <v/>
      </c>
      <c r="BM85" s="51" t="str">
        <f t="shared" si="127"/>
        <v/>
      </c>
      <c r="BN85" s="51" t="str">
        <f t="shared" si="128"/>
        <v/>
      </c>
      <c r="BO85" s="51" t="str">
        <f t="shared" si="129"/>
        <v/>
      </c>
      <c r="BP85" s="51" t="str">
        <f t="shared" si="130"/>
        <v/>
      </c>
      <c r="BQ85" s="148" t="str">
        <f t="shared" si="131"/>
        <v/>
      </c>
      <c r="BR85" s="170">
        <f t="shared" si="67"/>
        <v>2</v>
      </c>
      <c r="BS85" s="172">
        <f t="shared" si="68"/>
        <v>602.7656236551162</v>
      </c>
      <c r="BT85" s="172">
        <f t="shared" si="69"/>
        <v>0</v>
      </c>
      <c r="BU85" s="172">
        <f t="shared" si="70"/>
        <v>0</v>
      </c>
      <c r="BV85" s="172">
        <f t="shared" si="71"/>
        <v>0</v>
      </c>
      <c r="BW85" s="172">
        <f t="shared" si="72"/>
        <v>0</v>
      </c>
      <c r="BX85" s="172">
        <f t="shared" si="73"/>
        <v>0</v>
      </c>
      <c r="BY85" s="173">
        <f t="shared" si="74"/>
        <v>0</v>
      </c>
      <c r="BZ85" s="123" cm="1">
        <f t="array" ref="BZ85">IF(ISEVEN(BR85),SUM(BS85:BY85),SUM(ABS(BS85:BY85)))</f>
        <v>602.7656236551162</v>
      </c>
      <c r="CA85" s="112">
        <f t="shared" si="133"/>
        <v>30215.702460943139</v>
      </c>
      <c r="CB85" s="126">
        <f t="shared" si="75"/>
        <v>-268.68475134195654</v>
      </c>
      <c r="CC85" s="41">
        <f t="shared" si="76"/>
        <v>0</v>
      </c>
      <c r="CD85" s="41">
        <f t="shared" si="77"/>
        <v>0</v>
      </c>
      <c r="CE85" s="41">
        <f t="shared" si="78"/>
        <v>0</v>
      </c>
      <c r="CF85" s="41">
        <f t="shared" si="79"/>
        <v>0</v>
      </c>
      <c r="CG85" s="41">
        <f t="shared" si="80"/>
        <v>0</v>
      </c>
      <c r="CH85" s="112">
        <f t="shared" si="80"/>
        <v>0</v>
      </c>
      <c r="CI85" s="196">
        <f t="shared" si="81"/>
        <v>-268.68475134195654</v>
      </c>
      <c r="CJ85" s="2">
        <f t="shared" si="82"/>
        <v>-626.60554275055233</v>
      </c>
      <c r="CK85" s="200">
        <f t="shared" si="24"/>
        <v>-466.79279569393566</v>
      </c>
      <c r="CL85" s="201">
        <f t="shared" si="25"/>
        <v>-496.92100750284544</v>
      </c>
    </row>
    <row r="86" spans="2:90" x14ac:dyDescent="0.25">
      <c r="B86" s="129">
        <v>29</v>
      </c>
      <c r="C86" s="114">
        <f t="shared" si="9"/>
        <v>-676.73398617059638</v>
      </c>
      <c r="D86" s="41">
        <f t="shared" ref="D86:K86" si="158">IF(D$29-E$29=0,"",(-(E$28-D$28)*$C86-(D$28*E$29-E$28*D$29))/(D$29-E$29))</f>
        <v>-3613.5939860790827</v>
      </c>
      <c r="E86" s="41">
        <f t="shared" si="158"/>
        <v>3375.3914795535625</v>
      </c>
      <c r="F86" s="41">
        <f t="shared" si="158"/>
        <v>1044.4443568393469</v>
      </c>
      <c r="G86" s="41">
        <f t="shared" si="158"/>
        <v>581.6706697312527</v>
      </c>
      <c r="H86" s="41">
        <f t="shared" si="158"/>
        <v>-105.02870588337809</v>
      </c>
      <c r="I86" s="41">
        <f t="shared" si="158"/>
        <v>-472.87004617983382</v>
      </c>
      <c r="J86" s="41">
        <f t="shared" si="158"/>
        <v>-551.82230187452114</v>
      </c>
      <c r="K86" s="121">
        <f t="shared" si="158"/>
        <v>-1212.8031503014683</v>
      </c>
      <c r="L86" s="126">
        <f t="shared" si="84"/>
        <v>-3028.8331060464657</v>
      </c>
      <c r="M86" s="41">
        <f t="shared" si="85"/>
        <v>1702.2342944520828</v>
      </c>
      <c r="N86" s="41">
        <f t="shared" si="86"/>
        <v>86.684361611026091</v>
      </c>
      <c r="O86" s="41">
        <f t="shared" si="87"/>
        <v>-198.53533897862621</v>
      </c>
      <c r="P86" s="41">
        <f t="shared" si="88"/>
        <v>-689.78958591599473</v>
      </c>
      <c r="Q86" s="41">
        <f t="shared" si="89"/>
        <v>29.077109350608652</v>
      </c>
      <c r="R86" s="41">
        <f t="shared" si="90"/>
        <v>-338.98674737933885</v>
      </c>
      <c r="S86" s="112">
        <f t="shared" si="91"/>
        <v>-978.74134768850479</v>
      </c>
      <c r="T86" s="123">
        <f t="shared" si="92"/>
        <v>-3028.833106046462</v>
      </c>
      <c r="U86" s="41">
        <f t="shared" si="93"/>
        <v>2873.4443240231158</v>
      </c>
      <c r="V86" s="41">
        <f t="shared" si="94"/>
        <v>831.60880234416459</v>
      </c>
      <c r="W86" s="41">
        <f t="shared" si="95"/>
        <v>347.60886711828914</v>
      </c>
      <c r="X86" s="41">
        <f t="shared" si="96"/>
        <v>-689.78958591599576</v>
      </c>
      <c r="Y86" s="41">
        <f t="shared" si="97"/>
        <v>1200.2871389216414</v>
      </c>
      <c r="Z86" s="41">
        <f t="shared" si="98"/>
        <v>405.93769335379977</v>
      </c>
      <c r="AA86" s="41">
        <f t="shared" si="99"/>
        <v>-432.59714159158978</v>
      </c>
      <c r="AB86" s="53"/>
      <c r="AC86" s="126" t="str">
        <f t="shared" si="100"/>
        <v/>
      </c>
      <c r="AD86" s="41" t="str">
        <f t="shared" si="101"/>
        <v/>
      </c>
      <c r="AE86" s="41" t="str">
        <f t="shared" si="102"/>
        <v/>
      </c>
      <c r="AF86" s="41" t="str">
        <f t="shared" si="103"/>
        <v/>
      </c>
      <c r="AG86" s="41">
        <f t="shared" si="104"/>
        <v>-105.02870588337809</v>
      </c>
      <c r="AH86" s="41">
        <f t="shared" si="105"/>
        <v>-472.87004617983382</v>
      </c>
      <c r="AI86" s="41" t="str">
        <f t="shared" si="106"/>
        <v/>
      </c>
      <c r="AJ86" s="112" t="str">
        <f t="shared" si="107"/>
        <v/>
      </c>
      <c r="AK86" s="126" t="str">
        <f t="shared" si="108"/>
        <v/>
      </c>
      <c r="AL86" s="41" t="str">
        <f t="shared" si="109"/>
        <v/>
      </c>
      <c r="AM86" s="41" t="str">
        <f t="shared" si="110"/>
        <v/>
      </c>
      <c r="AN86" s="41" t="str">
        <f t="shared" si="111"/>
        <v/>
      </c>
      <c r="AO86" s="41" t="str">
        <f t="shared" si="112"/>
        <v/>
      </c>
      <c r="AP86" s="41" t="str">
        <f t="shared" si="113"/>
        <v/>
      </c>
      <c r="AQ86" s="41" t="str">
        <f t="shared" si="114"/>
        <v/>
      </c>
      <c r="AR86" s="112" t="str">
        <f t="shared" si="115"/>
        <v/>
      </c>
      <c r="AS86" s="123" t="str">
        <f t="shared" si="116"/>
        <v/>
      </c>
      <c r="AT86" s="41" t="str">
        <f t="shared" si="117"/>
        <v/>
      </c>
      <c r="AU86" s="41" t="str">
        <f t="shared" si="118"/>
        <v/>
      </c>
      <c r="AV86" s="41" t="str">
        <f t="shared" si="119"/>
        <v/>
      </c>
      <c r="AW86" s="41" t="str">
        <f t="shared" si="120"/>
        <v/>
      </c>
      <c r="AX86" s="41" t="str">
        <f t="shared" si="121"/>
        <v/>
      </c>
      <c r="AY86" s="41" t="str">
        <f t="shared" si="122"/>
        <v/>
      </c>
      <c r="AZ86" s="41" t="str">
        <f t="shared" si="123"/>
        <v/>
      </c>
      <c r="BA86" s="53"/>
      <c r="BB86" s="147" cm="1">
        <f t="array" ref="BB86:BC86">IFERROR(_xlfn._xlws.SORT(_xlfn.UNIQUE(_xlfn._xlws.FILTER($AC86:$AZ86,ISNUMBER($AC86:$AZ86)),TRUE),,,TRUE),"")</f>
        <v>-472.87004617983382</v>
      </c>
      <c r="BC86" s="51">
        <v>-105.02870588337809</v>
      </c>
      <c r="BD86" s="51"/>
      <c r="BE86" s="51"/>
      <c r="BF86" s="51"/>
      <c r="BG86" s="51"/>
      <c r="BH86" s="51"/>
      <c r="BI86" s="51"/>
      <c r="BJ86" s="51">
        <f t="shared" si="124"/>
        <v>-676.73398617059638</v>
      </c>
      <c r="BK86" s="51">
        <f t="shared" si="125"/>
        <v>-676.73398617059638</v>
      </c>
      <c r="BL86" s="51" t="str">
        <f t="shared" si="126"/>
        <v/>
      </c>
      <c r="BM86" s="51" t="str">
        <f t="shared" si="127"/>
        <v/>
      </c>
      <c r="BN86" s="51" t="str">
        <f t="shared" si="128"/>
        <v/>
      </c>
      <c r="BO86" s="51" t="str">
        <f t="shared" si="129"/>
        <v/>
      </c>
      <c r="BP86" s="51" t="str">
        <f t="shared" si="130"/>
        <v/>
      </c>
      <c r="BQ86" s="148" t="str">
        <f t="shared" si="131"/>
        <v/>
      </c>
      <c r="BR86" s="170">
        <f t="shared" si="67"/>
        <v>2</v>
      </c>
      <c r="BS86" s="172">
        <f t="shared" si="68"/>
        <v>367.84134029645571</v>
      </c>
      <c r="BT86" s="172">
        <f t="shared" si="69"/>
        <v>0</v>
      </c>
      <c r="BU86" s="172">
        <f t="shared" si="70"/>
        <v>0</v>
      </c>
      <c r="BV86" s="172">
        <f t="shared" si="71"/>
        <v>0</v>
      </c>
      <c r="BW86" s="172">
        <f t="shared" si="72"/>
        <v>0</v>
      </c>
      <c r="BX86" s="172">
        <f t="shared" si="73"/>
        <v>0</v>
      </c>
      <c r="BY86" s="173">
        <f t="shared" si="74"/>
        <v>0</v>
      </c>
      <c r="BZ86" s="123" cm="1">
        <f t="array" ref="BZ86">IF(ISEVEN(BR86),SUM(BS86:BY86),SUM(ABS(BS86:BY86)))</f>
        <v>367.84134029645571</v>
      </c>
      <c r="CA86" s="112">
        <f t="shared" si="133"/>
        <v>18439.313814604098</v>
      </c>
      <c r="CB86" s="126">
        <f t="shared" si="75"/>
        <v>-288.94937603160599</v>
      </c>
      <c r="CC86" s="41">
        <f t="shared" si="76"/>
        <v>0</v>
      </c>
      <c r="CD86" s="41">
        <f t="shared" si="77"/>
        <v>0</v>
      </c>
      <c r="CE86" s="41">
        <f t="shared" si="78"/>
        <v>0</v>
      </c>
      <c r="CF86" s="41">
        <f t="shared" si="79"/>
        <v>0</v>
      </c>
      <c r="CG86" s="41">
        <f t="shared" si="80"/>
        <v>0</v>
      </c>
      <c r="CH86" s="112">
        <f t="shared" si="80"/>
        <v>0</v>
      </c>
      <c r="CI86" s="196">
        <f t="shared" si="81"/>
        <v>-288.94937603160599</v>
      </c>
      <c r="CJ86" s="2">
        <f t="shared" si="82"/>
        <v>-676.73398617059638</v>
      </c>
      <c r="CK86" s="200">
        <f t="shared" si="24"/>
        <v>-502.98025138101127</v>
      </c>
      <c r="CL86" s="201">
        <f t="shared" si="25"/>
        <v>-537.09542603534999</v>
      </c>
    </row>
    <row r="87" spans="2:90" x14ac:dyDescent="0.25">
      <c r="B87" s="129">
        <v>30</v>
      </c>
      <c r="C87" s="114">
        <f t="shared" si="9"/>
        <v>-726.86242959064066</v>
      </c>
      <c r="D87" s="41">
        <f t="shared" ref="D87:K87" si="159">IF(D$29-E$29=0,"",(-(E$28-D$28)*$C87-(D$28*E$29-E$28*D$29))/(D$29-E$29))</f>
        <v>-3751.3207524480636</v>
      </c>
      <c r="E87" s="41">
        <f t="shared" si="159"/>
        <v>3482.8922733822192</v>
      </c>
      <c r="F87" s="41">
        <f t="shared" si="159"/>
        <v>1062.6896181343404</v>
      </c>
      <c r="G87" s="41">
        <f t="shared" si="159"/>
        <v>558.29539267309644</v>
      </c>
      <c r="H87" s="41">
        <f t="shared" si="159"/>
        <v>-242.75547225235832</v>
      </c>
      <c r="I87" s="41">
        <f t="shared" si="159"/>
        <v>-365.36925235117701</v>
      </c>
      <c r="J87" s="41">
        <f t="shared" si="159"/>
        <v>-533.57704057952753</v>
      </c>
      <c r="K87" s="121">
        <f t="shared" si="159"/>
        <v>-1236.1784273596247</v>
      </c>
      <c r="L87" s="126">
        <f t="shared" si="84"/>
        <v>-3166.5598724154461</v>
      </c>
      <c r="M87" s="41">
        <f t="shared" si="85"/>
        <v>1809.7350882807395</v>
      </c>
      <c r="N87" s="41">
        <f t="shared" si="86"/>
        <v>104.92962290601969</v>
      </c>
      <c r="O87" s="41">
        <f t="shared" si="87"/>
        <v>-221.91061603678241</v>
      </c>
      <c r="P87" s="41">
        <f t="shared" si="88"/>
        <v>-827.5163522849748</v>
      </c>
      <c r="Q87" s="41">
        <f t="shared" si="89"/>
        <v>136.57790317926526</v>
      </c>
      <c r="R87" s="41">
        <f t="shared" si="90"/>
        <v>-320.74148608434524</v>
      </c>
      <c r="S87" s="112">
        <f t="shared" si="91"/>
        <v>-1002.1166247466609</v>
      </c>
      <c r="T87" s="123">
        <f t="shared" si="92"/>
        <v>-3166.5598724154424</v>
      </c>
      <c r="U87" s="41">
        <f t="shared" si="93"/>
        <v>2980.9451178517725</v>
      </c>
      <c r="V87" s="41">
        <f t="shared" si="94"/>
        <v>849.8540636391582</v>
      </c>
      <c r="W87" s="41">
        <f t="shared" si="95"/>
        <v>324.23359006013294</v>
      </c>
      <c r="X87" s="41">
        <f t="shared" si="96"/>
        <v>-827.51635228497616</v>
      </c>
      <c r="Y87" s="41">
        <f t="shared" si="97"/>
        <v>1307.7879327502981</v>
      </c>
      <c r="Z87" s="41">
        <f t="shared" si="98"/>
        <v>424.18295464879333</v>
      </c>
      <c r="AA87" s="41">
        <f t="shared" si="99"/>
        <v>-455.97241864974598</v>
      </c>
      <c r="AB87" s="53"/>
      <c r="AC87" s="126" t="str">
        <f t="shared" si="100"/>
        <v/>
      </c>
      <c r="AD87" s="41" t="str">
        <f t="shared" si="101"/>
        <v/>
      </c>
      <c r="AE87" s="41" t="str">
        <f t="shared" si="102"/>
        <v/>
      </c>
      <c r="AF87" s="41" t="str">
        <f t="shared" si="103"/>
        <v/>
      </c>
      <c r="AG87" s="41">
        <f t="shared" si="104"/>
        <v>-242.75547225235832</v>
      </c>
      <c r="AH87" s="41">
        <f t="shared" si="105"/>
        <v>-365.36925235117701</v>
      </c>
      <c r="AI87" s="41" t="str">
        <f t="shared" si="106"/>
        <v/>
      </c>
      <c r="AJ87" s="112" t="str">
        <f t="shared" si="107"/>
        <v/>
      </c>
      <c r="AK87" s="126" t="str">
        <f t="shared" si="108"/>
        <v/>
      </c>
      <c r="AL87" s="41" t="str">
        <f t="shared" si="109"/>
        <v/>
      </c>
      <c r="AM87" s="41" t="str">
        <f t="shared" si="110"/>
        <v/>
      </c>
      <c r="AN87" s="41" t="str">
        <f t="shared" si="111"/>
        <v/>
      </c>
      <c r="AO87" s="41" t="str">
        <f t="shared" si="112"/>
        <v/>
      </c>
      <c r="AP87" s="41" t="str">
        <f t="shared" si="113"/>
        <v/>
      </c>
      <c r="AQ87" s="41" t="str">
        <f t="shared" si="114"/>
        <v/>
      </c>
      <c r="AR87" s="112" t="str">
        <f t="shared" si="115"/>
        <v/>
      </c>
      <c r="AS87" s="123" t="str">
        <f t="shared" si="116"/>
        <v/>
      </c>
      <c r="AT87" s="41" t="str">
        <f t="shared" si="117"/>
        <v/>
      </c>
      <c r="AU87" s="41" t="str">
        <f t="shared" si="118"/>
        <v/>
      </c>
      <c r="AV87" s="41" t="str">
        <f t="shared" si="119"/>
        <v/>
      </c>
      <c r="AW87" s="41" t="str">
        <f t="shared" si="120"/>
        <v/>
      </c>
      <c r="AX87" s="41" t="str">
        <f t="shared" si="121"/>
        <v/>
      </c>
      <c r="AY87" s="41" t="str">
        <f t="shared" si="122"/>
        <v/>
      </c>
      <c r="AZ87" s="41" t="str">
        <f t="shared" si="123"/>
        <v/>
      </c>
      <c r="BA87" s="53"/>
      <c r="BB87" s="147" cm="1">
        <f t="array" ref="BB87:BC87">IFERROR(_xlfn._xlws.SORT(_xlfn.UNIQUE(_xlfn._xlws.FILTER($AC87:$AZ87,ISNUMBER($AC87:$AZ87)),TRUE),,,TRUE),"")</f>
        <v>-365.36925235117701</v>
      </c>
      <c r="BC87" s="51">
        <v>-242.75547225235832</v>
      </c>
      <c r="BD87" s="51"/>
      <c r="BE87" s="51"/>
      <c r="BF87" s="51"/>
      <c r="BG87" s="51"/>
      <c r="BH87" s="51"/>
      <c r="BI87" s="51"/>
      <c r="BJ87" s="51">
        <f t="shared" si="124"/>
        <v>-726.86242959064066</v>
      </c>
      <c r="BK87" s="51">
        <f t="shared" si="125"/>
        <v>-726.86242959064066</v>
      </c>
      <c r="BL87" s="51" t="str">
        <f t="shared" si="126"/>
        <v/>
      </c>
      <c r="BM87" s="51" t="str">
        <f t="shared" si="127"/>
        <v/>
      </c>
      <c r="BN87" s="51" t="str">
        <f t="shared" si="128"/>
        <v/>
      </c>
      <c r="BO87" s="51" t="str">
        <f t="shared" si="129"/>
        <v/>
      </c>
      <c r="BP87" s="51" t="str">
        <f t="shared" si="130"/>
        <v/>
      </c>
      <c r="BQ87" s="148" t="str">
        <f t="shared" si="131"/>
        <v/>
      </c>
      <c r="BR87" s="170">
        <f t="shared" si="67"/>
        <v>2</v>
      </c>
      <c r="BS87" s="172">
        <f t="shared" si="68"/>
        <v>122.61378009881869</v>
      </c>
      <c r="BT87" s="172">
        <f t="shared" si="69"/>
        <v>0</v>
      </c>
      <c r="BU87" s="172">
        <f t="shared" si="70"/>
        <v>0</v>
      </c>
      <c r="BV87" s="172">
        <f t="shared" si="71"/>
        <v>0</v>
      </c>
      <c r="BW87" s="172">
        <f t="shared" si="72"/>
        <v>0</v>
      </c>
      <c r="BX87" s="172">
        <f t="shared" si="73"/>
        <v>0</v>
      </c>
      <c r="BY87" s="173">
        <f t="shared" si="74"/>
        <v>0</v>
      </c>
      <c r="BZ87" s="123" cm="1">
        <f t="array" ref="BZ87">IF(ISEVEN(BR87),SUM(BS87:BY87),SUM(ABS(BS87:BY87)))</f>
        <v>122.61378009881869</v>
      </c>
      <c r="CA87" s="112">
        <f t="shared" si="133"/>
        <v>6146.4379382013722</v>
      </c>
      <c r="CB87" s="126">
        <f t="shared" si="75"/>
        <v>-304.06236230176768</v>
      </c>
      <c r="CC87" s="41">
        <f t="shared" si="76"/>
        <v>0</v>
      </c>
      <c r="CD87" s="41">
        <f t="shared" si="77"/>
        <v>0</v>
      </c>
      <c r="CE87" s="41">
        <f t="shared" si="78"/>
        <v>0</v>
      </c>
      <c r="CF87" s="41">
        <f t="shared" si="79"/>
        <v>0</v>
      </c>
      <c r="CG87" s="41">
        <f t="shared" si="80"/>
        <v>0</v>
      </c>
      <c r="CH87" s="112">
        <f t="shared" si="80"/>
        <v>0</v>
      </c>
      <c r="CI87" s="196">
        <f t="shared" si="81"/>
        <v>-304.06236230176768</v>
      </c>
      <c r="CJ87" s="2">
        <f t="shared" si="82"/>
        <v>-726.86242959064066</v>
      </c>
      <c r="CK87" s="200">
        <f t="shared" si="24"/>
        <v>-534.32675046033717</v>
      </c>
      <c r="CL87" s="201">
        <f t="shared" si="25"/>
        <v>-579.03180867845003</v>
      </c>
    </row>
    <row r="88" spans="2:90" ht="15.75" thickBot="1" x14ac:dyDescent="0.3">
      <c r="B88" s="175"/>
      <c r="C88" s="174"/>
      <c r="D88" s="56"/>
      <c r="E88" s="56"/>
      <c r="F88" s="56"/>
      <c r="G88" s="56"/>
      <c r="H88" s="56"/>
      <c r="I88" s="56"/>
      <c r="J88" s="56"/>
      <c r="K88" s="160"/>
      <c r="L88" s="161"/>
      <c r="M88" s="56"/>
      <c r="N88" s="56"/>
      <c r="O88" s="56"/>
      <c r="P88" s="56"/>
      <c r="Q88" s="56"/>
      <c r="R88" s="56"/>
      <c r="S88" s="162"/>
      <c r="T88" s="163"/>
      <c r="U88" s="56"/>
      <c r="V88" s="56"/>
      <c r="W88" s="56"/>
      <c r="X88" s="56"/>
      <c r="Y88" s="56"/>
      <c r="Z88" s="56"/>
      <c r="AA88" s="56"/>
      <c r="AB88" s="164"/>
      <c r="AC88" s="161"/>
      <c r="AD88" s="56"/>
      <c r="AE88" s="56"/>
      <c r="AF88" s="56"/>
      <c r="AG88" s="56"/>
      <c r="AH88" s="56"/>
      <c r="AI88" s="56"/>
      <c r="AJ88" s="162"/>
      <c r="AK88" s="161"/>
      <c r="AL88" s="56"/>
      <c r="AM88" s="56"/>
      <c r="AN88" s="56"/>
      <c r="AO88" s="56"/>
      <c r="AP88" s="56"/>
      <c r="AQ88" s="56"/>
      <c r="AR88" s="162"/>
      <c r="AS88" s="163"/>
      <c r="AT88" s="56"/>
      <c r="AU88" s="56"/>
      <c r="AV88" s="56"/>
      <c r="AW88" s="56"/>
      <c r="AX88" s="56"/>
      <c r="AY88" s="56"/>
      <c r="AZ88" s="56"/>
      <c r="BA88" s="164"/>
      <c r="BB88" s="165"/>
      <c r="BC88" s="55"/>
      <c r="BD88" s="55"/>
      <c r="BE88" s="55"/>
      <c r="BF88" s="55"/>
      <c r="BG88" s="55"/>
      <c r="BH88" s="55"/>
      <c r="BI88" s="55"/>
      <c r="BJ88" s="55"/>
      <c r="BK88" s="55"/>
      <c r="BL88" s="55"/>
      <c r="BM88" s="55"/>
      <c r="BN88" s="55"/>
      <c r="BO88" s="55"/>
      <c r="BP88" s="55"/>
      <c r="BQ88" s="166"/>
      <c r="BR88" s="171"/>
      <c r="BS88" s="168"/>
      <c r="BT88" s="168"/>
      <c r="BU88" s="168"/>
      <c r="BV88" s="168"/>
      <c r="BW88" s="168"/>
      <c r="BX88" s="168"/>
      <c r="BY88" s="169"/>
      <c r="BZ88" s="167"/>
      <c r="CA88" s="57"/>
      <c r="CB88" s="22"/>
      <c r="CC88" s="91"/>
      <c r="CD88" s="91"/>
      <c r="CE88" s="91"/>
      <c r="CF88" s="91"/>
      <c r="CG88" s="91"/>
      <c r="CH88" s="162"/>
      <c r="CI88" s="209"/>
      <c r="CJ88" s="210"/>
      <c r="CK88" s="211"/>
      <c r="CL88" s="212"/>
    </row>
    <row r="89" spans="2:90" ht="15.75" thickTop="1" x14ac:dyDescent="0.25"/>
  </sheetData>
  <conditionalFormatting sqref="BS58:BY87">
    <cfRule type="containsText" dxfId="12" priority="1" operator="containsText" text="hole">
      <formula>NOT(ISERROR(SEARCH("hole",BS58)))</formula>
    </cfRule>
  </conditionalFormatting>
  <pageMargins left="0.59055118110236227" right="0.59055118110236227" top="0.78740157480314965" bottom="0.78740157480314965" header="0.51181102362204722" footer="0.51181102362204722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088E-B667-42F7-AA06-AEB432316E45}">
  <dimension ref="B2:DL394"/>
  <sheetViews>
    <sheetView topLeftCell="A79" zoomScaleNormal="100" workbookViewId="0">
      <selection activeCell="C84" sqref="C84:T91"/>
    </sheetView>
  </sheetViews>
  <sheetFormatPr defaultRowHeight="15" x14ac:dyDescent="0.25"/>
  <cols>
    <col min="1" max="2" width="6.7109375" customWidth="1"/>
    <col min="3" max="3" width="7.85546875" customWidth="1"/>
    <col min="4" max="4" width="8" customWidth="1"/>
    <col min="5" max="5" width="8.5703125" customWidth="1"/>
    <col min="6" max="6" width="8.28515625" customWidth="1"/>
    <col min="7" max="7" width="9.42578125" customWidth="1"/>
    <col min="8" max="8" width="8.5703125" customWidth="1"/>
    <col min="9" max="9" width="10.140625" customWidth="1"/>
    <col min="10" max="10" width="8.28515625" customWidth="1"/>
    <col min="11" max="11" width="8.42578125" customWidth="1"/>
    <col min="12" max="12" width="8.140625" customWidth="1"/>
    <col min="13" max="13" width="9.28515625" customWidth="1"/>
    <col min="14" max="14" width="8.42578125" customWidth="1"/>
    <col min="15" max="15" width="10" customWidth="1"/>
    <col min="16" max="16" width="8.5703125" customWidth="1"/>
    <col min="17" max="17" width="8.7109375" customWidth="1"/>
    <col min="18" max="18" width="9.5703125" customWidth="1"/>
    <col min="19" max="19" width="7.85546875" customWidth="1"/>
    <col min="20" max="20" width="9.5703125" customWidth="1"/>
    <col min="21" max="21" width="8.5703125" customWidth="1"/>
    <col min="22" max="22" width="6.7109375" customWidth="1"/>
    <col min="23" max="24" width="7.7109375" customWidth="1"/>
    <col min="25" max="25" width="8.85546875" customWidth="1"/>
    <col min="26" max="26" width="7.7109375" customWidth="1"/>
    <col min="27" max="27" width="7.28515625" customWidth="1"/>
    <col min="28" max="28" width="4.28515625" customWidth="1"/>
    <col min="29" max="32" width="7.7109375" customWidth="1"/>
    <col min="53" max="53" width="5.140625" customWidth="1"/>
    <col min="78" max="78" width="13.7109375" customWidth="1"/>
    <col min="79" max="90" width="12" customWidth="1"/>
    <col min="91" max="91" width="6.140625" customWidth="1"/>
    <col min="95" max="95" width="12.7109375" customWidth="1"/>
    <col min="96" max="96" width="12.28515625" customWidth="1"/>
    <col min="97" max="97" width="11" customWidth="1"/>
    <col min="98" max="98" width="14.42578125" customWidth="1"/>
    <col min="99" max="99" width="13.85546875" customWidth="1"/>
    <col min="105" max="105" width="10.28515625" customWidth="1"/>
    <col min="108" max="108" width="10.140625" customWidth="1"/>
    <col min="109" max="109" width="10.28515625" customWidth="1"/>
    <col min="111" max="112" width="10.7109375" bestFit="1" customWidth="1"/>
    <col min="113" max="113" width="13.42578125" bestFit="1" customWidth="1"/>
    <col min="114" max="114" width="12.85546875" customWidth="1"/>
    <col min="115" max="115" width="11.5703125" customWidth="1"/>
  </cols>
  <sheetData>
    <row r="2" spans="2:21" x14ac:dyDescent="0.25">
      <c r="D2" s="86"/>
      <c r="E2" s="8"/>
      <c r="H2" s="86"/>
      <c r="I2" s="8"/>
      <c r="L2" s="86"/>
      <c r="M2" s="8"/>
      <c r="P2" s="86"/>
      <c r="Q2" s="8"/>
    </row>
    <row r="3" spans="2:21" x14ac:dyDescent="0.25">
      <c r="B3" s="10" t="s">
        <v>16</v>
      </c>
      <c r="C3" s="76" t="s">
        <v>64</v>
      </c>
      <c r="E3" s="9"/>
      <c r="H3" s="86"/>
      <c r="I3" s="8"/>
      <c r="L3" s="86"/>
      <c r="M3" s="8"/>
      <c r="P3" s="86"/>
      <c r="Q3" s="8"/>
    </row>
    <row r="4" spans="2:21" ht="15.75" thickBot="1" x14ac:dyDescent="0.3">
      <c r="C4" t="s">
        <v>65</v>
      </c>
      <c r="D4" s="86"/>
      <c r="E4" s="8"/>
      <c r="H4" s="86"/>
      <c r="I4" s="8"/>
      <c r="L4" s="86"/>
      <c r="M4" s="8"/>
      <c r="P4" s="86"/>
      <c r="Q4" s="8"/>
    </row>
    <row r="5" spans="2:21" ht="15.75" thickTop="1" x14ac:dyDescent="0.25">
      <c r="C5" s="97" t="s">
        <v>63</v>
      </c>
      <c r="D5" s="94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>
        <v>11</v>
      </c>
      <c r="O5" s="92">
        <v>12</v>
      </c>
      <c r="P5" s="92">
        <v>13</v>
      </c>
      <c r="Q5" s="92">
        <v>14</v>
      </c>
      <c r="R5" s="92">
        <v>15</v>
      </c>
      <c r="S5" s="92">
        <v>16</v>
      </c>
      <c r="T5" s="92">
        <v>17</v>
      </c>
      <c r="U5" s="93">
        <v>18</v>
      </c>
    </row>
    <row r="6" spans="2:21" x14ac:dyDescent="0.25">
      <c r="C6" s="98" t="s">
        <v>15</v>
      </c>
      <c r="D6" s="95">
        <v>-550</v>
      </c>
      <c r="E6" s="31">
        <v>550</v>
      </c>
      <c r="F6" s="31">
        <v>750</v>
      </c>
      <c r="G6" s="31">
        <v>750</v>
      </c>
      <c r="H6" s="31">
        <v>550</v>
      </c>
      <c r="I6" s="31">
        <v>-550</v>
      </c>
      <c r="J6" s="31">
        <v>-750</v>
      </c>
      <c r="K6" s="31">
        <v>-750</v>
      </c>
      <c r="L6" s="62">
        <f>+D6</f>
        <v>-550</v>
      </c>
      <c r="M6" s="87"/>
      <c r="N6" s="39"/>
      <c r="O6" s="39"/>
      <c r="P6" s="62"/>
      <c r="Q6" s="62"/>
      <c r="R6" s="62"/>
      <c r="S6" s="62"/>
      <c r="T6" s="62"/>
      <c r="U6" s="100"/>
    </row>
    <row r="7" spans="2:21" ht="15.75" thickBot="1" x14ac:dyDescent="0.3">
      <c r="C7" s="99" t="s">
        <v>9</v>
      </c>
      <c r="D7" s="96">
        <v>600</v>
      </c>
      <c r="E7" s="88">
        <v>600</v>
      </c>
      <c r="F7" s="88">
        <v>400</v>
      </c>
      <c r="G7" s="88">
        <v>-400</v>
      </c>
      <c r="H7" s="88">
        <v>-600</v>
      </c>
      <c r="I7" s="88">
        <v>-600</v>
      </c>
      <c r="J7" s="88">
        <v>-400</v>
      </c>
      <c r="K7" s="88">
        <v>400</v>
      </c>
      <c r="L7" s="89">
        <f>+D7</f>
        <v>600</v>
      </c>
      <c r="M7" s="90"/>
      <c r="N7" s="91"/>
      <c r="O7" s="91"/>
      <c r="P7" s="89"/>
      <c r="Q7" s="89"/>
      <c r="R7" s="89"/>
      <c r="S7" s="89"/>
      <c r="T7" s="89"/>
      <c r="U7" s="101"/>
    </row>
    <row r="8" spans="2:21" ht="15.75" thickTop="1" x14ac:dyDescent="0.25">
      <c r="D8" s="86"/>
      <c r="E8" s="8"/>
      <c r="H8" s="86"/>
      <c r="I8" s="8"/>
      <c r="L8" s="86"/>
      <c r="M8" s="8"/>
      <c r="P8" s="86"/>
      <c r="Q8" s="8"/>
    </row>
    <row r="9" spans="2:21" ht="15.75" thickBot="1" x14ac:dyDescent="0.3">
      <c r="C9" t="s">
        <v>61</v>
      </c>
      <c r="D9" s="86"/>
      <c r="E9" s="8"/>
      <c r="H9" s="86"/>
      <c r="I9" s="8"/>
      <c r="L9" s="86"/>
      <c r="M9" s="8"/>
      <c r="P9" s="86"/>
      <c r="Q9" s="8"/>
    </row>
    <row r="10" spans="2:21" ht="15.75" thickTop="1" x14ac:dyDescent="0.25">
      <c r="C10" s="97" t="s">
        <v>63</v>
      </c>
      <c r="D10" s="94">
        <v>1</v>
      </c>
      <c r="E10" s="92">
        <v>2</v>
      </c>
      <c r="F10" s="92">
        <v>3</v>
      </c>
      <c r="G10" s="92">
        <v>4</v>
      </c>
      <c r="H10" s="92">
        <v>5</v>
      </c>
      <c r="I10" s="92">
        <v>6</v>
      </c>
      <c r="J10" s="92">
        <v>7</v>
      </c>
      <c r="K10" s="92">
        <v>8</v>
      </c>
      <c r="L10" s="92">
        <v>9</v>
      </c>
      <c r="M10" s="92">
        <v>10</v>
      </c>
      <c r="N10" s="92">
        <v>11</v>
      </c>
      <c r="O10" s="92">
        <v>12</v>
      </c>
      <c r="P10" s="92">
        <v>13</v>
      </c>
      <c r="Q10" s="92">
        <v>14</v>
      </c>
      <c r="R10" s="92">
        <v>15</v>
      </c>
      <c r="S10" s="92">
        <v>16</v>
      </c>
      <c r="T10" s="92">
        <v>17</v>
      </c>
      <c r="U10" s="93">
        <v>18</v>
      </c>
    </row>
    <row r="11" spans="2:21" x14ac:dyDescent="0.25">
      <c r="C11" s="98" t="s">
        <v>15</v>
      </c>
      <c r="D11" s="95">
        <v>-450</v>
      </c>
      <c r="E11" s="31">
        <v>-250</v>
      </c>
      <c r="F11" s="31">
        <v>-150</v>
      </c>
      <c r="G11" s="31">
        <v>-150</v>
      </c>
      <c r="H11" s="31">
        <v>-250</v>
      </c>
      <c r="I11" s="31">
        <v>-450</v>
      </c>
      <c r="J11" s="31">
        <v>-550</v>
      </c>
      <c r="K11" s="31">
        <v>-550</v>
      </c>
      <c r="L11" s="62">
        <f>+D11</f>
        <v>-450</v>
      </c>
      <c r="M11" s="87"/>
      <c r="N11" s="39"/>
      <c r="O11" s="39"/>
      <c r="P11" s="62"/>
      <c r="Q11" s="62"/>
      <c r="R11" s="62"/>
      <c r="S11" s="62"/>
      <c r="T11" s="62"/>
      <c r="U11" s="100"/>
    </row>
    <row r="12" spans="2:21" ht="15.75" thickBot="1" x14ac:dyDescent="0.3">
      <c r="C12" s="99" t="s">
        <v>9</v>
      </c>
      <c r="D12" s="96">
        <v>400</v>
      </c>
      <c r="E12" s="88">
        <v>400</v>
      </c>
      <c r="F12" s="88">
        <v>300</v>
      </c>
      <c r="G12" s="88">
        <v>-300</v>
      </c>
      <c r="H12" s="88">
        <v>-400</v>
      </c>
      <c r="I12" s="88">
        <v>-400</v>
      </c>
      <c r="J12" s="88">
        <v>-300</v>
      </c>
      <c r="K12" s="88">
        <v>300</v>
      </c>
      <c r="L12" s="89">
        <f>+D12</f>
        <v>400</v>
      </c>
      <c r="M12" s="90"/>
      <c r="N12" s="91"/>
      <c r="O12" s="91"/>
      <c r="P12" s="89"/>
      <c r="Q12" s="89"/>
      <c r="R12" s="89"/>
      <c r="S12" s="89"/>
      <c r="T12" s="89"/>
      <c r="U12" s="101"/>
    </row>
    <row r="13" spans="2:21" ht="15.75" thickTop="1" x14ac:dyDescent="0.25">
      <c r="D13" s="86"/>
      <c r="E13" s="8"/>
      <c r="H13" s="86"/>
      <c r="I13" s="8"/>
      <c r="L13" s="86"/>
      <c r="M13" s="8"/>
      <c r="P13" s="86"/>
      <c r="Q13" s="8"/>
    </row>
    <row r="14" spans="2:21" ht="15.75" thickBot="1" x14ac:dyDescent="0.3">
      <c r="C14" t="s">
        <v>62</v>
      </c>
      <c r="D14" s="86"/>
      <c r="E14" s="8"/>
      <c r="H14" s="86"/>
      <c r="I14" s="8"/>
      <c r="L14" s="86"/>
      <c r="M14" s="8"/>
      <c r="P14" s="86"/>
      <c r="Q14" s="8"/>
    </row>
    <row r="15" spans="2:21" ht="15.75" thickTop="1" x14ac:dyDescent="0.25">
      <c r="C15" s="97" t="s">
        <v>63</v>
      </c>
      <c r="D15" s="94">
        <v>1</v>
      </c>
      <c r="E15" s="92">
        <v>2</v>
      </c>
      <c r="F15" s="92">
        <v>3</v>
      </c>
      <c r="G15" s="92">
        <v>4</v>
      </c>
      <c r="H15" s="92">
        <v>5</v>
      </c>
      <c r="I15" s="92">
        <v>6</v>
      </c>
      <c r="J15" s="92">
        <v>7</v>
      </c>
      <c r="K15" s="92">
        <v>8</v>
      </c>
      <c r="L15" s="92">
        <v>9</v>
      </c>
      <c r="M15" s="92">
        <v>10</v>
      </c>
      <c r="N15" s="92">
        <v>11</v>
      </c>
      <c r="O15" s="92">
        <v>12</v>
      </c>
      <c r="P15" s="92">
        <v>13</v>
      </c>
      <c r="Q15" s="92">
        <v>14</v>
      </c>
      <c r="R15" s="92">
        <v>15</v>
      </c>
      <c r="S15" s="92">
        <v>16</v>
      </c>
      <c r="T15" s="92">
        <v>17</v>
      </c>
      <c r="U15" s="93">
        <v>18</v>
      </c>
    </row>
    <row r="16" spans="2:21" x14ac:dyDescent="0.25">
      <c r="C16" s="98" t="s">
        <v>15</v>
      </c>
      <c r="D16" s="95">
        <v>250</v>
      </c>
      <c r="E16" s="31">
        <v>450</v>
      </c>
      <c r="F16" s="31">
        <v>550</v>
      </c>
      <c r="G16" s="31">
        <v>550</v>
      </c>
      <c r="H16" s="31">
        <v>450</v>
      </c>
      <c r="I16" s="31">
        <v>250</v>
      </c>
      <c r="J16" s="31">
        <v>150</v>
      </c>
      <c r="K16" s="31">
        <v>150</v>
      </c>
      <c r="L16" s="62">
        <f>+D16</f>
        <v>250</v>
      </c>
      <c r="M16" s="87"/>
      <c r="N16" s="39"/>
      <c r="O16" s="39"/>
      <c r="P16" s="62"/>
      <c r="Q16" s="62"/>
      <c r="R16" s="62"/>
      <c r="S16" s="62"/>
      <c r="T16" s="62"/>
      <c r="U16" s="100"/>
    </row>
    <row r="17" spans="3:21" ht="15.75" thickBot="1" x14ac:dyDescent="0.3">
      <c r="C17" s="99" t="s">
        <v>9</v>
      </c>
      <c r="D17" s="96">
        <v>400</v>
      </c>
      <c r="E17" s="88">
        <v>400</v>
      </c>
      <c r="F17" s="88">
        <v>300</v>
      </c>
      <c r="G17" s="88">
        <v>-300</v>
      </c>
      <c r="H17" s="88">
        <v>-400</v>
      </c>
      <c r="I17" s="88">
        <v>-400</v>
      </c>
      <c r="J17" s="88">
        <v>-300</v>
      </c>
      <c r="K17" s="88">
        <v>300</v>
      </c>
      <c r="L17" s="89">
        <f>+D17</f>
        <v>400</v>
      </c>
      <c r="M17" s="90"/>
      <c r="N17" s="91"/>
      <c r="O17" s="91"/>
      <c r="P17" s="89"/>
      <c r="Q17" s="89"/>
      <c r="R17" s="89"/>
      <c r="S17" s="89"/>
      <c r="T17" s="89"/>
      <c r="U17" s="101"/>
    </row>
    <row r="18" spans="3:21" ht="15.75" thickTop="1" x14ac:dyDescent="0.25">
      <c r="D18" s="86"/>
      <c r="E18" s="8"/>
      <c r="H18" s="86"/>
      <c r="I18" s="8"/>
      <c r="L18" s="86"/>
      <c r="M18" s="8"/>
      <c r="P18" s="86"/>
      <c r="Q18" s="8"/>
    </row>
    <row r="19" spans="3:21" ht="15.75" thickBot="1" x14ac:dyDescent="0.3">
      <c r="C19" t="s">
        <v>12</v>
      </c>
      <c r="H19" s="86"/>
      <c r="I19" s="8"/>
      <c r="L19" s="86"/>
      <c r="M19" s="8"/>
      <c r="P19" s="86"/>
      <c r="Q19" s="8"/>
    </row>
    <row r="20" spans="3:21" ht="15.75" thickTop="1" x14ac:dyDescent="0.25">
      <c r="C20" s="97" t="s">
        <v>63</v>
      </c>
      <c r="D20" s="94">
        <v>1</v>
      </c>
      <c r="E20" s="92">
        <v>2</v>
      </c>
      <c r="F20" s="92">
        <v>3</v>
      </c>
      <c r="G20" s="92">
        <v>4</v>
      </c>
      <c r="H20" s="92">
        <v>5</v>
      </c>
      <c r="I20" s="92">
        <v>6</v>
      </c>
      <c r="J20" s="92">
        <v>7</v>
      </c>
      <c r="K20" s="92">
        <v>8</v>
      </c>
      <c r="L20" s="92">
        <v>9</v>
      </c>
      <c r="M20" s="92">
        <v>10</v>
      </c>
      <c r="N20" s="92">
        <v>11</v>
      </c>
      <c r="O20" s="92">
        <v>12</v>
      </c>
      <c r="P20" s="92">
        <v>13</v>
      </c>
      <c r="Q20" s="92">
        <v>14</v>
      </c>
      <c r="R20" s="92">
        <v>15</v>
      </c>
      <c r="S20" s="92">
        <v>16</v>
      </c>
      <c r="T20" s="92">
        <v>17</v>
      </c>
      <c r="U20" s="93">
        <v>18</v>
      </c>
    </row>
    <row r="21" spans="3:21" x14ac:dyDescent="0.25">
      <c r="C21" s="98" t="s">
        <v>15</v>
      </c>
      <c r="D21" s="95">
        <v>-400</v>
      </c>
      <c r="E21" s="31">
        <v>-200</v>
      </c>
      <c r="F21" s="31">
        <v>0</v>
      </c>
      <c r="G21" s="31">
        <v>200</v>
      </c>
      <c r="H21" s="31">
        <v>400</v>
      </c>
      <c r="I21" s="31">
        <v>-400</v>
      </c>
      <c r="J21" s="31">
        <v>-200</v>
      </c>
      <c r="K21" s="31">
        <v>0</v>
      </c>
      <c r="L21" s="31">
        <v>200</v>
      </c>
      <c r="M21" s="32">
        <v>400</v>
      </c>
      <c r="N21" s="32">
        <v>-680</v>
      </c>
      <c r="O21" s="32">
        <v>-680</v>
      </c>
      <c r="P21" s="31">
        <v>-680</v>
      </c>
      <c r="Q21" s="31">
        <v>-680</v>
      </c>
      <c r="R21" s="31">
        <v>680</v>
      </c>
      <c r="S21" s="31">
        <v>680</v>
      </c>
      <c r="T21" s="31">
        <v>680</v>
      </c>
      <c r="U21" s="102">
        <v>680</v>
      </c>
    </row>
    <row r="22" spans="3:21" x14ac:dyDescent="0.25">
      <c r="C22" s="98" t="s">
        <v>9</v>
      </c>
      <c r="D22" s="231">
        <v>530</v>
      </c>
      <c r="E22" s="32">
        <v>530</v>
      </c>
      <c r="F22" s="32">
        <v>530</v>
      </c>
      <c r="G22" s="32">
        <v>530</v>
      </c>
      <c r="H22" s="32">
        <v>530</v>
      </c>
      <c r="I22" s="32">
        <v>-530</v>
      </c>
      <c r="J22" s="32">
        <v>-530</v>
      </c>
      <c r="K22" s="32">
        <v>-530</v>
      </c>
      <c r="L22" s="31">
        <v>-530</v>
      </c>
      <c r="M22" s="32">
        <v>-530</v>
      </c>
      <c r="N22" s="32">
        <v>300</v>
      </c>
      <c r="O22" s="32">
        <v>100</v>
      </c>
      <c r="P22" s="31">
        <v>-100</v>
      </c>
      <c r="Q22" s="31">
        <v>-300</v>
      </c>
      <c r="R22" s="31">
        <v>300</v>
      </c>
      <c r="S22" s="31">
        <v>100</v>
      </c>
      <c r="T22" s="31">
        <v>-100</v>
      </c>
      <c r="U22" s="102">
        <v>-300</v>
      </c>
    </row>
    <row r="23" spans="3:21" ht="15.75" thickBot="1" x14ac:dyDescent="0.3">
      <c r="C23" s="99" t="s">
        <v>137</v>
      </c>
      <c r="D23" s="232">
        <v>32</v>
      </c>
      <c r="E23" s="96">
        <v>32</v>
      </c>
      <c r="F23" s="96">
        <v>32</v>
      </c>
      <c r="G23" s="96">
        <v>32</v>
      </c>
      <c r="H23" s="96">
        <v>32</v>
      </c>
      <c r="I23" s="96">
        <v>32</v>
      </c>
      <c r="J23" s="96">
        <v>32</v>
      </c>
      <c r="K23" s="96">
        <v>32</v>
      </c>
      <c r="L23" s="96">
        <v>32</v>
      </c>
      <c r="M23" s="96">
        <v>32</v>
      </c>
      <c r="N23" s="96">
        <v>32</v>
      </c>
      <c r="O23" s="96">
        <v>32</v>
      </c>
      <c r="P23" s="96">
        <v>32</v>
      </c>
      <c r="Q23" s="96">
        <v>32</v>
      </c>
      <c r="R23" s="96">
        <v>32</v>
      </c>
      <c r="S23" s="96">
        <v>32</v>
      </c>
      <c r="T23" s="96">
        <v>32</v>
      </c>
      <c r="U23" s="233">
        <v>32</v>
      </c>
    </row>
    <row r="24" spans="3:21" ht="15.75" thickTop="1" x14ac:dyDescent="0.25"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3:21" x14ac:dyDescent="0.25"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3:21" ht="15.75" hidden="1" thickBot="1" x14ac:dyDescent="0.3">
      <c r="C26" t="s">
        <v>65</v>
      </c>
      <c r="D26" s="86"/>
      <c r="E26" s="8"/>
      <c r="H26" s="86"/>
      <c r="I26" s="8"/>
      <c r="L26" s="86"/>
      <c r="M26" s="8"/>
      <c r="P26" s="86"/>
      <c r="Q26" s="8"/>
    </row>
    <row r="27" spans="3:21" ht="15.75" hidden="1" thickTop="1" x14ac:dyDescent="0.25">
      <c r="C27" s="234" t="s">
        <v>63</v>
      </c>
      <c r="D27" s="235">
        <v>1</v>
      </c>
      <c r="E27" s="236">
        <v>2</v>
      </c>
      <c r="F27" s="236">
        <v>3</v>
      </c>
      <c r="G27" s="236">
        <v>4</v>
      </c>
      <c r="H27" s="236">
        <v>5</v>
      </c>
      <c r="I27" s="236">
        <v>6</v>
      </c>
      <c r="J27" s="236">
        <v>7</v>
      </c>
      <c r="K27" s="236">
        <v>8</v>
      </c>
      <c r="L27" s="236">
        <v>9</v>
      </c>
      <c r="M27" s="236">
        <v>10</v>
      </c>
      <c r="N27" s="236">
        <v>11</v>
      </c>
      <c r="O27" s="236">
        <v>12</v>
      </c>
      <c r="P27" s="236">
        <v>13</v>
      </c>
      <c r="Q27" s="236">
        <v>14</v>
      </c>
      <c r="R27" s="236">
        <v>15</v>
      </c>
      <c r="S27" s="236">
        <v>16</v>
      </c>
      <c r="T27" s="236">
        <v>17</v>
      </c>
      <c r="U27" s="237">
        <v>18</v>
      </c>
    </row>
    <row r="28" spans="3:21" hidden="1" x14ac:dyDescent="0.25">
      <c r="C28" s="238" t="s">
        <v>15</v>
      </c>
      <c r="D28" s="239">
        <v>-550</v>
      </c>
      <c r="E28" s="240">
        <v>550</v>
      </c>
      <c r="F28" s="240">
        <v>750</v>
      </c>
      <c r="G28" s="240">
        <v>750</v>
      </c>
      <c r="H28" s="240">
        <v>550</v>
      </c>
      <c r="I28" s="240">
        <v>-550</v>
      </c>
      <c r="J28" s="240">
        <v>-750</v>
      </c>
      <c r="K28" s="240">
        <v>-750</v>
      </c>
      <c r="L28" s="241">
        <f>+D28</f>
        <v>-550</v>
      </c>
      <c r="M28" s="242"/>
      <c r="N28" s="243"/>
      <c r="O28" s="243"/>
      <c r="P28" s="241"/>
      <c r="Q28" s="241"/>
      <c r="R28" s="241"/>
      <c r="S28" s="241"/>
      <c r="T28" s="241"/>
      <c r="U28" s="244"/>
    </row>
    <row r="29" spans="3:21" ht="15.75" hidden="1" thickBot="1" x14ac:dyDescent="0.3">
      <c r="C29" s="245" t="s">
        <v>9</v>
      </c>
      <c r="D29" s="246">
        <v>600</v>
      </c>
      <c r="E29" s="247">
        <v>600</v>
      </c>
      <c r="F29" s="247">
        <v>400</v>
      </c>
      <c r="G29" s="247">
        <v>-400</v>
      </c>
      <c r="H29" s="247">
        <v>-600</v>
      </c>
      <c r="I29" s="247">
        <v>-600</v>
      </c>
      <c r="J29" s="247">
        <v>-400</v>
      </c>
      <c r="K29" s="247">
        <v>400</v>
      </c>
      <c r="L29" s="248">
        <f>+D29</f>
        <v>600</v>
      </c>
      <c r="M29" s="249"/>
      <c r="N29" s="250"/>
      <c r="O29" s="250"/>
      <c r="P29" s="248"/>
      <c r="Q29" s="248"/>
      <c r="R29" s="248"/>
      <c r="S29" s="248"/>
      <c r="T29" s="248"/>
      <c r="U29" s="251"/>
    </row>
    <row r="30" spans="3:21" ht="16.5" hidden="1" thickTop="1" thickBot="1" x14ac:dyDescent="0.3">
      <c r="C30" t="s">
        <v>61</v>
      </c>
      <c r="D30" s="86"/>
      <c r="E30" s="8"/>
      <c r="H30" s="86"/>
      <c r="I30" s="8"/>
      <c r="L30" s="86"/>
      <c r="M30" s="8"/>
      <c r="P30" s="86"/>
      <c r="Q30" s="8"/>
    </row>
    <row r="31" spans="3:21" ht="15.75" hidden="1" thickTop="1" x14ac:dyDescent="0.25">
      <c r="C31" s="234" t="s">
        <v>63</v>
      </c>
      <c r="D31" s="235">
        <v>1</v>
      </c>
      <c r="E31" s="236">
        <v>2</v>
      </c>
      <c r="F31" s="236">
        <v>3</v>
      </c>
      <c r="G31" s="236">
        <v>4</v>
      </c>
      <c r="H31" s="236">
        <v>5</v>
      </c>
      <c r="I31" s="236">
        <v>6</v>
      </c>
      <c r="J31" s="236">
        <v>7</v>
      </c>
      <c r="K31" s="236">
        <v>8</v>
      </c>
      <c r="L31" s="236">
        <v>9</v>
      </c>
      <c r="M31" s="236">
        <v>10</v>
      </c>
      <c r="N31" s="236">
        <v>11</v>
      </c>
      <c r="O31" s="236">
        <v>12</v>
      </c>
      <c r="P31" s="236">
        <v>13</v>
      </c>
      <c r="Q31" s="236">
        <v>14</v>
      </c>
      <c r="R31" s="236">
        <v>15</v>
      </c>
      <c r="S31" s="236">
        <v>16</v>
      </c>
      <c r="T31" s="236">
        <v>17</v>
      </c>
      <c r="U31" s="237">
        <v>18</v>
      </c>
    </row>
    <row r="32" spans="3:21" hidden="1" x14ac:dyDescent="0.25">
      <c r="C32" s="238" t="s">
        <v>15</v>
      </c>
      <c r="D32" s="239">
        <v>-450</v>
      </c>
      <c r="E32" s="240">
        <v>-250</v>
      </c>
      <c r="F32" s="240">
        <v>-150</v>
      </c>
      <c r="G32" s="240">
        <v>-150</v>
      </c>
      <c r="H32" s="240">
        <v>-250</v>
      </c>
      <c r="I32" s="240">
        <v>-450</v>
      </c>
      <c r="J32" s="240">
        <v>-550</v>
      </c>
      <c r="K32" s="240">
        <v>-550</v>
      </c>
      <c r="L32" s="241">
        <f>+D32</f>
        <v>-450</v>
      </c>
      <c r="M32" s="242"/>
      <c r="N32" s="243"/>
      <c r="O32" s="243"/>
      <c r="P32" s="241"/>
      <c r="Q32" s="241"/>
      <c r="R32" s="241"/>
      <c r="S32" s="241"/>
      <c r="T32" s="241"/>
      <c r="U32" s="244"/>
    </row>
    <row r="33" spans="3:21" ht="15.75" hidden="1" thickBot="1" x14ac:dyDescent="0.3">
      <c r="C33" s="245" t="s">
        <v>9</v>
      </c>
      <c r="D33" s="246">
        <v>400</v>
      </c>
      <c r="E33" s="247">
        <v>400</v>
      </c>
      <c r="F33" s="247">
        <v>300</v>
      </c>
      <c r="G33" s="247">
        <v>-300</v>
      </c>
      <c r="H33" s="247">
        <v>-400</v>
      </c>
      <c r="I33" s="247">
        <v>-400</v>
      </c>
      <c r="J33" s="247">
        <v>-300</v>
      </c>
      <c r="K33" s="247">
        <v>300</v>
      </c>
      <c r="L33" s="248">
        <f>+D33</f>
        <v>400</v>
      </c>
      <c r="M33" s="249"/>
      <c r="N33" s="250"/>
      <c r="O33" s="250"/>
      <c r="P33" s="248"/>
      <c r="Q33" s="248"/>
      <c r="R33" s="248"/>
      <c r="S33" s="248"/>
      <c r="T33" s="248"/>
      <c r="U33" s="251"/>
    </row>
    <row r="34" spans="3:21" ht="16.5" hidden="1" thickTop="1" thickBot="1" x14ac:dyDescent="0.3">
      <c r="C34" t="s">
        <v>62</v>
      </c>
      <c r="D34" s="86"/>
      <c r="E34" s="8"/>
      <c r="H34" s="86"/>
      <c r="I34" s="8"/>
      <c r="L34" s="86"/>
      <c r="M34" s="8"/>
      <c r="P34" s="86"/>
      <c r="Q34" s="8"/>
    </row>
    <row r="35" spans="3:21" ht="15.75" hidden="1" thickTop="1" x14ac:dyDescent="0.25">
      <c r="C35" s="234" t="s">
        <v>63</v>
      </c>
      <c r="D35" s="235">
        <v>1</v>
      </c>
      <c r="E35" s="236">
        <v>2</v>
      </c>
      <c r="F35" s="236">
        <v>3</v>
      </c>
      <c r="G35" s="236">
        <v>4</v>
      </c>
      <c r="H35" s="236">
        <v>5</v>
      </c>
      <c r="I35" s="236">
        <v>6</v>
      </c>
      <c r="J35" s="236">
        <v>7</v>
      </c>
      <c r="K35" s="236">
        <v>8</v>
      </c>
      <c r="L35" s="236">
        <v>9</v>
      </c>
      <c r="M35" s="236">
        <v>10</v>
      </c>
      <c r="N35" s="236">
        <v>11</v>
      </c>
      <c r="O35" s="236">
        <v>12</v>
      </c>
      <c r="P35" s="236">
        <v>13</v>
      </c>
      <c r="Q35" s="236">
        <v>14</v>
      </c>
      <c r="R35" s="236">
        <v>15</v>
      </c>
      <c r="S35" s="236">
        <v>16</v>
      </c>
      <c r="T35" s="236">
        <v>17</v>
      </c>
      <c r="U35" s="237">
        <v>18</v>
      </c>
    </row>
    <row r="36" spans="3:21" hidden="1" x14ac:dyDescent="0.25">
      <c r="C36" s="238" t="s">
        <v>15</v>
      </c>
      <c r="D36" s="239">
        <v>250</v>
      </c>
      <c r="E36" s="240">
        <v>450</v>
      </c>
      <c r="F36" s="240">
        <v>550</v>
      </c>
      <c r="G36" s="240">
        <v>550</v>
      </c>
      <c r="H36" s="240">
        <v>450</v>
      </c>
      <c r="I36" s="240">
        <v>250</v>
      </c>
      <c r="J36" s="240">
        <v>150</v>
      </c>
      <c r="K36" s="240">
        <v>150</v>
      </c>
      <c r="L36" s="241">
        <f>+D36</f>
        <v>250</v>
      </c>
      <c r="M36" s="242"/>
      <c r="N36" s="243"/>
      <c r="O36" s="243"/>
      <c r="P36" s="241"/>
      <c r="Q36" s="241"/>
      <c r="R36" s="241"/>
      <c r="S36" s="241"/>
      <c r="T36" s="241"/>
      <c r="U36" s="244"/>
    </row>
    <row r="37" spans="3:21" ht="15.75" hidden="1" thickBot="1" x14ac:dyDescent="0.3">
      <c r="C37" s="245" t="s">
        <v>9</v>
      </c>
      <c r="D37" s="246">
        <v>400</v>
      </c>
      <c r="E37" s="247">
        <v>400</v>
      </c>
      <c r="F37" s="247">
        <v>300</v>
      </c>
      <c r="G37" s="247">
        <v>-300</v>
      </c>
      <c r="H37" s="247">
        <v>-400</v>
      </c>
      <c r="I37" s="247">
        <v>-400</v>
      </c>
      <c r="J37" s="247">
        <v>-300</v>
      </c>
      <c r="K37" s="247">
        <v>300</v>
      </c>
      <c r="L37" s="248">
        <f>+D37</f>
        <v>400</v>
      </c>
      <c r="M37" s="249"/>
      <c r="N37" s="250"/>
      <c r="O37" s="250"/>
      <c r="P37" s="248"/>
      <c r="Q37" s="248"/>
      <c r="R37" s="248"/>
      <c r="S37" s="248"/>
      <c r="T37" s="248"/>
      <c r="U37" s="251"/>
    </row>
    <row r="38" spans="3:21" ht="16.5" hidden="1" thickTop="1" thickBot="1" x14ac:dyDescent="0.3">
      <c r="C38" t="s">
        <v>12</v>
      </c>
    </row>
    <row r="39" spans="3:21" ht="15.75" hidden="1" thickTop="1" x14ac:dyDescent="0.25">
      <c r="C39" s="234" t="s">
        <v>63</v>
      </c>
      <c r="D39" s="235">
        <v>1</v>
      </c>
      <c r="E39" s="236">
        <v>2</v>
      </c>
      <c r="F39" s="236">
        <v>3</v>
      </c>
      <c r="G39" s="236">
        <v>4</v>
      </c>
      <c r="H39" s="236">
        <v>5</v>
      </c>
      <c r="I39" s="236">
        <v>6</v>
      </c>
      <c r="J39" s="236">
        <v>7</v>
      </c>
      <c r="K39" s="236">
        <v>8</v>
      </c>
      <c r="L39" s="236">
        <v>9</v>
      </c>
      <c r="M39" s="236">
        <v>10</v>
      </c>
      <c r="N39" s="236">
        <v>11</v>
      </c>
      <c r="O39" s="236">
        <v>12</v>
      </c>
      <c r="P39" s="236">
        <v>13</v>
      </c>
      <c r="Q39" s="236">
        <v>14</v>
      </c>
      <c r="R39" s="236">
        <v>15</v>
      </c>
      <c r="S39" s="236">
        <v>16</v>
      </c>
      <c r="T39" s="236">
        <v>17</v>
      </c>
      <c r="U39" s="237">
        <v>18</v>
      </c>
    </row>
    <row r="40" spans="3:21" hidden="1" x14ac:dyDescent="0.25">
      <c r="C40" s="238" t="s">
        <v>15</v>
      </c>
      <c r="D40" s="239">
        <v>-400</v>
      </c>
      <c r="E40" s="240">
        <v>-200</v>
      </c>
      <c r="F40" s="240">
        <v>0</v>
      </c>
      <c r="G40" s="240">
        <v>200</v>
      </c>
      <c r="H40" s="240">
        <v>400</v>
      </c>
      <c r="I40" s="240">
        <v>-400</v>
      </c>
      <c r="J40" s="240">
        <v>-200</v>
      </c>
      <c r="K40" s="240">
        <v>0</v>
      </c>
      <c r="L40" s="240">
        <v>200</v>
      </c>
      <c r="M40" s="252">
        <v>400</v>
      </c>
      <c r="N40" s="252">
        <v>-680</v>
      </c>
      <c r="O40" s="252">
        <v>-680</v>
      </c>
      <c r="P40" s="240">
        <v>-680</v>
      </c>
      <c r="Q40" s="240">
        <v>-680</v>
      </c>
      <c r="R40" s="240">
        <v>680</v>
      </c>
      <c r="S40" s="240">
        <v>680</v>
      </c>
      <c r="T40" s="240">
        <v>680</v>
      </c>
      <c r="U40" s="253">
        <v>680</v>
      </c>
    </row>
    <row r="41" spans="3:21" hidden="1" x14ac:dyDescent="0.25">
      <c r="C41" s="238" t="s">
        <v>9</v>
      </c>
      <c r="D41" s="254">
        <v>530</v>
      </c>
      <c r="E41" s="252">
        <v>530</v>
      </c>
      <c r="F41" s="252">
        <v>530</v>
      </c>
      <c r="G41" s="252">
        <v>530</v>
      </c>
      <c r="H41" s="252">
        <v>530</v>
      </c>
      <c r="I41" s="252">
        <v>-530</v>
      </c>
      <c r="J41" s="252">
        <v>-530</v>
      </c>
      <c r="K41" s="252">
        <v>-530</v>
      </c>
      <c r="L41" s="240">
        <v>-530</v>
      </c>
      <c r="M41" s="252">
        <v>-530</v>
      </c>
      <c r="N41" s="252">
        <v>300</v>
      </c>
      <c r="O41" s="252">
        <v>100</v>
      </c>
      <c r="P41" s="240">
        <v>-100</v>
      </c>
      <c r="Q41" s="240">
        <v>-300</v>
      </c>
      <c r="R41" s="240">
        <v>300</v>
      </c>
      <c r="S41" s="240">
        <v>100</v>
      </c>
      <c r="T41" s="240">
        <v>-100</v>
      </c>
      <c r="U41" s="253">
        <v>-300</v>
      </c>
    </row>
    <row r="42" spans="3:21" ht="15.75" hidden="1" thickBot="1" x14ac:dyDescent="0.3">
      <c r="C42" s="245" t="s">
        <v>137</v>
      </c>
      <c r="D42" s="255">
        <v>32</v>
      </c>
      <c r="E42" s="246">
        <v>32</v>
      </c>
      <c r="F42" s="246">
        <v>32</v>
      </c>
      <c r="G42" s="246">
        <v>32</v>
      </c>
      <c r="H42" s="246">
        <v>32</v>
      </c>
      <c r="I42" s="246">
        <v>32</v>
      </c>
      <c r="J42" s="246">
        <v>32</v>
      </c>
      <c r="K42" s="246">
        <v>32</v>
      </c>
      <c r="L42" s="246">
        <v>32</v>
      </c>
      <c r="M42" s="246">
        <v>32</v>
      </c>
      <c r="N42" s="246">
        <v>32</v>
      </c>
      <c r="O42" s="246">
        <v>32</v>
      </c>
      <c r="P42" s="246">
        <v>32</v>
      </c>
      <c r="Q42" s="246">
        <v>32</v>
      </c>
      <c r="R42" s="246">
        <v>32</v>
      </c>
      <c r="S42" s="246">
        <v>32</v>
      </c>
      <c r="T42" s="246">
        <v>32</v>
      </c>
      <c r="U42" s="256">
        <v>32</v>
      </c>
    </row>
    <row r="43" spans="3:21" x14ac:dyDescent="0.25">
      <c r="D43" s="3"/>
      <c r="E43" s="3"/>
      <c r="F43" s="3"/>
      <c r="G43" s="3"/>
      <c r="H43" s="3"/>
      <c r="I43" s="3"/>
      <c r="J43" s="3"/>
      <c r="K43" s="3"/>
      <c r="L43" s="230"/>
      <c r="M43" s="3"/>
      <c r="N43" s="3"/>
      <c r="O43" s="3"/>
      <c r="P43" s="230"/>
      <c r="Q43" s="230"/>
      <c r="R43" s="230"/>
      <c r="S43" s="230"/>
      <c r="T43" s="230"/>
      <c r="U43" s="230"/>
    </row>
    <row r="44" spans="3:21" x14ac:dyDescent="0.25">
      <c r="D44" s="179" t="s">
        <v>136</v>
      </c>
      <c r="E44" s="3"/>
      <c r="F44" s="3"/>
      <c r="G44" s="3"/>
      <c r="H44" s="3"/>
      <c r="I44" s="3"/>
      <c r="J44" s="3"/>
      <c r="K44" s="3"/>
      <c r="L44" s="230"/>
      <c r="M44" s="3"/>
      <c r="N44" s="3"/>
      <c r="O44" s="3"/>
      <c r="P44" s="230"/>
      <c r="Q44" s="230"/>
      <c r="R44" s="230"/>
      <c r="S44" s="230"/>
      <c r="T44" s="230"/>
      <c r="U44" s="230"/>
    </row>
    <row r="45" spans="3:21" x14ac:dyDescent="0.25">
      <c r="D45" s="78"/>
      <c r="E45" s="224" t="s">
        <v>65</v>
      </c>
      <c r="F45" s="79" t="s">
        <v>61</v>
      </c>
      <c r="G45" s="79" t="s">
        <v>62</v>
      </c>
      <c r="H45" s="80" t="s">
        <v>26</v>
      </c>
      <c r="I45" s="3"/>
      <c r="J45" s="215" t="s">
        <v>135</v>
      </c>
      <c r="K45" s="216"/>
      <c r="L45" s="216"/>
      <c r="M45" s="222"/>
      <c r="N45" s="72"/>
      <c r="O45" s="3"/>
      <c r="P45" s="230"/>
      <c r="Q45" s="230"/>
      <c r="R45" s="230"/>
      <c r="S45" s="230"/>
      <c r="T45" s="230"/>
      <c r="U45" s="230"/>
    </row>
    <row r="46" spans="3:21" x14ac:dyDescent="0.25">
      <c r="D46" s="78" t="s">
        <v>74</v>
      </c>
      <c r="E46" s="225">
        <f>0.5*ABS(SUMPRODUCT(D6:K6,E7:L7)-SUMPRODUCT(D7:K7,E6:L6))</f>
        <v>1720000</v>
      </c>
      <c r="F46" s="225">
        <f>-0.5*ABS(SUMPRODUCT(D11:K11,E12:L12)-SUMPRODUCT(D12:K12,E11:L11))</f>
        <v>-300000</v>
      </c>
      <c r="G46" s="225">
        <f>-0.5*ABS(SUMPRODUCT(D16:K16,E17:L17)-SUMPRODUCT(D17:K17,E16:L16))</f>
        <v>-300000</v>
      </c>
      <c r="H46" s="226">
        <f>+E46+F46+G46</f>
        <v>1120000</v>
      </c>
      <c r="I46" s="3"/>
      <c r="J46" s="217" t="s">
        <v>131</v>
      </c>
      <c r="K46" s="218"/>
      <c r="L46" s="218"/>
      <c r="M46" s="221"/>
      <c r="N46" s="191"/>
      <c r="O46" s="3"/>
      <c r="P46" s="230"/>
      <c r="Q46" s="230"/>
      <c r="R46" s="230"/>
      <c r="S46" s="230"/>
      <c r="T46" s="230"/>
      <c r="U46" s="230"/>
    </row>
    <row r="47" spans="3:21" x14ac:dyDescent="0.25">
      <c r="D47" s="228" t="s">
        <v>15</v>
      </c>
      <c r="E47" s="227" cm="1">
        <f t="array" ref="E47">SUMPRODUCT((D6:K6+E6:L6),(D6:K6*E7:L7-E6:L6*D7:K7))/(3*(SUMPRODUCT(D6:K6,E7:L7)-SUMPRODUCT(E6:L6,D7:K7)))</f>
        <v>0</v>
      </c>
      <c r="F47" s="227" cm="1">
        <f t="array" ref="F47">SUMPRODUCT((D11:K11+E11:L11),(D11:K11*E12:L12-E11:L11*D12:K12))/(3*(SUMPRODUCT(D11:K11,E12:L12)-SUMPRODUCT(E11:L11,D12:K12)))</f>
        <v>-350</v>
      </c>
      <c r="G47" s="227" cm="1">
        <f t="array" ref="G47">SUMPRODUCT((D16:K16+E16:L16),(D16:K16*E17:L17-E16:L16*D17:K17))/(3*(SUMPRODUCT(D16:K16,E17:L17)-SUMPRODUCT(E16:L16,D17:K17)))</f>
        <v>350</v>
      </c>
      <c r="H47" s="229">
        <f>IFERROR(SUMPRODUCT(E46:G46,E47:G47)/H46,E47)</f>
        <v>0</v>
      </c>
      <c r="I47" s="3"/>
      <c r="J47" s="217" t="s">
        <v>132</v>
      </c>
      <c r="K47" s="218"/>
      <c r="L47" s="218"/>
      <c r="M47" s="221"/>
      <c r="N47" s="191"/>
      <c r="O47" s="3"/>
      <c r="P47" s="230"/>
      <c r="Q47" s="230"/>
      <c r="R47" s="230"/>
      <c r="S47" s="230"/>
      <c r="T47" s="230"/>
      <c r="U47" s="230"/>
    </row>
    <row r="48" spans="3:21" x14ac:dyDescent="0.25">
      <c r="D48" s="228" t="s">
        <v>9</v>
      </c>
      <c r="E48" s="227" cm="1">
        <f t="array" ref="E48">SUMPRODUCT((D7:K7+E7:L7),(D6:K6*E7:L7-E6:L6*D7:K7))/(3*(SUMPRODUCT(D6:K6,E7:L7)-SUMPRODUCT(E6:L6,D7:K7)))</f>
        <v>0</v>
      </c>
      <c r="F48" s="227" cm="1">
        <f t="array" ref="F48">SUMPRODUCT((D12:K12+E12:L12),(D11:K11*E12:L12-E11:L11*D12:K12))/(3*(SUMPRODUCT(D11:K11,E12:L12)-SUMPRODUCT(E11:L11,D12:K12)))</f>
        <v>0</v>
      </c>
      <c r="G48" s="227" cm="1">
        <f t="array" ref="G48">SUMPRODUCT((D17:K17+E17:L17),(D16:K16*E17:L17-E16:L16*D17:K17))/(3*(SUMPRODUCT(D16:K16,E17:L17)-SUMPRODUCT(E16:L16,D17:K17)))</f>
        <v>0</v>
      </c>
      <c r="H48" s="229">
        <f>IFERROR(SUMPRODUCT(E46:G46,E48:G48)/H46,E48)</f>
        <v>0</v>
      </c>
      <c r="I48" s="3"/>
      <c r="J48" s="217" t="s">
        <v>133</v>
      </c>
      <c r="K48" s="218"/>
      <c r="L48" s="218"/>
      <c r="M48" s="221"/>
      <c r="N48" s="191"/>
      <c r="O48" s="3"/>
      <c r="P48" s="230"/>
      <c r="Q48" s="230"/>
      <c r="R48" s="230"/>
      <c r="S48" s="230"/>
      <c r="T48" s="230"/>
      <c r="U48" s="230"/>
    </row>
    <row r="49" spans="2:21" x14ac:dyDescent="0.25">
      <c r="D49" s="3"/>
      <c r="E49" s="3"/>
      <c r="F49" s="3"/>
      <c r="G49" s="3"/>
      <c r="H49" s="3"/>
      <c r="I49" s="3"/>
      <c r="J49" s="219" t="s">
        <v>134</v>
      </c>
      <c r="K49" s="220"/>
      <c r="L49" s="220"/>
      <c r="M49" s="223"/>
      <c r="N49" s="75"/>
      <c r="O49" s="3"/>
      <c r="P49" s="230"/>
      <c r="Q49" s="230"/>
      <c r="R49" s="230"/>
      <c r="S49" s="230"/>
      <c r="T49" s="230"/>
      <c r="U49" s="230"/>
    </row>
    <row r="50" spans="2:21" x14ac:dyDescent="0.25">
      <c r="D50" s="86"/>
      <c r="E50" s="8"/>
      <c r="H50" s="86"/>
      <c r="I50" s="8"/>
      <c r="L50" s="86"/>
      <c r="M50" s="8"/>
      <c r="P50" s="86"/>
      <c r="Q50" s="8"/>
    </row>
    <row r="51" spans="2:21" s="1" customFormat="1" x14ac:dyDescent="0.25">
      <c r="D51" s="207"/>
      <c r="E51" s="208"/>
      <c r="H51" s="207"/>
      <c r="I51" s="208"/>
      <c r="L51" s="207"/>
      <c r="M51" s="208"/>
      <c r="P51" s="207"/>
      <c r="Q51" s="208"/>
    </row>
    <row r="52" spans="2:21" x14ac:dyDescent="0.25">
      <c r="B52" s="10" t="s">
        <v>16</v>
      </c>
      <c r="C52" s="76" t="s">
        <v>50</v>
      </c>
      <c r="D52" s="77"/>
      <c r="F52" s="61">
        <v>0</v>
      </c>
      <c r="G52" t="s">
        <v>51</v>
      </c>
      <c r="J52" s="63" t="s">
        <v>150</v>
      </c>
      <c r="K52" s="64"/>
      <c r="L52" s="64"/>
      <c r="M52" s="213"/>
      <c r="N52" s="72"/>
      <c r="P52" s="86"/>
      <c r="Q52" s="8"/>
    </row>
    <row r="53" spans="2:21" x14ac:dyDescent="0.25">
      <c r="C53" s="10"/>
      <c r="D53" s="5"/>
      <c r="F53" s="61"/>
      <c r="J53" s="66" t="s">
        <v>151</v>
      </c>
      <c r="K53" s="67"/>
      <c r="L53" s="67"/>
      <c r="M53" s="214"/>
      <c r="N53" s="75"/>
      <c r="P53" s="86"/>
      <c r="Q53" s="8"/>
    </row>
    <row r="54" spans="2:21" x14ac:dyDescent="0.25">
      <c r="C54" s="10"/>
      <c r="D54" s="5"/>
      <c r="F54" s="61"/>
      <c r="L54" s="86"/>
      <c r="M54" s="8"/>
      <c r="P54" s="86"/>
      <c r="Q54" s="8"/>
    </row>
    <row r="55" spans="2:21" ht="15.75" thickBot="1" x14ac:dyDescent="0.3">
      <c r="C55" t="s">
        <v>65</v>
      </c>
      <c r="D55" s="86"/>
      <c r="E55" s="8"/>
      <c r="H55" s="86"/>
      <c r="I55" s="8"/>
      <c r="L55" s="86"/>
      <c r="M55" s="8"/>
      <c r="P55" s="86"/>
      <c r="Q55" s="8"/>
    </row>
    <row r="56" spans="2:21" ht="15.75" thickTop="1" x14ac:dyDescent="0.25">
      <c r="C56" s="97" t="s">
        <v>63</v>
      </c>
      <c r="D56" s="94">
        <v>1</v>
      </c>
      <c r="E56" s="92">
        <v>2</v>
      </c>
      <c r="F56" s="92">
        <v>3</v>
      </c>
      <c r="G56" s="92">
        <v>4</v>
      </c>
      <c r="H56" s="92">
        <v>5</v>
      </c>
      <c r="I56" s="92">
        <v>6</v>
      </c>
      <c r="J56" s="92">
        <v>7</v>
      </c>
      <c r="K56" s="92">
        <v>8</v>
      </c>
      <c r="L56" s="92">
        <v>9</v>
      </c>
      <c r="M56" s="92">
        <v>10</v>
      </c>
      <c r="N56" s="92">
        <v>11</v>
      </c>
      <c r="O56" s="92">
        <v>12</v>
      </c>
      <c r="P56" s="92">
        <v>13</v>
      </c>
      <c r="Q56" s="92">
        <v>14</v>
      </c>
      <c r="R56" s="92">
        <v>15</v>
      </c>
      <c r="S56" s="92">
        <v>16</v>
      </c>
      <c r="T56" s="92">
        <v>17</v>
      </c>
      <c r="U56" s="93">
        <v>18</v>
      </c>
    </row>
    <row r="57" spans="2:21" x14ac:dyDescent="0.25">
      <c r="C57" s="98" t="s">
        <v>15</v>
      </c>
      <c r="D57" s="105">
        <f>xc+(D6-xc)*COS(RADIANS(p))-(D7-yc)*SIN(RADIANS(p))</f>
        <v>-550</v>
      </c>
      <c r="E57" s="105">
        <f t="shared" ref="E57:L57" si="0">xc+(E6-xc)*COS(RADIANS(p))-(E7-yc)*SIN(RADIANS(p))</f>
        <v>550</v>
      </c>
      <c r="F57" s="105">
        <f t="shared" si="0"/>
        <v>750</v>
      </c>
      <c r="G57" s="105">
        <f t="shared" si="0"/>
        <v>750</v>
      </c>
      <c r="H57" s="105">
        <f t="shared" si="0"/>
        <v>550</v>
      </c>
      <c r="I57" s="105">
        <f t="shared" si="0"/>
        <v>-550</v>
      </c>
      <c r="J57" s="105">
        <f t="shared" si="0"/>
        <v>-750</v>
      </c>
      <c r="K57" s="105">
        <f t="shared" si="0"/>
        <v>-750</v>
      </c>
      <c r="L57" s="105">
        <f t="shared" si="0"/>
        <v>-550</v>
      </c>
      <c r="M57" s="87"/>
      <c r="N57" s="39"/>
      <c r="O57" s="39"/>
      <c r="P57" s="62"/>
      <c r="Q57" s="62"/>
      <c r="R57" s="62"/>
      <c r="S57" s="62"/>
      <c r="T57" s="62"/>
      <c r="U57" s="100"/>
    </row>
    <row r="58" spans="2:21" ht="15.75" thickBot="1" x14ac:dyDescent="0.3">
      <c r="C58" s="99" t="s">
        <v>9</v>
      </c>
      <c r="D58" s="106">
        <f>yc+(D6-xc)*SIN(RADIANS(p))+(D7-yc)*COS(RADIANS(p))</f>
        <v>600</v>
      </c>
      <c r="E58" s="106">
        <f t="shared" ref="E58:L58" si="1">yc+(E6-xc)*SIN(RADIANS(p))+(E7-yc)*COS(RADIANS(p))</f>
        <v>600</v>
      </c>
      <c r="F58" s="106">
        <f t="shared" si="1"/>
        <v>400</v>
      </c>
      <c r="G58" s="106">
        <f t="shared" si="1"/>
        <v>-400</v>
      </c>
      <c r="H58" s="106">
        <f t="shared" si="1"/>
        <v>-600</v>
      </c>
      <c r="I58" s="106">
        <f t="shared" si="1"/>
        <v>-600</v>
      </c>
      <c r="J58" s="106">
        <f t="shared" si="1"/>
        <v>-400</v>
      </c>
      <c r="K58" s="106">
        <f t="shared" si="1"/>
        <v>400</v>
      </c>
      <c r="L58" s="106">
        <f t="shared" si="1"/>
        <v>600</v>
      </c>
      <c r="M58" s="90"/>
      <c r="N58" s="91"/>
      <c r="O58" s="91"/>
      <c r="P58" s="89"/>
      <c r="Q58" s="89"/>
      <c r="R58" s="89"/>
      <c r="S58" s="89"/>
      <c r="T58" s="89"/>
      <c r="U58" s="101"/>
    </row>
    <row r="59" spans="2:21" ht="15.75" thickTop="1" x14ac:dyDescent="0.25">
      <c r="D59" s="86"/>
      <c r="E59" s="8"/>
      <c r="H59" s="86"/>
      <c r="I59" s="8"/>
      <c r="L59" s="86"/>
      <c r="M59" s="8"/>
      <c r="P59" s="86"/>
      <c r="Q59" s="8"/>
    </row>
    <row r="60" spans="2:21" ht="15.75" thickBot="1" x14ac:dyDescent="0.3">
      <c r="C60" t="s">
        <v>61</v>
      </c>
      <c r="D60" s="86"/>
      <c r="E60" s="8"/>
      <c r="H60" s="86"/>
      <c r="I60" s="8"/>
      <c r="L60" s="86"/>
      <c r="M60" s="8"/>
      <c r="P60" s="86"/>
      <c r="Q60" s="8"/>
    </row>
    <row r="61" spans="2:21" ht="15.75" thickTop="1" x14ac:dyDescent="0.25">
      <c r="C61" s="97" t="s">
        <v>63</v>
      </c>
      <c r="D61" s="94">
        <v>1</v>
      </c>
      <c r="E61" s="92">
        <v>2</v>
      </c>
      <c r="F61" s="92">
        <v>3</v>
      </c>
      <c r="G61" s="92">
        <v>4</v>
      </c>
      <c r="H61" s="92">
        <v>5</v>
      </c>
      <c r="I61" s="92">
        <v>6</v>
      </c>
      <c r="J61" s="92">
        <v>7</v>
      </c>
      <c r="K61" s="92">
        <v>8</v>
      </c>
      <c r="L61" s="92">
        <v>9</v>
      </c>
      <c r="M61" s="92">
        <v>10</v>
      </c>
      <c r="N61" s="92">
        <v>11</v>
      </c>
      <c r="O61" s="92">
        <v>12</v>
      </c>
      <c r="P61" s="92">
        <v>13</v>
      </c>
      <c r="Q61" s="92">
        <v>14</v>
      </c>
      <c r="R61" s="92">
        <v>15</v>
      </c>
      <c r="S61" s="92">
        <v>16</v>
      </c>
      <c r="T61" s="92">
        <v>17</v>
      </c>
      <c r="U61" s="93">
        <v>18</v>
      </c>
    </row>
    <row r="62" spans="2:21" x14ac:dyDescent="0.25">
      <c r="C62" s="98" t="s">
        <v>15</v>
      </c>
      <c r="D62" s="105">
        <f t="shared" ref="D62:L62" si="2">xc+(D11-xc)*COS(RADIANS(p))-(D12-yc)*SIN(RADIANS(p))</f>
        <v>-450</v>
      </c>
      <c r="E62" s="105">
        <f t="shared" si="2"/>
        <v>-250</v>
      </c>
      <c r="F62" s="105">
        <f t="shared" si="2"/>
        <v>-150</v>
      </c>
      <c r="G62" s="105">
        <f t="shared" si="2"/>
        <v>-150</v>
      </c>
      <c r="H62" s="105">
        <f t="shared" si="2"/>
        <v>-250</v>
      </c>
      <c r="I62" s="105">
        <f t="shared" si="2"/>
        <v>-450</v>
      </c>
      <c r="J62" s="105">
        <f t="shared" si="2"/>
        <v>-550</v>
      </c>
      <c r="K62" s="105">
        <f t="shared" si="2"/>
        <v>-550</v>
      </c>
      <c r="L62" s="105">
        <f t="shared" si="2"/>
        <v>-450</v>
      </c>
      <c r="M62" s="87"/>
      <c r="N62" s="39"/>
      <c r="O62" s="39"/>
      <c r="P62" s="62"/>
      <c r="Q62" s="62"/>
      <c r="R62" s="62"/>
      <c r="S62" s="62"/>
      <c r="T62" s="62"/>
      <c r="U62" s="100"/>
    </row>
    <row r="63" spans="2:21" ht="15.75" thickBot="1" x14ac:dyDescent="0.3">
      <c r="C63" s="99" t="s">
        <v>9</v>
      </c>
      <c r="D63" s="106">
        <f t="shared" ref="D63:L63" si="3">yc+(D11-xc)*SIN(RADIANS(p))+(D12-yc)*COS(RADIANS(p))</f>
        <v>400</v>
      </c>
      <c r="E63" s="106">
        <f t="shared" si="3"/>
        <v>400</v>
      </c>
      <c r="F63" s="106">
        <f t="shared" si="3"/>
        <v>300</v>
      </c>
      <c r="G63" s="106">
        <f t="shared" si="3"/>
        <v>-300</v>
      </c>
      <c r="H63" s="106">
        <f t="shared" si="3"/>
        <v>-400</v>
      </c>
      <c r="I63" s="106">
        <f t="shared" si="3"/>
        <v>-400</v>
      </c>
      <c r="J63" s="106">
        <f t="shared" si="3"/>
        <v>-300</v>
      </c>
      <c r="K63" s="106">
        <f t="shared" si="3"/>
        <v>300</v>
      </c>
      <c r="L63" s="106">
        <f t="shared" si="3"/>
        <v>400</v>
      </c>
      <c r="M63" s="90"/>
      <c r="N63" s="91"/>
      <c r="O63" s="91"/>
      <c r="P63" s="89"/>
      <c r="Q63" s="89"/>
      <c r="R63" s="89"/>
      <c r="S63" s="89"/>
      <c r="T63" s="89"/>
      <c r="U63" s="101"/>
    </row>
    <row r="64" spans="2:21" ht="15.75" thickTop="1" x14ac:dyDescent="0.25">
      <c r="D64" s="86"/>
      <c r="E64" s="8"/>
      <c r="H64" s="86"/>
      <c r="I64" s="8"/>
      <c r="L64" s="86"/>
      <c r="M64" s="8"/>
      <c r="P64" s="86"/>
      <c r="Q64" s="8"/>
    </row>
    <row r="65" spans="3:21" ht="15.75" thickBot="1" x14ac:dyDescent="0.3">
      <c r="C65" t="s">
        <v>62</v>
      </c>
      <c r="D65" s="86"/>
      <c r="E65" s="8"/>
      <c r="H65" s="86"/>
      <c r="I65" s="8"/>
      <c r="L65" s="86"/>
      <c r="M65" s="8"/>
      <c r="P65" s="86"/>
      <c r="Q65" s="8"/>
    </row>
    <row r="66" spans="3:21" ht="15.75" thickTop="1" x14ac:dyDescent="0.25">
      <c r="C66" s="97" t="s">
        <v>63</v>
      </c>
      <c r="D66" s="94">
        <v>1</v>
      </c>
      <c r="E66" s="92">
        <v>2</v>
      </c>
      <c r="F66" s="92">
        <v>3</v>
      </c>
      <c r="G66" s="92">
        <v>4</v>
      </c>
      <c r="H66" s="92">
        <v>5</v>
      </c>
      <c r="I66" s="92">
        <v>6</v>
      </c>
      <c r="J66" s="92">
        <v>7</v>
      </c>
      <c r="K66" s="92">
        <v>8</v>
      </c>
      <c r="L66" s="92">
        <v>9</v>
      </c>
      <c r="M66" s="92">
        <v>10</v>
      </c>
      <c r="N66" s="92">
        <v>11</v>
      </c>
      <c r="O66" s="92">
        <v>12</v>
      </c>
      <c r="P66" s="92">
        <v>13</v>
      </c>
      <c r="Q66" s="92">
        <v>14</v>
      </c>
      <c r="R66" s="92">
        <v>15</v>
      </c>
      <c r="S66" s="92">
        <v>16</v>
      </c>
      <c r="T66" s="92">
        <v>17</v>
      </c>
      <c r="U66" s="93">
        <v>18</v>
      </c>
    </row>
    <row r="67" spans="3:21" x14ac:dyDescent="0.25">
      <c r="C67" s="98" t="s">
        <v>15</v>
      </c>
      <c r="D67" s="105">
        <f t="shared" ref="D67:L67" si="4">xc+(D16-xc)*COS(RADIANS(p))-(D17-yc)*SIN(RADIANS(p))</f>
        <v>250</v>
      </c>
      <c r="E67" s="105">
        <f t="shared" si="4"/>
        <v>450</v>
      </c>
      <c r="F67" s="105">
        <f t="shared" si="4"/>
        <v>550</v>
      </c>
      <c r="G67" s="105">
        <f t="shared" si="4"/>
        <v>550</v>
      </c>
      <c r="H67" s="105">
        <f t="shared" si="4"/>
        <v>450</v>
      </c>
      <c r="I67" s="105">
        <f t="shared" si="4"/>
        <v>250</v>
      </c>
      <c r="J67" s="105">
        <f t="shared" si="4"/>
        <v>150</v>
      </c>
      <c r="K67" s="105">
        <f t="shared" si="4"/>
        <v>150</v>
      </c>
      <c r="L67" s="105">
        <f t="shared" si="4"/>
        <v>250</v>
      </c>
      <c r="M67" s="87"/>
      <c r="N67" s="39"/>
      <c r="O67" s="39"/>
      <c r="P67" s="62"/>
      <c r="Q67" s="62"/>
      <c r="R67" s="62"/>
      <c r="S67" s="62"/>
      <c r="T67" s="62"/>
      <c r="U67" s="100"/>
    </row>
    <row r="68" spans="3:21" ht="15.75" thickBot="1" x14ac:dyDescent="0.3">
      <c r="C68" s="99" t="s">
        <v>9</v>
      </c>
      <c r="D68" s="106">
        <f t="shared" ref="D68:L68" si="5">yc+(D16-xc)*SIN(RADIANS(p))+(D17-yc)*COS(RADIANS(p))</f>
        <v>400</v>
      </c>
      <c r="E68" s="106">
        <f t="shared" si="5"/>
        <v>400</v>
      </c>
      <c r="F68" s="106">
        <f t="shared" si="5"/>
        <v>300</v>
      </c>
      <c r="G68" s="106">
        <f t="shared" si="5"/>
        <v>-300</v>
      </c>
      <c r="H68" s="106">
        <f t="shared" si="5"/>
        <v>-400</v>
      </c>
      <c r="I68" s="106">
        <f t="shared" si="5"/>
        <v>-400</v>
      </c>
      <c r="J68" s="106">
        <f t="shared" si="5"/>
        <v>-300</v>
      </c>
      <c r="K68" s="106">
        <f t="shared" si="5"/>
        <v>300</v>
      </c>
      <c r="L68" s="106">
        <f t="shared" si="5"/>
        <v>400</v>
      </c>
      <c r="M68" s="90"/>
      <c r="N68" s="91"/>
      <c r="O68" s="91"/>
      <c r="P68" s="89"/>
      <c r="Q68" s="89"/>
      <c r="R68" s="89"/>
      <c r="S68" s="89"/>
      <c r="T68" s="89"/>
      <c r="U68" s="101"/>
    </row>
    <row r="69" spans="3:21" ht="15.75" thickTop="1" x14ac:dyDescent="0.25">
      <c r="D69" s="86"/>
      <c r="E69" s="8"/>
      <c r="H69" s="86"/>
      <c r="I69" s="8"/>
      <c r="L69" s="86"/>
      <c r="M69" s="8"/>
      <c r="P69" s="86"/>
      <c r="Q69" s="8"/>
    </row>
    <row r="70" spans="3:21" ht="15.75" thickBot="1" x14ac:dyDescent="0.3">
      <c r="C70" t="s">
        <v>12</v>
      </c>
      <c r="H70" s="86"/>
      <c r="I70" s="8"/>
      <c r="L70" s="86"/>
      <c r="M70" s="8"/>
      <c r="P70" s="86"/>
      <c r="Q70" s="8"/>
    </row>
    <row r="71" spans="3:21" ht="15.75" thickTop="1" x14ac:dyDescent="0.25">
      <c r="C71" s="97" t="s">
        <v>63</v>
      </c>
      <c r="D71" s="94">
        <v>1</v>
      </c>
      <c r="E71" s="92">
        <v>2</v>
      </c>
      <c r="F71" s="92">
        <v>3</v>
      </c>
      <c r="G71" s="92">
        <v>4</v>
      </c>
      <c r="H71" s="92">
        <v>5</v>
      </c>
      <c r="I71" s="92">
        <v>6</v>
      </c>
      <c r="J71" s="92">
        <v>7</v>
      </c>
      <c r="K71" s="92">
        <v>8</v>
      </c>
      <c r="L71" s="92">
        <v>9</v>
      </c>
      <c r="M71" s="92">
        <v>10</v>
      </c>
      <c r="N71" s="92">
        <v>11</v>
      </c>
      <c r="O71" s="92">
        <v>12</v>
      </c>
      <c r="P71" s="92">
        <v>13</v>
      </c>
      <c r="Q71" s="92">
        <v>14</v>
      </c>
      <c r="R71" s="92">
        <v>15</v>
      </c>
      <c r="S71" s="92">
        <v>16</v>
      </c>
      <c r="T71" s="92">
        <v>17</v>
      </c>
      <c r="U71" s="93">
        <v>18</v>
      </c>
    </row>
    <row r="72" spans="3:21" x14ac:dyDescent="0.25">
      <c r="C72" s="98" t="s">
        <v>15</v>
      </c>
      <c r="D72" s="105">
        <f t="shared" ref="D72:U72" si="6">xc+(D21-xc)*COS(RADIANS(p))-(D22-yc)*SIN(RADIANS(p))</f>
        <v>-400</v>
      </c>
      <c r="E72" s="105">
        <f t="shared" si="6"/>
        <v>-200</v>
      </c>
      <c r="F72" s="105">
        <f t="shared" si="6"/>
        <v>0</v>
      </c>
      <c r="G72" s="105">
        <f t="shared" si="6"/>
        <v>200</v>
      </c>
      <c r="H72" s="105">
        <f t="shared" si="6"/>
        <v>400</v>
      </c>
      <c r="I72" s="105">
        <f t="shared" si="6"/>
        <v>-400</v>
      </c>
      <c r="J72" s="105">
        <f t="shared" si="6"/>
        <v>-200</v>
      </c>
      <c r="K72" s="105">
        <f t="shared" si="6"/>
        <v>0</v>
      </c>
      <c r="L72" s="105">
        <f t="shared" si="6"/>
        <v>200</v>
      </c>
      <c r="M72" s="105">
        <f t="shared" si="6"/>
        <v>400</v>
      </c>
      <c r="N72" s="105">
        <f t="shared" si="6"/>
        <v>-680</v>
      </c>
      <c r="O72" s="105">
        <f t="shared" si="6"/>
        <v>-680</v>
      </c>
      <c r="P72" s="105">
        <f t="shared" si="6"/>
        <v>-680</v>
      </c>
      <c r="Q72" s="105">
        <f t="shared" si="6"/>
        <v>-680</v>
      </c>
      <c r="R72" s="105">
        <f t="shared" si="6"/>
        <v>680</v>
      </c>
      <c r="S72" s="105">
        <f t="shared" si="6"/>
        <v>680</v>
      </c>
      <c r="T72" s="105">
        <f t="shared" si="6"/>
        <v>680</v>
      </c>
      <c r="U72" s="105">
        <f t="shared" si="6"/>
        <v>680</v>
      </c>
    </row>
    <row r="73" spans="3:21" ht="15.75" thickBot="1" x14ac:dyDescent="0.3">
      <c r="C73" s="99" t="s">
        <v>9</v>
      </c>
      <c r="D73" s="106">
        <f t="shared" ref="D73:U73" si="7">yc+(D21-xc)*SIN(RADIANS(p))+(D22-yc)*COS(RADIANS(p))</f>
        <v>530</v>
      </c>
      <c r="E73" s="106">
        <f t="shared" si="7"/>
        <v>530</v>
      </c>
      <c r="F73" s="106">
        <f t="shared" si="7"/>
        <v>530</v>
      </c>
      <c r="G73" s="106">
        <f t="shared" si="7"/>
        <v>530</v>
      </c>
      <c r="H73" s="106">
        <f t="shared" si="7"/>
        <v>530</v>
      </c>
      <c r="I73" s="106">
        <f t="shared" si="7"/>
        <v>-530</v>
      </c>
      <c r="J73" s="106">
        <f t="shared" si="7"/>
        <v>-530</v>
      </c>
      <c r="K73" s="106">
        <f t="shared" si="7"/>
        <v>-530</v>
      </c>
      <c r="L73" s="106">
        <f t="shared" si="7"/>
        <v>-530</v>
      </c>
      <c r="M73" s="106">
        <f t="shared" si="7"/>
        <v>-530</v>
      </c>
      <c r="N73" s="106">
        <f t="shared" si="7"/>
        <v>300</v>
      </c>
      <c r="O73" s="106">
        <f t="shared" si="7"/>
        <v>100</v>
      </c>
      <c r="P73" s="106">
        <f t="shared" si="7"/>
        <v>-100</v>
      </c>
      <c r="Q73" s="106">
        <f t="shared" si="7"/>
        <v>-300</v>
      </c>
      <c r="R73" s="106">
        <f t="shared" si="7"/>
        <v>300</v>
      </c>
      <c r="S73" s="106">
        <f t="shared" si="7"/>
        <v>100</v>
      </c>
      <c r="T73" s="106">
        <f t="shared" si="7"/>
        <v>-100</v>
      </c>
      <c r="U73" s="106">
        <f t="shared" si="7"/>
        <v>-300</v>
      </c>
    </row>
    <row r="74" spans="3:21" ht="15.75" thickTop="1" x14ac:dyDescent="0.25">
      <c r="D74" s="86"/>
      <c r="E74" s="8"/>
      <c r="H74" s="86"/>
      <c r="I74" s="8"/>
      <c r="L74" s="86"/>
      <c r="M74" s="8"/>
      <c r="P74" s="86"/>
      <c r="Q74" s="8"/>
    </row>
    <row r="75" spans="3:21" x14ac:dyDescent="0.25">
      <c r="C75" s="78"/>
      <c r="D75" s="79" t="s">
        <v>66</v>
      </c>
      <c r="E75" s="80" t="s">
        <v>67</v>
      </c>
      <c r="G75" t="s">
        <v>65</v>
      </c>
      <c r="I75" s="8"/>
      <c r="K75" s="179" t="s">
        <v>136</v>
      </c>
      <c r="L75" s="3"/>
      <c r="M75" s="3"/>
      <c r="N75" s="3"/>
      <c r="O75" s="3"/>
    </row>
    <row r="76" spans="3:21" x14ac:dyDescent="0.25">
      <c r="C76" s="81" t="s">
        <v>15</v>
      </c>
      <c r="D76" s="62">
        <f>MAX(D57:U57)</f>
        <v>750</v>
      </c>
      <c r="E76" s="83">
        <f>MIN(D57:U57)</f>
        <v>-750</v>
      </c>
      <c r="G76" s="78" t="s">
        <v>68</v>
      </c>
      <c r="H76" s="80" t="s">
        <v>69</v>
      </c>
      <c r="I76" s="8"/>
      <c r="K76" s="78"/>
      <c r="L76" s="224" t="s">
        <v>65</v>
      </c>
      <c r="M76" s="79" t="s">
        <v>61</v>
      </c>
      <c r="N76" s="79" t="s">
        <v>62</v>
      </c>
      <c r="O76" s="80" t="s">
        <v>26</v>
      </c>
    </row>
    <row r="77" spans="3:21" x14ac:dyDescent="0.25">
      <c r="C77" s="82" t="s">
        <v>9</v>
      </c>
      <c r="D77" s="85">
        <f>MAX(D58:U58)</f>
        <v>600</v>
      </c>
      <c r="E77" s="107">
        <f>MIN(D58:U58)</f>
        <v>-600</v>
      </c>
      <c r="G77" s="84">
        <f>+D77-E77</f>
        <v>1200</v>
      </c>
      <c r="H77" s="107">
        <f>+D76-E76</f>
        <v>1500</v>
      </c>
      <c r="I77" s="8"/>
      <c r="K77" s="78" t="s">
        <v>74</v>
      </c>
      <c r="L77" s="225">
        <f>0.5*ABS(SUMPRODUCT(D57:K57,E58:L58)-SUMPRODUCT(D58:K58,E57:L57))</f>
        <v>1720000</v>
      </c>
      <c r="M77" s="225">
        <f>-0.5*ABS(SUMPRODUCT(D62:K62,E63:L63)-SUMPRODUCT(D63:K63,E62:L62))</f>
        <v>-300000</v>
      </c>
      <c r="N77" s="225">
        <f>-0.5*ABS(SUMPRODUCT(D67:K67,E68:L68)-SUMPRODUCT(D68:K68,E67:L67))</f>
        <v>-300000</v>
      </c>
      <c r="O77" s="226">
        <f>+L77+M77+N77</f>
        <v>1120000</v>
      </c>
    </row>
    <row r="78" spans="3:21" x14ac:dyDescent="0.25">
      <c r="D78" s="178"/>
      <c r="E78" s="86"/>
      <c r="G78" s="86"/>
      <c r="H78" s="86"/>
      <c r="I78" s="8"/>
      <c r="K78" s="228" t="s">
        <v>15</v>
      </c>
      <c r="L78" s="227" cm="1">
        <f t="array" ref="L78">SUMPRODUCT((D57:K57+E57:L57),(D57:K57*E58:L58-E57:L57*D58:K58))/(3*(SUMPRODUCT(D57:K57,E58:L58)-SUMPRODUCT(E57:L57,D58:K58)))</f>
        <v>0</v>
      </c>
      <c r="M78" s="227" cm="1">
        <f t="array" ref="M78">SUMPRODUCT((D62:K62+E62:L62),(D62:K62*E63:L63-E62:L62*D63:K63))/(3*(SUMPRODUCT(D62:K62,E63:L63)-SUMPRODUCT(E62:L62,D63:K63)))</f>
        <v>-350</v>
      </c>
      <c r="N78" s="227" cm="1">
        <f t="array" ref="N78">SUMPRODUCT((D67:K67+E67:L67),(D67:K67*E68:L68-E67:L67*D68:K68))/(3*(SUMPRODUCT(D67:K67,E68:L68)-SUMPRODUCT(E67:L67,D68:K68)))</f>
        <v>350</v>
      </c>
      <c r="O78" s="229">
        <f>IFERROR(SUMPRODUCT(L77:N77,L78:N78)/O77,L78)</f>
        <v>0</v>
      </c>
    </row>
    <row r="79" spans="3:21" x14ac:dyDescent="0.25">
      <c r="D79" s="178"/>
      <c r="E79" s="86"/>
      <c r="G79" s="86"/>
      <c r="H79" s="86"/>
      <c r="I79" s="8"/>
      <c r="K79" s="228" t="s">
        <v>9</v>
      </c>
      <c r="L79" s="227" cm="1">
        <f t="array" ref="L79">SUMPRODUCT((D58:K58+E58:L58),(D57:K57*E58:L58-E57:L57*D58:K58))/(3*(SUMPRODUCT(D57:K57,E58:L58)-SUMPRODUCT(E57:L57,D58:K58)))</f>
        <v>0</v>
      </c>
      <c r="M79" s="227" cm="1">
        <f t="array" ref="M79">SUMPRODUCT((D63:K63+E63:L63),(D62:K62*E63:L63-E62:L62*D63:K63))/(3*(SUMPRODUCT(D62:K62,E63:L63)-SUMPRODUCT(E62:L62,D63:K63)))</f>
        <v>0</v>
      </c>
      <c r="N79" s="227" cm="1">
        <f t="array" ref="N79">SUMPRODUCT((D68:K68+E68:L68),(D67:K67*E68:L68-E67:L67*D68:K68))/(3*(SUMPRODUCT(D67:K67,E68:L68)-SUMPRODUCT(E67:L67,D68:K68)))</f>
        <v>0</v>
      </c>
      <c r="O79" s="229">
        <f>IFERROR(SUMPRODUCT(L77:N77,L79:N79)/O77,L79)</f>
        <v>0</v>
      </c>
    </row>
    <row r="80" spans="3:21" x14ac:dyDescent="0.25">
      <c r="D80" s="178"/>
      <c r="E80" s="86"/>
      <c r="G80" s="86"/>
      <c r="H80" s="86"/>
      <c r="I80" s="8"/>
      <c r="J80" s="8"/>
      <c r="L80" s="8"/>
      <c r="M80" s="179"/>
    </row>
    <row r="81" spans="3:20" s="281" customFormat="1" x14ac:dyDescent="0.25">
      <c r="D81" s="282"/>
      <c r="E81" s="283"/>
      <c r="G81" s="283"/>
      <c r="H81" s="283"/>
      <c r="I81" s="284"/>
      <c r="J81" s="284"/>
      <c r="K81" s="284"/>
      <c r="L81" s="284"/>
      <c r="M81" s="285"/>
    </row>
    <row r="82" spans="3:20" s="318" customFormat="1" ht="18.75" x14ac:dyDescent="0.3">
      <c r="C82" s="323" t="s">
        <v>174</v>
      </c>
      <c r="D82" s="319"/>
      <c r="E82" s="320"/>
      <c r="G82" s="320"/>
      <c r="H82" s="320"/>
      <c r="I82" s="321"/>
      <c r="J82" s="321"/>
      <c r="K82" s="321"/>
      <c r="L82" s="321"/>
      <c r="M82" s="322"/>
    </row>
    <row r="83" spans="3:20" ht="15.75" thickBot="1" x14ac:dyDescent="0.3">
      <c r="C83" s="314" t="s">
        <v>171</v>
      </c>
      <c r="D83" s="315"/>
      <c r="E83" s="294">
        <f>+p</f>
        <v>0</v>
      </c>
      <c r="F83" s="314" t="s">
        <v>51</v>
      </c>
      <c r="G83" s="86"/>
      <c r="H83" s="86"/>
      <c r="I83" s="8"/>
      <c r="J83" s="8"/>
      <c r="K83" s="8"/>
      <c r="L83" s="8"/>
      <c r="M83" s="179"/>
    </row>
    <row r="84" spans="3:20" ht="15.75" thickTop="1" x14ac:dyDescent="0.25">
      <c r="C84" s="42" t="s">
        <v>44</v>
      </c>
      <c r="D84" s="43" t="s">
        <v>160</v>
      </c>
      <c r="E84" s="43" t="s">
        <v>161</v>
      </c>
      <c r="F84" s="43" t="s">
        <v>162</v>
      </c>
      <c r="G84" s="295" t="s">
        <v>163</v>
      </c>
      <c r="H84" s="295" t="s">
        <v>164</v>
      </c>
      <c r="I84" s="58" t="s">
        <v>11</v>
      </c>
      <c r="J84" s="58"/>
      <c r="K84" s="58" t="s">
        <v>126</v>
      </c>
      <c r="L84" s="58"/>
      <c r="M84" s="58" t="s">
        <v>127</v>
      </c>
      <c r="N84" s="58"/>
      <c r="O84" s="58" t="s">
        <v>165</v>
      </c>
      <c r="P84" s="58"/>
      <c r="Q84" s="58"/>
      <c r="R84" s="58" t="s">
        <v>166</v>
      </c>
      <c r="S84" s="60"/>
      <c r="T84" s="60"/>
    </row>
    <row r="85" spans="3:20" x14ac:dyDescent="0.25">
      <c r="C85" s="45"/>
      <c r="D85" s="46"/>
      <c r="E85" s="46"/>
      <c r="F85" s="46"/>
      <c r="G85" s="260"/>
      <c r="H85" s="260" t="s">
        <v>167</v>
      </c>
      <c r="I85" s="46" t="s">
        <v>8</v>
      </c>
      <c r="J85" s="46" t="s">
        <v>23</v>
      </c>
      <c r="K85" s="46" t="s">
        <v>8</v>
      </c>
      <c r="L85" s="46" t="s">
        <v>23</v>
      </c>
      <c r="M85" s="46" t="s">
        <v>8</v>
      </c>
      <c r="N85" s="46" t="s">
        <v>23</v>
      </c>
      <c r="O85" s="46" t="s">
        <v>168</v>
      </c>
      <c r="P85" s="46" t="s">
        <v>172</v>
      </c>
      <c r="Q85" s="46" t="s">
        <v>173</v>
      </c>
      <c r="R85" s="46" t="s">
        <v>168</v>
      </c>
      <c r="S85" s="316" t="s">
        <v>172</v>
      </c>
      <c r="T85" s="317" t="s">
        <v>173</v>
      </c>
    </row>
    <row r="86" spans="3:20" x14ac:dyDescent="0.25">
      <c r="C86" s="21" t="s">
        <v>38</v>
      </c>
      <c r="D86" s="299" t="s">
        <v>169</v>
      </c>
      <c r="E86" s="39"/>
      <c r="F86" s="39"/>
      <c r="G86" s="305">
        <f>+ecu</f>
        <v>3.3E-3</v>
      </c>
      <c r="H86" s="306">
        <v>0</v>
      </c>
      <c r="I86" s="296">
        <f>+D102</f>
        <v>28560</v>
      </c>
      <c r="J86" s="310">
        <f>+E102</f>
        <v>5421.4338759292941</v>
      </c>
      <c r="K86" s="59">
        <f>+D103</f>
        <v>0</v>
      </c>
      <c r="L86" s="59">
        <f>+E103</f>
        <v>0</v>
      </c>
      <c r="M86" s="59">
        <f>+D104</f>
        <v>0</v>
      </c>
      <c r="N86" s="59">
        <f>+E104</f>
        <v>0</v>
      </c>
      <c r="O86" s="297">
        <f>+I86+J86</f>
        <v>33981.433875929295</v>
      </c>
      <c r="P86" s="297">
        <f>K86+M86</f>
        <v>0</v>
      </c>
      <c r="Q86" s="297">
        <f>L86+N86</f>
        <v>0</v>
      </c>
      <c r="R86" s="297">
        <f>0.65*I86+0.9*J86</f>
        <v>23443.290488336366</v>
      </c>
      <c r="S86" s="297">
        <f>0.65*K86+0.9*L86</f>
        <v>0</v>
      </c>
      <c r="T86" s="298">
        <f>0.65*M86+0.9*N86</f>
        <v>0</v>
      </c>
    </row>
    <row r="87" spans="3:20" x14ac:dyDescent="0.25">
      <c r="C87" s="21" t="s">
        <v>45</v>
      </c>
      <c r="D87" s="300">
        <v>1</v>
      </c>
      <c r="E87" s="301">
        <v>0</v>
      </c>
      <c r="F87" s="39"/>
      <c r="G87" s="305">
        <f>+J135</f>
        <v>2.4238938053097346E-3</v>
      </c>
      <c r="H87" s="307">
        <f>+J136</f>
        <v>2.9203539823008849E-6</v>
      </c>
      <c r="I87" s="296">
        <f>+P133</f>
        <v>25301.206390946216</v>
      </c>
      <c r="J87" s="296">
        <f>+Q133</f>
        <v>4406.5464925588367</v>
      </c>
      <c r="K87" s="59">
        <f>+P135</f>
        <v>1729.7589361272326</v>
      </c>
      <c r="L87" s="59">
        <f>+Q135</f>
        <v>504.91305618199908</v>
      </c>
      <c r="M87" s="59">
        <f>+P136</f>
        <v>0</v>
      </c>
      <c r="N87" s="59">
        <f>+Q136</f>
        <v>0</v>
      </c>
      <c r="O87" s="297">
        <f>+I87+J87</f>
        <v>29707.752883505054</v>
      </c>
      <c r="P87" s="297">
        <f t="shared" ref="P87:P91" si="8">K87+M87</f>
        <v>1729.7589361272326</v>
      </c>
      <c r="Q87" s="297">
        <f t="shared" ref="Q87:Q91" si="9">L87+N87</f>
        <v>504.91305618199908</v>
      </c>
      <c r="R87" s="297">
        <f>0.65*I87+0.9*J87</f>
        <v>20411.675997417995</v>
      </c>
      <c r="S87" s="297">
        <f t="shared" ref="S87:S91" si="10">0.65*K87+0.9*L87</f>
        <v>1578.7650590465003</v>
      </c>
      <c r="T87" s="298">
        <f t="shared" ref="T87:T91" si="11">0.65*M87+0.9*N87</f>
        <v>0</v>
      </c>
    </row>
    <row r="88" spans="3:20" x14ac:dyDescent="0.25">
      <c r="C88" s="21" t="s">
        <v>46</v>
      </c>
      <c r="D88" s="39"/>
      <c r="E88" s="300">
        <v>0.5</v>
      </c>
      <c r="F88" s="39"/>
      <c r="G88" s="305">
        <f>+J202</f>
        <v>2.1584070796460179E-3</v>
      </c>
      <c r="H88" s="307">
        <f>+J203</f>
        <v>3.8053097345132742E-6</v>
      </c>
      <c r="I88" s="296">
        <f>+P200</f>
        <v>18889.428329752576</v>
      </c>
      <c r="J88" s="296">
        <f>+Q200</f>
        <v>3638.0217105322322</v>
      </c>
      <c r="K88" s="59">
        <f>+P202</f>
        <v>4345.1975277354259</v>
      </c>
      <c r="L88" s="59">
        <f>+Q202</f>
        <v>844.23257945446926</v>
      </c>
      <c r="M88" s="59">
        <f>+P203</f>
        <v>0</v>
      </c>
      <c r="N88" s="59">
        <f>+Q203</f>
        <v>0</v>
      </c>
      <c r="O88" s="297">
        <f>+I88+J88</f>
        <v>22527.45004028481</v>
      </c>
      <c r="P88" s="297">
        <f t="shared" si="8"/>
        <v>4345.1975277354259</v>
      </c>
      <c r="Q88" s="297">
        <f t="shared" si="9"/>
        <v>844.23257945446926</v>
      </c>
      <c r="R88" s="297">
        <f>0.65*I88+0.9*J88</f>
        <v>15552.347953818184</v>
      </c>
      <c r="S88" s="297">
        <f t="shared" si="10"/>
        <v>3584.187714537049</v>
      </c>
      <c r="T88" s="298">
        <f t="shared" si="11"/>
        <v>0</v>
      </c>
    </row>
    <row r="89" spans="3:20" x14ac:dyDescent="0.25">
      <c r="C89" s="21" t="s">
        <v>47</v>
      </c>
      <c r="D89" s="39"/>
      <c r="E89" s="300">
        <v>1</v>
      </c>
      <c r="F89" s="39"/>
      <c r="G89" s="305">
        <f>+J269</f>
        <v>1.8929203539823009E-3</v>
      </c>
      <c r="H89" s="307">
        <f>+J270</f>
        <v>4.6902654867256635E-6</v>
      </c>
      <c r="I89" s="296">
        <f>+P267</f>
        <v>16032.183643643873</v>
      </c>
      <c r="J89" s="296">
        <f>+Q267</f>
        <v>2793.1015042535109</v>
      </c>
      <c r="K89" s="59">
        <f>+P269</f>
        <v>4792.6541245005592</v>
      </c>
      <c r="L89" s="59">
        <f>+Q269</f>
        <v>1208.1598119728121</v>
      </c>
      <c r="M89" s="59">
        <f>+P270</f>
        <v>0</v>
      </c>
      <c r="N89" s="59">
        <f>+Q270</f>
        <v>0</v>
      </c>
      <c r="O89" s="297">
        <f>+I89+J89</f>
        <v>18825.285147897383</v>
      </c>
      <c r="P89" s="297">
        <f t="shared" si="8"/>
        <v>4792.6541245005592</v>
      </c>
      <c r="Q89" s="297">
        <f t="shared" si="9"/>
        <v>1208.1598119728121</v>
      </c>
      <c r="R89" s="297">
        <f>0.65*I89+0.9*J89</f>
        <v>12934.71072219668</v>
      </c>
      <c r="S89" s="297">
        <f t="shared" si="10"/>
        <v>4202.5690117008944</v>
      </c>
      <c r="T89" s="298">
        <f t="shared" si="11"/>
        <v>0</v>
      </c>
    </row>
    <row r="90" spans="3:20" x14ac:dyDescent="0.25">
      <c r="C90" s="21" t="s">
        <v>48</v>
      </c>
      <c r="D90" s="39"/>
      <c r="E90" s="39"/>
      <c r="F90" s="302">
        <v>0.05</v>
      </c>
      <c r="G90" s="305">
        <f>+J336</f>
        <v>1.0964601769911505E-3</v>
      </c>
      <c r="H90" s="307">
        <f>+J337</f>
        <v>7.3451327433628317E-6</v>
      </c>
      <c r="I90" s="296">
        <f>+P334</f>
        <v>11565.746513380767</v>
      </c>
      <c r="J90" s="296">
        <f>+Q334</f>
        <v>794.92775833237283</v>
      </c>
      <c r="K90" s="59">
        <f>+P336</f>
        <v>4683.7408067374754</v>
      </c>
      <c r="L90" s="59">
        <f>+Q336</f>
        <v>1982.7528734700832</v>
      </c>
      <c r="M90" s="59">
        <f>+P337</f>
        <v>0</v>
      </c>
      <c r="N90" s="59">
        <f>+Q337</f>
        <v>0</v>
      </c>
      <c r="O90" s="297">
        <f>+I90+J90</f>
        <v>12360.67427171314</v>
      </c>
      <c r="P90" s="297">
        <f t="shared" si="8"/>
        <v>4683.7408067374754</v>
      </c>
      <c r="Q90" s="297">
        <f t="shared" si="9"/>
        <v>1982.7528734700832</v>
      </c>
      <c r="R90" s="297">
        <f>0.65*I90+0.9*J90</f>
        <v>8233.170216196635</v>
      </c>
      <c r="S90" s="297">
        <f t="shared" si="10"/>
        <v>4828.9091105024336</v>
      </c>
      <c r="T90" s="298">
        <f t="shared" si="11"/>
        <v>0</v>
      </c>
    </row>
    <row r="91" spans="3:20" ht="15.75" thickBot="1" x14ac:dyDescent="0.3">
      <c r="C91" s="22" t="s">
        <v>49</v>
      </c>
      <c r="D91" s="303" t="s">
        <v>170</v>
      </c>
      <c r="E91" s="91"/>
      <c r="F91" s="91"/>
      <c r="G91" s="308">
        <v>-0.05</v>
      </c>
      <c r="H91" s="309">
        <v>0</v>
      </c>
      <c r="I91" s="311">
        <f>+I102</f>
        <v>0</v>
      </c>
      <c r="J91" s="311">
        <f>+J102</f>
        <v>-5790.5835790967076</v>
      </c>
      <c r="K91" s="304">
        <f>+I103</f>
        <v>0</v>
      </c>
      <c r="L91" s="304">
        <f>+J103</f>
        <v>0</v>
      </c>
      <c r="M91" s="304">
        <f>+I104</f>
        <v>0</v>
      </c>
      <c r="N91" s="304">
        <f>+J104</f>
        <v>0</v>
      </c>
      <c r="O91" s="312">
        <f>+I91+J91</f>
        <v>-5790.5835790967076</v>
      </c>
      <c r="P91" s="312">
        <f t="shared" si="8"/>
        <v>0</v>
      </c>
      <c r="Q91" s="312">
        <f t="shared" si="9"/>
        <v>0</v>
      </c>
      <c r="R91" s="312">
        <f>0.65*I91+0.9*J91</f>
        <v>-5211.5252211870365</v>
      </c>
      <c r="S91" s="312">
        <f t="shared" si="10"/>
        <v>0</v>
      </c>
      <c r="T91" s="313">
        <f t="shared" si="11"/>
        <v>0</v>
      </c>
    </row>
    <row r="92" spans="3:20" ht="15.75" thickTop="1" x14ac:dyDescent="0.25">
      <c r="D92" s="178"/>
      <c r="E92" s="86"/>
      <c r="G92" s="86"/>
      <c r="H92" s="86"/>
      <c r="I92" s="8"/>
      <c r="J92" s="8"/>
      <c r="K92" s="8"/>
      <c r="L92" s="8"/>
      <c r="M92" s="179"/>
    </row>
    <row r="93" spans="3:20" x14ac:dyDescent="0.25">
      <c r="D93" s="178"/>
      <c r="E93" s="86"/>
      <c r="G93" s="86"/>
      <c r="H93" s="86"/>
      <c r="I93" s="8"/>
      <c r="J93" s="8"/>
      <c r="K93" s="8"/>
      <c r="L93" s="8"/>
      <c r="M93" s="179"/>
    </row>
    <row r="94" spans="3:20" x14ac:dyDescent="0.25">
      <c r="D94" s="178"/>
      <c r="E94" s="86"/>
      <c r="G94" s="86"/>
      <c r="H94" s="86"/>
      <c r="I94" s="8"/>
      <c r="J94" s="8"/>
      <c r="K94" s="8"/>
      <c r="L94" s="8"/>
      <c r="M94" s="179"/>
    </row>
    <row r="95" spans="3:20" x14ac:dyDescent="0.25">
      <c r="D95" s="178"/>
      <c r="E95" s="86"/>
      <c r="G95" s="86"/>
      <c r="H95" s="86"/>
      <c r="I95" s="8"/>
      <c r="J95" s="8"/>
      <c r="K95" s="8"/>
      <c r="L95" s="8"/>
      <c r="M95" s="179"/>
    </row>
    <row r="96" spans="3:20" x14ac:dyDescent="0.25">
      <c r="D96" s="178"/>
      <c r="E96" s="86"/>
      <c r="G96" s="86"/>
      <c r="H96" s="86"/>
      <c r="I96" s="8"/>
      <c r="J96" s="8"/>
      <c r="K96" s="8"/>
      <c r="L96" s="8"/>
      <c r="M96" s="179"/>
    </row>
    <row r="97" spans="3:21" x14ac:dyDescent="0.25">
      <c r="D97" s="178"/>
      <c r="E97" s="86"/>
      <c r="G97" s="86"/>
      <c r="H97" s="86"/>
      <c r="I97" s="8"/>
      <c r="J97" s="8"/>
      <c r="K97" s="8"/>
      <c r="L97" s="8"/>
      <c r="M97" s="179"/>
    </row>
    <row r="98" spans="3:21" s="281" customFormat="1" x14ac:dyDescent="0.25">
      <c r="D98" s="282"/>
      <c r="E98" s="283"/>
      <c r="G98" s="283"/>
      <c r="H98" s="283"/>
      <c r="I98" s="284"/>
      <c r="J98" s="284"/>
      <c r="K98" s="284"/>
      <c r="L98" s="284"/>
      <c r="M98" s="285"/>
    </row>
    <row r="99" spans="3:21" ht="15.75" x14ac:dyDescent="0.25">
      <c r="C99" s="54" t="s">
        <v>130</v>
      </c>
      <c r="D99" s="178"/>
      <c r="E99" s="86"/>
      <c r="G99" s="86"/>
      <c r="H99" s="86"/>
      <c r="I99" s="8"/>
    </row>
    <row r="100" spans="3:21" ht="16.5" thickBot="1" x14ac:dyDescent="0.3">
      <c r="C100" s="180" t="s">
        <v>41</v>
      </c>
      <c r="H100" s="180" t="s">
        <v>159</v>
      </c>
    </row>
    <row r="101" spans="3:21" ht="15.75" thickTop="1" x14ac:dyDescent="0.25">
      <c r="C101" s="18"/>
      <c r="D101" s="19" t="s">
        <v>129</v>
      </c>
      <c r="E101" s="279" t="s">
        <v>23</v>
      </c>
      <c r="F101" s="20" t="s">
        <v>142</v>
      </c>
      <c r="H101" s="18"/>
      <c r="I101" s="19" t="s">
        <v>129</v>
      </c>
      <c r="J101" s="279" t="s">
        <v>23</v>
      </c>
      <c r="K101" s="20" t="s">
        <v>142</v>
      </c>
    </row>
    <row r="102" spans="3:21" x14ac:dyDescent="0.25">
      <c r="C102" s="21" t="s">
        <v>11</v>
      </c>
      <c r="D102" s="62">
        <f>+H46*0.85*fck/1000</f>
        <v>28560</v>
      </c>
      <c r="E102" s="280">
        <f>+I109/1000</f>
        <v>5421.4338759292941</v>
      </c>
      <c r="F102" s="100">
        <f>+D102+E102</f>
        <v>33981.433875929295</v>
      </c>
      <c r="H102" s="21" t="s">
        <v>11</v>
      </c>
      <c r="I102" s="62">
        <v>0</v>
      </c>
      <c r="J102" s="280">
        <f>+L109/10^3</f>
        <v>-5790.5835790967076</v>
      </c>
      <c r="K102" s="100">
        <f>+I102+J102</f>
        <v>-5790.5835790967076</v>
      </c>
    </row>
    <row r="103" spans="3:21" x14ac:dyDescent="0.25">
      <c r="C103" s="21" t="s">
        <v>126</v>
      </c>
      <c r="D103" s="62">
        <v>0</v>
      </c>
      <c r="E103" s="280">
        <f>+J109/10^6</f>
        <v>0</v>
      </c>
      <c r="F103" s="100">
        <f t="shared" ref="F103:F104" si="12">+D103+E103</f>
        <v>0</v>
      </c>
      <c r="H103" s="21" t="s">
        <v>126</v>
      </c>
      <c r="I103" s="62">
        <v>0</v>
      </c>
      <c r="J103" s="280">
        <f>+M109/10^6</f>
        <v>0</v>
      </c>
      <c r="K103" s="100">
        <f t="shared" ref="K103:K104" si="13">+I103+J103</f>
        <v>0</v>
      </c>
    </row>
    <row r="104" spans="3:21" ht="15.75" thickBot="1" x14ac:dyDescent="0.3">
      <c r="C104" s="22" t="s">
        <v>127</v>
      </c>
      <c r="D104" s="89">
        <v>0</v>
      </c>
      <c r="E104" s="277">
        <f>+R109/10^6</f>
        <v>0</v>
      </c>
      <c r="F104" s="101">
        <f t="shared" si="12"/>
        <v>0</v>
      </c>
      <c r="H104" s="22" t="s">
        <v>127</v>
      </c>
      <c r="I104" s="89">
        <v>0</v>
      </c>
      <c r="J104" s="277">
        <f>+U109/10^6</f>
        <v>0</v>
      </c>
      <c r="K104" s="101">
        <f t="shared" si="13"/>
        <v>0</v>
      </c>
    </row>
    <row r="105" spans="3:21" ht="15.75" thickTop="1" x14ac:dyDescent="0.25">
      <c r="D105" s="178"/>
      <c r="E105" s="86"/>
      <c r="G105" s="86"/>
      <c r="H105" s="86"/>
      <c r="I105" s="8"/>
    </row>
    <row r="106" spans="3:21" ht="15.75" thickBot="1" x14ac:dyDescent="0.3">
      <c r="C106" s="179" t="s">
        <v>141</v>
      </c>
      <c r="D106" s="178"/>
      <c r="E106" s="86"/>
      <c r="G106" s="86"/>
      <c r="H106" s="86"/>
      <c r="I106" s="8"/>
    </row>
    <row r="107" spans="3:21" ht="16.5" thickTop="1" x14ac:dyDescent="0.25">
      <c r="C107" s="257"/>
      <c r="D107" s="258"/>
      <c r="E107" s="269"/>
      <c r="F107" s="274" t="s">
        <v>139</v>
      </c>
      <c r="G107" s="275"/>
      <c r="H107" s="275" t="s">
        <v>138</v>
      </c>
      <c r="I107" s="275"/>
      <c r="J107" s="275"/>
      <c r="K107" s="275" t="s">
        <v>140</v>
      </c>
      <c r="L107" s="275"/>
      <c r="M107" s="276"/>
      <c r="N107" s="274" t="s">
        <v>128</v>
      </c>
      <c r="O107" s="275"/>
      <c r="P107" s="275" t="s">
        <v>138</v>
      </c>
      <c r="Q107" s="275"/>
      <c r="R107" s="275"/>
      <c r="S107" s="275" t="s">
        <v>140</v>
      </c>
      <c r="T107" s="275"/>
      <c r="U107" s="276"/>
    </row>
    <row r="108" spans="3:21" x14ac:dyDescent="0.25">
      <c r="C108" s="259" t="s">
        <v>1</v>
      </c>
      <c r="D108" s="260" t="s">
        <v>137</v>
      </c>
      <c r="E108" s="270" t="s">
        <v>74</v>
      </c>
      <c r="F108" s="259" t="s">
        <v>9</v>
      </c>
      <c r="G108" s="260" t="s">
        <v>29</v>
      </c>
      <c r="H108" s="260" t="s">
        <v>31</v>
      </c>
      <c r="I108" s="260" t="s">
        <v>34</v>
      </c>
      <c r="J108" s="260" t="s">
        <v>36</v>
      </c>
      <c r="K108" s="260" t="s">
        <v>31</v>
      </c>
      <c r="L108" s="260" t="s">
        <v>34</v>
      </c>
      <c r="M108" s="261" t="s">
        <v>36</v>
      </c>
      <c r="N108" s="259" t="s">
        <v>15</v>
      </c>
      <c r="O108" s="260" t="s">
        <v>29</v>
      </c>
      <c r="P108" s="260" t="s">
        <v>31</v>
      </c>
      <c r="Q108" s="260" t="s">
        <v>34</v>
      </c>
      <c r="R108" s="260" t="s">
        <v>36</v>
      </c>
      <c r="S108" s="260" t="s">
        <v>31</v>
      </c>
      <c r="T108" s="260" t="s">
        <v>34</v>
      </c>
      <c r="U108" s="261" t="s">
        <v>36</v>
      </c>
    </row>
    <row r="109" spans="3:21" x14ac:dyDescent="0.25">
      <c r="C109" s="262"/>
      <c r="D109" s="263"/>
      <c r="E109" s="272"/>
      <c r="F109" s="262"/>
      <c r="G109" s="263"/>
      <c r="H109" s="263"/>
      <c r="I109" s="263">
        <f>+SUM(I110:I127)</f>
        <v>5421433.8759292942</v>
      </c>
      <c r="J109" s="263">
        <f>+SUM(J110:J127)</f>
        <v>0</v>
      </c>
      <c r="K109" s="263"/>
      <c r="L109" s="263">
        <f>+SUM(L110:L127)</f>
        <v>-5790583.5790967075</v>
      </c>
      <c r="M109" s="264">
        <f>+SUM(M110:M127)</f>
        <v>0</v>
      </c>
      <c r="N109" s="262"/>
      <c r="O109" s="263"/>
      <c r="P109" s="263"/>
      <c r="Q109" s="263">
        <f>+SUM(Q110:Q127)</f>
        <v>5421433.8759292942</v>
      </c>
      <c r="R109" s="263">
        <f>+SUM(R110:R127)</f>
        <v>0</v>
      </c>
      <c r="S109" s="263"/>
      <c r="T109" s="263">
        <f>+SUM(T110:T127)</f>
        <v>-5790583.5790967075</v>
      </c>
      <c r="U109" s="264">
        <f>+SUM(U110:U127)</f>
        <v>0</v>
      </c>
    </row>
    <row r="110" spans="3:21" x14ac:dyDescent="0.25">
      <c r="C110" s="265" cm="1">
        <f t="array" ref="C110:C127">+TRANSPOSE(D20:U20)</f>
        <v>1</v>
      </c>
      <c r="D110" s="266" cm="1">
        <f t="array" ref="D110:D127">+TRANSPOSE(D23:U23)</f>
        <v>32</v>
      </c>
      <c r="E110" s="273">
        <f>0.25*PI()*D110^2</f>
        <v>804.24771931898704</v>
      </c>
      <c r="F110" s="265" cm="1">
        <f t="array" ref="F110:F127">+TRANSPOSE(D22:U22)</f>
        <v>530</v>
      </c>
      <c r="G110" s="267">
        <f t="shared" ref="G110:G127" si="14">+F110-yc</f>
        <v>530</v>
      </c>
      <c r="H110" s="266">
        <f t="shared" ref="H110:H127" si="15">+fy-0.85*fck</f>
        <v>374.5</v>
      </c>
      <c r="I110" s="266">
        <f>+E110*H110</f>
        <v>301190.77088496066</v>
      </c>
      <c r="J110" s="266">
        <f>+I110*G110</f>
        <v>159631108.56902915</v>
      </c>
      <c r="K110" s="266">
        <f t="shared" ref="K110:K127" si="16">-fy</f>
        <v>-400</v>
      </c>
      <c r="L110" s="266">
        <f>+E110*K110</f>
        <v>-321699.08772759483</v>
      </c>
      <c r="M110" s="268">
        <f>+L110*G110</f>
        <v>-170500516.49562526</v>
      </c>
      <c r="N110" s="265" cm="1">
        <f t="array" ref="N110:N127">+TRANSPOSE(D21:U21)</f>
        <v>-400</v>
      </c>
      <c r="O110" s="267">
        <f t="shared" ref="O110:O127" si="17">+N110-xc</f>
        <v>-400</v>
      </c>
      <c r="P110" s="266">
        <f t="shared" ref="P110:P127" si="18">+fy-0.85*fck</f>
        <v>374.5</v>
      </c>
      <c r="Q110" s="266">
        <f>+E110*P110</f>
        <v>301190.77088496066</v>
      </c>
      <c r="R110" s="266">
        <f>+Q110*O110</f>
        <v>-120476308.35398427</v>
      </c>
      <c r="S110" s="266">
        <f t="shared" ref="S110:S127" si="19">-fy</f>
        <v>-400</v>
      </c>
      <c r="T110" s="266">
        <f>+E110*S110</f>
        <v>-321699.08772759483</v>
      </c>
      <c r="U110" s="268">
        <f>+T110*O110</f>
        <v>128679635.09103793</v>
      </c>
    </row>
    <row r="111" spans="3:21" x14ac:dyDescent="0.25">
      <c r="C111" s="265">
        <v>2</v>
      </c>
      <c r="D111" s="266">
        <v>32</v>
      </c>
      <c r="E111" s="273">
        <f t="shared" ref="E111:E123" si="20">0.25*PI()*D111^2</f>
        <v>804.24771931898704</v>
      </c>
      <c r="F111" s="265">
        <v>530</v>
      </c>
      <c r="G111" s="267">
        <f t="shared" si="14"/>
        <v>530</v>
      </c>
      <c r="H111" s="266">
        <f t="shared" si="15"/>
        <v>374.5</v>
      </c>
      <c r="I111" s="266">
        <f t="shared" ref="I111:I123" si="21">+E111*H111</f>
        <v>301190.77088496066</v>
      </c>
      <c r="J111" s="266">
        <f t="shared" ref="J111:J123" si="22">+I111*G111</f>
        <v>159631108.56902915</v>
      </c>
      <c r="K111" s="266">
        <f t="shared" si="16"/>
        <v>-400</v>
      </c>
      <c r="L111" s="266">
        <f t="shared" ref="L111:L123" si="23">+E111*K111</f>
        <v>-321699.08772759483</v>
      </c>
      <c r="M111" s="268">
        <f t="shared" ref="M111:M123" si="24">+L111*G111</f>
        <v>-170500516.49562526</v>
      </c>
      <c r="N111" s="265">
        <v>-200</v>
      </c>
      <c r="O111" s="267">
        <f t="shared" si="17"/>
        <v>-200</v>
      </c>
      <c r="P111" s="266">
        <f t="shared" si="18"/>
        <v>374.5</v>
      </c>
      <c r="Q111" s="266">
        <f t="shared" ref="Q111:Q123" si="25">+E111*P111</f>
        <v>301190.77088496066</v>
      </c>
      <c r="R111" s="266">
        <f t="shared" ref="R111:R123" si="26">+Q111*O111</f>
        <v>-60238154.176992133</v>
      </c>
      <c r="S111" s="266">
        <f t="shared" si="19"/>
        <v>-400</v>
      </c>
      <c r="T111" s="266">
        <f t="shared" ref="T111:T123" si="27">+E111*S111</f>
        <v>-321699.08772759483</v>
      </c>
      <c r="U111" s="268">
        <f t="shared" ref="U111:U123" si="28">+T111*O111</f>
        <v>64339817.545518965</v>
      </c>
    </row>
    <row r="112" spans="3:21" x14ac:dyDescent="0.25">
      <c r="C112" s="265">
        <v>3</v>
      </c>
      <c r="D112" s="266">
        <v>32</v>
      </c>
      <c r="E112" s="273">
        <f t="shared" si="20"/>
        <v>804.24771931898704</v>
      </c>
      <c r="F112" s="265">
        <v>530</v>
      </c>
      <c r="G112" s="267">
        <f t="shared" si="14"/>
        <v>530</v>
      </c>
      <c r="H112" s="266">
        <f t="shared" si="15"/>
        <v>374.5</v>
      </c>
      <c r="I112" s="266">
        <f t="shared" si="21"/>
        <v>301190.77088496066</v>
      </c>
      <c r="J112" s="266">
        <f t="shared" si="22"/>
        <v>159631108.56902915</v>
      </c>
      <c r="K112" s="266">
        <f t="shared" si="16"/>
        <v>-400</v>
      </c>
      <c r="L112" s="266">
        <f t="shared" si="23"/>
        <v>-321699.08772759483</v>
      </c>
      <c r="M112" s="268">
        <f t="shared" si="24"/>
        <v>-170500516.49562526</v>
      </c>
      <c r="N112" s="265">
        <v>0</v>
      </c>
      <c r="O112" s="267">
        <f t="shared" si="17"/>
        <v>0</v>
      </c>
      <c r="P112" s="266">
        <f t="shared" si="18"/>
        <v>374.5</v>
      </c>
      <c r="Q112" s="266">
        <f t="shared" si="25"/>
        <v>301190.77088496066</v>
      </c>
      <c r="R112" s="266">
        <f t="shared" si="26"/>
        <v>0</v>
      </c>
      <c r="S112" s="266">
        <f t="shared" si="19"/>
        <v>-400</v>
      </c>
      <c r="T112" s="266">
        <f t="shared" si="27"/>
        <v>-321699.08772759483</v>
      </c>
      <c r="U112" s="268">
        <f t="shared" si="28"/>
        <v>0</v>
      </c>
    </row>
    <row r="113" spans="3:21" x14ac:dyDescent="0.25">
      <c r="C113" s="265">
        <v>4</v>
      </c>
      <c r="D113" s="266">
        <v>32</v>
      </c>
      <c r="E113" s="273">
        <f t="shared" si="20"/>
        <v>804.24771931898704</v>
      </c>
      <c r="F113" s="265">
        <v>530</v>
      </c>
      <c r="G113" s="267">
        <f t="shared" si="14"/>
        <v>530</v>
      </c>
      <c r="H113" s="266">
        <f t="shared" si="15"/>
        <v>374.5</v>
      </c>
      <c r="I113" s="266">
        <f t="shared" si="21"/>
        <v>301190.77088496066</v>
      </c>
      <c r="J113" s="266">
        <f t="shared" si="22"/>
        <v>159631108.56902915</v>
      </c>
      <c r="K113" s="266">
        <f t="shared" si="16"/>
        <v>-400</v>
      </c>
      <c r="L113" s="266">
        <f t="shared" si="23"/>
        <v>-321699.08772759483</v>
      </c>
      <c r="M113" s="268">
        <f t="shared" si="24"/>
        <v>-170500516.49562526</v>
      </c>
      <c r="N113" s="265">
        <v>200</v>
      </c>
      <c r="O113" s="267">
        <f t="shared" si="17"/>
        <v>200</v>
      </c>
      <c r="P113" s="266">
        <f t="shared" si="18"/>
        <v>374.5</v>
      </c>
      <c r="Q113" s="266">
        <f t="shared" si="25"/>
        <v>301190.77088496066</v>
      </c>
      <c r="R113" s="266">
        <f t="shared" si="26"/>
        <v>60238154.176992133</v>
      </c>
      <c r="S113" s="266">
        <f t="shared" si="19"/>
        <v>-400</v>
      </c>
      <c r="T113" s="266">
        <f t="shared" si="27"/>
        <v>-321699.08772759483</v>
      </c>
      <c r="U113" s="268">
        <f t="shared" si="28"/>
        <v>-64339817.545518965</v>
      </c>
    </row>
    <row r="114" spans="3:21" x14ac:dyDescent="0.25">
      <c r="C114" s="265">
        <v>5</v>
      </c>
      <c r="D114" s="266">
        <v>32</v>
      </c>
      <c r="E114" s="273">
        <f t="shared" si="20"/>
        <v>804.24771931898704</v>
      </c>
      <c r="F114" s="265">
        <v>530</v>
      </c>
      <c r="G114" s="267">
        <f t="shared" si="14"/>
        <v>530</v>
      </c>
      <c r="H114" s="266">
        <f t="shared" si="15"/>
        <v>374.5</v>
      </c>
      <c r="I114" s="266">
        <f t="shared" si="21"/>
        <v>301190.77088496066</v>
      </c>
      <c r="J114" s="266">
        <f t="shared" si="22"/>
        <v>159631108.56902915</v>
      </c>
      <c r="K114" s="266">
        <f t="shared" si="16"/>
        <v>-400</v>
      </c>
      <c r="L114" s="266">
        <f t="shared" si="23"/>
        <v>-321699.08772759483</v>
      </c>
      <c r="M114" s="268">
        <f t="shared" si="24"/>
        <v>-170500516.49562526</v>
      </c>
      <c r="N114" s="265">
        <v>400</v>
      </c>
      <c r="O114" s="267">
        <f t="shared" si="17"/>
        <v>400</v>
      </c>
      <c r="P114" s="266">
        <f t="shared" si="18"/>
        <v>374.5</v>
      </c>
      <c r="Q114" s="266">
        <f t="shared" si="25"/>
        <v>301190.77088496066</v>
      </c>
      <c r="R114" s="266">
        <f t="shared" si="26"/>
        <v>120476308.35398427</v>
      </c>
      <c r="S114" s="266">
        <f t="shared" si="19"/>
        <v>-400</v>
      </c>
      <c r="T114" s="266">
        <f t="shared" si="27"/>
        <v>-321699.08772759483</v>
      </c>
      <c r="U114" s="268">
        <f t="shared" si="28"/>
        <v>-128679635.09103793</v>
      </c>
    </row>
    <row r="115" spans="3:21" x14ac:dyDescent="0.25">
      <c r="C115" s="265">
        <v>6</v>
      </c>
      <c r="D115" s="266">
        <v>32</v>
      </c>
      <c r="E115" s="273">
        <f t="shared" si="20"/>
        <v>804.24771931898704</v>
      </c>
      <c r="F115" s="271">
        <v>-530</v>
      </c>
      <c r="G115" s="267">
        <f t="shared" si="14"/>
        <v>-530</v>
      </c>
      <c r="H115" s="266">
        <f t="shared" si="15"/>
        <v>374.5</v>
      </c>
      <c r="I115" s="266">
        <f t="shared" si="21"/>
        <v>301190.77088496066</v>
      </c>
      <c r="J115" s="266">
        <f t="shared" si="22"/>
        <v>-159631108.56902915</v>
      </c>
      <c r="K115" s="266">
        <f t="shared" si="16"/>
        <v>-400</v>
      </c>
      <c r="L115" s="266">
        <f t="shared" si="23"/>
        <v>-321699.08772759483</v>
      </c>
      <c r="M115" s="268">
        <f t="shared" si="24"/>
        <v>170500516.49562526</v>
      </c>
      <c r="N115" s="271">
        <v>-400</v>
      </c>
      <c r="O115" s="267">
        <f t="shared" si="17"/>
        <v>-400</v>
      </c>
      <c r="P115" s="266">
        <f t="shared" si="18"/>
        <v>374.5</v>
      </c>
      <c r="Q115" s="266">
        <f t="shared" si="25"/>
        <v>301190.77088496066</v>
      </c>
      <c r="R115" s="266">
        <f t="shared" si="26"/>
        <v>-120476308.35398427</v>
      </c>
      <c r="S115" s="266">
        <f t="shared" si="19"/>
        <v>-400</v>
      </c>
      <c r="T115" s="266">
        <f t="shared" si="27"/>
        <v>-321699.08772759483</v>
      </c>
      <c r="U115" s="268">
        <f t="shared" si="28"/>
        <v>128679635.09103793</v>
      </c>
    </row>
    <row r="116" spans="3:21" x14ac:dyDescent="0.25">
      <c r="C116" s="265">
        <v>7</v>
      </c>
      <c r="D116" s="266">
        <v>32</v>
      </c>
      <c r="E116" s="273">
        <f t="shared" si="20"/>
        <v>804.24771931898704</v>
      </c>
      <c r="F116" s="271">
        <v>-530</v>
      </c>
      <c r="G116" s="267">
        <f t="shared" si="14"/>
        <v>-530</v>
      </c>
      <c r="H116" s="266">
        <f t="shared" si="15"/>
        <v>374.5</v>
      </c>
      <c r="I116" s="266">
        <f t="shared" si="21"/>
        <v>301190.77088496066</v>
      </c>
      <c r="J116" s="266">
        <f t="shared" si="22"/>
        <v>-159631108.56902915</v>
      </c>
      <c r="K116" s="266">
        <f t="shared" si="16"/>
        <v>-400</v>
      </c>
      <c r="L116" s="266">
        <f t="shared" si="23"/>
        <v>-321699.08772759483</v>
      </c>
      <c r="M116" s="268">
        <f t="shared" si="24"/>
        <v>170500516.49562526</v>
      </c>
      <c r="N116" s="271">
        <v>-200</v>
      </c>
      <c r="O116" s="267">
        <f t="shared" si="17"/>
        <v>-200</v>
      </c>
      <c r="P116" s="266">
        <f t="shared" si="18"/>
        <v>374.5</v>
      </c>
      <c r="Q116" s="266">
        <f t="shared" si="25"/>
        <v>301190.77088496066</v>
      </c>
      <c r="R116" s="266">
        <f t="shared" si="26"/>
        <v>-60238154.176992133</v>
      </c>
      <c r="S116" s="266">
        <f t="shared" si="19"/>
        <v>-400</v>
      </c>
      <c r="T116" s="266">
        <f t="shared" si="27"/>
        <v>-321699.08772759483</v>
      </c>
      <c r="U116" s="268">
        <f t="shared" si="28"/>
        <v>64339817.545518965</v>
      </c>
    </row>
    <row r="117" spans="3:21" x14ac:dyDescent="0.25">
      <c r="C117" s="265">
        <v>8</v>
      </c>
      <c r="D117" s="266">
        <v>32</v>
      </c>
      <c r="E117" s="273">
        <f t="shared" si="20"/>
        <v>804.24771931898704</v>
      </c>
      <c r="F117" s="271">
        <v>-530</v>
      </c>
      <c r="G117" s="267">
        <f t="shared" si="14"/>
        <v>-530</v>
      </c>
      <c r="H117" s="266">
        <f t="shared" si="15"/>
        <v>374.5</v>
      </c>
      <c r="I117" s="266">
        <f t="shared" si="21"/>
        <v>301190.77088496066</v>
      </c>
      <c r="J117" s="266">
        <f t="shared" si="22"/>
        <v>-159631108.56902915</v>
      </c>
      <c r="K117" s="266">
        <f t="shared" si="16"/>
        <v>-400</v>
      </c>
      <c r="L117" s="266">
        <f t="shared" si="23"/>
        <v>-321699.08772759483</v>
      </c>
      <c r="M117" s="268">
        <f t="shared" si="24"/>
        <v>170500516.49562526</v>
      </c>
      <c r="N117" s="271">
        <v>0</v>
      </c>
      <c r="O117" s="267">
        <f t="shared" si="17"/>
        <v>0</v>
      </c>
      <c r="P117" s="266">
        <f t="shared" si="18"/>
        <v>374.5</v>
      </c>
      <c r="Q117" s="266">
        <f t="shared" si="25"/>
        <v>301190.77088496066</v>
      </c>
      <c r="R117" s="266">
        <f t="shared" si="26"/>
        <v>0</v>
      </c>
      <c r="S117" s="266">
        <f t="shared" si="19"/>
        <v>-400</v>
      </c>
      <c r="T117" s="266">
        <f t="shared" si="27"/>
        <v>-321699.08772759483</v>
      </c>
      <c r="U117" s="268">
        <f t="shared" si="28"/>
        <v>0</v>
      </c>
    </row>
    <row r="118" spans="3:21" x14ac:dyDescent="0.25">
      <c r="C118" s="265">
        <v>9</v>
      </c>
      <c r="D118" s="266">
        <v>32</v>
      </c>
      <c r="E118" s="273">
        <f t="shared" si="20"/>
        <v>804.24771931898704</v>
      </c>
      <c r="F118" s="271">
        <v>-530</v>
      </c>
      <c r="G118" s="267">
        <f t="shared" si="14"/>
        <v>-530</v>
      </c>
      <c r="H118" s="266">
        <f t="shared" si="15"/>
        <v>374.5</v>
      </c>
      <c r="I118" s="266">
        <f t="shared" si="21"/>
        <v>301190.77088496066</v>
      </c>
      <c r="J118" s="266">
        <f t="shared" si="22"/>
        <v>-159631108.56902915</v>
      </c>
      <c r="K118" s="266">
        <f t="shared" si="16"/>
        <v>-400</v>
      </c>
      <c r="L118" s="266">
        <f t="shared" si="23"/>
        <v>-321699.08772759483</v>
      </c>
      <c r="M118" s="268">
        <f t="shared" si="24"/>
        <v>170500516.49562526</v>
      </c>
      <c r="N118" s="271">
        <v>200</v>
      </c>
      <c r="O118" s="267">
        <f t="shared" si="17"/>
        <v>200</v>
      </c>
      <c r="P118" s="266">
        <f t="shared" si="18"/>
        <v>374.5</v>
      </c>
      <c r="Q118" s="266">
        <f t="shared" si="25"/>
        <v>301190.77088496066</v>
      </c>
      <c r="R118" s="266">
        <f t="shared" si="26"/>
        <v>60238154.176992133</v>
      </c>
      <c r="S118" s="266">
        <f t="shared" si="19"/>
        <v>-400</v>
      </c>
      <c r="T118" s="266">
        <f t="shared" si="27"/>
        <v>-321699.08772759483</v>
      </c>
      <c r="U118" s="268">
        <f t="shared" si="28"/>
        <v>-64339817.545518965</v>
      </c>
    </row>
    <row r="119" spans="3:21" x14ac:dyDescent="0.25">
      <c r="C119" s="265">
        <v>10</v>
      </c>
      <c r="D119" s="266">
        <v>32</v>
      </c>
      <c r="E119" s="273">
        <f t="shared" si="20"/>
        <v>804.24771931898704</v>
      </c>
      <c r="F119" s="271">
        <v>-530</v>
      </c>
      <c r="G119" s="267">
        <f t="shared" si="14"/>
        <v>-530</v>
      </c>
      <c r="H119" s="266">
        <f t="shared" si="15"/>
        <v>374.5</v>
      </c>
      <c r="I119" s="266">
        <f t="shared" si="21"/>
        <v>301190.77088496066</v>
      </c>
      <c r="J119" s="266">
        <f t="shared" si="22"/>
        <v>-159631108.56902915</v>
      </c>
      <c r="K119" s="266">
        <f t="shared" si="16"/>
        <v>-400</v>
      </c>
      <c r="L119" s="266">
        <f t="shared" si="23"/>
        <v>-321699.08772759483</v>
      </c>
      <c r="M119" s="268">
        <f t="shared" si="24"/>
        <v>170500516.49562526</v>
      </c>
      <c r="N119" s="271">
        <v>400</v>
      </c>
      <c r="O119" s="267">
        <f t="shared" si="17"/>
        <v>400</v>
      </c>
      <c r="P119" s="266">
        <f t="shared" si="18"/>
        <v>374.5</v>
      </c>
      <c r="Q119" s="266">
        <f t="shared" si="25"/>
        <v>301190.77088496066</v>
      </c>
      <c r="R119" s="266">
        <f t="shared" si="26"/>
        <v>120476308.35398427</v>
      </c>
      <c r="S119" s="266">
        <f t="shared" si="19"/>
        <v>-400</v>
      </c>
      <c r="T119" s="266">
        <f t="shared" si="27"/>
        <v>-321699.08772759483</v>
      </c>
      <c r="U119" s="268">
        <f t="shared" si="28"/>
        <v>-128679635.09103793</v>
      </c>
    </row>
    <row r="120" spans="3:21" x14ac:dyDescent="0.25">
      <c r="C120" s="265">
        <v>11</v>
      </c>
      <c r="D120" s="266">
        <v>32</v>
      </c>
      <c r="E120" s="273">
        <f t="shared" si="20"/>
        <v>804.24771931898704</v>
      </c>
      <c r="F120" s="271">
        <v>300</v>
      </c>
      <c r="G120" s="267">
        <f t="shared" si="14"/>
        <v>300</v>
      </c>
      <c r="H120" s="266">
        <f t="shared" si="15"/>
        <v>374.5</v>
      </c>
      <c r="I120" s="266">
        <f t="shared" si="21"/>
        <v>301190.77088496066</v>
      </c>
      <c r="J120" s="266">
        <f t="shared" si="22"/>
        <v>90357231.265488192</v>
      </c>
      <c r="K120" s="266">
        <f t="shared" si="16"/>
        <v>-400</v>
      </c>
      <c r="L120" s="266">
        <f t="shared" si="23"/>
        <v>-321699.08772759483</v>
      </c>
      <c r="M120" s="268">
        <f t="shared" si="24"/>
        <v>-96509726.318278447</v>
      </c>
      <c r="N120" s="271">
        <v>-680</v>
      </c>
      <c r="O120" s="267">
        <f t="shared" si="17"/>
        <v>-680</v>
      </c>
      <c r="P120" s="266">
        <f t="shared" si="18"/>
        <v>374.5</v>
      </c>
      <c r="Q120" s="266">
        <f t="shared" si="25"/>
        <v>301190.77088496066</v>
      </c>
      <c r="R120" s="266">
        <f t="shared" si="26"/>
        <v>-204809724.20177326</v>
      </c>
      <c r="S120" s="266">
        <f t="shared" si="19"/>
        <v>-400</v>
      </c>
      <c r="T120" s="266">
        <f t="shared" si="27"/>
        <v>-321699.08772759483</v>
      </c>
      <c r="U120" s="268">
        <f t="shared" si="28"/>
        <v>218755379.65476447</v>
      </c>
    </row>
    <row r="121" spans="3:21" x14ac:dyDescent="0.25">
      <c r="C121" s="265">
        <v>12</v>
      </c>
      <c r="D121" s="266">
        <v>32</v>
      </c>
      <c r="E121" s="273">
        <f t="shared" si="20"/>
        <v>804.24771931898704</v>
      </c>
      <c r="F121" s="271">
        <v>100</v>
      </c>
      <c r="G121" s="267">
        <f t="shared" si="14"/>
        <v>100</v>
      </c>
      <c r="H121" s="266">
        <f t="shared" si="15"/>
        <v>374.5</v>
      </c>
      <c r="I121" s="266">
        <f t="shared" si="21"/>
        <v>301190.77088496066</v>
      </c>
      <c r="J121" s="266">
        <f t="shared" si="22"/>
        <v>30119077.088496067</v>
      </c>
      <c r="K121" s="266">
        <f t="shared" si="16"/>
        <v>-400</v>
      </c>
      <c r="L121" s="266">
        <f t="shared" si="23"/>
        <v>-321699.08772759483</v>
      </c>
      <c r="M121" s="268">
        <f t="shared" si="24"/>
        <v>-32169908.772759482</v>
      </c>
      <c r="N121" s="271">
        <v>-680</v>
      </c>
      <c r="O121" s="267">
        <f t="shared" si="17"/>
        <v>-680</v>
      </c>
      <c r="P121" s="266">
        <f t="shared" si="18"/>
        <v>374.5</v>
      </c>
      <c r="Q121" s="266">
        <f t="shared" si="25"/>
        <v>301190.77088496066</v>
      </c>
      <c r="R121" s="266">
        <f t="shared" si="26"/>
        <v>-204809724.20177326</v>
      </c>
      <c r="S121" s="266">
        <f t="shared" si="19"/>
        <v>-400</v>
      </c>
      <c r="T121" s="266">
        <f t="shared" si="27"/>
        <v>-321699.08772759483</v>
      </c>
      <c r="U121" s="268">
        <f t="shared" si="28"/>
        <v>218755379.65476447</v>
      </c>
    </row>
    <row r="122" spans="3:21" x14ac:dyDescent="0.25">
      <c r="C122" s="265">
        <v>13</v>
      </c>
      <c r="D122" s="266">
        <v>32</v>
      </c>
      <c r="E122" s="273">
        <f t="shared" si="20"/>
        <v>804.24771931898704</v>
      </c>
      <c r="F122" s="271">
        <v>-100</v>
      </c>
      <c r="G122" s="267">
        <f t="shared" si="14"/>
        <v>-100</v>
      </c>
      <c r="H122" s="266">
        <f t="shared" si="15"/>
        <v>374.5</v>
      </c>
      <c r="I122" s="266">
        <f t="shared" si="21"/>
        <v>301190.77088496066</v>
      </c>
      <c r="J122" s="266">
        <f t="shared" si="22"/>
        <v>-30119077.088496067</v>
      </c>
      <c r="K122" s="266">
        <f t="shared" si="16"/>
        <v>-400</v>
      </c>
      <c r="L122" s="266">
        <f t="shared" si="23"/>
        <v>-321699.08772759483</v>
      </c>
      <c r="M122" s="268">
        <f t="shared" si="24"/>
        <v>32169908.772759482</v>
      </c>
      <c r="N122" s="271">
        <v>-680</v>
      </c>
      <c r="O122" s="267">
        <f t="shared" si="17"/>
        <v>-680</v>
      </c>
      <c r="P122" s="266">
        <f t="shared" si="18"/>
        <v>374.5</v>
      </c>
      <c r="Q122" s="266">
        <f t="shared" si="25"/>
        <v>301190.77088496066</v>
      </c>
      <c r="R122" s="266">
        <f t="shared" si="26"/>
        <v>-204809724.20177326</v>
      </c>
      <c r="S122" s="266">
        <f t="shared" si="19"/>
        <v>-400</v>
      </c>
      <c r="T122" s="266">
        <f t="shared" si="27"/>
        <v>-321699.08772759483</v>
      </c>
      <c r="U122" s="268">
        <f t="shared" si="28"/>
        <v>218755379.65476447</v>
      </c>
    </row>
    <row r="123" spans="3:21" x14ac:dyDescent="0.25">
      <c r="C123" s="265">
        <v>14</v>
      </c>
      <c r="D123" s="266">
        <v>32</v>
      </c>
      <c r="E123" s="273">
        <f t="shared" si="20"/>
        <v>804.24771931898704</v>
      </c>
      <c r="F123" s="271">
        <v>-300</v>
      </c>
      <c r="G123" s="267">
        <f t="shared" si="14"/>
        <v>-300</v>
      </c>
      <c r="H123" s="266">
        <f t="shared" si="15"/>
        <v>374.5</v>
      </c>
      <c r="I123" s="266">
        <f t="shared" si="21"/>
        <v>301190.77088496066</v>
      </c>
      <c r="J123" s="266">
        <f t="shared" si="22"/>
        <v>-90357231.265488192</v>
      </c>
      <c r="K123" s="266">
        <f t="shared" si="16"/>
        <v>-400</v>
      </c>
      <c r="L123" s="266">
        <f t="shared" si="23"/>
        <v>-321699.08772759483</v>
      </c>
      <c r="M123" s="268">
        <f t="shared" si="24"/>
        <v>96509726.318278447</v>
      </c>
      <c r="N123" s="271">
        <v>-680</v>
      </c>
      <c r="O123" s="267">
        <f t="shared" si="17"/>
        <v>-680</v>
      </c>
      <c r="P123" s="266">
        <f t="shared" si="18"/>
        <v>374.5</v>
      </c>
      <c r="Q123" s="266">
        <f t="shared" si="25"/>
        <v>301190.77088496066</v>
      </c>
      <c r="R123" s="266">
        <f t="shared" si="26"/>
        <v>-204809724.20177326</v>
      </c>
      <c r="S123" s="266">
        <f t="shared" si="19"/>
        <v>-400</v>
      </c>
      <c r="T123" s="266">
        <f t="shared" si="27"/>
        <v>-321699.08772759483</v>
      </c>
      <c r="U123" s="268">
        <f t="shared" si="28"/>
        <v>218755379.65476447</v>
      </c>
    </row>
    <row r="124" spans="3:21" x14ac:dyDescent="0.25">
      <c r="C124" s="265">
        <v>15</v>
      </c>
      <c r="D124" s="266">
        <v>32</v>
      </c>
      <c r="E124" s="273">
        <f t="shared" ref="E124:E127" si="29">0.25*PI()*D124^2</f>
        <v>804.24771931898704</v>
      </c>
      <c r="F124" s="271">
        <v>300</v>
      </c>
      <c r="G124" s="267">
        <f t="shared" si="14"/>
        <v>300</v>
      </c>
      <c r="H124" s="266">
        <f t="shared" si="15"/>
        <v>374.5</v>
      </c>
      <c r="I124" s="266">
        <f t="shared" ref="I124:I127" si="30">+E124*H124</f>
        <v>301190.77088496066</v>
      </c>
      <c r="J124" s="266">
        <f t="shared" ref="J124:J127" si="31">+I124*G124</f>
        <v>90357231.265488192</v>
      </c>
      <c r="K124" s="266">
        <f t="shared" si="16"/>
        <v>-400</v>
      </c>
      <c r="L124" s="266">
        <f t="shared" ref="L124:L127" si="32">+E124*K124</f>
        <v>-321699.08772759483</v>
      </c>
      <c r="M124" s="268">
        <f t="shared" ref="M124:M127" si="33">+L124*G124</f>
        <v>-96509726.318278447</v>
      </c>
      <c r="N124" s="271">
        <v>680</v>
      </c>
      <c r="O124" s="267">
        <f t="shared" si="17"/>
        <v>680</v>
      </c>
      <c r="P124" s="266">
        <f t="shared" si="18"/>
        <v>374.5</v>
      </c>
      <c r="Q124" s="266">
        <f t="shared" ref="Q124:Q127" si="34">+E124*P124</f>
        <v>301190.77088496066</v>
      </c>
      <c r="R124" s="266">
        <f t="shared" ref="R124:R127" si="35">+Q124*O124</f>
        <v>204809724.20177326</v>
      </c>
      <c r="S124" s="266">
        <f t="shared" si="19"/>
        <v>-400</v>
      </c>
      <c r="T124" s="266">
        <f t="shared" ref="T124:T127" si="36">+E124*S124</f>
        <v>-321699.08772759483</v>
      </c>
      <c r="U124" s="268">
        <f t="shared" ref="U124:U127" si="37">+T124*O124</f>
        <v>-218755379.65476447</v>
      </c>
    </row>
    <row r="125" spans="3:21" x14ac:dyDescent="0.25">
      <c r="C125" s="265">
        <v>16</v>
      </c>
      <c r="D125" s="266">
        <v>32</v>
      </c>
      <c r="E125" s="273">
        <f t="shared" si="29"/>
        <v>804.24771931898704</v>
      </c>
      <c r="F125" s="271">
        <v>100</v>
      </c>
      <c r="G125" s="267">
        <f t="shared" si="14"/>
        <v>100</v>
      </c>
      <c r="H125" s="266">
        <f t="shared" si="15"/>
        <v>374.5</v>
      </c>
      <c r="I125" s="266">
        <f t="shared" si="30"/>
        <v>301190.77088496066</v>
      </c>
      <c r="J125" s="266">
        <f t="shared" si="31"/>
        <v>30119077.088496067</v>
      </c>
      <c r="K125" s="266">
        <f t="shared" si="16"/>
        <v>-400</v>
      </c>
      <c r="L125" s="266">
        <f t="shared" si="32"/>
        <v>-321699.08772759483</v>
      </c>
      <c r="M125" s="268">
        <f t="shared" si="33"/>
        <v>-32169908.772759482</v>
      </c>
      <c r="N125" s="271">
        <v>680</v>
      </c>
      <c r="O125" s="267">
        <f t="shared" si="17"/>
        <v>680</v>
      </c>
      <c r="P125" s="266">
        <f t="shared" si="18"/>
        <v>374.5</v>
      </c>
      <c r="Q125" s="266">
        <f t="shared" si="34"/>
        <v>301190.77088496066</v>
      </c>
      <c r="R125" s="266">
        <f t="shared" si="35"/>
        <v>204809724.20177326</v>
      </c>
      <c r="S125" s="266">
        <f t="shared" si="19"/>
        <v>-400</v>
      </c>
      <c r="T125" s="266">
        <f t="shared" si="36"/>
        <v>-321699.08772759483</v>
      </c>
      <c r="U125" s="268">
        <f t="shared" si="37"/>
        <v>-218755379.65476447</v>
      </c>
    </row>
    <row r="126" spans="3:21" x14ac:dyDescent="0.25">
      <c r="C126" s="265">
        <v>17</v>
      </c>
      <c r="D126" s="266">
        <v>32</v>
      </c>
      <c r="E126" s="273">
        <f t="shared" si="29"/>
        <v>804.24771931898704</v>
      </c>
      <c r="F126" s="271">
        <v>-100</v>
      </c>
      <c r="G126" s="267">
        <f t="shared" si="14"/>
        <v>-100</v>
      </c>
      <c r="H126" s="266">
        <f t="shared" si="15"/>
        <v>374.5</v>
      </c>
      <c r="I126" s="266">
        <f t="shared" si="30"/>
        <v>301190.77088496066</v>
      </c>
      <c r="J126" s="266">
        <f t="shared" si="31"/>
        <v>-30119077.088496067</v>
      </c>
      <c r="K126" s="266">
        <f t="shared" si="16"/>
        <v>-400</v>
      </c>
      <c r="L126" s="266">
        <f t="shared" si="32"/>
        <v>-321699.08772759483</v>
      </c>
      <c r="M126" s="268">
        <f t="shared" si="33"/>
        <v>32169908.772759482</v>
      </c>
      <c r="N126" s="271">
        <v>680</v>
      </c>
      <c r="O126" s="267">
        <f t="shared" si="17"/>
        <v>680</v>
      </c>
      <c r="P126" s="266">
        <f t="shared" si="18"/>
        <v>374.5</v>
      </c>
      <c r="Q126" s="266">
        <f t="shared" si="34"/>
        <v>301190.77088496066</v>
      </c>
      <c r="R126" s="266">
        <f t="shared" si="35"/>
        <v>204809724.20177326</v>
      </c>
      <c r="S126" s="266">
        <f t="shared" si="19"/>
        <v>-400</v>
      </c>
      <c r="T126" s="266">
        <f t="shared" si="36"/>
        <v>-321699.08772759483</v>
      </c>
      <c r="U126" s="268">
        <f t="shared" si="37"/>
        <v>-218755379.65476447</v>
      </c>
    </row>
    <row r="127" spans="3:21" x14ac:dyDescent="0.25">
      <c r="C127" s="265">
        <v>18</v>
      </c>
      <c r="D127" s="266">
        <v>32</v>
      </c>
      <c r="E127" s="273">
        <f t="shared" si="29"/>
        <v>804.24771931898704</v>
      </c>
      <c r="F127" s="271">
        <v>-300</v>
      </c>
      <c r="G127" s="267">
        <f t="shared" si="14"/>
        <v>-300</v>
      </c>
      <c r="H127" s="266">
        <f t="shared" si="15"/>
        <v>374.5</v>
      </c>
      <c r="I127" s="266">
        <f t="shared" si="30"/>
        <v>301190.77088496066</v>
      </c>
      <c r="J127" s="266">
        <f t="shared" si="31"/>
        <v>-90357231.265488192</v>
      </c>
      <c r="K127" s="266">
        <f t="shared" si="16"/>
        <v>-400</v>
      </c>
      <c r="L127" s="266">
        <f t="shared" si="32"/>
        <v>-321699.08772759483</v>
      </c>
      <c r="M127" s="268">
        <f t="shared" si="33"/>
        <v>96509726.318278447</v>
      </c>
      <c r="N127" s="271">
        <v>680</v>
      </c>
      <c r="O127" s="267">
        <f t="shared" si="17"/>
        <v>680</v>
      </c>
      <c r="P127" s="266">
        <f t="shared" si="18"/>
        <v>374.5</v>
      </c>
      <c r="Q127" s="266">
        <f t="shared" si="34"/>
        <v>301190.77088496066</v>
      </c>
      <c r="R127" s="266">
        <f t="shared" si="35"/>
        <v>204809724.20177326</v>
      </c>
      <c r="S127" s="266">
        <f t="shared" si="19"/>
        <v>-400</v>
      </c>
      <c r="T127" s="266">
        <f t="shared" si="36"/>
        <v>-321699.08772759483</v>
      </c>
      <c r="U127" s="268">
        <f t="shared" si="37"/>
        <v>-218755379.65476447</v>
      </c>
    </row>
    <row r="128" spans="3:21" x14ac:dyDescent="0.25">
      <c r="D128" s="178"/>
      <c r="E128" s="86"/>
      <c r="G128" s="86"/>
      <c r="H128" s="86"/>
      <c r="I128" s="8"/>
      <c r="J128" s="8"/>
      <c r="K128" s="8"/>
      <c r="L128" s="8"/>
      <c r="M128" s="179"/>
    </row>
    <row r="129" spans="2:116" s="281" customFormat="1" x14ac:dyDescent="0.25">
      <c r="D129" s="282"/>
      <c r="E129" s="283"/>
      <c r="G129" s="283"/>
      <c r="H129" s="283"/>
      <c r="I129" s="284"/>
      <c r="J129" s="284"/>
      <c r="K129" s="284"/>
      <c r="L129" s="284"/>
      <c r="M129" s="285"/>
    </row>
    <row r="130" spans="2:116" ht="16.5" thickBot="1" x14ac:dyDescent="0.3">
      <c r="C130" s="278" t="s">
        <v>42</v>
      </c>
      <c r="D130" s="178"/>
      <c r="E130" s="86"/>
      <c r="G130" s="86"/>
      <c r="H130" s="86"/>
      <c r="I130" s="8"/>
      <c r="J130" s="8"/>
      <c r="K130" s="8"/>
      <c r="L130" s="8"/>
      <c r="M130" s="179"/>
    </row>
    <row r="131" spans="2:116" ht="17.25" thickTop="1" thickBot="1" x14ac:dyDescent="0.3">
      <c r="C131" s="11" t="s">
        <v>70</v>
      </c>
      <c r="D131" s="12"/>
      <c r="E131" s="12"/>
      <c r="F131" s="186" t="s">
        <v>17</v>
      </c>
      <c r="G131" s="187">
        <f>INDEX(D$71:U$71,MATCH(MIN(D$73:U$73),D$73:U$73,0))</f>
        <v>6</v>
      </c>
      <c r="H131" s="181"/>
      <c r="I131" s="8"/>
      <c r="J131" s="8"/>
      <c r="K131" s="8"/>
      <c r="L131" s="8"/>
      <c r="M131" s="179"/>
      <c r="O131" s="180" t="s">
        <v>42</v>
      </c>
    </row>
    <row r="132" spans="2:116" ht="15.75" thickTop="1" x14ac:dyDescent="0.25">
      <c r="C132" s="13" t="s">
        <v>71</v>
      </c>
      <c r="E132" t="s">
        <v>9</v>
      </c>
      <c r="F132" s="7" t="s">
        <v>17</v>
      </c>
      <c r="G132" s="86">
        <f>+MIN(D$73:U$73)</f>
        <v>-530</v>
      </c>
      <c r="H132" s="182"/>
      <c r="I132" s="8"/>
      <c r="L132" t="s">
        <v>97</v>
      </c>
      <c r="N132" s="179"/>
      <c r="O132" s="18"/>
      <c r="P132" s="19" t="s">
        <v>129</v>
      </c>
      <c r="Q132" s="279" t="s">
        <v>23</v>
      </c>
      <c r="R132" s="20" t="s">
        <v>142</v>
      </c>
    </row>
    <row r="133" spans="2:116" x14ac:dyDescent="0.25">
      <c r="C133" s="13"/>
      <c r="E133" t="s">
        <v>143</v>
      </c>
      <c r="F133" s="7" t="s">
        <v>17</v>
      </c>
      <c r="G133" s="86">
        <f>+$D$77-G132</f>
        <v>1130</v>
      </c>
      <c r="H133" s="182"/>
      <c r="I133" t="s">
        <v>148</v>
      </c>
      <c r="L133" s="23" t="s">
        <v>15</v>
      </c>
      <c r="M133" s="25" t="s">
        <v>9</v>
      </c>
      <c r="N133" s="179"/>
      <c r="O133" s="289" t="s">
        <v>11</v>
      </c>
      <c r="P133" s="286">
        <f>+CQ143/10^3</f>
        <v>25301.206390946216</v>
      </c>
      <c r="Q133" s="287">
        <f>+DE143/10^3</f>
        <v>4406.5464925588367</v>
      </c>
      <c r="R133" s="288">
        <f>+P133+Q133</f>
        <v>29707.752883505054</v>
      </c>
      <c r="V133" s="2"/>
      <c r="W133" s="2"/>
    </row>
    <row r="134" spans="2:116" ht="15.75" thickBot="1" x14ac:dyDescent="0.3">
      <c r="C134" s="13"/>
      <c r="E134" t="s">
        <v>25</v>
      </c>
      <c r="F134" s="7" t="s">
        <v>17</v>
      </c>
      <c r="G134" s="200">
        <f>ecu/(ecu+0/Es)*G133</f>
        <v>1130</v>
      </c>
      <c r="H134" s="182"/>
      <c r="I134" t="s">
        <v>149</v>
      </c>
      <c r="L134" s="188">
        <f>E76</f>
        <v>-750</v>
      </c>
      <c r="M134" s="189">
        <f>+G132</f>
        <v>-530</v>
      </c>
      <c r="N134" s="179"/>
      <c r="O134" s="289" t="s">
        <v>13</v>
      </c>
      <c r="P134" s="286">
        <f>+SQRT(P135^2 +P136^2)</f>
        <v>1729.7589361272326</v>
      </c>
      <c r="Q134" s="286">
        <f t="shared" ref="Q134:R134" si="38">+SQRT(Q135^2 +Q136^2)</f>
        <v>504.91305618199908</v>
      </c>
      <c r="R134" s="288">
        <f t="shared" si="38"/>
        <v>2234.6719923092314</v>
      </c>
      <c r="V134" s="2"/>
      <c r="W134" s="2"/>
    </row>
    <row r="135" spans="2:116" ht="15.75" thickTop="1" x14ac:dyDescent="0.25">
      <c r="C135" s="183" t="s">
        <v>72</v>
      </c>
      <c r="D135" s="179"/>
      <c r="F135" s="7" t="s">
        <v>17</v>
      </c>
      <c r="G135" s="61">
        <v>50</v>
      </c>
      <c r="H135" s="182"/>
      <c r="I135" s="290" t="s">
        <v>146</v>
      </c>
      <c r="J135" s="291">
        <f>+ecu*(G134-h/2)/G134</f>
        <v>2.4238938053097346E-3</v>
      </c>
      <c r="L135" s="190">
        <f>+D76</f>
        <v>750</v>
      </c>
      <c r="M135" s="157">
        <f>+G132</f>
        <v>-530</v>
      </c>
      <c r="O135" s="21" t="s">
        <v>126</v>
      </c>
      <c r="P135" s="62">
        <f>+CT143/10^6</f>
        <v>1729.7589361272326</v>
      </c>
      <c r="Q135" s="280">
        <f>+DJ143/10^6</f>
        <v>504.91305618199908</v>
      </c>
      <c r="R135" s="100">
        <f t="shared" ref="R135" si="39">+P135+Q135</f>
        <v>2234.6719923092314</v>
      </c>
      <c r="CN135" s="70" t="s">
        <v>101</v>
      </c>
      <c r="CO135" s="71"/>
      <c r="CP135" s="71"/>
      <c r="CQ135" s="71"/>
      <c r="CR135" s="71" t="s">
        <v>102</v>
      </c>
      <c r="CS135" s="71"/>
      <c r="CT135" s="72"/>
      <c r="CW135" s="70" t="s">
        <v>101</v>
      </c>
      <c r="CX135" s="71"/>
      <c r="CY135" s="71"/>
      <c r="CZ135" s="71"/>
      <c r="DA135" s="71"/>
      <c r="DB135" s="71" t="s">
        <v>105</v>
      </c>
      <c r="DC135" s="71"/>
      <c r="DD135" s="71"/>
      <c r="DE135" s="71"/>
      <c r="DF135" s="72"/>
    </row>
    <row r="136" spans="2:116" ht="15.75" thickBot="1" x14ac:dyDescent="0.3">
      <c r="C136" s="15" t="s">
        <v>73</v>
      </c>
      <c r="D136" s="16"/>
      <c r="E136" s="16"/>
      <c r="F136" s="184" t="s">
        <v>17</v>
      </c>
      <c r="G136" s="185">
        <f>G134/G135</f>
        <v>22.6</v>
      </c>
      <c r="H136" s="17"/>
      <c r="I136" s="292" t="s">
        <v>147</v>
      </c>
      <c r="J136" s="293">
        <f>+ecu/G134</f>
        <v>2.9203539823008849E-6</v>
      </c>
      <c r="O136" s="22" t="s">
        <v>127</v>
      </c>
      <c r="P136" s="89">
        <f>+CU143/10^6</f>
        <v>0</v>
      </c>
      <c r="Q136" s="277">
        <f>+DK143/10^6</f>
        <v>0</v>
      </c>
      <c r="R136" s="101">
        <f>+P136+Q136</f>
        <v>0</v>
      </c>
      <c r="CN136" s="154" t="s">
        <v>103</v>
      </c>
      <c r="CO136" s="205"/>
      <c r="CP136" s="205"/>
      <c r="CQ136" s="205"/>
      <c r="CR136" s="205"/>
      <c r="CS136" s="205"/>
      <c r="CT136" s="191"/>
      <c r="CW136" s="154" t="s">
        <v>106</v>
      </c>
      <c r="CX136" s="205"/>
      <c r="CY136" s="205"/>
      <c r="CZ136" s="205"/>
      <c r="DA136" s="205"/>
      <c r="DB136" s="205"/>
      <c r="DC136" s="205"/>
      <c r="DD136" s="205"/>
      <c r="DE136" s="205"/>
      <c r="DF136" s="191"/>
    </row>
    <row r="137" spans="2:116" ht="15.75" thickTop="1" x14ac:dyDescent="0.25">
      <c r="CN137" s="154" t="s">
        <v>104</v>
      </c>
      <c r="CO137" s="205"/>
      <c r="CP137" s="205"/>
      <c r="CQ137" s="205"/>
      <c r="CR137" s="205"/>
      <c r="CS137" s="205"/>
      <c r="CT137" s="191"/>
      <c r="CW137" s="154" t="s">
        <v>104</v>
      </c>
      <c r="CX137" s="205"/>
      <c r="CY137" s="205"/>
      <c r="CZ137" s="205"/>
      <c r="DA137" s="205"/>
      <c r="DB137" s="205" t="s">
        <v>107</v>
      </c>
      <c r="DC137" s="205"/>
      <c r="DD137" s="205"/>
      <c r="DE137" s="205"/>
      <c r="DF137" s="191"/>
    </row>
    <row r="138" spans="2:116" x14ac:dyDescent="0.25">
      <c r="D138" s="5" t="s">
        <v>82</v>
      </c>
      <c r="L138" s="69" t="s">
        <v>58</v>
      </c>
      <c r="AC138" s="69" t="s">
        <v>79</v>
      </c>
      <c r="BB138" s="69" t="s">
        <v>83</v>
      </c>
      <c r="BS138" s="69" t="s">
        <v>88</v>
      </c>
      <c r="CN138" s="154" t="s">
        <v>115</v>
      </c>
      <c r="CO138" s="205"/>
      <c r="CP138" s="205"/>
      <c r="CQ138" s="205"/>
      <c r="CR138" s="205"/>
      <c r="CS138" s="205"/>
      <c r="CT138" s="191"/>
      <c r="CW138" s="154" t="s">
        <v>123</v>
      </c>
      <c r="CX138" s="205"/>
      <c r="CY138" s="205"/>
      <c r="CZ138" s="205"/>
      <c r="DA138" s="205"/>
      <c r="DB138" s="205"/>
      <c r="DC138" s="205"/>
      <c r="DD138" s="205"/>
      <c r="DE138" s="205"/>
      <c r="DF138" s="191"/>
    </row>
    <row r="139" spans="2:116" x14ac:dyDescent="0.25">
      <c r="D139" s="70" t="s">
        <v>52</v>
      </c>
      <c r="E139" s="71"/>
      <c r="F139" s="71"/>
      <c r="G139" s="71"/>
      <c r="H139" s="71"/>
      <c r="I139" s="71"/>
      <c r="J139" s="72"/>
      <c r="L139" s="70" t="s">
        <v>59</v>
      </c>
      <c r="M139" s="71"/>
      <c r="N139" s="71"/>
      <c r="O139" s="72"/>
      <c r="AC139" s="70" t="s">
        <v>80</v>
      </c>
      <c r="AD139" s="71"/>
      <c r="AE139" s="71"/>
      <c r="AF139" s="71"/>
      <c r="AG139" s="71"/>
      <c r="AH139" s="72"/>
      <c r="BB139" s="70" t="s">
        <v>84</v>
      </c>
      <c r="BC139" s="71"/>
      <c r="BD139" s="71"/>
      <c r="BE139" s="71"/>
      <c r="BF139" s="71"/>
      <c r="BG139" s="72"/>
      <c r="BS139" s="70" t="s">
        <v>90</v>
      </c>
      <c r="BT139" s="71"/>
      <c r="BU139" s="71"/>
      <c r="BV139" s="71"/>
      <c r="BW139" s="71"/>
      <c r="BX139" s="72"/>
      <c r="CI139" s="63" t="s">
        <v>152</v>
      </c>
      <c r="CJ139" s="64"/>
      <c r="CK139" s="65"/>
      <c r="CN139" s="154" t="s">
        <v>124</v>
      </c>
      <c r="CO139" s="205"/>
      <c r="CP139" s="205"/>
      <c r="CQ139" s="205"/>
      <c r="CR139" s="205"/>
      <c r="CS139" s="205"/>
      <c r="CT139" s="191"/>
      <c r="CW139" s="154" t="s">
        <v>125</v>
      </c>
      <c r="CX139" s="205"/>
      <c r="CY139" s="205"/>
      <c r="CZ139" s="205"/>
      <c r="DA139" s="205"/>
      <c r="DB139" s="205"/>
      <c r="DC139" s="205"/>
      <c r="DD139" s="205"/>
      <c r="DE139" s="205"/>
      <c r="DF139" s="191"/>
    </row>
    <row r="140" spans="2:116" x14ac:dyDescent="0.25">
      <c r="D140" s="73" t="s">
        <v>53</v>
      </c>
      <c r="E140" s="74"/>
      <c r="F140" s="74" t="s">
        <v>54</v>
      </c>
      <c r="G140" s="74"/>
      <c r="H140" s="74" t="s">
        <v>55</v>
      </c>
      <c r="I140" s="74"/>
      <c r="J140" s="75"/>
      <c r="L140" s="73" t="s">
        <v>60</v>
      </c>
      <c r="M140" s="74"/>
      <c r="N140" s="74"/>
      <c r="O140" s="75"/>
      <c r="AC140" s="73" t="s">
        <v>81</v>
      </c>
      <c r="AD140" s="74"/>
      <c r="AE140" s="74"/>
      <c r="AF140" s="74"/>
      <c r="AG140" s="74"/>
      <c r="AH140" s="75"/>
      <c r="BB140" s="73" t="s">
        <v>85</v>
      </c>
      <c r="BC140" s="74"/>
      <c r="BD140" s="74"/>
      <c r="BE140" s="74"/>
      <c r="BF140" s="74"/>
      <c r="BG140" s="75"/>
      <c r="BS140" s="73" t="s">
        <v>89</v>
      </c>
      <c r="BT140" s="74"/>
      <c r="BU140" s="74"/>
      <c r="BV140" s="74"/>
      <c r="BW140" s="74"/>
      <c r="BX140" s="75"/>
      <c r="CC140" s="192" t="s">
        <v>111</v>
      </c>
      <c r="CD140" s="193"/>
      <c r="CE140" s="194"/>
      <c r="CF140" s="195"/>
      <c r="CI140" s="66" t="s">
        <v>153</v>
      </c>
      <c r="CJ140" s="67"/>
      <c r="CK140" s="68"/>
      <c r="CN140" s="73" t="s">
        <v>116</v>
      </c>
      <c r="CO140" s="74"/>
      <c r="CP140" s="74"/>
      <c r="CQ140" s="74"/>
      <c r="CR140" s="74"/>
      <c r="CS140" s="74"/>
      <c r="CT140" s="75"/>
      <c r="CW140" s="73" t="s">
        <v>116</v>
      </c>
      <c r="CX140" s="74"/>
      <c r="CY140" s="74"/>
      <c r="CZ140" s="74"/>
      <c r="DA140" s="74"/>
      <c r="DB140" s="74"/>
      <c r="DC140" s="74"/>
      <c r="DD140" s="74"/>
      <c r="DE140" s="74"/>
      <c r="DF140" s="75"/>
    </row>
    <row r="141" spans="2:116" ht="16.5" thickBot="1" x14ac:dyDescent="0.3">
      <c r="C141" s="61" t="s">
        <v>144</v>
      </c>
      <c r="CA141" s="61" t="s">
        <v>144</v>
      </c>
      <c r="CI141" t="s">
        <v>112</v>
      </c>
      <c r="CN141" s="180" t="s">
        <v>40</v>
      </c>
      <c r="CO141" s="61" t="s">
        <v>144</v>
      </c>
      <c r="CW141" s="180" t="s">
        <v>39</v>
      </c>
      <c r="CX141" s="180"/>
      <c r="DA141" s="61" t="s">
        <v>144</v>
      </c>
    </row>
    <row r="142" spans="2:116" ht="24.75" customHeight="1" thickTop="1" x14ac:dyDescent="0.25">
      <c r="B142" s="18"/>
      <c r="C142" s="19"/>
      <c r="D142" s="115" t="s">
        <v>76</v>
      </c>
      <c r="E142" s="115"/>
      <c r="F142" s="116"/>
      <c r="G142" s="117"/>
      <c r="H142" s="115"/>
      <c r="I142" s="115"/>
      <c r="J142" s="115"/>
      <c r="K142" s="120"/>
      <c r="L142" s="124" t="s">
        <v>77</v>
      </c>
      <c r="M142" s="118"/>
      <c r="N142" s="118"/>
      <c r="O142" s="118"/>
      <c r="P142" s="118"/>
      <c r="Q142" s="118"/>
      <c r="R142" s="118"/>
      <c r="S142" s="125"/>
      <c r="T142" s="141" t="s">
        <v>78</v>
      </c>
      <c r="U142" s="142"/>
      <c r="V142" s="142"/>
      <c r="W142" s="142"/>
      <c r="X142" s="142"/>
      <c r="Y142" s="142"/>
      <c r="Z142" s="142"/>
      <c r="AA142" s="142"/>
      <c r="AB142" s="143"/>
      <c r="AC142" s="127" t="s">
        <v>76</v>
      </c>
      <c r="AD142" s="115"/>
      <c r="AE142" s="116"/>
      <c r="AF142" s="117"/>
      <c r="AG142" s="115"/>
      <c r="AH142" s="115"/>
      <c r="AI142" s="115"/>
      <c r="AJ142" s="128"/>
      <c r="AK142" s="124" t="s">
        <v>77</v>
      </c>
      <c r="AL142" s="118"/>
      <c r="AM142" s="118"/>
      <c r="AN142" s="118"/>
      <c r="AO142" s="118"/>
      <c r="AP142" s="118"/>
      <c r="AQ142" s="118"/>
      <c r="AR142" s="125"/>
      <c r="AS142" s="141" t="s">
        <v>78</v>
      </c>
      <c r="AT142" s="142"/>
      <c r="AU142" s="142"/>
      <c r="AV142" s="142"/>
      <c r="AW142" s="142"/>
      <c r="AX142" s="142"/>
      <c r="AY142" s="142"/>
      <c r="AZ142" s="142"/>
      <c r="BA142" s="143"/>
      <c r="BB142" s="139" t="s">
        <v>86</v>
      </c>
      <c r="BC142" s="119"/>
      <c r="BD142" s="119"/>
      <c r="BE142" s="119"/>
      <c r="BF142" s="119"/>
      <c r="BG142" s="119"/>
      <c r="BH142" s="119"/>
      <c r="BI142" s="119"/>
      <c r="BJ142" s="122" t="s">
        <v>87</v>
      </c>
      <c r="BK142" s="119"/>
      <c r="BL142" s="119"/>
      <c r="BM142" s="119"/>
      <c r="BN142" s="119"/>
      <c r="BO142" s="119"/>
      <c r="BP142" s="119"/>
      <c r="BQ142" s="140"/>
      <c r="BR142" s="18" t="s">
        <v>91</v>
      </c>
      <c r="BS142" s="119" t="s">
        <v>92</v>
      </c>
      <c r="BT142" s="113"/>
      <c r="BU142" s="113"/>
      <c r="BV142" s="113"/>
      <c r="BW142" s="113"/>
      <c r="BX142" s="113"/>
      <c r="BY142" s="149"/>
      <c r="BZ142" s="151" t="s">
        <v>93</v>
      </c>
      <c r="CA142" s="152" t="s">
        <v>74</v>
      </c>
      <c r="CB142" s="139" t="s">
        <v>110</v>
      </c>
      <c r="CC142" s="113"/>
      <c r="CD142" s="113"/>
      <c r="CE142" s="113"/>
      <c r="CF142" s="113"/>
      <c r="CG142" s="113"/>
      <c r="CH142" s="149"/>
      <c r="CI142" s="202" t="s">
        <v>15</v>
      </c>
      <c r="CJ142" s="203" t="s">
        <v>9</v>
      </c>
      <c r="CK142" s="203" t="s">
        <v>15</v>
      </c>
      <c r="CL142" s="204" t="s">
        <v>9</v>
      </c>
      <c r="CN142" s="42" t="s">
        <v>9</v>
      </c>
      <c r="CO142" s="43" t="s">
        <v>27</v>
      </c>
      <c r="CP142" s="43" t="s">
        <v>28</v>
      </c>
      <c r="CQ142" s="43" t="s">
        <v>37</v>
      </c>
      <c r="CR142" s="43" t="s">
        <v>113</v>
      </c>
      <c r="CS142" s="43" t="s">
        <v>114</v>
      </c>
      <c r="CT142" s="43" t="s">
        <v>117</v>
      </c>
      <c r="CU142" s="44" t="s">
        <v>118</v>
      </c>
      <c r="CW142" s="42" t="s">
        <v>63</v>
      </c>
      <c r="CX142" s="43" t="s">
        <v>137</v>
      </c>
      <c r="CY142" s="43" t="s">
        <v>9</v>
      </c>
      <c r="CZ142" s="43" t="s">
        <v>154</v>
      </c>
      <c r="DA142" s="43" t="s">
        <v>32</v>
      </c>
      <c r="DB142" s="43" t="s">
        <v>31</v>
      </c>
      <c r="DC142" s="43" t="s">
        <v>28</v>
      </c>
      <c r="DD142" s="43" t="s">
        <v>33</v>
      </c>
      <c r="DE142" s="43" t="s">
        <v>34</v>
      </c>
      <c r="DF142" s="43" t="s">
        <v>155</v>
      </c>
      <c r="DG142" s="43" t="s">
        <v>154</v>
      </c>
      <c r="DH142" s="43" t="s">
        <v>119</v>
      </c>
      <c r="DI142" s="43" t="s">
        <v>120</v>
      </c>
      <c r="DJ142" s="43" t="s">
        <v>121</v>
      </c>
      <c r="DK142" s="44" t="s">
        <v>122</v>
      </c>
    </row>
    <row r="143" spans="2:116" s="30" customFormat="1" x14ac:dyDescent="0.25">
      <c r="B143" s="129" t="s">
        <v>75</v>
      </c>
      <c r="C143" s="130" t="s">
        <v>98</v>
      </c>
      <c r="D143" s="131">
        <v>1</v>
      </c>
      <c r="E143" s="131">
        <v>2</v>
      </c>
      <c r="F143" s="131">
        <v>3</v>
      </c>
      <c r="G143" s="131">
        <v>4</v>
      </c>
      <c r="H143" s="131">
        <v>5</v>
      </c>
      <c r="I143" s="131">
        <v>6</v>
      </c>
      <c r="J143" s="131">
        <v>7</v>
      </c>
      <c r="K143" s="132">
        <v>8</v>
      </c>
      <c r="L143" s="133">
        <v>1</v>
      </c>
      <c r="M143" s="134">
        <v>2</v>
      </c>
      <c r="N143" s="134">
        <v>3</v>
      </c>
      <c r="O143" s="134">
        <v>4</v>
      </c>
      <c r="P143" s="134">
        <v>5</v>
      </c>
      <c r="Q143" s="134">
        <v>6</v>
      </c>
      <c r="R143" s="134">
        <v>7</v>
      </c>
      <c r="S143" s="135">
        <v>8</v>
      </c>
      <c r="T143" s="144">
        <v>1</v>
      </c>
      <c r="U143" s="145">
        <v>2</v>
      </c>
      <c r="V143" s="145">
        <v>3</v>
      </c>
      <c r="W143" s="145">
        <v>4</v>
      </c>
      <c r="X143" s="145">
        <v>5</v>
      </c>
      <c r="Y143" s="145">
        <v>6</v>
      </c>
      <c r="Z143" s="145">
        <v>7</v>
      </c>
      <c r="AA143" s="145">
        <v>8</v>
      </c>
      <c r="AB143" s="146"/>
      <c r="AC143" s="136">
        <v>1</v>
      </c>
      <c r="AD143" s="131">
        <v>2</v>
      </c>
      <c r="AE143" s="131">
        <v>3</v>
      </c>
      <c r="AF143" s="131">
        <v>4</v>
      </c>
      <c r="AG143" s="131">
        <v>5</v>
      </c>
      <c r="AH143" s="131">
        <v>6</v>
      </c>
      <c r="AI143" s="131">
        <v>7</v>
      </c>
      <c r="AJ143" s="137">
        <v>8</v>
      </c>
      <c r="AK143" s="133">
        <v>1</v>
      </c>
      <c r="AL143" s="134">
        <v>2</v>
      </c>
      <c r="AM143" s="134">
        <v>3</v>
      </c>
      <c r="AN143" s="134">
        <v>4</v>
      </c>
      <c r="AO143" s="134">
        <v>5</v>
      </c>
      <c r="AP143" s="134">
        <v>6</v>
      </c>
      <c r="AQ143" s="134">
        <v>7</v>
      </c>
      <c r="AR143" s="135">
        <v>8</v>
      </c>
      <c r="AS143" s="144">
        <v>1</v>
      </c>
      <c r="AT143" s="145">
        <v>2</v>
      </c>
      <c r="AU143" s="145">
        <v>3</v>
      </c>
      <c r="AV143" s="145">
        <v>4</v>
      </c>
      <c r="AW143" s="145">
        <v>5</v>
      </c>
      <c r="AX143" s="145">
        <v>6</v>
      </c>
      <c r="AY143" s="145">
        <v>7</v>
      </c>
      <c r="AZ143" s="145">
        <v>8</v>
      </c>
      <c r="BA143" s="146"/>
      <c r="BB143" s="129">
        <v>1</v>
      </c>
      <c r="BC143" s="130">
        <v>2</v>
      </c>
      <c r="BD143" s="130">
        <v>3</v>
      </c>
      <c r="BE143" s="130">
        <v>4</v>
      </c>
      <c r="BF143" s="130">
        <v>5</v>
      </c>
      <c r="BG143" s="130">
        <v>6</v>
      </c>
      <c r="BH143" s="130">
        <v>7</v>
      </c>
      <c r="BI143" s="130">
        <v>8</v>
      </c>
      <c r="BJ143" s="130">
        <v>1</v>
      </c>
      <c r="BK143" s="130">
        <v>2</v>
      </c>
      <c r="BL143" s="130">
        <v>3</v>
      </c>
      <c r="BM143" s="130">
        <v>4</v>
      </c>
      <c r="BN143" s="130">
        <v>5</v>
      </c>
      <c r="BO143" s="130">
        <v>6</v>
      </c>
      <c r="BP143" s="130">
        <v>7</v>
      </c>
      <c r="BQ143" s="138">
        <v>8</v>
      </c>
      <c r="BR143" s="129"/>
      <c r="BS143" s="130">
        <v>1</v>
      </c>
      <c r="BT143" s="130">
        <v>2</v>
      </c>
      <c r="BU143" s="130">
        <v>3</v>
      </c>
      <c r="BV143" s="130">
        <v>4</v>
      </c>
      <c r="BW143" s="130">
        <v>5</v>
      </c>
      <c r="BX143" s="130">
        <v>6</v>
      </c>
      <c r="BY143" s="138">
        <v>7</v>
      </c>
      <c r="BZ143" s="150">
        <f>+SUM(BZ144:BZ193)</f>
        <v>46093.799999999996</v>
      </c>
      <c r="CA143" s="153">
        <f>+SUM(CA144:CA193)</f>
        <v>1041719.8800000001</v>
      </c>
      <c r="CB143" s="129">
        <v>1</v>
      </c>
      <c r="CC143" s="130">
        <v>2</v>
      </c>
      <c r="CD143" s="130">
        <v>3</v>
      </c>
      <c r="CE143" s="130">
        <v>4</v>
      </c>
      <c r="CF143" s="130">
        <v>5</v>
      </c>
      <c r="CG143" s="130">
        <v>6</v>
      </c>
      <c r="CH143" s="138">
        <v>7</v>
      </c>
      <c r="CI143" s="197">
        <f>+SUM(CI144:CI193)</f>
        <v>0</v>
      </c>
      <c r="CJ143" s="198">
        <f>+SUM(CJ144:CJ193)</f>
        <v>1749.9999999999989</v>
      </c>
      <c r="CK143" s="198">
        <f>+SUM(CK144:CK193)</f>
        <v>0</v>
      </c>
      <c r="CL143" s="199">
        <f>+SUM(CL144:CL193)</f>
        <v>1749.9999999999989</v>
      </c>
      <c r="CN143" s="47"/>
      <c r="CO143" s="48"/>
      <c r="CP143" s="48"/>
      <c r="CQ143" s="49">
        <f>+SUM(CQ144:CQ193)</f>
        <v>25301206.390946217</v>
      </c>
      <c r="CR143" s="49">
        <f>+SUM(CR144:CR193)</f>
        <v>25301206.390946217</v>
      </c>
      <c r="CS143" s="49">
        <f>+SUM(CS144:CS193)</f>
        <v>0</v>
      </c>
      <c r="CT143" s="49">
        <f>+SUM(CT144:CT193)</f>
        <v>1729758936.1272326</v>
      </c>
      <c r="CU143" s="206">
        <f>+SUM(CU144:CU193)</f>
        <v>0</v>
      </c>
      <c r="CW143" s="47"/>
      <c r="CX143" s="48"/>
      <c r="CY143" s="48"/>
      <c r="CZ143" s="48"/>
      <c r="DA143" s="48"/>
      <c r="DB143" s="48"/>
      <c r="DC143" s="49"/>
      <c r="DD143" s="48"/>
      <c r="DE143" s="52">
        <f>+SUM(DE144:DE161)</f>
        <v>4406546.4925588369</v>
      </c>
      <c r="DF143" s="48"/>
      <c r="DG143" s="48"/>
      <c r="DH143" s="49">
        <f>+SUM(DH144:DH161)</f>
        <v>4406546.4925588369</v>
      </c>
      <c r="DI143" s="49">
        <f>+SUM(DI144:DI161)</f>
        <v>0</v>
      </c>
      <c r="DJ143" s="49">
        <f>+SUM(DJ144:DJ161)</f>
        <v>504913056.18199909</v>
      </c>
      <c r="DK143" s="206">
        <f>+SUM(DK144:DK161)</f>
        <v>0</v>
      </c>
      <c r="DL143"/>
    </row>
    <row r="144" spans="2:116" x14ac:dyDescent="0.25">
      <c r="B144" s="129">
        <v>1</v>
      </c>
      <c r="C144" s="114">
        <f>+$D$77-(B144-0.5)*$G$136</f>
        <v>588.70000000000005</v>
      </c>
      <c r="D144" s="41" t="str">
        <f>IF(D$58-E$58=0,"",(-(E$57-D$57)*$C144-(D$57*E$58-E$57*D$58))/(D$58-E$58))</f>
        <v/>
      </c>
      <c r="E144" s="41">
        <f t="shared" ref="E144:K145" si="40">IF(E$58-F$58=0,"",(-(F$57-E$57)*$C144-(E$57*F$58-F$57*E$58))/(E$58-F$58))</f>
        <v>561.29999999999995</v>
      </c>
      <c r="F144" s="41">
        <f t="shared" si="40"/>
        <v>750</v>
      </c>
      <c r="G144" s="41">
        <f t="shared" si="40"/>
        <v>1738.7</v>
      </c>
      <c r="H144" s="41" t="str">
        <f t="shared" si="40"/>
        <v/>
      </c>
      <c r="I144" s="41">
        <f t="shared" si="40"/>
        <v>-1738.7</v>
      </c>
      <c r="J144" s="41">
        <f t="shared" si="40"/>
        <v>-750</v>
      </c>
      <c r="K144" s="121">
        <f t="shared" si="40"/>
        <v>-561.29999999999995</v>
      </c>
      <c r="L144" s="126" t="str">
        <f>IF(D$63-E$63=0,"",(-(E$62-D$62)*$C144-(D$62*E$63-E$62*D$63))/(D$63-E$63))</f>
        <v/>
      </c>
      <c r="M144" s="41">
        <f t="shared" ref="M144:S159" si="41">IF(E$63-F$63=0,"",(-(F$62-E$62)*$C144-(E$62*F$63-F$62*E$63))/(E$63-F$63))</f>
        <v>-438.70000000000005</v>
      </c>
      <c r="N144" s="41">
        <f t="shared" si="41"/>
        <v>-150</v>
      </c>
      <c r="O144" s="41">
        <f t="shared" si="41"/>
        <v>738.7</v>
      </c>
      <c r="P144" s="41" t="str">
        <f t="shared" si="41"/>
        <v/>
      </c>
      <c r="Q144" s="41">
        <f t="shared" si="41"/>
        <v>-1438.7</v>
      </c>
      <c r="R144" s="41">
        <f t="shared" si="41"/>
        <v>-550</v>
      </c>
      <c r="S144" s="112">
        <f t="shared" si="41"/>
        <v>-261.29999999999995</v>
      </c>
      <c r="T144" s="123" t="str">
        <f>IF(D$68-E$68=0,"",(-(E$67-D$67)*$C144-(D$67*E$68-E$67*D$68))/(D$68-E$68))</f>
        <v/>
      </c>
      <c r="U144" s="41">
        <f t="shared" ref="U144:AA159" si="42">IF(E$68-F$68=0,"",(-(F$67-E$67)*$C144-(E$67*F$68-F$67*E$68))/(E$68-F$68))</f>
        <v>261.29999999999995</v>
      </c>
      <c r="V144" s="41">
        <f t="shared" si="42"/>
        <v>550</v>
      </c>
      <c r="W144" s="41">
        <f t="shared" si="42"/>
        <v>1438.7</v>
      </c>
      <c r="X144" s="41" t="str">
        <f t="shared" si="42"/>
        <v/>
      </c>
      <c r="Y144" s="41">
        <f t="shared" si="42"/>
        <v>-738.7</v>
      </c>
      <c r="Z144" s="41">
        <f t="shared" si="42"/>
        <v>150</v>
      </c>
      <c r="AA144" s="41">
        <f t="shared" si="42"/>
        <v>438.70000000000005</v>
      </c>
      <c r="AB144" s="53"/>
      <c r="AC144" s="126" t="str">
        <f>IF(IF(D$57=E$57,AND($C144&gt;=MIN(D$58,E$58),$C144&lt;=MAX(D$58,E$58)),AND(D144&gt;=MIN(D$57,E$57),D144&lt;=MAX(D$57,E$57))),D144,"")</f>
        <v/>
      </c>
      <c r="AD144" s="41">
        <f t="shared" ref="AD144:AJ159" si="43">IF(IF(E$57=F$57,AND($C144&gt;=MIN(E$58,F$58),$C144&lt;=MAX(E$58,F$58)),AND(E144&gt;=MIN(E$57,F$57),E144&lt;=MAX(E$57,F$57))),E144,"")</f>
        <v>561.29999999999995</v>
      </c>
      <c r="AE144" s="41" t="str">
        <f t="shared" si="43"/>
        <v/>
      </c>
      <c r="AF144" s="41" t="str">
        <f t="shared" si="43"/>
        <v/>
      </c>
      <c r="AG144" s="41" t="str">
        <f t="shared" si="43"/>
        <v/>
      </c>
      <c r="AH144" s="41" t="str">
        <f t="shared" si="43"/>
        <v/>
      </c>
      <c r="AI144" s="41" t="str">
        <f t="shared" si="43"/>
        <v/>
      </c>
      <c r="AJ144" s="112">
        <f t="shared" si="43"/>
        <v>-561.29999999999995</v>
      </c>
      <c r="AK144" s="126" t="str">
        <f>IF(IF(D$62=E$62,AND($C144&gt;=MIN(D$63,E$63),$C144&lt;=MAX(D$63,E$63)),AND(L144&gt;=MIN(D$62,E$62),L144&lt;=MAX(D$62,E$62))),L144,"")</f>
        <v/>
      </c>
      <c r="AL144" s="41" t="str">
        <f t="shared" ref="AL144:AR159" si="44">IF(IF(E$62=F$62,AND($C144&gt;=MIN(E$63,F$63),$C144&lt;=MAX(E$63,F$63)),AND(M144&gt;=MIN(E$62,F$62),M144&lt;=MAX(E$62,F$62))),M144,"")</f>
        <v/>
      </c>
      <c r="AM144" s="41" t="str">
        <f t="shared" si="44"/>
        <v/>
      </c>
      <c r="AN144" s="41" t="str">
        <f t="shared" si="44"/>
        <v/>
      </c>
      <c r="AO144" s="41" t="str">
        <f t="shared" si="44"/>
        <v/>
      </c>
      <c r="AP144" s="41" t="str">
        <f t="shared" si="44"/>
        <v/>
      </c>
      <c r="AQ144" s="41" t="str">
        <f t="shared" si="44"/>
        <v/>
      </c>
      <c r="AR144" s="112" t="str">
        <f t="shared" si="44"/>
        <v/>
      </c>
      <c r="AS144" s="123" t="str">
        <f>IF(IF(D$67=E$67,AND($C144&gt;=MIN(D$68,E$68),$C144&lt;=MAX(D$68,E$68)),AND(T144&gt;=MIN(D$67,E$67),T144&lt;=MAX(D$67,E$67))),T144,"")</f>
        <v/>
      </c>
      <c r="AT144" s="41" t="str">
        <f t="shared" ref="AT144:AZ159" si="45">IF(IF(E$67=F$67,AND($C144&gt;=MIN(E$68,F$68),$C144&lt;=MAX(E$68,F$68)),AND(U144&gt;=MIN(E$67,F$67),U144&lt;=MAX(E$67,F$67))),U144,"")</f>
        <v/>
      </c>
      <c r="AU144" s="41" t="str">
        <f t="shared" si="45"/>
        <v/>
      </c>
      <c r="AV144" s="41" t="str">
        <f t="shared" si="45"/>
        <v/>
      </c>
      <c r="AW144" s="41" t="str">
        <f t="shared" si="45"/>
        <v/>
      </c>
      <c r="AX144" s="41" t="str">
        <f t="shared" si="45"/>
        <v/>
      </c>
      <c r="AY144" s="41" t="str">
        <f t="shared" si="45"/>
        <v/>
      </c>
      <c r="AZ144" s="41" t="str">
        <f>IF(IF(K$67=L$67,AND($C144&gt;=MIN(K$68,L$68),$C144&lt;=MAX(K$68,L$68)),AND(AA144&gt;=MIN(K$67,L$67),AA144&lt;=MAX(K$67,L$67))),AA144,"")</f>
        <v/>
      </c>
      <c r="BA144" s="53"/>
      <c r="BB144" s="147" cm="1">
        <f t="array" ref="BB144:BC144">IFERROR(_xlfn._xlws.SORT(_xlfn.UNIQUE(_xlfn._xlws.FILTER($AC144:$AZ144,ISNUMBER($AC144:$AZ144)),TRUE),,,TRUE),"")</f>
        <v>-561.29999999999995</v>
      </c>
      <c r="BC144" s="51">
        <v>561.29999999999995</v>
      </c>
      <c r="BD144" s="51"/>
      <c r="BE144" s="51"/>
      <c r="BF144" s="51"/>
      <c r="BG144" s="51"/>
      <c r="BH144" s="51"/>
      <c r="BI144" s="51"/>
      <c r="BJ144" s="51">
        <f>IF(ISNUMBER(BB144),$C144,"")</f>
        <v>588.70000000000005</v>
      </c>
      <c r="BK144" s="51">
        <f t="shared" ref="BK144:BQ159" si="46">IF(ISNUMBER(BC144),$C144,"")</f>
        <v>588.70000000000005</v>
      </c>
      <c r="BL144" s="51" t="str">
        <f t="shared" si="46"/>
        <v/>
      </c>
      <c r="BM144" s="51" t="str">
        <f t="shared" si="46"/>
        <v/>
      </c>
      <c r="BN144" s="51" t="str">
        <f t="shared" si="46"/>
        <v/>
      </c>
      <c r="BO144" s="51" t="str">
        <f t="shared" si="46"/>
        <v/>
      </c>
      <c r="BP144" s="51" t="str">
        <f t="shared" si="46"/>
        <v/>
      </c>
      <c r="BQ144" s="148" t="str">
        <f t="shared" si="46"/>
        <v/>
      </c>
      <c r="BR144" s="170">
        <f>COUNTIF(BJ144:BQ144,"&lt;0")+COUNTIF(BJ144:BQ144,"&gt;0")</f>
        <v>2</v>
      </c>
      <c r="BS144" s="172">
        <f>IF(ISNUMBER(BC144),IF(ISEVEN(BB$143),"hole",(BC144-BB144)),0)</f>
        <v>1122.5999999999999</v>
      </c>
      <c r="BT144" s="172">
        <f t="shared" ref="BT144:BY159" si="47">IF(ISNUMBER(BD144),IF(ISEVEN(BC$143),"hole",(BD144-BC144)),0)</f>
        <v>0</v>
      </c>
      <c r="BU144" s="172">
        <f t="shared" si="47"/>
        <v>0</v>
      </c>
      <c r="BV144" s="172">
        <f t="shared" si="47"/>
        <v>0</v>
      </c>
      <c r="BW144" s="172">
        <f t="shared" si="47"/>
        <v>0</v>
      </c>
      <c r="BX144" s="172">
        <f t="shared" si="47"/>
        <v>0</v>
      </c>
      <c r="BY144" s="173">
        <f t="shared" si="47"/>
        <v>0</v>
      </c>
      <c r="BZ144" s="123" cm="1">
        <f t="array" ref="BZ144">IF(ISEVEN(BR144),SUM(BS144:BY144),SUM(ABS(BS144:BY144)))</f>
        <v>1122.5999999999999</v>
      </c>
      <c r="CA144" s="112">
        <f t="shared" ref="CA144:CA175" si="48">+BZ144*$G$136</f>
        <v>25370.76</v>
      </c>
      <c r="CB144" s="126">
        <f>+IF(AND(ISNUMBER(BS144),BS144&gt;0),BB144+BS144/2,0)</f>
        <v>0</v>
      </c>
      <c r="CC144" s="41">
        <f t="shared" ref="CC144:CH159" si="49">+IF(AND(ISNUMBER(BT144),BT144&gt;0),BC144+BT144/2,0)</f>
        <v>0</v>
      </c>
      <c r="CD144" s="41">
        <f t="shared" si="49"/>
        <v>0</v>
      </c>
      <c r="CE144" s="41">
        <f t="shared" si="49"/>
        <v>0</v>
      </c>
      <c r="CF144" s="41">
        <f t="shared" si="49"/>
        <v>0</v>
      </c>
      <c r="CG144" s="41">
        <f t="shared" si="49"/>
        <v>0</v>
      </c>
      <c r="CH144" s="112">
        <f t="shared" si="49"/>
        <v>0</v>
      </c>
      <c r="CI144" s="196">
        <f>+SUMPRODUCT(BS144:BY144,CB144:CH144)/BZ144</f>
        <v>0</v>
      </c>
      <c r="CJ144" s="2">
        <f>+C144</f>
        <v>588.70000000000005</v>
      </c>
      <c r="CK144" s="200">
        <f t="shared" ref="CK144:CK175" si="50">(CI144-xc)*COS(RADIANS(p)) + (CJ144-yc)*SIN(RADIANS(p))</f>
        <v>0</v>
      </c>
      <c r="CL144" s="201">
        <f t="shared" ref="CL144:CL175" si="51">-(CI144-xc)*SIN(RADIANS(p)) +(CJ144-yc)*COS(RADIANS(p))</f>
        <v>588.70000000000005</v>
      </c>
      <c r="CN144" s="126">
        <f t="shared" ref="CN144:CN175" si="52">+C144-yc</f>
        <v>588.70000000000005</v>
      </c>
      <c r="CO144" s="50">
        <f>$J$135+$J$136*CN144</f>
        <v>4.1431061946902653E-3</v>
      </c>
      <c r="CP144" s="40">
        <f t="shared" ref="CP144:CP175" si="53">+IF(CO144&gt;=0,IF(CO144&lt;=eco,1-(1-CO144/eco)^n,1),0)*0.85*fck</f>
        <v>25.5</v>
      </c>
      <c r="CQ144" s="41">
        <f>+CP144*CA144</f>
        <v>646954.38</v>
      </c>
      <c r="CR144" s="41">
        <f>+CQ144*COS(RADIANS(p))</f>
        <v>646954.38</v>
      </c>
      <c r="CS144" s="41">
        <f>+CQ144*SIN(RADIANS(p))</f>
        <v>0</v>
      </c>
      <c r="CT144" s="41">
        <f>+CR144*CL144</f>
        <v>380862043.50600004</v>
      </c>
      <c r="CU144" s="112">
        <f>+CS144*CK144</f>
        <v>0</v>
      </c>
      <c r="CW144" s="21" cm="1">
        <f t="array" ref="CW144:CW161">+TRANSPOSE($D$71:$U$71)</f>
        <v>1</v>
      </c>
      <c r="CX144" s="41" cm="1">
        <f t="array" ref="CX144:CX161">+TRANSPOSE($D$23:$U$23)</f>
        <v>32</v>
      </c>
      <c r="CY144" s="41" cm="1">
        <f t="array" ref="CY144:CY161">+TRANSPOSE($D$73:$U$73)</f>
        <v>530</v>
      </c>
      <c r="CZ144" s="51">
        <f t="shared" ref="CZ144:CZ161" si="54">CY144-yc</f>
        <v>530</v>
      </c>
      <c r="DA144" s="50">
        <f>$J$135+$J$136*CZ144</f>
        <v>3.9716814159292037E-3</v>
      </c>
      <c r="DB144" s="40">
        <f t="shared" ref="DB144:DB161" si="55">DA144*Es</f>
        <v>794.33628318584078</v>
      </c>
      <c r="DC144" s="40">
        <f t="shared" ref="DC144:DC161" si="56">+IF(DB144&gt;=0,IF(DA144&lt;=eco,1-(1-DA144/eco)^n,1),0)*0.85*fck</f>
        <v>25.5</v>
      </c>
      <c r="DD144" s="51">
        <f t="shared" ref="DD144:DD161" si="57">MAX(MIN(DB144,fy),-fy)-IF(DB144&gt;=0,DC144,0)</f>
        <v>374.5</v>
      </c>
      <c r="DE144" s="39">
        <f>+DD144*0.25*PI()*CX144^2</f>
        <v>301190.77088496066</v>
      </c>
      <c r="DF144" s="41" cm="1">
        <f t="array" ref="DF144:DF161">+TRANSPOSE($D$21:$U$21)-xc</f>
        <v>-400</v>
      </c>
      <c r="DG144" s="51" cm="1">
        <f t="array" ref="DG144:DG161">+TRANSPOSE($D$22:$U$22)-yc</f>
        <v>530</v>
      </c>
      <c r="DH144" s="41">
        <f t="shared" ref="DH144:DH161" si="58">+DE144*COS(RADIANS(p))</f>
        <v>301190.77088496066</v>
      </c>
      <c r="DI144" s="41">
        <f t="shared" ref="DI144:DI161" si="59">+DE144*SIN(RADIANS(p))</f>
        <v>0</v>
      </c>
      <c r="DJ144" s="41">
        <f t="shared" ref="DJ144:DJ161" si="60">+DH144*DG144</f>
        <v>159631108.56902915</v>
      </c>
      <c r="DK144" s="112">
        <f t="shared" ref="DK144:DK161" si="61">+DI144*DF144</f>
        <v>0</v>
      </c>
    </row>
    <row r="145" spans="2:115" x14ac:dyDescent="0.25">
      <c r="B145" s="129">
        <v>2</v>
      </c>
      <c r="C145" s="114">
        <f>+$D$77-(B145-0.5)*$G$136</f>
        <v>566.1</v>
      </c>
      <c r="D145" s="41" t="str">
        <f>IF(D$58-E$58=0,"",(-(E$57-D$57)*$C145-(D$57*E$58-E$57*D$58))/(D$58-E$58))</f>
        <v/>
      </c>
      <c r="E145" s="41">
        <f t="shared" si="40"/>
        <v>583.9</v>
      </c>
      <c r="F145" s="41">
        <f t="shared" si="40"/>
        <v>750</v>
      </c>
      <c r="G145" s="41">
        <f t="shared" si="40"/>
        <v>1716.1</v>
      </c>
      <c r="H145" s="41" t="str">
        <f t="shared" si="40"/>
        <v/>
      </c>
      <c r="I145" s="41">
        <f t="shared" si="40"/>
        <v>-1716.1</v>
      </c>
      <c r="J145" s="41">
        <f t="shared" si="40"/>
        <v>-750</v>
      </c>
      <c r="K145" s="121">
        <f t="shared" si="40"/>
        <v>-583.9</v>
      </c>
      <c r="L145" s="126" t="str">
        <f>IF(D$63-E$63=0,"",(-(E$62-D$62)*$C145-(D$62*E$63-E$62*D$63))/(D$63-E$63))</f>
        <v/>
      </c>
      <c r="M145" s="41">
        <f t="shared" si="41"/>
        <v>-416.1</v>
      </c>
      <c r="N145" s="41">
        <f t="shared" si="41"/>
        <v>-150</v>
      </c>
      <c r="O145" s="41">
        <f t="shared" si="41"/>
        <v>716.1</v>
      </c>
      <c r="P145" s="41" t="str">
        <f t="shared" si="41"/>
        <v/>
      </c>
      <c r="Q145" s="41">
        <f t="shared" si="41"/>
        <v>-1416.1</v>
      </c>
      <c r="R145" s="41">
        <f t="shared" si="41"/>
        <v>-550</v>
      </c>
      <c r="S145" s="112">
        <f t="shared" si="41"/>
        <v>-283.89999999999998</v>
      </c>
      <c r="T145" s="123" t="str">
        <f>IF(D$68-E$68=0,"",(-(E$67-D$67)*$C145-(D$67*E$68-E$67*D$68))/(D$68-E$68))</f>
        <v/>
      </c>
      <c r="U145" s="41">
        <f t="shared" si="42"/>
        <v>283.89999999999998</v>
      </c>
      <c r="V145" s="41">
        <f t="shared" si="42"/>
        <v>550</v>
      </c>
      <c r="W145" s="41">
        <f t="shared" si="42"/>
        <v>1416.1</v>
      </c>
      <c r="X145" s="41" t="str">
        <f t="shared" si="42"/>
        <v/>
      </c>
      <c r="Y145" s="41">
        <f t="shared" si="42"/>
        <v>-716.1</v>
      </c>
      <c r="Z145" s="41">
        <f t="shared" si="42"/>
        <v>150</v>
      </c>
      <c r="AA145" s="41">
        <f t="shared" si="42"/>
        <v>416.1</v>
      </c>
      <c r="AB145" s="53"/>
      <c r="AC145" s="126" t="str">
        <f>IF(IF(D$57=E$57,AND($C145&gt;=MIN(D$58,E$58),$C145&lt;=MAX(D$58,E$58)),AND(D145&gt;=MIN(D$57,E$57),D145&lt;=MAX(D$57,E$57))),D145,"")</f>
        <v/>
      </c>
      <c r="AD145" s="41">
        <f t="shared" si="43"/>
        <v>583.9</v>
      </c>
      <c r="AE145" s="41" t="str">
        <f t="shared" si="43"/>
        <v/>
      </c>
      <c r="AF145" s="41" t="str">
        <f t="shared" si="43"/>
        <v/>
      </c>
      <c r="AG145" s="41" t="str">
        <f t="shared" si="43"/>
        <v/>
      </c>
      <c r="AH145" s="41" t="str">
        <f t="shared" si="43"/>
        <v/>
      </c>
      <c r="AI145" s="41" t="str">
        <f t="shared" si="43"/>
        <v/>
      </c>
      <c r="AJ145" s="112">
        <f t="shared" si="43"/>
        <v>-583.9</v>
      </c>
      <c r="AK145" s="126" t="str">
        <f>IF(IF(D$62=E$62,AND($C145&gt;=MIN(D$63,E$63),$C145&lt;=MAX(D$63,E$63)),AND(L145&gt;=MIN(D$62,E$62),L145&lt;=MAX(D$62,E$62))),L145,"")</f>
        <v/>
      </c>
      <c r="AL145" s="41" t="str">
        <f t="shared" si="44"/>
        <v/>
      </c>
      <c r="AM145" s="41" t="str">
        <f t="shared" si="44"/>
        <v/>
      </c>
      <c r="AN145" s="41" t="str">
        <f t="shared" si="44"/>
        <v/>
      </c>
      <c r="AO145" s="41" t="str">
        <f t="shared" si="44"/>
        <v/>
      </c>
      <c r="AP145" s="41" t="str">
        <f t="shared" si="44"/>
        <v/>
      </c>
      <c r="AQ145" s="41" t="str">
        <f t="shared" si="44"/>
        <v/>
      </c>
      <c r="AR145" s="112" t="str">
        <f t="shared" si="44"/>
        <v/>
      </c>
      <c r="AS145" s="123" t="str">
        <f>IF(IF(D$67=E$67,AND($C145&gt;=MIN(D$68,E$68),$C145&lt;=MAX(D$68,E$68)),AND(T145&gt;=MIN(D$67,E$67),T145&lt;=MAX(D$67,E$67))),T145,"")</f>
        <v/>
      </c>
      <c r="AT145" s="41" t="str">
        <f t="shared" si="45"/>
        <v/>
      </c>
      <c r="AU145" s="41" t="str">
        <f t="shared" si="45"/>
        <v/>
      </c>
      <c r="AV145" s="41" t="str">
        <f t="shared" si="45"/>
        <v/>
      </c>
      <c r="AW145" s="41" t="str">
        <f t="shared" si="45"/>
        <v/>
      </c>
      <c r="AX145" s="41" t="str">
        <f t="shared" si="45"/>
        <v/>
      </c>
      <c r="AY145" s="41" t="str">
        <f t="shared" si="45"/>
        <v/>
      </c>
      <c r="AZ145" s="41" t="str">
        <f>IF(IF(K$67=L$67,AND($C145&gt;=MIN(K$68,L$68),$C145&lt;=MAX(K$68,L$68)),AND(AA145&gt;=MIN(K$67,L$67),AA145&lt;=MAX(K$67,L$67))),AA145,"")</f>
        <v/>
      </c>
      <c r="BA145" s="53"/>
      <c r="BB145" s="147" cm="1">
        <f t="array" ref="BB145:BC145">IFERROR(_xlfn._xlws.SORT(_xlfn.UNIQUE(_xlfn._xlws.FILTER($AC145:$AZ145,ISNUMBER($AC145:$AZ145)),TRUE),,,TRUE),"")</f>
        <v>-583.9</v>
      </c>
      <c r="BC145" s="51">
        <v>583.9</v>
      </c>
      <c r="BD145" s="51"/>
      <c r="BE145" s="51"/>
      <c r="BF145" s="51"/>
      <c r="BG145" s="51"/>
      <c r="BH145" s="51"/>
      <c r="BI145" s="51"/>
      <c r="BJ145" s="51">
        <f>IF(ISNUMBER(BB145),$C145,"")</f>
        <v>566.1</v>
      </c>
      <c r="BK145" s="51">
        <f t="shared" si="46"/>
        <v>566.1</v>
      </c>
      <c r="BL145" s="51" t="str">
        <f t="shared" si="46"/>
        <v/>
      </c>
      <c r="BM145" s="51" t="str">
        <f t="shared" si="46"/>
        <v/>
      </c>
      <c r="BN145" s="51" t="str">
        <f t="shared" si="46"/>
        <v/>
      </c>
      <c r="BO145" s="51" t="str">
        <f t="shared" si="46"/>
        <v/>
      </c>
      <c r="BP145" s="51" t="str">
        <f t="shared" si="46"/>
        <v/>
      </c>
      <c r="BQ145" s="148" t="str">
        <f t="shared" si="46"/>
        <v/>
      </c>
      <c r="BR145" s="170">
        <f t="shared" ref="BR145:BR173" si="62">COUNTIF(BJ145:BQ145,"&lt;0")+COUNTIF(BJ145:BQ145,"&gt;0")</f>
        <v>2</v>
      </c>
      <c r="BS145" s="172">
        <f t="shared" ref="BS145:BY173" si="63">IF(ISNUMBER(BC145),IF(ISEVEN(BB$143),"hole",(BC145-BB145)),0)</f>
        <v>1167.8</v>
      </c>
      <c r="BT145" s="172">
        <f t="shared" si="47"/>
        <v>0</v>
      </c>
      <c r="BU145" s="172">
        <f t="shared" si="47"/>
        <v>0</v>
      </c>
      <c r="BV145" s="172">
        <f t="shared" si="47"/>
        <v>0</v>
      </c>
      <c r="BW145" s="172">
        <f t="shared" si="47"/>
        <v>0</v>
      </c>
      <c r="BX145" s="172">
        <f t="shared" si="47"/>
        <v>0</v>
      </c>
      <c r="BY145" s="173">
        <f t="shared" si="47"/>
        <v>0</v>
      </c>
      <c r="BZ145" s="123" cm="1">
        <f t="array" ref="BZ145">IF(ISEVEN(BR145),SUM(BS145:BY145),SUM(ABS(BS145:BY145)))</f>
        <v>1167.8</v>
      </c>
      <c r="CA145" s="112">
        <f t="shared" si="48"/>
        <v>26392.28</v>
      </c>
      <c r="CB145" s="126">
        <f t="shared" ref="CB145:CH173" si="64">+IF(AND(ISNUMBER(BS145),BS145&gt;0),BB145+BS145/2,0)</f>
        <v>0</v>
      </c>
      <c r="CC145" s="41">
        <f t="shared" si="49"/>
        <v>0</v>
      </c>
      <c r="CD145" s="41">
        <f t="shared" si="49"/>
        <v>0</v>
      </c>
      <c r="CE145" s="41">
        <f t="shared" si="49"/>
        <v>0</v>
      </c>
      <c r="CF145" s="41">
        <f t="shared" si="49"/>
        <v>0</v>
      </c>
      <c r="CG145" s="41">
        <f t="shared" si="49"/>
        <v>0</v>
      </c>
      <c r="CH145" s="112">
        <f t="shared" si="49"/>
        <v>0</v>
      </c>
      <c r="CI145" s="196">
        <f t="shared" ref="CI145:CI173" si="65">+SUMPRODUCT(BS145:BY145,CB145:CH145)/BZ145</f>
        <v>0</v>
      </c>
      <c r="CJ145" s="2">
        <f t="shared" ref="CJ145:CJ173" si="66">+C145</f>
        <v>566.1</v>
      </c>
      <c r="CK145" s="200">
        <f t="shared" si="50"/>
        <v>0</v>
      </c>
      <c r="CL145" s="201">
        <f t="shared" si="51"/>
        <v>566.1</v>
      </c>
      <c r="CN145" s="126">
        <f t="shared" si="52"/>
        <v>566.1</v>
      </c>
      <c r="CO145" s="50">
        <f t="shared" ref="CO145:CO193" si="67">$J$135+$J$136*CN145</f>
        <v>4.0771061946902661E-3</v>
      </c>
      <c r="CP145" s="40">
        <f t="shared" si="53"/>
        <v>25.5</v>
      </c>
      <c r="CQ145" s="41">
        <f t="shared" ref="CQ145:CQ175" si="68">+CP145*CA145</f>
        <v>673003.14</v>
      </c>
      <c r="CR145" s="41">
        <f t="shared" ref="CR145:CR175" si="69">+CQ145*COS(RADIANS(p))</f>
        <v>673003.14</v>
      </c>
      <c r="CS145" s="41">
        <f t="shared" ref="CS145:CS175" si="70">+CQ145*SIN(RADIANS(p))</f>
        <v>0</v>
      </c>
      <c r="CT145" s="41">
        <f t="shared" ref="CT145:CT193" si="71">+CR145*CL145</f>
        <v>380987077.55400002</v>
      </c>
      <c r="CU145" s="112">
        <f t="shared" ref="CU145:CU193" si="72">+CS145*CK145</f>
        <v>0</v>
      </c>
      <c r="CW145" s="21">
        <v>2</v>
      </c>
      <c r="CX145" s="41">
        <v>32</v>
      </c>
      <c r="CY145" s="41">
        <v>530</v>
      </c>
      <c r="CZ145" s="51">
        <f t="shared" si="54"/>
        <v>530</v>
      </c>
      <c r="DA145" s="50">
        <f t="shared" ref="DA145:DA161" si="73">$J$135+$J$136*CZ145</f>
        <v>3.9716814159292037E-3</v>
      </c>
      <c r="DB145" s="40">
        <f t="shared" si="55"/>
        <v>794.33628318584078</v>
      </c>
      <c r="DC145" s="40">
        <f t="shared" si="56"/>
        <v>25.5</v>
      </c>
      <c r="DD145" s="51">
        <f t="shared" si="57"/>
        <v>374.5</v>
      </c>
      <c r="DE145" s="39">
        <f t="shared" ref="DE145:DE161" si="74">+DD145*0.25*PI()*CX145^2</f>
        <v>301190.77088496066</v>
      </c>
      <c r="DF145" s="41">
        <v>-200</v>
      </c>
      <c r="DG145" s="51">
        <v>530</v>
      </c>
      <c r="DH145" s="41">
        <f t="shared" si="58"/>
        <v>301190.77088496066</v>
      </c>
      <c r="DI145" s="41">
        <f t="shared" si="59"/>
        <v>0</v>
      </c>
      <c r="DJ145" s="41">
        <f t="shared" si="60"/>
        <v>159631108.56902915</v>
      </c>
      <c r="DK145" s="112">
        <f t="shared" si="61"/>
        <v>0</v>
      </c>
    </row>
    <row r="146" spans="2:115" x14ac:dyDescent="0.25">
      <c r="B146" s="129">
        <v>3</v>
      </c>
      <c r="C146" s="114">
        <f>+$D$77-(B146-0.5)*$G$136</f>
        <v>543.5</v>
      </c>
      <c r="D146" s="41" t="str">
        <f t="shared" ref="D146:K161" si="75">IF(D$58-E$58=0,"",(-(E$57-D$57)*$C146-(D$57*E$58-E$57*D$58))/(D$58-E$58))</f>
        <v/>
      </c>
      <c r="E146" s="41">
        <f t="shared" si="75"/>
        <v>606.5</v>
      </c>
      <c r="F146" s="41">
        <f t="shared" si="75"/>
        <v>750</v>
      </c>
      <c r="G146" s="41">
        <f t="shared" si="75"/>
        <v>1693.5</v>
      </c>
      <c r="H146" s="41" t="str">
        <f t="shared" si="75"/>
        <v/>
      </c>
      <c r="I146" s="41">
        <f t="shared" si="75"/>
        <v>-1693.5</v>
      </c>
      <c r="J146" s="41">
        <f t="shared" si="75"/>
        <v>-750</v>
      </c>
      <c r="K146" s="121">
        <f t="shared" si="75"/>
        <v>-606.5</v>
      </c>
      <c r="L146" s="126" t="str">
        <f t="shared" ref="L146:S173" si="76">IF(D$63-E$63=0,"",(-(E$62-D$62)*$C146-(D$62*E$63-E$62*D$63))/(D$63-E$63))</f>
        <v/>
      </c>
      <c r="M146" s="41">
        <f t="shared" si="41"/>
        <v>-393.5</v>
      </c>
      <c r="N146" s="41">
        <f t="shared" si="41"/>
        <v>-150</v>
      </c>
      <c r="O146" s="41">
        <f t="shared" si="41"/>
        <v>693.5</v>
      </c>
      <c r="P146" s="41" t="str">
        <f t="shared" si="41"/>
        <v/>
      </c>
      <c r="Q146" s="41">
        <f t="shared" si="41"/>
        <v>-1393.5</v>
      </c>
      <c r="R146" s="41">
        <f t="shared" si="41"/>
        <v>-550</v>
      </c>
      <c r="S146" s="112">
        <f t="shared" si="41"/>
        <v>-306.5</v>
      </c>
      <c r="T146" s="123" t="str">
        <f t="shared" ref="T146:AA173" si="77">IF(D$68-E$68=0,"",(-(E$67-D$67)*$C146-(D$67*E$68-E$67*D$68))/(D$68-E$68))</f>
        <v/>
      </c>
      <c r="U146" s="41">
        <f t="shared" si="42"/>
        <v>306.5</v>
      </c>
      <c r="V146" s="41">
        <f t="shared" si="42"/>
        <v>550</v>
      </c>
      <c r="W146" s="41">
        <f t="shared" si="42"/>
        <v>1393.5</v>
      </c>
      <c r="X146" s="41" t="str">
        <f t="shared" si="42"/>
        <v/>
      </c>
      <c r="Y146" s="41">
        <f t="shared" si="42"/>
        <v>-693.5</v>
      </c>
      <c r="Z146" s="41">
        <f t="shared" si="42"/>
        <v>150</v>
      </c>
      <c r="AA146" s="41">
        <f t="shared" si="42"/>
        <v>393.5</v>
      </c>
      <c r="AB146" s="53"/>
      <c r="AC146" s="126" t="str">
        <f t="shared" ref="AC146:AJ173" si="78">IF(IF(D$57=E$57,AND($C146&gt;=MIN(D$58,E$58),$C146&lt;=MAX(D$58,E$58)),AND(D146&gt;=MIN(D$57,E$57),D146&lt;=MAX(D$57,E$57))),D146,"")</f>
        <v/>
      </c>
      <c r="AD146" s="41">
        <f t="shared" si="43"/>
        <v>606.5</v>
      </c>
      <c r="AE146" s="41" t="str">
        <f t="shared" si="43"/>
        <v/>
      </c>
      <c r="AF146" s="41" t="str">
        <f t="shared" si="43"/>
        <v/>
      </c>
      <c r="AG146" s="41" t="str">
        <f t="shared" si="43"/>
        <v/>
      </c>
      <c r="AH146" s="41" t="str">
        <f t="shared" si="43"/>
        <v/>
      </c>
      <c r="AI146" s="41" t="str">
        <f t="shared" si="43"/>
        <v/>
      </c>
      <c r="AJ146" s="112">
        <f t="shared" si="43"/>
        <v>-606.5</v>
      </c>
      <c r="AK146" s="126" t="str">
        <f t="shared" ref="AK146:AR173" si="79">IF(IF(D$62=E$62,AND($C146&gt;=MIN(D$63,E$63),$C146&lt;=MAX(D$63,E$63)),AND(L146&gt;=MIN(D$62,E$62),L146&lt;=MAX(D$62,E$62))),L146,"")</f>
        <v/>
      </c>
      <c r="AL146" s="41" t="str">
        <f t="shared" si="44"/>
        <v/>
      </c>
      <c r="AM146" s="41" t="str">
        <f t="shared" si="44"/>
        <v/>
      </c>
      <c r="AN146" s="41" t="str">
        <f t="shared" si="44"/>
        <v/>
      </c>
      <c r="AO146" s="41" t="str">
        <f t="shared" si="44"/>
        <v/>
      </c>
      <c r="AP146" s="41" t="str">
        <f t="shared" si="44"/>
        <v/>
      </c>
      <c r="AQ146" s="41" t="str">
        <f t="shared" si="44"/>
        <v/>
      </c>
      <c r="AR146" s="112" t="str">
        <f t="shared" si="44"/>
        <v/>
      </c>
      <c r="AS146" s="123" t="str">
        <f t="shared" ref="AS146:AZ173" si="80">IF(IF(D$67=E$67,AND($C146&gt;=MIN(D$68,E$68),$C146&lt;=MAX(D$68,E$68)),AND(T146&gt;=MIN(D$67,E$67),T146&lt;=MAX(D$67,E$67))),T146,"")</f>
        <v/>
      </c>
      <c r="AT146" s="41" t="str">
        <f t="shared" si="45"/>
        <v/>
      </c>
      <c r="AU146" s="41" t="str">
        <f t="shared" si="45"/>
        <v/>
      </c>
      <c r="AV146" s="41" t="str">
        <f t="shared" si="45"/>
        <v/>
      </c>
      <c r="AW146" s="41" t="str">
        <f t="shared" si="45"/>
        <v/>
      </c>
      <c r="AX146" s="41" t="str">
        <f t="shared" si="45"/>
        <v/>
      </c>
      <c r="AY146" s="41" t="str">
        <f t="shared" si="45"/>
        <v/>
      </c>
      <c r="AZ146" s="41" t="str">
        <f t="shared" si="45"/>
        <v/>
      </c>
      <c r="BA146" s="53"/>
      <c r="BB146" s="147" cm="1">
        <f t="array" ref="BB146:BC146">IFERROR(_xlfn._xlws.SORT(_xlfn.UNIQUE(_xlfn._xlws.FILTER($AC146:$AZ146,ISNUMBER($AC146:$AZ146)),TRUE),,,TRUE),"")</f>
        <v>-606.5</v>
      </c>
      <c r="BC146" s="51">
        <v>606.5</v>
      </c>
      <c r="BD146" s="51"/>
      <c r="BE146" s="51"/>
      <c r="BF146" s="51"/>
      <c r="BG146" s="51"/>
      <c r="BH146" s="51"/>
      <c r="BI146" s="51"/>
      <c r="BJ146" s="51">
        <f t="shared" ref="BJ146:BQ173" si="81">IF(ISNUMBER(BB146),$C146,"")</f>
        <v>543.5</v>
      </c>
      <c r="BK146" s="51">
        <f t="shared" si="46"/>
        <v>543.5</v>
      </c>
      <c r="BL146" s="51" t="str">
        <f t="shared" si="46"/>
        <v/>
      </c>
      <c r="BM146" s="51" t="str">
        <f t="shared" si="46"/>
        <v/>
      </c>
      <c r="BN146" s="51" t="str">
        <f t="shared" si="46"/>
        <v/>
      </c>
      <c r="BO146" s="51" t="str">
        <f t="shared" si="46"/>
        <v/>
      </c>
      <c r="BP146" s="51" t="str">
        <f t="shared" si="46"/>
        <v/>
      </c>
      <c r="BQ146" s="148" t="str">
        <f t="shared" si="46"/>
        <v/>
      </c>
      <c r="BR146" s="170">
        <f t="shared" si="62"/>
        <v>2</v>
      </c>
      <c r="BS146" s="172">
        <f t="shared" si="63"/>
        <v>1213</v>
      </c>
      <c r="BT146" s="172">
        <f t="shared" si="47"/>
        <v>0</v>
      </c>
      <c r="BU146" s="172">
        <f t="shared" si="47"/>
        <v>0</v>
      </c>
      <c r="BV146" s="172">
        <f t="shared" si="47"/>
        <v>0</v>
      </c>
      <c r="BW146" s="172">
        <f t="shared" si="47"/>
        <v>0</v>
      </c>
      <c r="BX146" s="172">
        <f t="shared" si="47"/>
        <v>0</v>
      </c>
      <c r="BY146" s="173">
        <f t="shared" si="47"/>
        <v>0</v>
      </c>
      <c r="BZ146" s="123" cm="1">
        <f t="array" ref="BZ146">IF(ISEVEN(BR146),SUM(BS146:BY146),SUM(ABS(BS146:BY146)))</f>
        <v>1213</v>
      </c>
      <c r="CA146" s="112">
        <f t="shared" si="48"/>
        <v>27413.800000000003</v>
      </c>
      <c r="CB146" s="126">
        <f t="shared" si="64"/>
        <v>0</v>
      </c>
      <c r="CC146" s="41">
        <f t="shared" si="49"/>
        <v>0</v>
      </c>
      <c r="CD146" s="41">
        <f t="shared" si="49"/>
        <v>0</v>
      </c>
      <c r="CE146" s="41">
        <f t="shared" si="49"/>
        <v>0</v>
      </c>
      <c r="CF146" s="41">
        <f t="shared" si="49"/>
        <v>0</v>
      </c>
      <c r="CG146" s="41">
        <f t="shared" si="49"/>
        <v>0</v>
      </c>
      <c r="CH146" s="112">
        <f t="shared" si="49"/>
        <v>0</v>
      </c>
      <c r="CI146" s="196">
        <f t="shared" si="65"/>
        <v>0</v>
      </c>
      <c r="CJ146" s="2">
        <f t="shared" si="66"/>
        <v>543.5</v>
      </c>
      <c r="CK146" s="200">
        <f t="shared" si="50"/>
        <v>0</v>
      </c>
      <c r="CL146" s="201">
        <f t="shared" si="51"/>
        <v>543.5</v>
      </c>
      <c r="CN146" s="126">
        <f t="shared" si="52"/>
        <v>543.5</v>
      </c>
      <c r="CO146" s="50">
        <f t="shared" si="67"/>
        <v>4.011106194690266E-3</v>
      </c>
      <c r="CP146" s="40">
        <f t="shared" si="53"/>
        <v>25.5</v>
      </c>
      <c r="CQ146" s="41">
        <f t="shared" si="68"/>
        <v>699051.9</v>
      </c>
      <c r="CR146" s="41">
        <f t="shared" si="69"/>
        <v>699051.9</v>
      </c>
      <c r="CS146" s="41">
        <f t="shared" si="70"/>
        <v>0</v>
      </c>
      <c r="CT146" s="41">
        <f t="shared" si="71"/>
        <v>379934707.65000004</v>
      </c>
      <c r="CU146" s="112">
        <f t="shared" si="72"/>
        <v>0</v>
      </c>
      <c r="CW146" s="21">
        <v>3</v>
      </c>
      <c r="CX146" s="41">
        <v>32</v>
      </c>
      <c r="CY146" s="41">
        <v>530</v>
      </c>
      <c r="CZ146" s="51">
        <f t="shared" si="54"/>
        <v>530</v>
      </c>
      <c r="DA146" s="50">
        <f t="shared" si="73"/>
        <v>3.9716814159292037E-3</v>
      </c>
      <c r="DB146" s="40">
        <f t="shared" si="55"/>
        <v>794.33628318584078</v>
      </c>
      <c r="DC146" s="40">
        <f t="shared" si="56"/>
        <v>25.5</v>
      </c>
      <c r="DD146" s="51">
        <f t="shared" si="57"/>
        <v>374.5</v>
      </c>
      <c r="DE146" s="39">
        <f t="shared" si="74"/>
        <v>301190.77088496066</v>
      </c>
      <c r="DF146" s="41">
        <v>0</v>
      </c>
      <c r="DG146" s="51">
        <v>530</v>
      </c>
      <c r="DH146" s="41">
        <f t="shared" si="58"/>
        <v>301190.77088496066</v>
      </c>
      <c r="DI146" s="41">
        <f t="shared" si="59"/>
        <v>0</v>
      </c>
      <c r="DJ146" s="41">
        <f t="shared" si="60"/>
        <v>159631108.56902915</v>
      </c>
      <c r="DK146" s="112">
        <f t="shared" si="61"/>
        <v>0</v>
      </c>
    </row>
    <row r="147" spans="2:115" x14ac:dyDescent="0.25">
      <c r="B147" s="129">
        <v>4</v>
      </c>
      <c r="C147" s="114">
        <f>+$D$77-(B147-0.5)*$G$136</f>
        <v>520.9</v>
      </c>
      <c r="D147" s="41" t="str">
        <f t="shared" si="75"/>
        <v/>
      </c>
      <c r="E147" s="41">
        <f t="shared" si="75"/>
        <v>629.1</v>
      </c>
      <c r="F147" s="41">
        <f t="shared" si="75"/>
        <v>750</v>
      </c>
      <c r="G147" s="41">
        <f t="shared" si="75"/>
        <v>1670.9</v>
      </c>
      <c r="H147" s="41" t="str">
        <f t="shared" si="75"/>
        <v/>
      </c>
      <c r="I147" s="41">
        <f t="shared" si="75"/>
        <v>-1670.9</v>
      </c>
      <c r="J147" s="41">
        <f t="shared" si="75"/>
        <v>-750</v>
      </c>
      <c r="K147" s="121">
        <f t="shared" si="75"/>
        <v>-629.1</v>
      </c>
      <c r="L147" s="126" t="str">
        <f t="shared" si="76"/>
        <v/>
      </c>
      <c r="M147" s="41">
        <f t="shared" si="41"/>
        <v>-370.9</v>
      </c>
      <c r="N147" s="41">
        <f t="shared" si="41"/>
        <v>-150</v>
      </c>
      <c r="O147" s="41">
        <f t="shared" si="41"/>
        <v>670.9</v>
      </c>
      <c r="P147" s="41" t="str">
        <f t="shared" si="41"/>
        <v/>
      </c>
      <c r="Q147" s="41">
        <f t="shared" si="41"/>
        <v>-1370.9</v>
      </c>
      <c r="R147" s="41">
        <f t="shared" si="41"/>
        <v>-550</v>
      </c>
      <c r="S147" s="112">
        <f t="shared" si="41"/>
        <v>-329.1</v>
      </c>
      <c r="T147" s="123" t="str">
        <f t="shared" si="77"/>
        <v/>
      </c>
      <c r="U147" s="41">
        <f t="shared" si="42"/>
        <v>329.1</v>
      </c>
      <c r="V147" s="41">
        <f t="shared" si="42"/>
        <v>550</v>
      </c>
      <c r="W147" s="41">
        <f t="shared" si="42"/>
        <v>1370.9</v>
      </c>
      <c r="X147" s="41" t="str">
        <f t="shared" si="42"/>
        <v/>
      </c>
      <c r="Y147" s="41">
        <f t="shared" si="42"/>
        <v>-670.9</v>
      </c>
      <c r="Z147" s="41">
        <f t="shared" si="42"/>
        <v>150</v>
      </c>
      <c r="AA147" s="41">
        <f t="shared" si="42"/>
        <v>370.9</v>
      </c>
      <c r="AB147" s="53"/>
      <c r="AC147" s="126" t="str">
        <f t="shared" si="78"/>
        <v/>
      </c>
      <c r="AD147" s="41">
        <f t="shared" si="43"/>
        <v>629.1</v>
      </c>
      <c r="AE147" s="41" t="str">
        <f t="shared" si="43"/>
        <v/>
      </c>
      <c r="AF147" s="41" t="str">
        <f t="shared" si="43"/>
        <v/>
      </c>
      <c r="AG147" s="41" t="str">
        <f t="shared" si="43"/>
        <v/>
      </c>
      <c r="AH147" s="41" t="str">
        <f t="shared" si="43"/>
        <v/>
      </c>
      <c r="AI147" s="41" t="str">
        <f t="shared" si="43"/>
        <v/>
      </c>
      <c r="AJ147" s="112">
        <f t="shared" si="43"/>
        <v>-629.1</v>
      </c>
      <c r="AK147" s="126" t="str">
        <f t="shared" si="79"/>
        <v/>
      </c>
      <c r="AL147" s="41" t="str">
        <f t="shared" si="44"/>
        <v/>
      </c>
      <c r="AM147" s="41" t="str">
        <f t="shared" si="44"/>
        <v/>
      </c>
      <c r="AN147" s="41" t="str">
        <f t="shared" si="44"/>
        <v/>
      </c>
      <c r="AO147" s="41" t="str">
        <f t="shared" si="44"/>
        <v/>
      </c>
      <c r="AP147" s="41" t="str">
        <f t="shared" si="44"/>
        <v/>
      </c>
      <c r="AQ147" s="41" t="str">
        <f t="shared" si="44"/>
        <v/>
      </c>
      <c r="AR147" s="112" t="str">
        <f t="shared" si="44"/>
        <v/>
      </c>
      <c r="AS147" s="123" t="str">
        <f t="shared" si="80"/>
        <v/>
      </c>
      <c r="AT147" s="41" t="str">
        <f t="shared" si="45"/>
        <v/>
      </c>
      <c r="AU147" s="41" t="str">
        <f t="shared" si="45"/>
        <v/>
      </c>
      <c r="AV147" s="41" t="str">
        <f t="shared" si="45"/>
        <v/>
      </c>
      <c r="AW147" s="41" t="str">
        <f t="shared" si="45"/>
        <v/>
      </c>
      <c r="AX147" s="41" t="str">
        <f t="shared" si="45"/>
        <v/>
      </c>
      <c r="AY147" s="41" t="str">
        <f t="shared" si="45"/>
        <v/>
      </c>
      <c r="AZ147" s="41" t="str">
        <f t="shared" si="45"/>
        <v/>
      </c>
      <c r="BA147" s="53"/>
      <c r="BB147" s="147" cm="1">
        <f t="array" ref="BB147:BC147">IFERROR(_xlfn._xlws.SORT(_xlfn.UNIQUE(_xlfn._xlws.FILTER($AC147:$AZ147,ISNUMBER($AC147:$AZ147)),TRUE),,,TRUE),"")</f>
        <v>-629.1</v>
      </c>
      <c r="BC147" s="51">
        <v>629.1</v>
      </c>
      <c r="BD147" s="51"/>
      <c r="BE147" s="51"/>
      <c r="BF147" s="51"/>
      <c r="BG147" s="51"/>
      <c r="BH147" s="51"/>
      <c r="BI147" s="51"/>
      <c r="BJ147" s="51">
        <f t="shared" si="81"/>
        <v>520.9</v>
      </c>
      <c r="BK147" s="51">
        <f t="shared" si="46"/>
        <v>520.9</v>
      </c>
      <c r="BL147" s="51" t="str">
        <f t="shared" si="46"/>
        <v/>
      </c>
      <c r="BM147" s="51" t="str">
        <f t="shared" si="46"/>
        <v/>
      </c>
      <c r="BN147" s="51" t="str">
        <f t="shared" si="46"/>
        <v/>
      </c>
      <c r="BO147" s="51" t="str">
        <f t="shared" si="46"/>
        <v/>
      </c>
      <c r="BP147" s="51" t="str">
        <f t="shared" si="46"/>
        <v/>
      </c>
      <c r="BQ147" s="148" t="str">
        <f t="shared" si="46"/>
        <v/>
      </c>
      <c r="BR147" s="170">
        <f t="shared" si="62"/>
        <v>2</v>
      </c>
      <c r="BS147" s="172">
        <f t="shared" si="63"/>
        <v>1258.2</v>
      </c>
      <c r="BT147" s="172">
        <f t="shared" si="47"/>
        <v>0</v>
      </c>
      <c r="BU147" s="172">
        <f t="shared" si="47"/>
        <v>0</v>
      </c>
      <c r="BV147" s="172">
        <f t="shared" si="47"/>
        <v>0</v>
      </c>
      <c r="BW147" s="172">
        <f t="shared" si="47"/>
        <v>0</v>
      </c>
      <c r="BX147" s="172">
        <f t="shared" si="47"/>
        <v>0</v>
      </c>
      <c r="BY147" s="173">
        <f t="shared" si="47"/>
        <v>0</v>
      </c>
      <c r="BZ147" s="123" cm="1">
        <f t="array" ref="BZ147">IF(ISEVEN(BR147),SUM(BS147:BY147),SUM(ABS(BS147:BY147)))</f>
        <v>1258.2</v>
      </c>
      <c r="CA147" s="112">
        <f t="shared" si="48"/>
        <v>28435.320000000003</v>
      </c>
      <c r="CB147" s="126">
        <f t="shared" si="64"/>
        <v>0</v>
      </c>
      <c r="CC147" s="41">
        <f t="shared" si="49"/>
        <v>0</v>
      </c>
      <c r="CD147" s="41">
        <f t="shared" si="49"/>
        <v>0</v>
      </c>
      <c r="CE147" s="41">
        <f t="shared" si="49"/>
        <v>0</v>
      </c>
      <c r="CF147" s="41">
        <f t="shared" si="49"/>
        <v>0</v>
      </c>
      <c r="CG147" s="41">
        <f t="shared" si="49"/>
        <v>0</v>
      </c>
      <c r="CH147" s="112">
        <f t="shared" si="49"/>
        <v>0</v>
      </c>
      <c r="CI147" s="196">
        <f t="shared" si="65"/>
        <v>0</v>
      </c>
      <c r="CJ147" s="2">
        <f t="shared" si="66"/>
        <v>520.9</v>
      </c>
      <c r="CK147" s="200">
        <f t="shared" si="50"/>
        <v>0</v>
      </c>
      <c r="CL147" s="201">
        <f t="shared" si="51"/>
        <v>520.9</v>
      </c>
      <c r="CN147" s="126">
        <f t="shared" si="52"/>
        <v>520.9</v>
      </c>
      <c r="CO147" s="50">
        <f t="shared" si="67"/>
        <v>3.945106194690266E-3</v>
      </c>
      <c r="CP147" s="40">
        <f t="shared" si="53"/>
        <v>25.5</v>
      </c>
      <c r="CQ147" s="41">
        <f t="shared" si="68"/>
        <v>725100.66</v>
      </c>
      <c r="CR147" s="41">
        <f t="shared" si="69"/>
        <v>725100.66</v>
      </c>
      <c r="CS147" s="41">
        <f t="shared" si="70"/>
        <v>0</v>
      </c>
      <c r="CT147" s="41">
        <f t="shared" si="71"/>
        <v>377704933.79400003</v>
      </c>
      <c r="CU147" s="112">
        <f t="shared" si="72"/>
        <v>0</v>
      </c>
      <c r="CW147" s="21">
        <v>4</v>
      </c>
      <c r="CX147" s="41">
        <v>32</v>
      </c>
      <c r="CY147" s="41">
        <v>530</v>
      </c>
      <c r="CZ147" s="51">
        <f t="shared" si="54"/>
        <v>530</v>
      </c>
      <c r="DA147" s="50">
        <f t="shared" si="73"/>
        <v>3.9716814159292037E-3</v>
      </c>
      <c r="DB147" s="40">
        <f t="shared" si="55"/>
        <v>794.33628318584078</v>
      </c>
      <c r="DC147" s="40">
        <f t="shared" si="56"/>
        <v>25.5</v>
      </c>
      <c r="DD147" s="51">
        <f t="shared" si="57"/>
        <v>374.5</v>
      </c>
      <c r="DE147" s="39">
        <f t="shared" si="74"/>
        <v>301190.77088496066</v>
      </c>
      <c r="DF147" s="41">
        <v>200</v>
      </c>
      <c r="DG147" s="51">
        <v>530</v>
      </c>
      <c r="DH147" s="41">
        <f t="shared" si="58"/>
        <v>301190.77088496066</v>
      </c>
      <c r="DI147" s="41">
        <f t="shared" si="59"/>
        <v>0</v>
      </c>
      <c r="DJ147" s="41">
        <f t="shared" si="60"/>
        <v>159631108.56902915</v>
      </c>
      <c r="DK147" s="112">
        <f t="shared" si="61"/>
        <v>0</v>
      </c>
    </row>
    <row r="148" spans="2:115" x14ac:dyDescent="0.25">
      <c r="B148" s="129">
        <v>5</v>
      </c>
      <c r="C148" s="114">
        <f>+$D$77-(B148-0.5)*$G$136</f>
        <v>498.3</v>
      </c>
      <c r="D148" s="41" t="str">
        <f t="shared" si="75"/>
        <v/>
      </c>
      <c r="E148" s="41">
        <f t="shared" si="75"/>
        <v>651.70000000000005</v>
      </c>
      <c r="F148" s="41">
        <f t="shared" si="75"/>
        <v>750</v>
      </c>
      <c r="G148" s="41">
        <f t="shared" si="75"/>
        <v>1648.3</v>
      </c>
      <c r="H148" s="41" t="str">
        <f t="shared" si="75"/>
        <v/>
      </c>
      <c r="I148" s="41">
        <f t="shared" si="75"/>
        <v>-1648.3</v>
      </c>
      <c r="J148" s="41">
        <f t="shared" si="75"/>
        <v>-750</v>
      </c>
      <c r="K148" s="121">
        <f t="shared" si="75"/>
        <v>-651.70000000000005</v>
      </c>
      <c r="L148" s="126" t="str">
        <f t="shared" si="76"/>
        <v/>
      </c>
      <c r="M148" s="41">
        <f t="shared" si="41"/>
        <v>-348.3</v>
      </c>
      <c r="N148" s="41">
        <f t="shared" si="41"/>
        <v>-150</v>
      </c>
      <c r="O148" s="41">
        <f t="shared" si="41"/>
        <v>648.29999999999995</v>
      </c>
      <c r="P148" s="41" t="str">
        <f t="shared" si="41"/>
        <v/>
      </c>
      <c r="Q148" s="41">
        <f t="shared" si="41"/>
        <v>-1348.3</v>
      </c>
      <c r="R148" s="41">
        <f t="shared" si="41"/>
        <v>-550</v>
      </c>
      <c r="S148" s="112">
        <f t="shared" si="41"/>
        <v>-351.7</v>
      </c>
      <c r="T148" s="123" t="str">
        <f t="shared" si="77"/>
        <v/>
      </c>
      <c r="U148" s="41">
        <f t="shared" si="42"/>
        <v>351.7</v>
      </c>
      <c r="V148" s="41">
        <f t="shared" si="42"/>
        <v>550</v>
      </c>
      <c r="W148" s="41">
        <f t="shared" si="42"/>
        <v>1348.3</v>
      </c>
      <c r="X148" s="41" t="str">
        <f t="shared" si="42"/>
        <v/>
      </c>
      <c r="Y148" s="41">
        <f t="shared" si="42"/>
        <v>-648.29999999999995</v>
      </c>
      <c r="Z148" s="41">
        <f t="shared" si="42"/>
        <v>150</v>
      </c>
      <c r="AA148" s="41">
        <f t="shared" si="42"/>
        <v>348.3</v>
      </c>
      <c r="AB148" s="53"/>
      <c r="AC148" s="126" t="str">
        <f t="shared" si="78"/>
        <v/>
      </c>
      <c r="AD148" s="41">
        <f t="shared" si="43"/>
        <v>651.70000000000005</v>
      </c>
      <c r="AE148" s="41" t="str">
        <f t="shared" si="43"/>
        <v/>
      </c>
      <c r="AF148" s="41" t="str">
        <f t="shared" si="43"/>
        <v/>
      </c>
      <c r="AG148" s="41" t="str">
        <f t="shared" si="43"/>
        <v/>
      </c>
      <c r="AH148" s="41" t="str">
        <f t="shared" si="43"/>
        <v/>
      </c>
      <c r="AI148" s="41" t="str">
        <f t="shared" si="43"/>
        <v/>
      </c>
      <c r="AJ148" s="112">
        <f t="shared" si="43"/>
        <v>-651.70000000000005</v>
      </c>
      <c r="AK148" s="126" t="str">
        <f t="shared" si="79"/>
        <v/>
      </c>
      <c r="AL148" s="41" t="str">
        <f t="shared" si="44"/>
        <v/>
      </c>
      <c r="AM148" s="41" t="str">
        <f t="shared" si="44"/>
        <v/>
      </c>
      <c r="AN148" s="41" t="str">
        <f t="shared" si="44"/>
        <v/>
      </c>
      <c r="AO148" s="41" t="str">
        <f t="shared" si="44"/>
        <v/>
      </c>
      <c r="AP148" s="41" t="str">
        <f t="shared" si="44"/>
        <v/>
      </c>
      <c r="AQ148" s="41" t="str">
        <f t="shared" si="44"/>
        <v/>
      </c>
      <c r="AR148" s="112" t="str">
        <f t="shared" si="44"/>
        <v/>
      </c>
      <c r="AS148" s="123" t="str">
        <f t="shared" si="80"/>
        <v/>
      </c>
      <c r="AT148" s="41" t="str">
        <f t="shared" si="45"/>
        <v/>
      </c>
      <c r="AU148" s="41" t="str">
        <f t="shared" si="45"/>
        <v/>
      </c>
      <c r="AV148" s="41" t="str">
        <f t="shared" si="45"/>
        <v/>
      </c>
      <c r="AW148" s="41" t="str">
        <f t="shared" si="45"/>
        <v/>
      </c>
      <c r="AX148" s="41" t="str">
        <f t="shared" si="45"/>
        <v/>
      </c>
      <c r="AY148" s="41" t="str">
        <f t="shared" si="45"/>
        <v/>
      </c>
      <c r="AZ148" s="41" t="str">
        <f t="shared" si="45"/>
        <v/>
      </c>
      <c r="BA148" s="53"/>
      <c r="BB148" s="147" cm="1">
        <f t="array" ref="BB148:BC148">IFERROR(_xlfn._xlws.SORT(_xlfn.UNIQUE(_xlfn._xlws.FILTER($AC148:$AZ148,ISNUMBER($AC148:$AZ148)),TRUE),,,TRUE),"")</f>
        <v>-651.70000000000005</v>
      </c>
      <c r="BC148" s="51">
        <v>651.70000000000005</v>
      </c>
      <c r="BD148" s="51"/>
      <c r="BE148" s="51"/>
      <c r="BF148" s="51"/>
      <c r="BG148" s="51"/>
      <c r="BH148" s="51"/>
      <c r="BI148" s="51"/>
      <c r="BJ148" s="51">
        <f t="shared" si="81"/>
        <v>498.3</v>
      </c>
      <c r="BK148" s="51">
        <f t="shared" si="46"/>
        <v>498.3</v>
      </c>
      <c r="BL148" s="51" t="str">
        <f t="shared" si="46"/>
        <v/>
      </c>
      <c r="BM148" s="51" t="str">
        <f t="shared" si="46"/>
        <v/>
      </c>
      <c r="BN148" s="51" t="str">
        <f t="shared" si="46"/>
        <v/>
      </c>
      <c r="BO148" s="51" t="str">
        <f t="shared" si="46"/>
        <v/>
      </c>
      <c r="BP148" s="51" t="str">
        <f t="shared" si="46"/>
        <v/>
      </c>
      <c r="BQ148" s="148" t="str">
        <f t="shared" si="46"/>
        <v/>
      </c>
      <c r="BR148" s="170">
        <f t="shared" si="62"/>
        <v>2</v>
      </c>
      <c r="BS148" s="172">
        <f t="shared" si="63"/>
        <v>1303.4000000000001</v>
      </c>
      <c r="BT148" s="172">
        <f t="shared" si="47"/>
        <v>0</v>
      </c>
      <c r="BU148" s="172">
        <f t="shared" si="47"/>
        <v>0</v>
      </c>
      <c r="BV148" s="172">
        <f t="shared" si="47"/>
        <v>0</v>
      </c>
      <c r="BW148" s="172">
        <f t="shared" si="47"/>
        <v>0</v>
      </c>
      <c r="BX148" s="172">
        <f t="shared" si="47"/>
        <v>0</v>
      </c>
      <c r="BY148" s="173">
        <f t="shared" si="47"/>
        <v>0</v>
      </c>
      <c r="BZ148" s="123" cm="1">
        <f t="array" ref="BZ148">IF(ISEVEN(BR148),SUM(BS148:BY148),SUM(ABS(BS148:BY148)))</f>
        <v>1303.4000000000001</v>
      </c>
      <c r="CA148" s="112">
        <f t="shared" si="48"/>
        <v>29456.840000000004</v>
      </c>
      <c r="CB148" s="126">
        <f t="shared" si="64"/>
        <v>0</v>
      </c>
      <c r="CC148" s="41">
        <f t="shared" si="49"/>
        <v>0</v>
      </c>
      <c r="CD148" s="41">
        <f t="shared" si="49"/>
        <v>0</v>
      </c>
      <c r="CE148" s="41">
        <f t="shared" si="49"/>
        <v>0</v>
      </c>
      <c r="CF148" s="41">
        <f t="shared" si="49"/>
        <v>0</v>
      </c>
      <c r="CG148" s="41">
        <f t="shared" si="49"/>
        <v>0</v>
      </c>
      <c r="CH148" s="112">
        <f t="shared" si="49"/>
        <v>0</v>
      </c>
      <c r="CI148" s="196">
        <f t="shared" si="65"/>
        <v>0</v>
      </c>
      <c r="CJ148" s="2">
        <f t="shared" si="66"/>
        <v>498.3</v>
      </c>
      <c r="CK148" s="200">
        <f t="shared" si="50"/>
        <v>0</v>
      </c>
      <c r="CL148" s="201">
        <f t="shared" si="51"/>
        <v>498.3</v>
      </c>
      <c r="CN148" s="126">
        <f t="shared" si="52"/>
        <v>498.3</v>
      </c>
      <c r="CO148" s="50">
        <f t="shared" si="67"/>
        <v>3.8791061946902659E-3</v>
      </c>
      <c r="CP148" s="40">
        <f t="shared" si="53"/>
        <v>25.5</v>
      </c>
      <c r="CQ148" s="41">
        <f t="shared" si="68"/>
        <v>751149.42</v>
      </c>
      <c r="CR148" s="41">
        <f t="shared" si="69"/>
        <v>751149.42</v>
      </c>
      <c r="CS148" s="41">
        <f t="shared" si="70"/>
        <v>0</v>
      </c>
      <c r="CT148" s="41">
        <f t="shared" si="71"/>
        <v>374297755.986</v>
      </c>
      <c r="CU148" s="112">
        <f t="shared" si="72"/>
        <v>0</v>
      </c>
      <c r="CW148" s="21">
        <v>5</v>
      </c>
      <c r="CX148" s="41">
        <v>32</v>
      </c>
      <c r="CY148" s="41">
        <v>530</v>
      </c>
      <c r="CZ148" s="51">
        <f t="shared" si="54"/>
        <v>530</v>
      </c>
      <c r="DA148" s="50">
        <f t="shared" si="73"/>
        <v>3.9716814159292037E-3</v>
      </c>
      <c r="DB148" s="40">
        <f t="shared" si="55"/>
        <v>794.33628318584078</v>
      </c>
      <c r="DC148" s="40">
        <f t="shared" si="56"/>
        <v>25.5</v>
      </c>
      <c r="DD148" s="51">
        <f t="shared" si="57"/>
        <v>374.5</v>
      </c>
      <c r="DE148" s="39">
        <f t="shared" si="74"/>
        <v>301190.77088496066</v>
      </c>
      <c r="DF148" s="41">
        <v>400</v>
      </c>
      <c r="DG148" s="51">
        <v>530</v>
      </c>
      <c r="DH148" s="41">
        <f t="shared" si="58"/>
        <v>301190.77088496066</v>
      </c>
      <c r="DI148" s="41">
        <f t="shared" si="59"/>
        <v>0</v>
      </c>
      <c r="DJ148" s="41">
        <f t="shared" si="60"/>
        <v>159631108.56902915</v>
      </c>
      <c r="DK148" s="112">
        <f t="shared" si="61"/>
        <v>0</v>
      </c>
    </row>
    <row r="149" spans="2:115" x14ac:dyDescent="0.25">
      <c r="B149" s="129">
        <v>6</v>
      </c>
      <c r="C149" s="114">
        <f>+$D$77-(B149-0.5)*$G$136</f>
        <v>475.7</v>
      </c>
      <c r="D149" s="41" t="str">
        <f t="shared" si="75"/>
        <v/>
      </c>
      <c r="E149" s="41">
        <f t="shared" si="75"/>
        <v>674.3</v>
      </c>
      <c r="F149" s="41">
        <f t="shared" si="75"/>
        <v>750</v>
      </c>
      <c r="G149" s="41">
        <f t="shared" si="75"/>
        <v>1625.7</v>
      </c>
      <c r="H149" s="41" t="str">
        <f t="shared" si="75"/>
        <v/>
      </c>
      <c r="I149" s="41">
        <f t="shared" si="75"/>
        <v>-1625.7</v>
      </c>
      <c r="J149" s="41">
        <f t="shared" si="75"/>
        <v>-750</v>
      </c>
      <c r="K149" s="121">
        <f t="shared" si="75"/>
        <v>-674.3</v>
      </c>
      <c r="L149" s="126" t="str">
        <f t="shared" si="76"/>
        <v/>
      </c>
      <c r="M149" s="41">
        <f t="shared" si="41"/>
        <v>-325.7</v>
      </c>
      <c r="N149" s="41">
        <f t="shared" si="41"/>
        <v>-150</v>
      </c>
      <c r="O149" s="41">
        <f t="shared" si="41"/>
        <v>625.70000000000005</v>
      </c>
      <c r="P149" s="41" t="str">
        <f t="shared" si="41"/>
        <v/>
      </c>
      <c r="Q149" s="41">
        <f t="shared" si="41"/>
        <v>-1325.7</v>
      </c>
      <c r="R149" s="41">
        <f t="shared" si="41"/>
        <v>-550</v>
      </c>
      <c r="S149" s="112">
        <f t="shared" si="41"/>
        <v>-374.3</v>
      </c>
      <c r="T149" s="123" t="str">
        <f t="shared" si="77"/>
        <v/>
      </c>
      <c r="U149" s="41">
        <f t="shared" si="42"/>
        <v>374.3</v>
      </c>
      <c r="V149" s="41">
        <f t="shared" si="42"/>
        <v>550</v>
      </c>
      <c r="W149" s="41">
        <f t="shared" si="42"/>
        <v>1325.7</v>
      </c>
      <c r="X149" s="41" t="str">
        <f t="shared" si="42"/>
        <v/>
      </c>
      <c r="Y149" s="41">
        <f t="shared" si="42"/>
        <v>-625.70000000000005</v>
      </c>
      <c r="Z149" s="41">
        <f t="shared" si="42"/>
        <v>150</v>
      </c>
      <c r="AA149" s="41">
        <f t="shared" si="42"/>
        <v>325.7</v>
      </c>
      <c r="AB149" s="53"/>
      <c r="AC149" s="126" t="str">
        <f t="shared" si="78"/>
        <v/>
      </c>
      <c r="AD149" s="41">
        <f t="shared" si="43"/>
        <v>674.3</v>
      </c>
      <c r="AE149" s="41" t="str">
        <f t="shared" si="43"/>
        <v/>
      </c>
      <c r="AF149" s="41" t="str">
        <f t="shared" si="43"/>
        <v/>
      </c>
      <c r="AG149" s="41" t="str">
        <f t="shared" si="43"/>
        <v/>
      </c>
      <c r="AH149" s="41" t="str">
        <f t="shared" si="43"/>
        <v/>
      </c>
      <c r="AI149" s="41" t="str">
        <f t="shared" si="43"/>
        <v/>
      </c>
      <c r="AJ149" s="112">
        <f t="shared" si="43"/>
        <v>-674.3</v>
      </c>
      <c r="AK149" s="126" t="str">
        <f t="shared" si="79"/>
        <v/>
      </c>
      <c r="AL149" s="41" t="str">
        <f t="shared" si="44"/>
        <v/>
      </c>
      <c r="AM149" s="41" t="str">
        <f t="shared" si="44"/>
        <v/>
      </c>
      <c r="AN149" s="41" t="str">
        <f t="shared" si="44"/>
        <v/>
      </c>
      <c r="AO149" s="41" t="str">
        <f t="shared" si="44"/>
        <v/>
      </c>
      <c r="AP149" s="41" t="str">
        <f t="shared" si="44"/>
        <v/>
      </c>
      <c r="AQ149" s="41" t="str">
        <f t="shared" si="44"/>
        <v/>
      </c>
      <c r="AR149" s="112" t="str">
        <f t="shared" si="44"/>
        <v/>
      </c>
      <c r="AS149" s="123" t="str">
        <f t="shared" si="80"/>
        <v/>
      </c>
      <c r="AT149" s="41" t="str">
        <f t="shared" si="45"/>
        <v/>
      </c>
      <c r="AU149" s="41" t="str">
        <f t="shared" si="45"/>
        <v/>
      </c>
      <c r="AV149" s="41" t="str">
        <f t="shared" si="45"/>
        <v/>
      </c>
      <c r="AW149" s="41" t="str">
        <f t="shared" si="45"/>
        <v/>
      </c>
      <c r="AX149" s="41" t="str">
        <f t="shared" si="45"/>
        <v/>
      </c>
      <c r="AY149" s="41" t="str">
        <f t="shared" si="45"/>
        <v/>
      </c>
      <c r="AZ149" s="41" t="str">
        <f t="shared" si="45"/>
        <v/>
      </c>
      <c r="BA149" s="53"/>
      <c r="BB149" s="147" cm="1">
        <f t="array" ref="BB149:BC149">IFERROR(_xlfn._xlws.SORT(_xlfn.UNIQUE(_xlfn._xlws.FILTER($AC149:$AZ149,ISNUMBER($AC149:$AZ149)),TRUE),,,TRUE),"")</f>
        <v>-674.3</v>
      </c>
      <c r="BC149" s="51">
        <v>674.3</v>
      </c>
      <c r="BD149" s="51"/>
      <c r="BE149" s="51"/>
      <c r="BF149" s="51"/>
      <c r="BG149" s="51"/>
      <c r="BH149" s="51"/>
      <c r="BI149" s="51"/>
      <c r="BJ149" s="51">
        <f t="shared" si="81"/>
        <v>475.7</v>
      </c>
      <c r="BK149" s="51">
        <f t="shared" si="46"/>
        <v>475.7</v>
      </c>
      <c r="BL149" s="51" t="str">
        <f t="shared" si="46"/>
        <v/>
      </c>
      <c r="BM149" s="51" t="str">
        <f t="shared" si="46"/>
        <v/>
      </c>
      <c r="BN149" s="51" t="str">
        <f t="shared" si="46"/>
        <v/>
      </c>
      <c r="BO149" s="51" t="str">
        <f t="shared" si="46"/>
        <v/>
      </c>
      <c r="BP149" s="51" t="str">
        <f t="shared" si="46"/>
        <v/>
      </c>
      <c r="BQ149" s="148" t="str">
        <f t="shared" si="46"/>
        <v/>
      </c>
      <c r="BR149" s="170">
        <f t="shared" si="62"/>
        <v>2</v>
      </c>
      <c r="BS149" s="172">
        <f t="shared" si="63"/>
        <v>1348.6</v>
      </c>
      <c r="BT149" s="172">
        <f t="shared" si="47"/>
        <v>0</v>
      </c>
      <c r="BU149" s="172">
        <f t="shared" si="47"/>
        <v>0</v>
      </c>
      <c r="BV149" s="172">
        <f t="shared" si="47"/>
        <v>0</v>
      </c>
      <c r="BW149" s="172">
        <f t="shared" si="47"/>
        <v>0</v>
      </c>
      <c r="BX149" s="172">
        <f t="shared" si="47"/>
        <v>0</v>
      </c>
      <c r="BY149" s="173">
        <f t="shared" si="47"/>
        <v>0</v>
      </c>
      <c r="BZ149" s="123" cm="1">
        <f t="array" ref="BZ149">IF(ISEVEN(BR149),SUM(BS149:BY149),SUM(ABS(BS149:BY149)))</f>
        <v>1348.6</v>
      </c>
      <c r="CA149" s="112">
        <f t="shared" si="48"/>
        <v>30478.36</v>
      </c>
      <c r="CB149" s="126">
        <f t="shared" si="64"/>
        <v>0</v>
      </c>
      <c r="CC149" s="41">
        <f t="shared" si="49"/>
        <v>0</v>
      </c>
      <c r="CD149" s="41">
        <f t="shared" si="49"/>
        <v>0</v>
      </c>
      <c r="CE149" s="41">
        <f t="shared" si="49"/>
        <v>0</v>
      </c>
      <c r="CF149" s="41">
        <f t="shared" si="49"/>
        <v>0</v>
      </c>
      <c r="CG149" s="41">
        <f t="shared" si="49"/>
        <v>0</v>
      </c>
      <c r="CH149" s="112">
        <f t="shared" si="49"/>
        <v>0</v>
      </c>
      <c r="CI149" s="196">
        <f t="shared" si="65"/>
        <v>0</v>
      </c>
      <c r="CJ149" s="2">
        <f t="shared" si="66"/>
        <v>475.7</v>
      </c>
      <c r="CK149" s="200">
        <f t="shared" si="50"/>
        <v>0</v>
      </c>
      <c r="CL149" s="201">
        <f t="shared" si="51"/>
        <v>475.7</v>
      </c>
      <c r="CN149" s="126">
        <f t="shared" si="52"/>
        <v>475.7</v>
      </c>
      <c r="CO149" s="50">
        <f t="shared" si="67"/>
        <v>3.8131061946902658E-3</v>
      </c>
      <c r="CP149" s="40">
        <f t="shared" si="53"/>
        <v>25.5</v>
      </c>
      <c r="CQ149" s="41">
        <f t="shared" si="68"/>
        <v>777198.18</v>
      </c>
      <c r="CR149" s="41">
        <f t="shared" si="69"/>
        <v>777198.18</v>
      </c>
      <c r="CS149" s="41">
        <f t="shared" si="70"/>
        <v>0</v>
      </c>
      <c r="CT149" s="41">
        <f t="shared" si="71"/>
        <v>369713174.22600001</v>
      </c>
      <c r="CU149" s="112">
        <f t="shared" si="72"/>
        <v>0</v>
      </c>
      <c r="CW149" s="21">
        <v>6</v>
      </c>
      <c r="CX149" s="41">
        <v>32</v>
      </c>
      <c r="CY149" s="41">
        <v>-530</v>
      </c>
      <c r="CZ149" s="51">
        <f t="shared" si="54"/>
        <v>-530</v>
      </c>
      <c r="DA149" s="50">
        <f t="shared" si="73"/>
        <v>8.7610619469026562E-4</v>
      </c>
      <c r="DB149" s="40">
        <f t="shared" si="55"/>
        <v>175.22123893805312</v>
      </c>
      <c r="DC149" s="40">
        <f t="shared" si="56"/>
        <v>17.447499804213333</v>
      </c>
      <c r="DD149" s="51">
        <f t="shared" si="57"/>
        <v>157.7737391338398</v>
      </c>
      <c r="DE149" s="39">
        <f t="shared" si="74"/>
        <v>126889.16986681947</v>
      </c>
      <c r="DF149" s="41">
        <v>-400</v>
      </c>
      <c r="DG149" s="51">
        <v>-530</v>
      </c>
      <c r="DH149" s="41">
        <f t="shared" si="58"/>
        <v>126889.16986681947</v>
      </c>
      <c r="DI149" s="41">
        <f t="shared" si="59"/>
        <v>0</v>
      </c>
      <c r="DJ149" s="41">
        <f t="shared" si="60"/>
        <v>-67251260.029414326</v>
      </c>
      <c r="DK149" s="112">
        <f t="shared" si="61"/>
        <v>0</v>
      </c>
    </row>
    <row r="150" spans="2:115" x14ac:dyDescent="0.25">
      <c r="B150" s="129">
        <v>7</v>
      </c>
      <c r="C150" s="114">
        <f>+$D$77-(B150-0.5)*$G$136</f>
        <v>453.1</v>
      </c>
      <c r="D150" s="41" t="str">
        <f t="shared" si="75"/>
        <v/>
      </c>
      <c r="E150" s="41">
        <f t="shared" si="75"/>
        <v>696.9</v>
      </c>
      <c r="F150" s="41">
        <f t="shared" si="75"/>
        <v>750</v>
      </c>
      <c r="G150" s="41">
        <f t="shared" si="75"/>
        <v>1603.1</v>
      </c>
      <c r="H150" s="41" t="str">
        <f t="shared" si="75"/>
        <v/>
      </c>
      <c r="I150" s="41">
        <f t="shared" si="75"/>
        <v>-1603.1</v>
      </c>
      <c r="J150" s="41">
        <f t="shared" si="75"/>
        <v>-750</v>
      </c>
      <c r="K150" s="121">
        <f t="shared" si="75"/>
        <v>-696.9</v>
      </c>
      <c r="L150" s="126" t="str">
        <f t="shared" si="76"/>
        <v/>
      </c>
      <c r="M150" s="41">
        <f t="shared" si="41"/>
        <v>-303.10000000000002</v>
      </c>
      <c r="N150" s="41">
        <f t="shared" si="41"/>
        <v>-150</v>
      </c>
      <c r="O150" s="41">
        <f t="shared" si="41"/>
        <v>603.1</v>
      </c>
      <c r="P150" s="41" t="str">
        <f t="shared" si="41"/>
        <v/>
      </c>
      <c r="Q150" s="41">
        <f t="shared" si="41"/>
        <v>-1303.0999999999999</v>
      </c>
      <c r="R150" s="41">
        <f t="shared" si="41"/>
        <v>-550</v>
      </c>
      <c r="S150" s="112">
        <f t="shared" si="41"/>
        <v>-396.9</v>
      </c>
      <c r="T150" s="123" t="str">
        <f t="shared" si="77"/>
        <v/>
      </c>
      <c r="U150" s="41">
        <f t="shared" si="42"/>
        <v>396.9</v>
      </c>
      <c r="V150" s="41">
        <f t="shared" si="42"/>
        <v>550</v>
      </c>
      <c r="W150" s="41">
        <f t="shared" si="42"/>
        <v>1303.0999999999999</v>
      </c>
      <c r="X150" s="41" t="str">
        <f t="shared" si="42"/>
        <v/>
      </c>
      <c r="Y150" s="41">
        <f t="shared" si="42"/>
        <v>-603.1</v>
      </c>
      <c r="Z150" s="41">
        <f t="shared" si="42"/>
        <v>150</v>
      </c>
      <c r="AA150" s="41">
        <f t="shared" si="42"/>
        <v>303.10000000000002</v>
      </c>
      <c r="AB150" s="53"/>
      <c r="AC150" s="126" t="str">
        <f t="shared" si="78"/>
        <v/>
      </c>
      <c r="AD150" s="41">
        <f t="shared" si="43"/>
        <v>696.9</v>
      </c>
      <c r="AE150" s="41" t="str">
        <f t="shared" si="43"/>
        <v/>
      </c>
      <c r="AF150" s="41" t="str">
        <f t="shared" si="43"/>
        <v/>
      </c>
      <c r="AG150" s="41" t="str">
        <f t="shared" si="43"/>
        <v/>
      </c>
      <c r="AH150" s="41" t="str">
        <f t="shared" si="43"/>
        <v/>
      </c>
      <c r="AI150" s="41" t="str">
        <f t="shared" si="43"/>
        <v/>
      </c>
      <c r="AJ150" s="112">
        <f t="shared" si="43"/>
        <v>-696.9</v>
      </c>
      <c r="AK150" s="126" t="str">
        <f t="shared" si="79"/>
        <v/>
      </c>
      <c r="AL150" s="41" t="str">
        <f t="shared" si="44"/>
        <v/>
      </c>
      <c r="AM150" s="41" t="str">
        <f t="shared" si="44"/>
        <v/>
      </c>
      <c r="AN150" s="41" t="str">
        <f t="shared" si="44"/>
        <v/>
      </c>
      <c r="AO150" s="41" t="str">
        <f t="shared" si="44"/>
        <v/>
      </c>
      <c r="AP150" s="41" t="str">
        <f t="shared" si="44"/>
        <v/>
      </c>
      <c r="AQ150" s="41" t="str">
        <f t="shared" si="44"/>
        <v/>
      </c>
      <c r="AR150" s="112" t="str">
        <f t="shared" si="44"/>
        <v/>
      </c>
      <c r="AS150" s="123" t="str">
        <f t="shared" si="80"/>
        <v/>
      </c>
      <c r="AT150" s="41" t="str">
        <f t="shared" si="45"/>
        <v/>
      </c>
      <c r="AU150" s="41" t="str">
        <f t="shared" si="45"/>
        <v/>
      </c>
      <c r="AV150" s="41" t="str">
        <f t="shared" si="45"/>
        <v/>
      </c>
      <c r="AW150" s="41" t="str">
        <f t="shared" si="45"/>
        <v/>
      </c>
      <c r="AX150" s="41" t="str">
        <f t="shared" si="45"/>
        <v/>
      </c>
      <c r="AY150" s="41" t="str">
        <f t="shared" si="45"/>
        <v/>
      </c>
      <c r="AZ150" s="41" t="str">
        <f t="shared" si="45"/>
        <v/>
      </c>
      <c r="BA150" s="53"/>
      <c r="BB150" s="147" cm="1">
        <f t="array" ref="BB150:BC150">IFERROR(_xlfn._xlws.SORT(_xlfn.UNIQUE(_xlfn._xlws.FILTER($AC150:$AZ150,ISNUMBER($AC150:$AZ150)),TRUE),,,TRUE),"")</f>
        <v>-696.9</v>
      </c>
      <c r="BC150" s="51">
        <v>696.9</v>
      </c>
      <c r="BD150" s="51"/>
      <c r="BE150" s="51"/>
      <c r="BF150" s="51"/>
      <c r="BG150" s="51"/>
      <c r="BH150" s="51"/>
      <c r="BI150" s="51"/>
      <c r="BJ150" s="51">
        <f t="shared" si="81"/>
        <v>453.1</v>
      </c>
      <c r="BK150" s="51">
        <f t="shared" si="46"/>
        <v>453.1</v>
      </c>
      <c r="BL150" s="51" t="str">
        <f t="shared" si="46"/>
        <v/>
      </c>
      <c r="BM150" s="51" t="str">
        <f t="shared" si="46"/>
        <v/>
      </c>
      <c r="BN150" s="51" t="str">
        <f t="shared" si="46"/>
        <v/>
      </c>
      <c r="BO150" s="51" t="str">
        <f t="shared" si="46"/>
        <v/>
      </c>
      <c r="BP150" s="51" t="str">
        <f t="shared" si="46"/>
        <v/>
      </c>
      <c r="BQ150" s="148" t="str">
        <f t="shared" si="46"/>
        <v/>
      </c>
      <c r="BR150" s="170">
        <f t="shared" si="62"/>
        <v>2</v>
      </c>
      <c r="BS150" s="172">
        <f t="shared" si="63"/>
        <v>1393.8</v>
      </c>
      <c r="BT150" s="172">
        <f t="shared" si="47"/>
        <v>0</v>
      </c>
      <c r="BU150" s="172">
        <f t="shared" si="47"/>
        <v>0</v>
      </c>
      <c r="BV150" s="172">
        <f t="shared" si="47"/>
        <v>0</v>
      </c>
      <c r="BW150" s="172">
        <f t="shared" si="47"/>
        <v>0</v>
      </c>
      <c r="BX150" s="172">
        <f t="shared" si="47"/>
        <v>0</v>
      </c>
      <c r="BY150" s="173">
        <f t="shared" si="47"/>
        <v>0</v>
      </c>
      <c r="BZ150" s="123" cm="1">
        <f t="array" ref="BZ150">IF(ISEVEN(BR150),SUM(BS150:BY150),SUM(ABS(BS150:BY150)))</f>
        <v>1393.8</v>
      </c>
      <c r="CA150" s="112">
        <f t="shared" si="48"/>
        <v>31499.88</v>
      </c>
      <c r="CB150" s="126">
        <f t="shared" si="64"/>
        <v>0</v>
      </c>
      <c r="CC150" s="41">
        <f t="shared" si="49"/>
        <v>0</v>
      </c>
      <c r="CD150" s="41">
        <f t="shared" si="49"/>
        <v>0</v>
      </c>
      <c r="CE150" s="41">
        <f t="shared" si="49"/>
        <v>0</v>
      </c>
      <c r="CF150" s="41">
        <f t="shared" si="49"/>
        <v>0</v>
      </c>
      <c r="CG150" s="41">
        <f t="shared" si="49"/>
        <v>0</v>
      </c>
      <c r="CH150" s="112">
        <f t="shared" si="49"/>
        <v>0</v>
      </c>
      <c r="CI150" s="196">
        <f t="shared" si="65"/>
        <v>0</v>
      </c>
      <c r="CJ150" s="2">
        <f t="shared" si="66"/>
        <v>453.1</v>
      </c>
      <c r="CK150" s="200">
        <f t="shared" si="50"/>
        <v>0</v>
      </c>
      <c r="CL150" s="201">
        <f t="shared" si="51"/>
        <v>453.1</v>
      </c>
      <c r="CN150" s="126">
        <f t="shared" si="52"/>
        <v>453.1</v>
      </c>
      <c r="CO150" s="50">
        <f t="shared" si="67"/>
        <v>3.7471061946902657E-3</v>
      </c>
      <c r="CP150" s="40">
        <f t="shared" si="53"/>
        <v>25.5</v>
      </c>
      <c r="CQ150" s="41">
        <f t="shared" si="68"/>
        <v>803246.94000000006</v>
      </c>
      <c r="CR150" s="41">
        <f t="shared" si="69"/>
        <v>803246.94000000006</v>
      </c>
      <c r="CS150" s="41">
        <f t="shared" si="70"/>
        <v>0</v>
      </c>
      <c r="CT150" s="41">
        <f t="shared" si="71"/>
        <v>363951188.51400006</v>
      </c>
      <c r="CU150" s="112">
        <f t="shared" si="72"/>
        <v>0</v>
      </c>
      <c r="CW150" s="21">
        <v>7</v>
      </c>
      <c r="CX150" s="41">
        <v>32</v>
      </c>
      <c r="CY150" s="41">
        <v>-530</v>
      </c>
      <c r="CZ150" s="51">
        <f t="shared" si="54"/>
        <v>-530</v>
      </c>
      <c r="DA150" s="50">
        <f t="shared" si="73"/>
        <v>8.7610619469026562E-4</v>
      </c>
      <c r="DB150" s="40">
        <f t="shared" si="55"/>
        <v>175.22123893805312</v>
      </c>
      <c r="DC150" s="40">
        <f t="shared" si="56"/>
        <v>17.447499804213333</v>
      </c>
      <c r="DD150" s="51">
        <f t="shared" si="57"/>
        <v>157.7737391338398</v>
      </c>
      <c r="DE150" s="39">
        <f t="shared" si="74"/>
        <v>126889.16986681947</v>
      </c>
      <c r="DF150" s="41">
        <v>-200</v>
      </c>
      <c r="DG150" s="51">
        <v>-530</v>
      </c>
      <c r="DH150" s="41">
        <f t="shared" si="58"/>
        <v>126889.16986681947</v>
      </c>
      <c r="DI150" s="41">
        <f t="shared" si="59"/>
        <v>0</v>
      </c>
      <c r="DJ150" s="41">
        <f t="shared" si="60"/>
        <v>-67251260.029414326</v>
      </c>
      <c r="DK150" s="112">
        <f t="shared" si="61"/>
        <v>0</v>
      </c>
    </row>
    <row r="151" spans="2:115" x14ac:dyDescent="0.25">
      <c r="B151" s="129">
        <v>8</v>
      </c>
      <c r="C151" s="114">
        <f>+$D$77-(B151-0.5)*$G$136</f>
        <v>430.5</v>
      </c>
      <c r="D151" s="41" t="str">
        <f t="shared" si="75"/>
        <v/>
      </c>
      <c r="E151" s="41">
        <f t="shared" si="75"/>
        <v>719.5</v>
      </c>
      <c r="F151" s="41">
        <f t="shared" si="75"/>
        <v>750</v>
      </c>
      <c r="G151" s="41">
        <f t="shared" si="75"/>
        <v>1580.5</v>
      </c>
      <c r="H151" s="41" t="str">
        <f t="shared" si="75"/>
        <v/>
      </c>
      <c r="I151" s="41">
        <f t="shared" si="75"/>
        <v>-1580.5</v>
      </c>
      <c r="J151" s="41">
        <f t="shared" si="75"/>
        <v>-750</v>
      </c>
      <c r="K151" s="121">
        <f t="shared" si="75"/>
        <v>-719.5</v>
      </c>
      <c r="L151" s="126" t="str">
        <f t="shared" si="76"/>
        <v/>
      </c>
      <c r="M151" s="41">
        <f t="shared" si="41"/>
        <v>-280.5</v>
      </c>
      <c r="N151" s="41">
        <f t="shared" si="41"/>
        <v>-150</v>
      </c>
      <c r="O151" s="41">
        <f t="shared" si="41"/>
        <v>580.5</v>
      </c>
      <c r="P151" s="41" t="str">
        <f t="shared" si="41"/>
        <v/>
      </c>
      <c r="Q151" s="41">
        <f t="shared" si="41"/>
        <v>-1280.5</v>
      </c>
      <c r="R151" s="41">
        <f t="shared" si="41"/>
        <v>-550</v>
      </c>
      <c r="S151" s="112">
        <f t="shared" si="41"/>
        <v>-419.5</v>
      </c>
      <c r="T151" s="123" t="str">
        <f t="shared" si="77"/>
        <v/>
      </c>
      <c r="U151" s="41">
        <f t="shared" si="42"/>
        <v>419.5</v>
      </c>
      <c r="V151" s="41">
        <f t="shared" si="42"/>
        <v>550</v>
      </c>
      <c r="W151" s="41">
        <f t="shared" si="42"/>
        <v>1280.5</v>
      </c>
      <c r="X151" s="41" t="str">
        <f t="shared" si="42"/>
        <v/>
      </c>
      <c r="Y151" s="41">
        <f t="shared" si="42"/>
        <v>-580.5</v>
      </c>
      <c r="Z151" s="41">
        <f t="shared" si="42"/>
        <v>150</v>
      </c>
      <c r="AA151" s="41">
        <f t="shared" si="42"/>
        <v>280.5</v>
      </c>
      <c r="AB151" s="53"/>
      <c r="AC151" s="126" t="str">
        <f t="shared" si="78"/>
        <v/>
      </c>
      <c r="AD151" s="41">
        <f t="shared" si="43"/>
        <v>719.5</v>
      </c>
      <c r="AE151" s="41" t="str">
        <f t="shared" si="43"/>
        <v/>
      </c>
      <c r="AF151" s="41" t="str">
        <f t="shared" si="43"/>
        <v/>
      </c>
      <c r="AG151" s="41" t="str">
        <f t="shared" si="43"/>
        <v/>
      </c>
      <c r="AH151" s="41" t="str">
        <f t="shared" si="43"/>
        <v/>
      </c>
      <c r="AI151" s="41" t="str">
        <f t="shared" si="43"/>
        <v/>
      </c>
      <c r="AJ151" s="112">
        <f t="shared" si="43"/>
        <v>-719.5</v>
      </c>
      <c r="AK151" s="126" t="str">
        <f t="shared" si="79"/>
        <v/>
      </c>
      <c r="AL151" s="41" t="str">
        <f t="shared" si="44"/>
        <v/>
      </c>
      <c r="AM151" s="41" t="str">
        <f t="shared" si="44"/>
        <v/>
      </c>
      <c r="AN151" s="41" t="str">
        <f t="shared" si="44"/>
        <v/>
      </c>
      <c r="AO151" s="41" t="str">
        <f t="shared" si="44"/>
        <v/>
      </c>
      <c r="AP151" s="41" t="str">
        <f t="shared" si="44"/>
        <v/>
      </c>
      <c r="AQ151" s="41" t="str">
        <f t="shared" si="44"/>
        <v/>
      </c>
      <c r="AR151" s="112" t="str">
        <f t="shared" si="44"/>
        <v/>
      </c>
      <c r="AS151" s="123" t="str">
        <f t="shared" si="80"/>
        <v/>
      </c>
      <c r="AT151" s="41" t="str">
        <f t="shared" si="45"/>
        <v/>
      </c>
      <c r="AU151" s="41" t="str">
        <f t="shared" si="45"/>
        <v/>
      </c>
      <c r="AV151" s="41" t="str">
        <f t="shared" si="45"/>
        <v/>
      </c>
      <c r="AW151" s="41" t="str">
        <f t="shared" si="45"/>
        <v/>
      </c>
      <c r="AX151" s="41" t="str">
        <f t="shared" si="45"/>
        <v/>
      </c>
      <c r="AY151" s="41" t="str">
        <f t="shared" si="45"/>
        <v/>
      </c>
      <c r="AZ151" s="41" t="str">
        <f t="shared" si="45"/>
        <v/>
      </c>
      <c r="BA151" s="53"/>
      <c r="BB151" s="147" cm="1">
        <f t="array" ref="BB151:BC151">IFERROR(_xlfn._xlws.SORT(_xlfn.UNIQUE(_xlfn._xlws.FILTER($AC151:$AZ151,ISNUMBER($AC151:$AZ151)),TRUE),,,TRUE),"")</f>
        <v>-719.5</v>
      </c>
      <c r="BC151" s="51">
        <v>719.5</v>
      </c>
      <c r="BD151" s="51"/>
      <c r="BE151" s="51"/>
      <c r="BF151" s="51"/>
      <c r="BG151" s="51"/>
      <c r="BH151" s="51"/>
      <c r="BI151" s="51"/>
      <c r="BJ151" s="51">
        <f t="shared" si="81"/>
        <v>430.5</v>
      </c>
      <c r="BK151" s="51">
        <f t="shared" si="46"/>
        <v>430.5</v>
      </c>
      <c r="BL151" s="51" t="str">
        <f t="shared" si="46"/>
        <v/>
      </c>
      <c r="BM151" s="51" t="str">
        <f t="shared" si="46"/>
        <v/>
      </c>
      <c r="BN151" s="51" t="str">
        <f t="shared" si="46"/>
        <v/>
      </c>
      <c r="BO151" s="51" t="str">
        <f t="shared" si="46"/>
        <v/>
      </c>
      <c r="BP151" s="51" t="str">
        <f t="shared" si="46"/>
        <v/>
      </c>
      <c r="BQ151" s="148" t="str">
        <f t="shared" si="46"/>
        <v/>
      </c>
      <c r="BR151" s="170">
        <f t="shared" si="62"/>
        <v>2</v>
      </c>
      <c r="BS151" s="172">
        <f t="shared" si="63"/>
        <v>1439</v>
      </c>
      <c r="BT151" s="172">
        <f t="shared" si="47"/>
        <v>0</v>
      </c>
      <c r="BU151" s="172">
        <f t="shared" si="47"/>
        <v>0</v>
      </c>
      <c r="BV151" s="172">
        <f t="shared" si="47"/>
        <v>0</v>
      </c>
      <c r="BW151" s="172">
        <f t="shared" si="47"/>
        <v>0</v>
      </c>
      <c r="BX151" s="172">
        <f t="shared" si="47"/>
        <v>0</v>
      </c>
      <c r="BY151" s="173">
        <f t="shared" si="47"/>
        <v>0</v>
      </c>
      <c r="BZ151" s="123" cm="1">
        <f t="array" ref="BZ151">IF(ISEVEN(BR151),SUM(BS151:BY151),SUM(ABS(BS151:BY151)))</f>
        <v>1439</v>
      </c>
      <c r="CA151" s="112">
        <f t="shared" si="48"/>
        <v>32521.4</v>
      </c>
      <c r="CB151" s="126">
        <f t="shared" si="64"/>
        <v>0</v>
      </c>
      <c r="CC151" s="41">
        <f t="shared" si="49"/>
        <v>0</v>
      </c>
      <c r="CD151" s="41">
        <f t="shared" si="49"/>
        <v>0</v>
      </c>
      <c r="CE151" s="41">
        <f t="shared" si="49"/>
        <v>0</v>
      </c>
      <c r="CF151" s="41">
        <f t="shared" si="49"/>
        <v>0</v>
      </c>
      <c r="CG151" s="41">
        <f t="shared" si="49"/>
        <v>0</v>
      </c>
      <c r="CH151" s="112">
        <f t="shared" si="49"/>
        <v>0</v>
      </c>
      <c r="CI151" s="196">
        <f t="shared" si="65"/>
        <v>0</v>
      </c>
      <c r="CJ151" s="2">
        <f t="shared" si="66"/>
        <v>430.5</v>
      </c>
      <c r="CK151" s="200">
        <f t="shared" si="50"/>
        <v>0</v>
      </c>
      <c r="CL151" s="201">
        <f t="shared" si="51"/>
        <v>430.5</v>
      </c>
      <c r="CN151" s="126">
        <f t="shared" si="52"/>
        <v>430.5</v>
      </c>
      <c r="CO151" s="50">
        <f t="shared" si="67"/>
        <v>3.6811061946902656E-3</v>
      </c>
      <c r="CP151" s="40">
        <f t="shared" si="53"/>
        <v>25.5</v>
      </c>
      <c r="CQ151" s="41">
        <f t="shared" si="68"/>
        <v>829295.70000000007</v>
      </c>
      <c r="CR151" s="41">
        <f t="shared" si="69"/>
        <v>829295.70000000007</v>
      </c>
      <c r="CS151" s="41">
        <f t="shared" si="70"/>
        <v>0</v>
      </c>
      <c r="CT151" s="41">
        <f t="shared" si="71"/>
        <v>357011798.85000002</v>
      </c>
      <c r="CU151" s="112">
        <f t="shared" si="72"/>
        <v>0</v>
      </c>
      <c r="CW151" s="21">
        <v>8</v>
      </c>
      <c r="CX151" s="41">
        <v>32</v>
      </c>
      <c r="CY151" s="41">
        <v>-530</v>
      </c>
      <c r="CZ151" s="51">
        <f t="shared" si="54"/>
        <v>-530</v>
      </c>
      <c r="DA151" s="50">
        <f t="shared" si="73"/>
        <v>8.7610619469026562E-4</v>
      </c>
      <c r="DB151" s="40">
        <f t="shared" si="55"/>
        <v>175.22123893805312</v>
      </c>
      <c r="DC151" s="40">
        <f t="shared" si="56"/>
        <v>17.447499804213333</v>
      </c>
      <c r="DD151" s="51">
        <f t="shared" si="57"/>
        <v>157.7737391338398</v>
      </c>
      <c r="DE151" s="39">
        <f t="shared" si="74"/>
        <v>126889.16986681947</v>
      </c>
      <c r="DF151" s="41">
        <v>0</v>
      </c>
      <c r="DG151" s="51">
        <v>-530</v>
      </c>
      <c r="DH151" s="41">
        <f t="shared" si="58"/>
        <v>126889.16986681947</v>
      </c>
      <c r="DI151" s="41">
        <f t="shared" si="59"/>
        <v>0</v>
      </c>
      <c r="DJ151" s="41">
        <f t="shared" si="60"/>
        <v>-67251260.029414326</v>
      </c>
      <c r="DK151" s="112">
        <f t="shared" si="61"/>
        <v>0</v>
      </c>
    </row>
    <row r="152" spans="2:115" x14ac:dyDescent="0.25">
      <c r="B152" s="129">
        <v>9</v>
      </c>
      <c r="C152" s="114">
        <f>+$D$77-(B152-0.5)*$G$136</f>
        <v>407.9</v>
      </c>
      <c r="D152" s="41" t="str">
        <f t="shared" si="75"/>
        <v/>
      </c>
      <c r="E152" s="41">
        <f t="shared" si="75"/>
        <v>742.1</v>
      </c>
      <c r="F152" s="41">
        <f t="shared" si="75"/>
        <v>750</v>
      </c>
      <c r="G152" s="41">
        <f t="shared" si="75"/>
        <v>1557.9</v>
      </c>
      <c r="H152" s="41" t="str">
        <f t="shared" si="75"/>
        <v/>
      </c>
      <c r="I152" s="41">
        <f t="shared" si="75"/>
        <v>-1557.9</v>
      </c>
      <c r="J152" s="41">
        <f t="shared" si="75"/>
        <v>-750</v>
      </c>
      <c r="K152" s="121">
        <f t="shared" si="75"/>
        <v>-742.1</v>
      </c>
      <c r="L152" s="126" t="str">
        <f t="shared" si="76"/>
        <v/>
      </c>
      <c r="M152" s="41">
        <f t="shared" si="41"/>
        <v>-257.89999999999998</v>
      </c>
      <c r="N152" s="41">
        <f t="shared" si="41"/>
        <v>-150</v>
      </c>
      <c r="O152" s="41">
        <f t="shared" si="41"/>
        <v>557.9</v>
      </c>
      <c r="P152" s="41" t="str">
        <f t="shared" si="41"/>
        <v/>
      </c>
      <c r="Q152" s="41">
        <f t="shared" si="41"/>
        <v>-1257.9000000000001</v>
      </c>
      <c r="R152" s="41">
        <f t="shared" si="41"/>
        <v>-550</v>
      </c>
      <c r="S152" s="112">
        <f t="shared" si="41"/>
        <v>-442.1</v>
      </c>
      <c r="T152" s="123" t="str">
        <f t="shared" si="77"/>
        <v/>
      </c>
      <c r="U152" s="41">
        <f t="shared" si="42"/>
        <v>442.1</v>
      </c>
      <c r="V152" s="41">
        <f t="shared" si="42"/>
        <v>550</v>
      </c>
      <c r="W152" s="41">
        <f t="shared" si="42"/>
        <v>1257.9000000000001</v>
      </c>
      <c r="X152" s="41" t="str">
        <f t="shared" si="42"/>
        <v/>
      </c>
      <c r="Y152" s="41">
        <f t="shared" si="42"/>
        <v>-557.9</v>
      </c>
      <c r="Z152" s="41">
        <f t="shared" si="42"/>
        <v>150</v>
      </c>
      <c r="AA152" s="41">
        <f t="shared" si="42"/>
        <v>257.89999999999998</v>
      </c>
      <c r="AB152" s="53"/>
      <c r="AC152" s="126" t="str">
        <f t="shared" si="78"/>
        <v/>
      </c>
      <c r="AD152" s="41">
        <f t="shared" si="43"/>
        <v>742.1</v>
      </c>
      <c r="AE152" s="41" t="str">
        <f t="shared" si="43"/>
        <v/>
      </c>
      <c r="AF152" s="41" t="str">
        <f t="shared" si="43"/>
        <v/>
      </c>
      <c r="AG152" s="41" t="str">
        <f t="shared" si="43"/>
        <v/>
      </c>
      <c r="AH152" s="41" t="str">
        <f t="shared" si="43"/>
        <v/>
      </c>
      <c r="AI152" s="41" t="str">
        <f t="shared" si="43"/>
        <v/>
      </c>
      <c r="AJ152" s="112">
        <f t="shared" si="43"/>
        <v>-742.1</v>
      </c>
      <c r="AK152" s="126" t="str">
        <f t="shared" si="79"/>
        <v/>
      </c>
      <c r="AL152" s="41" t="str">
        <f t="shared" si="44"/>
        <v/>
      </c>
      <c r="AM152" s="41" t="str">
        <f t="shared" si="44"/>
        <v/>
      </c>
      <c r="AN152" s="41" t="str">
        <f t="shared" si="44"/>
        <v/>
      </c>
      <c r="AO152" s="41" t="str">
        <f t="shared" si="44"/>
        <v/>
      </c>
      <c r="AP152" s="41" t="str">
        <f t="shared" si="44"/>
        <v/>
      </c>
      <c r="AQ152" s="41" t="str">
        <f t="shared" si="44"/>
        <v/>
      </c>
      <c r="AR152" s="112" t="str">
        <f t="shared" si="44"/>
        <v/>
      </c>
      <c r="AS152" s="123" t="str">
        <f t="shared" si="80"/>
        <v/>
      </c>
      <c r="AT152" s="41" t="str">
        <f t="shared" si="45"/>
        <v/>
      </c>
      <c r="AU152" s="41" t="str">
        <f t="shared" si="45"/>
        <v/>
      </c>
      <c r="AV152" s="41" t="str">
        <f t="shared" si="45"/>
        <v/>
      </c>
      <c r="AW152" s="41" t="str">
        <f t="shared" si="45"/>
        <v/>
      </c>
      <c r="AX152" s="41" t="str">
        <f t="shared" si="45"/>
        <v/>
      </c>
      <c r="AY152" s="41" t="str">
        <f t="shared" si="45"/>
        <v/>
      </c>
      <c r="AZ152" s="41" t="str">
        <f t="shared" si="45"/>
        <v/>
      </c>
      <c r="BA152" s="53"/>
      <c r="BB152" s="147" cm="1">
        <f t="array" ref="BB152:BC152">IFERROR(_xlfn._xlws.SORT(_xlfn.UNIQUE(_xlfn._xlws.FILTER($AC152:$AZ152,ISNUMBER($AC152:$AZ152)),TRUE),,,TRUE),"")</f>
        <v>-742.1</v>
      </c>
      <c r="BC152" s="51">
        <v>742.1</v>
      </c>
      <c r="BD152" s="51"/>
      <c r="BE152" s="51"/>
      <c r="BF152" s="51"/>
      <c r="BG152" s="51"/>
      <c r="BH152" s="51"/>
      <c r="BI152" s="51"/>
      <c r="BJ152" s="51">
        <f t="shared" si="81"/>
        <v>407.9</v>
      </c>
      <c r="BK152" s="51">
        <f t="shared" si="46"/>
        <v>407.9</v>
      </c>
      <c r="BL152" s="51" t="str">
        <f t="shared" si="46"/>
        <v/>
      </c>
      <c r="BM152" s="51" t="str">
        <f t="shared" si="46"/>
        <v/>
      </c>
      <c r="BN152" s="51" t="str">
        <f t="shared" si="46"/>
        <v/>
      </c>
      <c r="BO152" s="51" t="str">
        <f t="shared" si="46"/>
        <v/>
      </c>
      <c r="BP152" s="51" t="str">
        <f t="shared" si="46"/>
        <v/>
      </c>
      <c r="BQ152" s="148" t="str">
        <f t="shared" si="46"/>
        <v/>
      </c>
      <c r="BR152" s="170">
        <f t="shared" si="62"/>
        <v>2</v>
      </c>
      <c r="BS152" s="172">
        <f t="shared" si="63"/>
        <v>1484.2</v>
      </c>
      <c r="BT152" s="172">
        <f t="shared" si="47"/>
        <v>0</v>
      </c>
      <c r="BU152" s="172">
        <f t="shared" si="47"/>
        <v>0</v>
      </c>
      <c r="BV152" s="172">
        <f t="shared" si="47"/>
        <v>0</v>
      </c>
      <c r="BW152" s="172">
        <f t="shared" si="47"/>
        <v>0</v>
      </c>
      <c r="BX152" s="172">
        <f t="shared" si="47"/>
        <v>0</v>
      </c>
      <c r="BY152" s="173">
        <f t="shared" si="47"/>
        <v>0</v>
      </c>
      <c r="BZ152" s="123" cm="1">
        <f t="array" ref="BZ152">IF(ISEVEN(BR152),SUM(BS152:BY152),SUM(ABS(BS152:BY152)))</f>
        <v>1484.2</v>
      </c>
      <c r="CA152" s="112">
        <f t="shared" si="48"/>
        <v>33542.920000000006</v>
      </c>
      <c r="CB152" s="126">
        <f t="shared" si="64"/>
        <v>0</v>
      </c>
      <c r="CC152" s="41">
        <f t="shared" si="49"/>
        <v>0</v>
      </c>
      <c r="CD152" s="41">
        <f t="shared" si="49"/>
        <v>0</v>
      </c>
      <c r="CE152" s="41">
        <f t="shared" si="49"/>
        <v>0</v>
      </c>
      <c r="CF152" s="41">
        <f t="shared" si="49"/>
        <v>0</v>
      </c>
      <c r="CG152" s="41">
        <f t="shared" si="49"/>
        <v>0</v>
      </c>
      <c r="CH152" s="112">
        <f t="shared" si="49"/>
        <v>0</v>
      </c>
      <c r="CI152" s="196">
        <f t="shared" si="65"/>
        <v>0</v>
      </c>
      <c r="CJ152" s="2">
        <f t="shared" si="66"/>
        <v>407.9</v>
      </c>
      <c r="CK152" s="200">
        <f t="shared" si="50"/>
        <v>0</v>
      </c>
      <c r="CL152" s="201">
        <f t="shared" si="51"/>
        <v>407.9</v>
      </c>
      <c r="CN152" s="126">
        <f t="shared" si="52"/>
        <v>407.9</v>
      </c>
      <c r="CO152" s="50">
        <f t="shared" si="67"/>
        <v>3.6151061946902655E-3</v>
      </c>
      <c r="CP152" s="40">
        <f t="shared" si="53"/>
        <v>25.5</v>
      </c>
      <c r="CQ152" s="41">
        <f t="shared" si="68"/>
        <v>855344.4600000002</v>
      </c>
      <c r="CR152" s="41">
        <f t="shared" si="69"/>
        <v>855344.4600000002</v>
      </c>
      <c r="CS152" s="41">
        <f t="shared" si="70"/>
        <v>0</v>
      </c>
      <c r="CT152" s="41">
        <f t="shared" si="71"/>
        <v>348895005.23400009</v>
      </c>
      <c r="CU152" s="112">
        <f t="shared" si="72"/>
        <v>0</v>
      </c>
      <c r="CW152" s="21">
        <v>9</v>
      </c>
      <c r="CX152" s="41">
        <v>32</v>
      </c>
      <c r="CY152" s="41">
        <v>-530</v>
      </c>
      <c r="CZ152" s="51">
        <f t="shared" si="54"/>
        <v>-530</v>
      </c>
      <c r="DA152" s="50">
        <f t="shared" si="73"/>
        <v>8.7610619469026562E-4</v>
      </c>
      <c r="DB152" s="40">
        <f t="shared" si="55"/>
        <v>175.22123893805312</v>
      </c>
      <c r="DC152" s="40">
        <f t="shared" si="56"/>
        <v>17.447499804213333</v>
      </c>
      <c r="DD152" s="51">
        <f t="shared" si="57"/>
        <v>157.7737391338398</v>
      </c>
      <c r="DE152" s="39">
        <f t="shared" si="74"/>
        <v>126889.16986681947</v>
      </c>
      <c r="DF152" s="41">
        <v>200</v>
      </c>
      <c r="DG152" s="51">
        <v>-530</v>
      </c>
      <c r="DH152" s="41">
        <f t="shared" si="58"/>
        <v>126889.16986681947</v>
      </c>
      <c r="DI152" s="41">
        <f t="shared" si="59"/>
        <v>0</v>
      </c>
      <c r="DJ152" s="41">
        <f t="shared" si="60"/>
        <v>-67251260.029414326</v>
      </c>
      <c r="DK152" s="112">
        <f t="shared" si="61"/>
        <v>0</v>
      </c>
    </row>
    <row r="153" spans="2:115" x14ac:dyDescent="0.25">
      <c r="B153" s="129">
        <v>10</v>
      </c>
      <c r="C153" s="114">
        <f>+$D$77-(B153-0.5)*$G$136</f>
        <v>385.29999999999995</v>
      </c>
      <c r="D153" s="41" t="str">
        <f t="shared" si="75"/>
        <v/>
      </c>
      <c r="E153" s="41">
        <f t="shared" si="75"/>
        <v>764.7</v>
      </c>
      <c r="F153" s="41">
        <f t="shared" si="75"/>
        <v>750</v>
      </c>
      <c r="G153" s="41">
        <f t="shared" si="75"/>
        <v>1535.3</v>
      </c>
      <c r="H153" s="41" t="str">
        <f t="shared" si="75"/>
        <v/>
      </c>
      <c r="I153" s="41">
        <f t="shared" si="75"/>
        <v>-1535.3</v>
      </c>
      <c r="J153" s="41">
        <f t="shared" si="75"/>
        <v>-750</v>
      </c>
      <c r="K153" s="121">
        <f t="shared" si="75"/>
        <v>-764.7</v>
      </c>
      <c r="L153" s="126" t="str">
        <f t="shared" si="76"/>
        <v/>
      </c>
      <c r="M153" s="41">
        <f t="shared" si="41"/>
        <v>-235.29999999999993</v>
      </c>
      <c r="N153" s="41">
        <f t="shared" si="41"/>
        <v>-150</v>
      </c>
      <c r="O153" s="41">
        <f t="shared" si="41"/>
        <v>535.29999999999995</v>
      </c>
      <c r="P153" s="41" t="str">
        <f t="shared" si="41"/>
        <v/>
      </c>
      <c r="Q153" s="41">
        <f t="shared" si="41"/>
        <v>-1235.3</v>
      </c>
      <c r="R153" s="41">
        <f t="shared" si="41"/>
        <v>-550</v>
      </c>
      <c r="S153" s="112">
        <f t="shared" si="41"/>
        <v>-464.70000000000005</v>
      </c>
      <c r="T153" s="123" t="str">
        <f t="shared" si="77"/>
        <v/>
      </c>
      <c r="U153" s="41">
        <f t="shared" si="42"/>
        <v>464.70000000000005</v>
      </c>
      <c r="V153" s="41">
        <f t="shared" si="42"/>
        <v>550</v>
      </c>
      <c r="W153" s="41">
        <f t="shared" si="42"/>
        <v>1235.3</v>
      </c>
      <c r="X153" s="41" t="str">
        <f t="shared" si="42"/>
        <v/>
      </c>
      <c r="Y153" s="41">
        <f t="shared" si="42"/>
        <v>-535.29999999999995</v>
      </c>
      <c r="Z153" s="41">
        <f t="shared" si="42"/>
        <v>150</v>
      </c>
      <c r="AA153" s="41">
        <f t="shared" si="42"/>
        <v>235.29999999999993</v>
      </c>
      <c r="AB153" s="53"/>
      <c r="AC153" s="126" t="str">
        <f t="shared" si="78"/>
        <v/>
      </c>
      <c r="AD153" s="41" t="str">
        <f t="shared" si="43"/>
        <v/>
      </c>
      <c r="AE153" s="41">
        <f t="shared" si="43"/>
        <v>750</v>
      </c>
      <c r="AF153" s="41" t="str">
        <f t="shared" si="43"/>
        <v/>
      </c>
      <c r="AG153" s="41" t="str">
        <f t="shared" si="43"/>
        <v/>
      </c>
      <c r="AH153" s="41" t="str">
        <f t="shared" si="43"/>
        <v/>
      </c>
      <c r="AI153" s="41">
        <f t="shared" si="43"/>
        <v>-750</v>
      </c>
      <c r="AJ153" s="112" t="str">
        <f t="shared" si="43"/>
        <v/>
      </c>
      <c r="AK153" s="126" t="str">
        <f t="shared" si="79"/>
        <v/>
      </c>
      <c r="AL153" s="41">
        <f t="shared" si="44"/>
        <v>-235.29999999999993</v>
      </c>
      <c r="AM153" s="41" t="str">
        <f t="shared" si="44"/>
        <v/>
      </c>
      <c r="AN153" s="41" t="str">
        <f t="shared" si="44"/>
        <v/>
      </c>
      <c r="AO153" s="41" t="str">
        <f t="shared" si="44"/>
        <v/>
      </c>
      <c r="AP153" s="41" t="str">
        <f t="shared" si="44"/>
        <v/>
      </c>
      <c r="AQ153" s="41" t="str">
        <f t="shared" si="44"/>
        <v/>
      </c>
      <c r="AR153" s="112">
        <f t="shared" si="44"/>
        <v>-464.70000000000005</v>
      </c>
      <c r="AS153" s="123" t="str">
        <f t="shared" si="80"/>
        <v/>
      </c>
      <c r="AT153" s="41">
        <f t="shared" si="45"/>
        <v>464.70000000000005</v>
      </c>
      <c r="AU153" s="41" t="str">
        <f t="shared" si="45"/>
        <v/>
      </c>
      <c r="AV153" s="41" t="str">
        <f t="shared" si="45"/>
        <v/>
      </c>
      <c r="AW153" s="41" t="str">
        <f t="shared" si="45"/>
        <v/>
      </c>
      <c r="AX153" s="41" t="str">
        <f t="shared" si="45"/>
        <v/>
      </c>
      <c r="AY153" s="41" t="str">
        <f t="shared" si="45"/>
        <v/>
      </c>
      <c r="AZ153" s="41">
        <f t="shared" si="45"/>
        <v>235.29999999999993</v>
      </c>
      <c r="BA153" s="53"/>
      <c r="BB153" s="147" cm="1">
        <f t="array" ref="BB153:BG153">IFERROR(_xlfn._xlws.SORT(_xlfn.UNIQUE(_xlfn._xlws.FILTER($AC153:$AZ153,ISNUMBER($AC153:$AZ153)),TRUE),,,TRUE),"")</f>
        <v>-750</v>
      </c>
      <c r="BC153" s="51">
        <v>-464.70000000000005</v>
      </c>
      <c r="BD153" s="51">
        <v>-235.29999999999993</v>
      </c>
      <c r="BE153" s="51">
        <v>235.29999999999993</v>
      </c>
      <c r="BF153" s="51">
        <v>464.70000000000005</v>
      </c>
      <c r="BG153" s="51">
        <v>750</v>
      </c>
      <c r="BH153" s="51"/>
      <c r="BI153" s="51"/>
      <c r="BJ153" s="51">
        <f t="shared" si="81"/>
        <v>385.29999999999995</v>
      </c>
      <c r="BK153" s="51">
        <f t="shared" si="46"/>
        <v>385.29999999999995</v>
      </c>
      <c r="BL153" s="51">
        <f t="shared" si="46"/>
        <v>385.29999999999995</v>
      </c>
      <c r="BM153" s="51">
        <f t="shared" si="46"/>
        <v>385.29999999999995</v>
      </c>
      <c r="BN153" s="51">
        <f t="shared" si="46"/>
        <v>385.29999999999995</v>
      </c>
      <c r="BO153" s="51">
        <f t="shared" si="46"/>
        <v>385.29999999999995</v>
      </c>
      <c r="BP153" s="51" t="str">
        <f t="shared" si="46"/>
        <v/>
      </c>
      <c r="BQ153" s="148" t="str">
        <f t="shared" si="46"/>
        <v/>
      </c>
      <c r="BR153" s="170">
        <f t="shared" si="62"/>
        <v>6</v>
      </c>
      <c r="BS153" s="172">
        <f t="shared" si="63"/>
        <v>285.29999999999995</v>
      </c>
      <c r="BT153" s="172" t="str">
        <f t="shared" si="47"/>
        <v>hole</v>
      </c>
      <c r="BU153" s="172">
        <f t="shared" si="47"/>
        <v>470.59999999999985</v>
      </c>
      <c r="BV153" s="172" t="str">
        <f t="shared" si="47"/>
        <v>hole</v>
      </c>
      <c r="BW153" s="172">
        <f t="shared" si="47"/>
        <v>285.29999999999995</v>
      </c>
      <c r="BX153" s="172">
        <f t="shared" si="47"/>
        <v>0</v>
      </c>
      <c r="BY153" s="173">
        <f t="shared" si="47"/>
        <v>0</v>
      </c>
      <c r="BZ153" s="123" cm="1">
        <f t="array" ref="BZ153">IF(ISEVEN(BR153),SUM(BS153:BY153),SUM(ABS(BS153:BY153)))</f>
        <v>1041.1999999999998</v>
      </c>
      <c r="CA153" s="112">
        <f t="shared" si="48"/>
        <v>23531.119999999999</v>
      </c>
      <c r="CB153" s="126">
        <f t="shared" si="64"/>
        <v>-607.35</v>
      </c>
      <c r="CC153" s="41">
        <f t="shared" si="49"/>
        <v>0</v>
      </c>
      <c r="CD153" s="41">
        <f t="shared" si="49"/>
        <v>0</v>
      </c>
      <c r="CE153" s="41">
        <f t="shared" si="49"/>
        <v>0</v>
      </c>
      <c r="CF153" s="41">
        <f t="shared" si="49"/>
        <v>607.35</v>
      </c>
      <c r="CG153" s="41">
        <f t="shared" si="49"/>
        <v>0</v>
      </c>
      <c r="CH153" s="112">
        <f t="shared" si="49"/>
        <v>0</v>
      </c>
      <c r="CI153" s="196">
        <f t="shared" si="65"/>
        <v>0</v>
      </c>
      <c r="CJ153" s="2">
        <f t="shared" si="66"/>
        <v>385.29999999999995</v>
      </c>
      <c r="CK153" s="200">
        <f t="shared" si="50"/>
        <v>0</v>
      </c>
      <c r="CL153" s="201">
        <f t="shared" si="51"/>
        <v>385.29999999999995</v>
      </c>
      <c r="CN153" s="126">
        <f t="shared" si="52"/>
        <v>385.29999999999995</v>
      </c>
      <c r="CO153" s="50">
        <f t="shared" si="67"/>
        <v>3.5491061946902654E-3</v>
      </c>
      <c r="CP153" s="40">
        <f t="shared" si="53"/>
        <v>25.5</v>
      </c>
      <c r="CQ153" s="41">
        <f t="shared" si="68"/>
        <v>600043.55999999994</v>
      </c>
      <c r="CR153" s="41">
        <f t="shared" si="69"/>
        <v>600043.55999999994</v>
      </c>
      <c r="CS153" s="41">
        <f t="shared" si="70"/>
        <v>0</v>
      </c>
      <c r="CT153" s="41">
        <f t="shared" si="71"/>
        <v>231196783.66799995</v>
      </c>
      <c r="CU153" s="112">
        <f t="shared" si="72"/>
        <v>0</v>
      </c>
      <c r="CW153" s="21">
        <v>10</v>
      </c>
      <c r="CX153" s="41">
        <v>32</v>
      </c>
      <c r="CY153" s="41">
        <v>-530</v>
      </c>
      <c r="CZ153" s="51">
        <f t="shared" si="54"/>
        <v>-530</v>
      </c>
      <c r="DA153" s="50">
        <f t="shared" si="73"/>
        <v>8.7610619469026562E-4</v>
      </c>
      <c r="DB153" s="40">
        <f t="shared" si="55"/>
        <v>175.22123893805312</v>
      </c>
      <c r="DC153" s="40">
        <f t="shared" si="56"/>
        <v>17.447499804213333</v>
      </c>
      <c r="DD153" s="51">
        <f t="shared" si="57"/>
        <v>157.7737391338398</v>
      </c>
      <c r="DE153" s="39">
        <f t="shared" si="74"/>
        <v>126889.16986681947</v>
      </c>
      <c r="DF153" s="41">
        <v>400</v>
      </c>
      <c r="DG153" s="51">
        <v>-530</v>
      </c>
      <c r="DH153" s="41">
        <f t="shared" si="58"/>
        <v>126889.16986681947</v>
      </c>
      <c r="DI153" s="41">
        <f t="shared" si="59"/>
        <v>0</v>
      </c>
      <c r="DJ153" s="41">
        <f t="shared" si="60"/>
        <v>-67251260.029414326</v>
      </c>
      <c r="DK153" s="112">
        <f t="shared" si="61"/>
        <v>0</v>
      </c>
    </row>
    <row r="154" spans="2:115" x14ac:dyDescent="0.25">
      <c r="B154" s="129">
        <v>11</v>
      </c>
      <c r="C154" s="114">
        <f>+$D$77-(B154-0.5)*$G$136</f>
        <v>362.7</v>
      </c>
      <c r="D154" s="41" t="str">
        <f t="shared" si="75"/>
        <v/>
      </c>
      <c r="E154" s="41">
        <f t="shared" si="75"/>
        <v>787.3</v>
      </c>
      <c r="F154" s="41">
        <f t="shared" si="75"/>
        <v>750</v>
      </c>
      <c r="G154" s="41">
        <f t="shared" si="75"/>
        <v>1512.7</v>
      </c>
      <c r="H154" s="41" t="str">
        <f t="shared" si="75"/>
        <v/>
      </c>
      <c r="I154" s="41">
        <f t="shared" si="75"/>
        <v>-1512.7</v>
      </c>
      <c r="J154" s="41">
        <f t="shared" si="75"/>
        <v>-750</v>
      </c>
      <c r="K154" s="121">
        <f t="shared" si="75"/>
        <v>-787.3</v>
      </c>
      <c r="L154" s="126" t="str">
        <f t="shared" si="76"/>
        <v/>
      </c>
      <c r="M154" s="41">
        <f t="shared" si="41"/>
        <v>-212.7</v>
      </c>
      <c r="N154" s="41">
        <f t="shared" si="41"/>
        <v>-150</v>
      </c>
      <c r="O154" s="41">
        <f t="shared" si="41"/>
        <v>512.70000000000005</v>
      </c>
      <c r="P154" s="41" t="str">
        <f t="shared" si="41"/>
        <v/>
      </c>
      <c r="Q154" s="41">
        <f t="shared" si="41"/>
        <v>-1212.7</v>
      </c>
      <c r="R154" s="41">
        <f t="shared" si="41"/>
        <v>-550</v>
      </c>
      <c r="S154" s="112">
        <f t="shared" si="41"/>
        <v>-487.3</v>
      </c>
      <c r="T154" s="123" t="str">
        <f t="shared" si="77"/>
        <v/>
      </c>
      <c r="U154" s="41">
        <f t="shared" si="42"/>
        <v>487.3</v>
      </c>
      <c r="V154" s="41">
        <f t="shared" si="42"/>
        <v>550</v>
      </c>
      <c r="W154" s="41">
        <f t="shared" si="42"/>
        <v>1212.7</v>
      </c>
      <c r="X154" s="41" t="str">
        <f t="shared" si="42"/>
        <v/>
      </c>
      <c r="Y154" s="41">
        <f t="shared" si="42"/>
        <v>-512.70000000000005</v>
      </c>
      <c r="Z154" s="41">
        <f t="shared" si="42"/>
        <v>150</v>
      </c>
      <c r="AA154" s="41">
        <f t="shared" si="42"/>
        <v>212.7</v>
      </c>
      <c r="AB154" s="53"/>
      <c r="AC154" s="126" t="str">
        <f t="shared" si="78"/>
        <v/>
      </c>
      <c r="AD154" s="41" t="str">
        <f t="shared" si="43"/>
        <v/>
      </c>
      <c r="AE154" s="41">
        <f t="shared" si="43"/>
        <v>750</v>
      </c>
      <c r="AF154" s="41" t="str">
        <f t="shared" si="43"/>
        <v/>
      </c>
      <c r="AG154" s="41" t="str">
        <f t="shared" si="43"/>
        <v/>
      </c>
      <c r="AH154" s="41" t="str">
        <f t="shared" si="43"/>
        <v/>
      </c>
      <c r="AI154" s="41">
        <f t="shared" si="43"/>
        <v>-750</v>
      </c>
      <c r="AJ154" s="112" t="str">
        <f t="shared" si="43"/>
        <v/>
      </c>
      <c r="AK154" s="126" t="str">
        <f t="shared" si="79"/>
        <v/>
      </c>
      <c r="AL154" s="41">
        <f t="shared" si="44"/>
        <v>-212.7</v>
      </c>
      <c r="AM154" s="41" t="str">
        <f t="shared" si="44"/>
        <v/>
      </c>
      <c r="AN154" s="41" t="str">
        <f t="shared" si="44"/>
        <v/>
      </c>
      <c r="AO154" s="41" t="str">
        <f t="shared" si="44"/>
        <v/>
      </c>
      <c r="AP154" s="41" t="str">
        <f t="shared" si="44"/>
        <v/>
      </c>
      <c r="AQ154" s="41" t="str">
        <f t="shared" si="44"/>
        <v/>
      </c>
      <c r="AR154" s="112">
        <f t="shared" si="44"/>
        <v>-487.3</v>
      </c>
      <c r="AS154" s="123" t="str">
        <f t="shared" si="80"/>
        <v/>
      </c>
      <c r="AT154" s="41">
        <f t="shared" si="45"/>
        <v>487.3</v>
      </c>
      <c r="AU154" s="41" t="str">
        <f t="shared" si="45"/>
        <v/>
      </c>
      <c r="AV154" s="41" t="str">
        <f t="shared" si="45"/>
        <v/>
      </c>
      <c r="AW154" s="41" t="str">
        <f t="shared" si="45"/>
        <v/>
      </c>
      <c r="AX154" s="41" t="str">
        <f t="shared" si="45"/>
        <v/>
      </c>
      <c r="AY154" s="41" t="str">
        <f t="shared" si="45"/>
        <v/>
      </c>
      <c r="AZ154" s="41">
        <f t="shared" si="45"/>
        <v>212.7</v>
      </c>
      <c r="BA154" s="53"/>
      <c r="BB154" s="147" cm="1">
        <f t="array" ref="BB154:BG154">IFERROR(_xlfn._xlws.SORT(_xlfn.UNIQUE(_xlfn._xlws.FILTER($AC154:$AZ154,ISNUMBER($AC154:$AZ154)),TRUE),,,TRUE),"")</f>
        <v>-750</v>
      </c>
      <c r="BC154" s="51">
        <v>-487.3</v>
      </c>
      <c r="BD154" s="51">
        <v>-212.7</v>
      </c>
      <c r="BE154" s="51">
        <v>212.7</v>
      </c>
      <c r="BF154" s="51">
        <v>487.3</v>
      </c>
      <c r="BG154" s="51">
        <v>750</v>
      </c>
      <c r="BH154" s="51"/>
      <c r="BI154" s="51"/>
      <c r="BJ154" s="51">
        <f t="shared" si="81"/>
        <v>362.7</v>
      </c>
      <c r="BK154" s="51">
        <f t="shared" si="46"/>
        <v>362.7</v>
      </c>
      <c r="BL154" s="51">
        <f t="shared" si="46"/>
        <v>362.7</v>
      </c>
      <c r="BM154" s="51">
        <f t="shared" si="46"/>
        <v>362.7</v>
      </c>
      <c r="BN154" s="51">
        <f t="shared" si="46"/>
        <v>362.7</v>
      </c>
      <c r="BO154" s="51">
        <f t="shared" si="46"/>
        <v>362.7</v>
      </c>
      <c r="BP154" s="51" t="str">
        <f t="shared" si="46"/>
        <v/>
      </c>
      <c r="BQ154" s="148" t="str">
        <f t="shared" si="46"/>
        <v/>
      </c>
      <c r="BR154" s="170">
        <f t="shared" si="62"/>
        <v>6</v>
      </c>
      <c r="BS154" s="172">
        <f t="shared" si="63"/>
        <v>262.7</v>
      </c>
      <c r="BT154" s="172" t="str">
        <f t="shared" si="47"/>
        <v>hole</v>
      </c>
      <c r="BU154" s="172">
        <f t="shared" si="47"/>
        <v>425.4</v>
      </c>
      <c r="BV154" s="172" t="str">
        <f t="shared" si="47"/>
        <v>hole</v>
      </c>
      <c r="BW154" s="172">
        <f t="shared" si="47"/>
        <v>262.7</v>
      </c>
      <c r="BX154" s="172">
        <f t="shared" si="47"/>
        <v>0</v>
      </c>
      <c r="BY154" s="173">
        <f t="shared" si="47"/>
        <v>0</v>
      </c>
      <c r="BZ154" s="123" cm="1">
        <f t="array" ref="BZ154">IF(ISEVEN(BR154),SUM(BS154:BY154),SUM(ABS(BS154:BY154)))</f>
        <v>950.8</v>
      </c>
      <c r="CA154" s="112">
        <f t="shared" si="48"/>
        <v>21488.080000000002</v>
      </c>
      <c r="CB154" s="126">
        <f t="shared" si="64"/>
        <v>-618.65</v>
      </c>
      <c r="CC154" s="41">
        <f t="shared" si="49"/>
        <v>0</v>
      </c>
      <c r="CD154" s="41">
        <f t="shared" si="49"/>
        <v>0</v>
      </c>
      <c r="CE154" s="41">
        <f t="shared" si="49"/>
        <v>0</v>
      </c>
      <c r="CF154" s="41">
        <f t="shared" si="49"/>
        <v>618.65</v>
      </c>
      <c r="CG154" s="41">
        <f t="shared" si="49"/>
        <v>0</v>
      </c>
      <c r="CH154" s="112">
        <f t="shared" si="49"/>
        <v>0</v>
      </c>
      <c r="CI154" s="196">
        <f t="shared" si="65"/>
        <v>0</v>
      </c>
      <c r="CJ154" s="2">
        <f t="shared" si="66"/>
        <v>362.7</v>
      </c>
      <c r="CK154" s="200">
        <f t="shared" si="50"/>
        <v>0</v>
      </c>
      <c r="CL154" s="201">
        <f t="shared" si="51"/>
        <v>362.7</v>
      </c>
      <c r="CN154" s="126">
        <f t="shared" si="52"/>
        <v>362.7</v>
      </c>
      <c r="CO154" s="50">
        <f t="shared" si="67"/>
        <v>3.4831061946902653E-3</v>
      </c>
      <c r="CP154" s="40">
        <f t="shared" si="53"/>
        <v>25.5</v>
      </c>
      <c r="CQ154" s="41">
        <f t="shared" si="68"/>
        <v>547946.04</v>
      </c>
      <c r="CR154" s="41">
        <f t="shared" si="69"/>
        <v>547946.04</v>
      </c>
      <c r="CS154" s="41">
        <f t="shared" si="70"/>
        <v>0</v>
      </c>
      <c r="CT154" s="41">
        <f t="shared" si="71"/>
        <v>198740028.708</v>
      </c>
      <c r="CU154" s="112">
        <f t="shared" si="72"/>
        <v>0</v>
      </c>
      <c r="CW154" s="21">
        <v>11</v>
      </c>
      <c r="CX154" s="41">
        <v>32</v>
      </c>
      <c r="CY154" s="41">
        <v>300</v>
      </c>
      <c r="CZ154" s="51">
        <f t="shared" si="54"/>
        <v>300</v>
      </c>
      <c r="DA154" s="50">
        <f t="shared" si="73"/>
        <v>3.3E-3</v>
      </c>
      <c r="DB154" s="40">
        <f t="shared" si="55"/>
        <v>660</v>
      </c>
      <c r="DC154" s="40">
        <f t="shared" si="56"/>
        <v>25.5</v>
      </c>
      <c r="DD154" s="51">
        <f t="shared" si="57"/>
        <v>374.5</v>
      </c>
      <c r="DE154" s="39">
        <f t="shared" si="74"/>
        <v>301190.77088496066</v>
      </c>
      <c r="DF154" s="41">
        <v>-680</v>
      </c>
      <c r="DG154" s="51">
        <v>300</v>
      </c>
      <c r="DH154" s="41">
        <f t="shared" si="58"/>
        <v>301190.77088496066</v>
      </c>
      <c r="DI154" s="41">
        <f t="shared" si="59"/>
        <v>0</v>
      </c>
      <c r="DJ154" s="41">
        <f t="shared" si="60"/>
        <v>90357231.265488192</v>
      </c>
      <c r="DK154" s="112">
        <f t="shared" si="61"/>
        <v>0</v>
      </c>
    </row>
    <row r="155" spans="2:115" x14ac:dyDescent="0.25">
      <c r="B155" s="129">
        <v>12</v>
      </c>
      <c r="C155" s="114">
        <f>+$D$77-(B155-0.5)*$G$136</f>
        <v>340.09999999999997</v>
      </c>
      <c r="D155" s="41" t="str">
        <f t="shared" si="75"/>
        <v/>
      </c>
      <c r="E155" s="41">
        <f t="shared" si="75"/>
        <v>809.9</v>
      </c>
      <c r="F155" s="41">
        <f t="shared" si="75"/>
        <v>750</v>
      </c>
      <c r="G155" s="41">
        <f t="shared" si="75"/>
        <v>1490.1</v>
      </c>
      <c r="H155" s="41" t="str">
        <f t="shared" si="75"/>
        <v/>
      </c>
      <c r="I155" s="41">
        <f t="shared" si="75"/>
        <v>-1490.1</v>
      </c>
      <c r="J155" s="41">
        <f t="shared" si="75"/>
        <v>-750</v>
      </c>
      <c r="K155" s="121">
        <f t="shared" si="75"/>
        <v>-809.9</v>
      </c>
      <c r="L155" s="126" t="str">
        <f t="shared" si="76"/>
        <v/>
      </c>
      <c r="M155" s="41">
        <f t="shared" si="41"/>
        <v>-190.1</v>
      </c>
      <c r="N155" s="41">
        <f t="shared" si="41"/>
        <v>-150</v>
      </c>
      <c r="O155" s="41">
        <f t="shared" si="41"/>
        <v>490.1</v>
      </c>
      <c r="P155" s="41" t="str">
        <f t="shared" si="41"/>
        <v/>
      </c>
      <c r="Q155" s="41">
        <f t="shared" si="41"/>
        <v>-1190.0999999999999</v>
      </c>
      <c r="R155" s="41">
        <f t="shared" si="41"/>
        <v>-550</v>
      </c>
      <c r="S155" s="112">
        <f t="shared" si="41"/>
        <v>-509.9</v>
      </c>
      <c r="T155" s="123" t="str">
        <f t="shared" si="77"/>
        <v/>
      </c>
      <c r="U155" s="41">
        <f t="shared" si="42"/>
        <v>509.9</v>
      </c>
      <c r="V155" s="41">
        <f t="shared" si="42"/>
        <v>550</v>
      </c>
      <c r="W155" s="41">
        <f t="shared" si="42"/>
        <v>1190.0999999999999</v>
      </c>
      <c r="X155" s="41" t="str">
        <f t="shared" si="42"/>
        <v/>
      </c>
      <c r="Y155" s="41">
        <f t="shared" si="42"/>
        <v>-490.1</v>
      </c>
      <c r="Z155" s="41">
        <f t="shared" si="42"/>
        <v>150</v>
      </c>
      <c r="AA155" s="41">
        <f t="shared" si="42"/>
        <v>190.1</v>
      </c>
      <c r="AB155" s="53"/>
      <c r="AC155" s="126" t="str">
        <f t="shared" si="78"/>
        <v/>
      </c>
      <c r="AD155" s="41" t="str">
        <f t="shared" si="43"/>
        <v/>
      </c>
      <c r="AE155" s="41">
        <f t="shared" si="43"/>
        <v>750</v>
      </c>
      <c r="AF155" s="41" t="str">
        <f t="shared" si="43"/>
        <v/>
      </c>
      <c r="AG155" s="41" t="str">
        <f t="shared" si="43"/>
        <v/>
      </c>
      <c r="AH155" s="41" t="str">
        <f t="shared" si="43"/>
        <v/>
      </c>
      <c r="AI155" s="41">
        <f t="shared" si="43"/>
        <v>-750</v>
      </c>
      <c r="AJ155" s="112" t="str">
        <f t="shared" si="43"/>
        <v/>
      </c>
      <c r="AK155" s="126" t="str">
        <f t="shared" si="79"/>
        <v/>
      </c>
      <c r="AL155" s="41">
        <f t="shared" si="44"/>
        <v>-190.1</v>
      </c>
      <c r="AM155" s="41" t="str">
        <f t="shared" si="44"/>
        <v/>
      </c>
      <c r="AN155" s="41" t="str">
        <f t="shared" si="44"/>
        <v/>
      </c>
      <c r="AO155" s="41" t="str">
        <f t="shared" si="44"/>
        <v/>
      </c>
      <c r="AP155" s="41" t="str">
        <f t="shared" si="44"/>
        <v/>
      </c>
      <c r="AQ155" s="41" t="str">
        <f t="shared" si="44"/>
        <v/>
      </c>
      <c r="AR155" s="112">
        <f t="shared" si="44"/>
        <v>-509.9</v>
      </c>
      <c r="AS155" s="123" t="str">
        <f t="shared" si="80"/>
        <v/>
      </c>
      <c r="AT155" s="41">
        <f t="shared" si="45"/>
        <v>509.9</v>
      </c>
      <c r="AU155" s="41" t="str">
        <f t="shared" si="45"/>
        <v/>
      </c>
      <c r="AV155" s="41" t="str">
        <f t="shared" si="45"/>
        <v/>
      </c>
      <c r="AW155" s="41" t="str">
        <f t="shared" si="45"/>
        <v/>
      </c>
      <c r="AX155" s="41" t="str">
        <f t="shared" si="45"/>
        <v/>
      </c>
      <c r="AY155" s="41" t="str">
        <f t="shared" si="45"/>
        <v/>
      </c>
      <c r="AZ155" s="41">
        <f t="shared" si="45"/>
        <v>190.1</v>
      </c>
      <c r="BA155" s="53"/>
      <c r="BB155" s="147" cm="1">
        <f t="array" ref="BB155:BG155">IFERROR(_xlfn._xlws.SORT(_xlfn.UNIQUE(_xlfn._xlws.FILTER($AC155:$AZ155,ISNUMBER($AC155:$AZ155)),TRUE),,,TRUE),"")</f>
        <v>-750</v>
      </c>
      <c r="BC155" s="51">
        <v>-509.9</v>
      </c>
      <c r="BD155" s="51">
        <v>-190.1</v>
      </c>
      <c r="BE155" s="51">
        <v>190.1</v>
      </c>
      <c r="BF155" s="51">
        <v>509.9</v>
      </c>
      <c r="BG155" s="51">
        <v>750</v>
      </c>
      <c r="BH155" s="51"/>
      <c r="BI155" s="51"/>
      <c r="BJ155" s="51">
        <f t="shared" si="81"/>
        <v>340.09999999999997</v>
      </c>
      <c r="BK155" s="51">
        <f t="shared" si="46"/>
        <v>340.09999999999997</v>
      </c>
      <c r="BL155" s="51">
        <f t="shared" si="46"/>
        <v>340.09999999999997</v>
      </c>
      <c r="BM155" s="51">
        <f t="shared" si="46"/>
        <v>340.09999999999997</v>
      </c>
      <c r="BN155" s="51">
        <f t="shared" si="46"/>
        <v>340.09999999999997</v>
      </c>
      <c r="BO155" s="51">
        <f t="shared" si="46"/>
        <v>340.09999999999997</v>
      </c>
      <c r="BP155" s="51" t="str">
        <f t="shared" si="46"/>
        <v/>
      </c>
      <c r="BQ155" s="148" t="str">
        <f t="shared" si="46"/>
        <v/>
      </c>
      <c r="BR155" s="170">
        <f t="shared" si="62"/>
        <v>6</v>
      </c>
      <c r="BS155" s="172">
        <f t="shared" si="63"/>
        <v>240.10000000000002</v>
      </c>
      <c r="BT155" s="172" t="str">
        <f t="shared" si="47"/>
        <v>hole</v>
      </c>
      <c r="BU155" s="172">
        <f t="shared" si="47"/>
        <v>380.2</v>
      </c>
      <c r="BV155" s="172" t="str">
        <f t="shared" si="47"/>
        <v>hole</v>
      </c>
      <c r="BW155" s="172">
        <f t="shared" si="47"/>
        <v>240.10000000000002</v>
      </c>
      <c r="BX155" s="172">
        <f t="shared" si="47"/>
        <v>0</v>
      </c>
      <c r="BY155" s="173">
        <f t="shared" si="47"/>
        <v>0</v>
      </c>
      <c r="BZ155" s="123" cm="1">
        <f t="array" ref="BZ155">IF(ISEVEN(BR155),SUM(BS155:BY155),SUM(ABS(BS155:BY155)))</f>
        <v>860.4</v>
      </c>
      <c r="CA155" s="112">
        <f t="shared" si="48"/>
        <v>19445.04</v>
      </c>
      <c r="CB155" s="126">
        <f t="shared" si="64"/>
        <v>-629.95000000000005</v>
      </c>
      <c r="CC155" s="41">
        <f t="shared" si="49"/>
        <v>0</v>
      </c>
      <c r="CD155" s="41">
        <f t="shared" si="49"/>
        <v>0</v>
      </c>
      <c r="CE155" s="41">
        <f t="shared" si="49"/>
        <v>0</v>
      </c>
      <c r="CF155" s="41">
        <f t="shared" si="49"/>
        <v>629.95000000000005</v>
      </c>
      <c r="CG155" s="41">
        <f t="shared" si="49"/>
        <v>0</v>
      </c>
      <c r="CH155" s="112">
        <f t="shared" si="49"/>
        <v>0</v>
      </c>
      <c r="CI155" s="196">
        <f t="shared" si="65"/>
        <v>0</v>
      </c>
      <c r="CJ155" s="2">
        <f t="shared" si="66"/>
        <v>340.09999999999997</v>
      </c>
      <c r="CK155" s="200">
        <f t="shared" si="50"/>
        <v>0</v>
      </c>
      <c r="CL155" s="201">
        <f t="shared" si="51"/>
        <v>340.09999999999997</v>
      </c>
      <c r="CN155" s="126">
        <f t="shared" si="52"/>
        <v>340.09999999999997</v>
      </c>
      <c r="CO155" s="50">
        <f t="shared" si="67"/>
        <v>3.4171061946902653E-3</v>
      </c>
      <c r="CP155" s="40">
        <f t="shared" si="53"/>
        <v>25.5</v>
      </c>
      <c r="CQ155" s="41">
        <f t="shared" si="68"/>
        <v>495848.52</v>
      </c>
      <c r="CR155" s="41">
        <f t="shared" si="69"/>
        <v>495848.52</v>
      </c>
      <c r="CS155" s="41">
        <f t="shared" si="70"/>
        <v>0</v>
      </c>
      <c r="CT155" s="41">
        <f t="shared" si="71"/>
        <v>168638081.65199998</v>
      </c>
      <c r="CU155" s="112">
        <f t="shared" si="72"/>
        <v>0</v>
      </c>
      <c r="CW155" s="21">
        <v>12</v>
      </c>
      <c r="CX155" s="41">
        <v>32</v>
      </c>
      <c r="CY155" s="41">
        <v>100</v>
      </c>
      <c r="CZ155" s="51">
        <f t="shared" si="54"/>
        <v>100</v>
      </c>
      <c r="DA155" s="50">
        <f t="shared" si="73"/>
        <v>2.7159292035398232E-3</v>
      </c>
      <c r="DB155" s="40">
        <f t="shared" si="55"/>
        <v>543.18584070796464</v>
      </c>
      <c r="DC155" s="40">
        <f t="shared" si="56"/>
        <v>25.5</v>
      </c>
      <c r="DD155" s="51">
        <f t="shared" si="57"/>
        <v>374.5</v>
      </c>
      <c r="DE155" s="39">
        <f t="shared" si="74"/>
        <v>301190.77088496066</v>
      </c>
      <c r="DF155" s="41">
        <v>-680</v>
      </c>
      <c r="DG155" s="51">
        <v>100</v>
      </c>
      <c r="DH155" s="41">
        <f t="shared" si="58"/>
        <v>301190.77088496066</v>
      </c>
      <c r="DI155" s="41">
        <f t="shared" si="59"/>
        <v>0</v>
      </c>
      <c r="DJ155" s="41">
        <f t="shared" si="60"/>
        <v>30119077.088496067</v>
      </c>
      <c r="DK155" s="112">
        <f t="shared" si="61"/>
        <v>0</v>
      </c>
    </row>
    <row r="156" spans="2:115" x14ac:dyDescent="0.25">
      <c r="B156" s="129">
        <v>13</v>
      </c>
      <c r="C156" s="114">
        <f>+$D$77-(B156-0.5)*$G$136</f>
        <v>317.5</v>
      </c>
      <c r="D156" s="41" t="str">
        <f t="shared" si="75"/>
        <v/>
      </c>
      <c r="E156" s="41">
        <f t="shared" si="75"/>
        <v>832.5</v>
      </c>
      <c r="F156" s="41">
        <f t="shared" si="75"/>
        <v>750</v>
      </c>
      <c r="G156" s="41">
        <f t="shared" si="75"/>
        <v>1467.5</v>
      </c>
      <c r="H156" s="41" t="str">
        <f t="shared" si="75"/>
        <v/>
      </c>
      <c r="I156" s="41">
        <f t="shared" si="75"/>
        <v>-1467.5</v>
      </c>
      <c r="J156" s="41">
        <f t="shared" si="75"/>
        <v>-750</v>
      </c>
      <c r="K156" s="121">
        <f t="shared" si="75"/>
        <v>-832.5</v>
      </c>
      <c r="L156" s="126" t="str">
        <f t="shared" si="76"/>
        <v/>
      </c>
      <c r="M156" s="41">
        <f t="shared" si="41"/>
        <v>-167.5</v>
      </c>
      <c r="N156" s="41">
        <f t="shared" si="41"/>
        <v>-150</v>
      </c>
      <c r="O156" s="41">
        <f t="shared" si="41"/>
        <v>467.5</v>
      </c>
      <c r="P156" s="41" t="str">
        <f t="shared" si="41"/>
        <v/>
      </c>
      <c r="Q156" s="41">
        <f t="shared" si="41"/>
        <v>-1167.5</v>
      </c>
      <c r="R156" s="41">
        <f t="shared" si="41"/>
        <v>-550</v>
      </c>
      <c r="S156" s="112">
        <f t="shared" si="41"/>
        <v>-532.5</v>
      </c>
      <c r="T156" s="123" t="str">
        <f t="shared" si="77"/>
        <v/>
      </c>
      <c r="U156" s="41">
        <f t="shared" si="42"/>
        <v>532.5</v>
      </c>
      <c r="V156" s="41">
        <f t="shared" si="42"/>
        <v>550</v>
      </c>
      <c r="W156" s="41">
        <f t="shared" si="42"/>
        <v>1167.5</v>
      </c>
      <c r="X156" s="41" t="str">
        <f t="shared" si="42"/>
        <v/>
      </c>
      <c r="Y156" s="41">
        <f t="shared" si="42"/>
        <v>-467.5</v>
      </c>
      <c r="Z156" s="41">
        <f t="shared" si="42"/>
        <v>150</v>
      </c>
      <c r="AA156" s="41">
        <f t="shared" si="42"/>
        <v>167.5</v>
      </c>
      <c r="AB156" s="53"/>
      <c r="AC156" s="126" t="str">
        <f t="shared" si="78"/>
        <v/>
      </c>
      <c r="AD156" s="41" t="str">
        <f t="shared" si="43"/>
        <v/>
      </c>
      <c r="AE156" s="41">
        <f t="shared" si="43"/>
        <v>750</v>
      </c>
      <c r="AF156" s="41" t="str">
        <f t="shared" si="43"/>
        <v/>
      </c>
      <c r="AG156" s="41" t="str">
        <f t="shared" si="43"/>
        <v/>
      </c>
      <c r="AH156" s="41" t="str">
        <f t="shared" si="43"/>
        <v/>
      </c>
      <c r="AI156" s="41">
        <f t="shared" si="43"/>
        <v>-750</v>
      </c>
      <c r="AJ156" s="112" t="str">
        <f t="shared" si="43"/>
        <v/>
      </c>
      <c r="AK156" s="126" t="str">
        <f t="shared" si="79"/>
        <v/>
      </c>
      <c r="AL156" s="41">
        <f t="shared" si="44"/>
        <v>-167.5</v>
      </c>
      <c r="AM156" s="41" t="str">
        <f t="shared" si="44"/>
        <v/>
      </c>
      <c r="AN156" s="41" t="str">
        <f t="shared" si="44"/>
        <v/>
      </c>
      <c r="AO156" s="41" t="str">
        <f t="shared" si="44"/>
        <v/>
      </c>
      <c r="AP156" s="41" t="str">
        <f t="shared" si="44"/>
        <v/>
      </c>
      <c r="AQ156" s="41" t="str">
        <f t="shared" si="44"/>
        <v/>
      </c>
      <c r="AR156" s="112">
        <f t="shared" si="44"/>
        <v>-532.5</v>
      </c>
      <c r="AS156" s="123" t="str">
        <f t="shared" si="80"/>
        <v/>
      </c>
      <c r="AT156" s="41">
        <f t="shared" si="45"/>
        <v>532.5</v>
      </c>
      <c r="AU156" s="41" t="str">
        <f t="shared" si="45"/>
        <v/>
      </c>
      <c r="AV156" s="41" t="str">
        <f t="shared" si="45"/>
        <v/>
      </c>
      <c r="AW156" s="41" t="str">
        <f t="shared" si="45"/>
        <v/>
      </c>
      <c r="AX156" s="41" t="str">
        <f t="shared" si="45"/>
        <v/>
      </c>
      <c r="AY156" s="41" t="str">
        <f t="shared" si="45"/>
        <v/>
      </c>
      <c r="AZ156" s="41">
        <f t="shared" si="45"/>
        <v>167.5</v>
      </c>
      <c r="BA156" s="53"/>
      <c r="BB156" s="147" cm="1">
        <f t="array" ref="BB156:BG156">IFERROR(_xlfn._xlws.SORT(_xlfn.UNIQUE(_xlfn._xlws.FILTER($AC156:$AZ156,ISNUMBER($AC156:$AZ156)),TRUE),,,TRUE),"")</f>
        <v>-750</v>
      </c>
      <c r="BC156" s="51">
        <v>-532.5</v>
      </c>
      <c r="BD156" s="51">
        <v>-167.5</v>
      </c>
      <c r="BE156" s="51">
        <v>167.5</v>
      </c>
      <c r="BF156" s="51">
        <v>532.5</v>
      </c>
      <c r="BG156" s="51">
        <v>750</v>
      </c>
      <c r="BH156" s="51"/>
      <c r="BI156" s="51"/>
      <c r="BJ156" s="51">
        <f t="shared" si="81"/>
        <v>317.5</v>
      </c>
      <c r="BK156" s="51">
        <f t="shared" si="46"/>
        <v>317.5</v>
      </c>
      <c r="BL156" s="51">
        <f t="shared" si="46"/>
        <v>317.5</v>
      </c>
      <c r="BM156" s="51">
        <f t="shared" si="46"/>
        <v>317.5</v>
      </c>
      <c r="BN156" s="51">
        <f t="shared" si="46"/>
        <v>317.5</v>
      </c>
      <c r="BO156" s="51">
        <f t="shared" si="46"/>
        <v>317.5</v>
      </c>
      <c r="BP156" s="51" t="str">
        <f t="shared" si="46"/>
        <v/>
      </c>
      <c r="BQ156" s="148" t="str">
        <f t="shared" si="46"/>
        <v/>
      </c>
      <c r="BR156" s="170">
        <f t="shared" si="62"/>
        <v>6</v>
      </c>
      <c r="BS156" s="172">
        <f t="shared" si="63"/>
        <v>217.5</v>
      </c>
      <c r="BT156" s="172" t="str">
        <f t="shared" si="47"/>
        <v>hole</v>
      </c>
      <c r="BU156" s="172">
        <f t="shared" si="47"/>
        <v>335</v>
      </c>
      <c r="BV156" s="172" t="str">
        <f t="shared" si="47"/>
        <v>hole</v>
      </c>
      <c r="BW156" s="172">
        <f t="shared" si="47"/>
        <v>217.5</v>
      </c>
      <c r="BX156" s="172">
        <f t="shared" si="47"/>
        <v>0</v>
      </c>
      <c r="BY156" s="173">
        <f t="shared" si="47"/>
        <v>0</v>
      </c>
      <c r="BZ156" s="123" cm="1">
        <f t="array" ref="BZ156">IF(ISEVEN(BR156),SUM(BS156:BY156),SUM(ABS(BS156:BY156)))</f>
        <v>770</v>
      </c>
      <c r="CA156" s="112">
        <f t="shared" si="48"/>
        <v>17402</v>
      </c>
      <c r="CB156" s="126">
        <f t="shared" si="64"/>
        <v>-641.25</v>
      </c>
      <c r="CC156" s="41">
        <f t="shared" si="49"/>
        <v>0</v>
      </c>
      <c r="CD156" s="41">
        <f t="shared" si="49"/>
        <v>0</v>
      </c>
      <c r="CE156" s="41">
        <f t="shared" si="49"/>
        <v>0</v>
      </c>
      <c r="CF156" s="41">
        <f t="shared" si="49"/>
        <v>641.25</v>
      </c>
      <c r="CG156" s="41">
        <f t="shared" si="49"/>
        <v>0</v>
      </c>
      <c r="CH156" s="112">
        <f t="shared" si="49"/>
        <v>0</v>
      </c>
      <c r="CI156" s="196">
        <f t="shared" si="65"/>
        <v>0</v>
      </c>
      <c r="CJ156" s="2">
        <f t="shared" si="66"/>
        <v>317.5</v>
      </c>
      <c r="CK156" s="200">
        <f t="shared" si="50"/>
        <v>0</v>
      </c>
      <c r="CL156" s="201">
        <f t="shared" si="51"/>
        <v>317.5</v>
      </c>
      <c r="CN156" s="126">
        <f t="shared" si="52"/>
        <v>317.5</v>
      </c>
      <c r="CO156" s="50">
        <f t="shared" si="67"/>
        <v>3.3511061946902656E-3</v>
      </c>
      <c r="CP156" s="40">
        <f t="shared" si="53"/>
        <v>25.5</v>
      </c>
      <c r="CQ156" s="41">
        <f t="shared" si="68"/>
        <v>443751</v>
      </c>
      <c r="CR156" s="41">
        <f t="shared" si="69"/>
        <v>443751</v>
      </c>
      <c r="CS156" s="41">
        <f t="shared" si="70"/>
        <v>0</v>
      </c>
      <c r="CT156" s="41">
        <f t="shared" si="71"/>
        <v>140890942.5</v>
      </c>
      <c r="CU156" s="112">
        <f t="shared" si="72"/>
        <v>0</v>
      </c>
      <c r="CW156" s="21">
        <v>13</v>
      </c>
      <c r="CX156" s="41">
        <v>32</v>
      </c>
      <c r="CY156" s="41">
        <v>-100</v>
      </c>
      <c r="CZ156" s="51">
        <f t="shared" si="54"/>
        <v>-100</v>
      </c>
      <c r="DA156" s="50">
        <f t="shared" si="73"/>
        <v>2.131858407079646E-3</v>
      </c>
      <c r="DB156" s="40">
        <f t="shared" si="55"/>
        <v>426.37168141592917</v>
      </c>
      <c r="DC156" s="40">
        <f t="shared" si="56"/>
        <v>25.5</v>
      </c>
      <c r="DD156" s="51">
        <f t="shared" si="57"/>
        <v>374.5</v>
      </c>
      <c r="DE156" s="39">
        <f t="shared" si="74"/>
        <v>301190.77088496066</v>
      </c>
      <c r="DF156" s="41">
        <v>-680</v>
      </c>
      <c r="DG156" s="51">
        <v>-100</v>
      </c>
      <c r="DH156" s="41">
        <f t="shared" si="58"/>
        <v>301190.77088496066</v>
      </c>
      <c r="DI156" s="41">
        <f t="shared" si="59"/>
        <v>0</v>
      </c>
      <c r="DJ156" s="41">
        <f t="shared" si="60"/>
        <v>-30119077.088496067</v>
      </c>
      <c r="DK156" s="112">
        <f t="shared" si="61"/>
        <v>0</v>
      </c>
    </row>
    <row r="157" spans="2:115" x14ac:dyDescent="0.25">
      <c r="B157" s="129">
        <v>14</v>
      </c>
      <c r="C157" s="114">
        <f>+$D$77-(B157-0.5)*$G$136</f>
        <v>294.89999999999998</v>
      </c>
      <c r="D157" s="41" t="str">
        <f t="shared" si="75"/>
        <v/>
      </c>
      <c r="E157" s="41">
        <f t="shared" si="75"/>
        <v>855.1</v>
      </c>
      <c r="F157" s="41">
        <f t="shared" si="75"/>
        <v>750</v>
      </c>
      <c r="G157" s="41">
        <f t="shared" si="75"/>
        <v>1444.9</v>
      </c>
      <c r="H157" s="41" t="str">
        <f t="shared" si="75"/>
        <v/>
      </c>
      <c r="I157" s="41">
        <f t="shared" si="75"/>
        <v>-1444.9</v>
      </c>
      <c r="J157" s="41">
        <f t="shared" si="75"/>
        <v>-750</v>
      </c>
      <c r="K157" s="121">
        <f t="shared" si="75"/>
        <v>-855.1</v>
      </c>
      <c r="L157" s="126" t="str">
        <f t="shared" si="76"/>
        <v/>
      </c>
      <c r="M157" s="41">
        <f t="shared" si="41"/>
        <v>-144.89999999999998</v>
      </c>
      <c r="N157" s="41">
        <f t="shared" si="41"/>
        <v>-150</v>
      </c>
      <c r="O157" s="41">
        <f t="shared" si="41"/>
        <v>444.9</v>
      </c>
      <c r="P157" s="41" t="str">
        <f t="shared" si="41"/>
        <v/>
      </c>
      <c r="Q157" s="41">
        <f t="shared" si="41"/>
        <v>-1144.9000000000001</v>
      </c>
      <c r="R157" s="41">
        <f t="shared" si="41"/>
        <v>-550</v>
      </c>
      <c r="S157" s="112">
        <f t="shared" si="41"/>
        <v>-555.1</v>
      </c>
      <c r="T157" s="123" t="str">
        <f t="shared" si="77"/>
        <v/>
      </c>
      <c r="U157" s="41">
        <f t="shared" si="42"/>
        <v>555.1</v>
      </c>
      <c r="V157" s="41">
        <f t="shared" si="42"/>
        <v>550</v>
      </c>
      <c r="W157" s="41">
        <f t="shared" si="42"/>
        <v>1144.9000000000001</v>
      </c>
      <c r="X157" s="41" t="str">
        <f t="shared" si="42"/>
        <v/>
      </c>
      <c r="Y157" s="41">
        <f t="shared" si="42"/>
        <v>-444.9</v>
      </c>
      <c r="Z157" s="41">
        <f t="shared" si="42"/>
        <v>150</v>
      </c>
      <c r="AA157" s="41">
        <f t="shared" si="42"/>
        <v>144.89999999999998</v>
      </c>
      <c r="AB157" s="53"/>
      <c r="AC157" s="126" t="str">
        <f t="shared" si="78"/>
        <v/>
      </c>
      <c r="AD157" s="41" t="str">
        <f t="shared" si="43"/>
        <v/>
      </c>
      <c r="AE157" s="41">
        <f t="shared" si="43"/>
        <v>750</v>
      </c>
      <c r="AF157" s="41" t="str">
        <f t="shared" si="43"/>
        <v/>
      </c>
      <c r="AG157" s="41" t="str">
        <f t="shared" si="43"/>
        <v/>
      </c>
      <c r="AH157" s="41" t="str">
        <f t="shared" si="43"/>
        <v/>
      </c>
      <c r="AI157" s="41">
        <f t="shared" si="43"/>
        <v>-750</v>
      </c>
      <c r="AJ157" s="112" t="str">
        <f t="shared" si="43"/>
        <v/>
      </c>
      <c r="AK157" s="126" t="str">
        <f t="shared" si="79"/>
        <v/>
      </c>
      <c r="AL157" s="41" t="str">
        <f t="shared" si="44"/>
        <v/>
      </c>
      <c r="AM157" s="41">
        <f t="shared" si="44"/>
        <v>-150</v>
      </c>
      <c r="AN157" s="41" t="str">
        <f t="shared" si="44"/>
        <v/>
      </c>
      <c r="AO157" s="41" t="str">
        <f t="shared" si="44"/>
        <v/>
      </c>
      <c r="AP157" s="41" t="str">
        <f t="shared" si="44"/>
        <v/>
      </c>
      <c r="AQ157" s="41">
        <f t="shared" si="44"/>
        <v>-550</v>
      </c>
      <c r="AR157" s="112" t="str">
        <f t="shared" si="44"/>
        <v/>
      </c>
      <c r="AS157" s="123" t="str">
        <f t="shared" si="80"/>
        <v/>
      </c>
      <c r="AT157" s="41" t="str">
        <f t="shared" si="45"/>
        <v/>
      </c>
      <c r="AU157" s="41">
        <f t="shared" si="45"/>
        <v>550</v>
      </c>
      <c r="AV157" s="41" t="str">
        <f t="shared" si="45"/>
        <v/>
      </c>
      <c r="AW157" s="41" t="str">
        <f t="shared" si="45"/>
        <v/>
      </c>
      <c r="AX157" s="41" t="str">
        <f t="shared" si="45"/>
        <v/>
      </c>
      <c r="AY157" s="41">
        <f t="shared" si="45"/>
        <v>150</v>
      </c>
      <c r="AZ157" s="41" t="str">
        <f t="shared" si="45"/>
        <v/>
      </c>
      <c r="BA157" s="53"/>
      <c r="BB157" s="147" cm="1">
        <f t="array" ref="BB157:BG157">IFERROR(_xlfn._xlws.SORT(_xlfn.UNIQUE(_xlfn._xlws.FILTER($AC157:$AZ157,ISNUMBER($AC157:$AZ157)),TRUE),,,TRUE),"")</f>
        <v>-750</v>
      </c>
      <c r="BC157" s="51">
        <v>-550</v>
      </c>
      <c r="BD157" s="51">
        <v>-150</v>
      </c>
      <c r="BE157" s="51">
        <v>150</v>
      </c>
      <c r="BF157" s="51">
        <v>550</v>
      </c>
      <c r="BG157" s="51">
        <v>750</v>
      </c>
      <c r="BH157" s="51"/>
      <c r="BI157" s="51"/>
      <c r="BJ157" s="51">
        <f t="shared" si="81"/>
        <v>294.89999999999998</v>
      </c>
      <c r="BK157" s="51">
        <f t="shared" si="46"/>
        <v>294.89999999999998</v>
      </c>
      <c r="BL157" s="51">
        <f t="shared" si="46"/>
        <v>294.89999999999998</v>
      </c>
      <c r="BM157" s="51">
        <f t="shared" si="46"/>
        <v>294.89999999999998</v>
      </c>
      <c r="BN157" s="51">
        <f t="shared" si="46"/>
        <v>294.89999999999998</v>
      </c>
      <c r="BO157" s="51">
        <f t="shared" si="46"/>
        <v>294.89999999999998</v>
      </c>
      <c r="BP157" s="51" t="str">
        <f t="shared" si="46"/>
        <v/>
      </c>
      <c r="BQ157" s="148" t="str">
        <f t="shared" si="46"/>
        <v/>
      </c>
      <c r="BR157" s="170">
        <f t="shared" si="62"/>
        <v>6</v>
      </c>
      <c r="BS157" s="172">
        <f t="shared" si="63"/>
        <v>200</v>
      </c>
      <c r="BT157" s="172" t="str">
        <f t="shared" si="47"/>
        <v>hole</v>
      </c>
      <c r="BU157" s="172">
        <f t="shared" si="47"/>
        <v>300</v>
      </c>
      <c r="BV157" s="172" t="str">
        <f t="shared" si="47"/>
        <v>hole</v>
      </c>
      <c r="BW157" s="172">
        <f t="shared" si="47"/>
        <v>200</v>
      </c>
      <c r="BX157" s="172">
        <f t="shared" si="47"/>
        <v>0</v>
      </c>
      <c r="BY157" s="173">
        <f t="shared" si="47"/>
        <v>0</v>
      </c>
      <c r="BZ157" s="123" cm="1">
        <f t="array" ref="BZ157">IF(ISEVEN(BR157),SUM(BS157:BY157),SUM(ABS(BS157:BY157)))</f>
        <v>700</v>
      </c>
      <c r="CA157" s="112">
        <f t="shared" si="48"/>
        <v>15820.000000000002</v>
      </c>
      <c r="CB157" s="126">
        <f t="shared" si="64"/>
        <v>-650</v>
      </c>
      <c r="CC157" s="41">
        <f t="shared" si="49"/>
        <v>0</v>
      </c>
      <c r="CD157" s="41">
        <f t="shared" si="49"/>
        <v>0</v>
      </c>
      <c r="CE157" s="41">
        <f t="shared" si="49"/>
        <v>0</v>
      </c>
      <c r="CF157" s="41">
        <f t="shared" si="49"/>
        <v>650</v>
      </c>
      <c r="CG157" s="41">
        <f t="shared" si="49"/>
        <v>0</v>
      </c>
      <c r="CH157" s="112">
        <f t="shared" si="49"/>
        <v>0</v>
      </c>
      <c r="CI157" s="196">
        <f t="shared" si="65"/>
        <v>0</v>
      </c>
      <c r="CJ157" s="2">
        <f t="shared" si="66"/>
        <v>294.89999999999998</v>
      </c>
      <c r="CK157" s="200">
        <f t="shared" si="50"/>
        <v>0</v>
      </c>
      <c r="CL157" s="201">
        <f t="shared" si="51"/>
        <v>294.89999999999998</v>
      </c>
      <c r="CN157" s="126">
        <f t="shared" si="52"/>
        <v>294.89999999999998</v>
      </c>
      <c r="CO157" s="50">
        <f t="shared" si="67"/>
        <v>3.2851061946902655E-3</v>
      </c>
      <c r="CP157" s="40">
        <f t="shared" si="53"/>
        <v>25.5</v>
      </c>
      <c r="CQ157" s="41">
        <f t="shared" si="68"/>
        <v>403410.00000000006</v>
      </c>
      <c r="CR157" s="41">
        <f t="shared" si="69"/>
        <v>403410.00000000006</v>
      </c>
      <c r="CS157" s="41">
        <f t="shared" si="70"/>
        <v>0</v>
      </c>
      <c r="CT157" s="41">
        <f t="shared" si="71"/>
        <v>118965609.00000001</v>
      </c>
      <c r="CU157" s="112">
        <f t="shared" si="72"/>
        <v>0</v>
      </c>
      <c r="CW157" s="21">
        <v>14</v>
      </c>
      <c r="CX157" s="41">
        <v>32</v>
      </c>
      <c r="CY157" s="41">
        <v>-300</v>
      </c>
      <c r="CZ157" s="51">
        <f t="shared" si="54"/>
        <v>-300</v>
      </c>
      <c r="DA157" s="50">
        <f t="shared" si="73"/>
        <v>1.5477876106194692E-3</v>
      </c>
      <c r="DB157" s="40">
        <f t="shared" si="55"/>
        <v>309.55752212389382</v>
      </c>
      <c r="DC157" s="40">
        <f t="shared" si="56"/>
        <v>24.196337712428537</v>
      </c>
      <c r="DD157" s="51">
        <f t="shared" si="57"/>
        <v>285.36118441146527</v>
      </c>
      <c r="DE157" s="39">
        <f t="shared" si="74"/>
        <v>229501.08174508583</v>
      </c>
      <c r="DF157" s="41">
        <v>-680</v>
      </c>
      <c r="DG157" s="51">
        <v>-300</v>
      </c>
      <c r="DH157" s="41">
        <f t="shared" si="58"/>
        <v>229501.08174508583</v>
      </c>
      <c r="DI157" s="41">
        <f t="shared" si="59"/>
        <v>0</v>
      </c>
      <c r="DJ157" s="41">
        <f t="shared" si="60"/>
        <v>-68850324.523525745</v>
      </c>
      <c r="DK157" s="112">
        <f t="shared" si="61"/>
        <v>0</v>
      </c>
    </row>
    <row r="158" spans="2:115" x14ac:dyDescent="0.25">
      <c r="B158" s="129">
        <v>15</v>
      </c>
      <c r="C158" s="114">
        <f>+$D$77-(B158-0.5)*$G$136</f>
        <v>272.29999999999995</v>
      </c>
      <c r="D158" s="41" t="str">
        <f t="shared" si="75"/>
        <v/>
      </c>
      <c r="E158" s="41">
        <f t="shared" si="75"/>
        <v>877.7</v>
      </c>
      <c r="F158" s="41">
        <f t="shared" si="75"/>
        <v>750</v>
      </c>
      <c r="G158" s="41">
        <f t="shared" si="75"/>
        <v>1422.3</v>
      </c>
      <c r="H158" s="41" t="str">
        <f t="shared" si="75"/>
        <v/>
      </c>
      <c r="I158" s="41">
        <f t="shared" si="75"/>
        <v>-1422.3</v>
      </c>
      <c r="J158" s="41">
        <f t="shared" si="75"/>
        <v>-750</v>
      </c>
      <c r="K158" s="121">
        <f t="shared" si="75"/>
        <v>-877.7</v>
      </c>
      <c r="L158" s="126" t="str">
        <f t="shared" si="76"/>
        <v/>
      </c>
      <c r="M158" s="41">
        <f t="shared" si="41"/>
        <v>-122.29999999999997</v>
      </c>
      <c r="N158" s="41">
        <f t="shared" si="41"/>
        <v>-150</v>
      </c>
      <c r="O158" s="41">
        <f t="shared" si="41"/>
        <v>422.3</v>
      </c>
      <c r="P158" s="41" t="str">
        <f t="shared" si="41"/>
        <v/>
      </c>
      <c r="Q158" s="41">
        <f t="shared" si="41"/>
        <v>-1122.3</v>
      </c>
      <c r="R158" s="41">
        <f t="shared" si="41"/>
        <v>-550</v>
      </c>
      <c r="S158" s="112">
        <f t="shared" si="41"/>
        <v>-577.70000000000005</v>
      </c>
      <c r="T158" s="123" t="str">
        <f t="shared" si="77"/>
        <v/>
      </c>
      <c r="U158" s="41">
        <f t="shared" si="42"/>
        <v>577.70000000000005</v>
      </c>
      <c r="V158" s="41">
        <f t="shared" si="42"/>
        <v>550</v>
      </c>
      <c r="W158" s="41">
        <f t="shared" si="42"/>
        <v>1122.3</v>
      </c>
      <c r="X158" s="41" t="str">
        <f t="shared" si="42"/>
        <v/>
      </c>
      <c r="Y158" s="41">
        <f t="shared" si="42"/>
        <v>-422.3</v>
      </c>
      <c r="Z158" s="41">
        <f t="shared" si="42"/>
        <v>150</v>
      </c>
      <c r="AA158" s="41">
        <f t="shared" si="42"/>
        <v>122.29999999999997</v>
      </c>
      <c r="AB158" s="53"/>
      <c r="AC158" s="126" t="str">
        <f t="shared" si="78"/>
        <v/>
      </c>
      <c r="AD158" s="41" t="str">
        <f t="shared" si="43"/>
        <v/>
      </c>
      <c r="AE158" s="41">
        <f t="shared" si="43"/>
        <v>750</v>
      </c>
      <c r="AF158" s="41" t="str">
        <f t="shared" si="43"/>
        <v/>
      </c>
      <c r="AG158" s="41" t="str">
        <f t="shared" si="43"/>
        <v/>
      </c>
      <c r="AH158" s="41" t="str">
        <f t="shared" si="43"/>
        <v/>
      </c>
      <c r="AI158" s="41">
        <f t="shared" si="43"/>
        <v>-750</v>
      </c>
      <c r="AJ158" s="112" t="str">
        <f t="shared" si="43"/>
        <v/>
      </c>
      <c r="AK158" s="126" t="str">
        <f t="shared" si="79"/>
        <v/>
      </c>
      <c r="AL158" s="41" t="str">
        <f t="shared" si="44"/>
        <v/>
      </c>
      <c r="AM158" s="41">
        <f t="shared" si="44"/>
        <v>-150</v>
      </c>
      <c r="AN158" s="41" t="str">
        <f t="shared" si="44"/>
        <v/>
      </c>
      <c r="AO158" s="41" t="str">
        <f t="shared" si="44"/>
        <v/>
      </c>
      <c r="AP158" s="41" t="str">
        <f t="shared" si="44"/>
        <v/>
      </c>
      <c r="AQ158" s="41">
        <f t="shared" si="44"/>
        <v>-550</v>
      </c>
      <c r="AR158" s="112" t="str">
        <f t="shared" si="44"/>
        <v/>
      </c>
      <c r="AS158" s="123" t="str">
        <f t="shared" si="80"/>
        <v/>
      </c>
      <c r="AT158" s="41" t="str">
        <f t="shared" si="45"/>
        <v/>
      </c>
      <c r="AU158" s="41">
        <f t="shared" si="45"/>
        <v>550</v>
      </c>
      <c r="AV158" s="41" t="str">
        <f t="shared" si="45"/>
        <v/>
      </c>
      <c r="AW158" s="41" t="str">
        <f t="shared" si="45"/>
        <v/>
      </c>
      <c r="AX158" s="41" t="str">
        <f t="shared" si="45"/>
        <v/>
      </c>
      <c r="AY158" s="41">
        <f t="shared" si="45"/>
        <v>150</v>
      </c>
      <c r="AZ158" s="41" t="str">
        <f t="shared" si="45"/>
        <v/>
      </c>
      <c r="BA158" s="53"/>
      <c r="BB158" s="147" cm="1">
        <f t="array" ref="BB158:BG158">IFERROR(_xlfn._xlws.SORT(_xlfn.UNIQUE(_xlfn._xlws.FILTER($AC158:$AZ158,ISNUMBER($AC158:$AZ158)),TRUE),,,TRUE),"")</f>
        <v>-750</v>
      </c>
      <c r="BC158" s="51">
        <v>-550</v>
      </c>
      <c r="BD158" s="51">
        <v>-150</v>
      </c>
      <c r="BE158" s="51">
        <v>150</v>
      </c>
      <c r="BF158" s="51">
        <v>550</v>
      </c>
      <c r="BG158" s="51">
        <v>750</v>
      </c>
      <c r="BH158" s="51"/>
      <c r="BI158" s="51"/>
      <c r="BJ158" s="51">
        <f t="shared" si="81"/>
        <v>272.29999999999995</v>
      </c>
      <c r="BK158" s="51">
        <f t="shared" si="46"/>
        <v>272.29999999999995</v>
      </c>
      <c r="BL158" s="51">
        <f t="shared" si="46"/>
        <v>272.29999999999995</v>
      </c>
      <c r="BM158" s="51">
        <f t="shared" si="46"/>
        <v>272.29999999999995</v>
      </c>
      <c r="BN158" s="51">
        <f t="shared" si="46"/>
        <v>272.29999999999995</v>
      </c>
      <c r="BO158" s="51">
        <f t="shared" si="46"/>
        <v>272.29999999999995</v>
      </c>
      <c r="BP158" s="51" t="str">
        <f t="shared" si="46"/>
        <v/>
      </c>
      <c r="BQ158" s="148" t="str">
        <f t="shared" si="46"/>
        <v/>
      </c>
      <c r="BR158" s="170">
        <f t="shared" si="62"/>
        <v>6</v>
      </c>
      <c r="BS158" s="172">
        <f t="shared" si="63"/>
        <v>200</v>
      </c>
      <c r="BT158" s="172" t="str">
        <f t="shared" si="47"/>
        <v>hole</v>
      </c>
      <c r="BU158" s="172">
        <f t="shared" si="47"/>
        <v>300</v>
      </c>
      <c r="BV158" s="172" t="str">
        <f t="shared" si="47"/>
        <v>hole</v>
      </c>
      <c r="BW158" s="172">
        <f t="shared" si="47"/>
        <v>200</v>
      </c>
      <c r="BX158" s="172">
        <f t="shared" si="47"/>
        <v>0</v>
      </c>
      <c r="BY158" s="173">
        <f t="shared" si="47"/>
        <v>0</v>
      </c>
      <c r="BZ158" s="123" cm="1">
        <f t="array" ref="BZ158">IF(ISEVEN(BR158),SUM(BS158:BY158),SUM(ABS(BS158:BY158)))</f>
        <v>700</v>
      </c>
      <c r="CA158" s="112">
        <f t="shared" si="48"/>
        <v>15820.000000000002</v>
      </c>
      <c r="CB158" s="126">
        <f t="shared" si="64"/>
        <v>-650</v>
      </c>
      <c r="CC158" s="41">
        <f t="shared" si="49"/>
        <v>0</v>
      </c>
      <c r="CD158" s="41">
        <f t="shared" si="49"/>
        <v>0</v>
      </c>
      <c r="CE158" s="41">
        <f t="shared" si="49"/>
        <v>0</v>
      </c>
      <c r="CF158" s="41">
        <f t="shared" si="49"/>
        <v>650</v>
      </c>
      <c r="CG158" s="41">
        <f t="shared" si="49"/>
        <v>0</v>
      </c>
      <c r="CH158" s="112">
        <f t="shared" si="49"/>
        <v>0</v>
      </c>
      <c r="CI158" s="196">
        <f t="shared" si="65"/>
        <v>0</v>
      </c>
      <c r="CJ158" s="2">
        <f t="shared" si="66"/>
        <v>272.29999999999995</v>
      </c>
      <c r="CK158" s="200">
        <f t="shared" si="50"/>
        <v>0</v>
      </c>
      <c r="CL158" s="201">
        <f t="shared" si="51"/>
        <v>272.29999999999995</v>
      </c>
      <c r="CN158" s="126">
        <f t="shared" si="52"/>
        <v>272.29999999999995</v>
      </c>
      <c r="CO158" s="50">
        <f t="shared" si="67"/>
        <v>3.2191061946902654E-3</v>
      </c>
      <c r="CP158" s="40">
        <f t="shared" si="53"/>
        <v>25.5</v>
      </c>
      <c r="CQ158" s="41">
        <f t="shared" si="68"/>
        <v>403410.00000000006</v>
      </c>
      <c r="CR158" s="41">
        <f t="shared" si="69"/>
        <v>403410.00000000006</v>
      </c>
      <c r="CS158" s="41">
        <f t="shared" si="70"/>
        <v>0</v>
      </c>
      <c r="CT158" s="41">
        <f t="shared" si="71"/>
        <v>109848543</v>
      </c>
      <c r="CU158" s="112">
        <f t="shared" si="72"/>
        <v>0</v>
      </c>
      <c r="CW158" s="21">
        <v>15</v>
      </c>
      <c r="CX158" s="41">
        <v>32</v>
      </c>
      <c r="CY158" s="41">
        <v>300</v>
      </c>
      <c r="CZ158" s="51">
        <f t="shared" si="54"/>
        <v>300</v>
      </c>
      <c r="DA158" s="50">
        <f t="shared" si="73"/>
        <v>3.3E-3</v>
      </c>
      <c r="DB158" s="40">
        <f t="shared" si="55"/>
        <v>660</v>
      </c>
      <c r="DC158" s="40">
        <f t="shared" si="56"/>
        <v>25.5</v>
      </c>
      <c r="DD158" s="51">
        <f t="shared" si="57"/>
        <v>374.5</v>
      </c>
      <c r="DE158" s="39">
        <f t="shared" si="74"/>
        <v>301190.77088496066</v>
      </c>
      <c r="DF158" s="41">
        <v>680</v>
      </c>
      <c r="DG158" s="51">
        <v>300</v>
      </c>
      <c r="DH158" s="41">
        <f t="shared" si="58"/>
        <v>301190.77088496066</v>
      </c>
      <c r="DI158" s="41">
        <f t="shared" si="59"/>
        <v>0</v>
      </c>
      <c r="DJ158" s="41">
        <f t="shared" si="60"/>
        <v>90357231.265488192</v>
      </c>
      <c r="DK158" s="112">
        <f t="shared" si="61"/>
        <v>0</v>
      </c>
    </row>
    <row r="159" spans="2:115" x14ac:dyDescent="0.25">
      <c r="B159" s="129">
        <v>16</v>
      </c>
      <c r="C159" s="114">
        <f>+$D$77-(B159-0.5)*$G$136</f>
        <v>249.7</v>
      </c>
      <c r="D159" s="41" t="str">
        <f t="shared" si="75"/>
        <v/>
      </c>
      <c r="E159" s="41">
        <f t="shared" si="75"/>
        <v>900.3</v>
      </c>
      <c r="F159" s="41">
        <f t="shared" si="75"/>
        <v>750</v>
      </c>
      <c r="G159" s="41">
        <f t="shared" si="75"/>
        <v>1399.7</v>
      </c>
      <c r="H159" s="41" t="str">
        <f t="shared" si="75"/>
        <v/>
      </c>
      <c r="I159" s="41">
        <f t="shared" si="75"/>
        <v>-1399.7</v>
      </c>
      <c r="J159" s="41">
        <f t="shared" si="75"/>
        <v>-750</v>
      </c>
      <c r="K159" s="121">
        <f t="shared" si="75"/>
        <v>-900.3</v>
      </c>
      <c r="L159" s="126" t="str">
        <f t="shared" si="76"/>
        <v/>
      </c>
      <c r="M159" s="41">
        <f t="shared" si="41"/>
        <v>-99.7</v>
      </c>
      <c r="N159" s="41">
        <f t="shared" si="41"/>
        <v>-150</v>
      </c>
      <c r="O159" s="41">
        <f t="shared" si="41"/>
        <v>399.7</v>
      </c>
      <c r="P159" s="41" t="str">
        <f t="shared" si="41"/>
        <v/>
      </c>
      <c r="Q159" s="41">
        <f t="shared" si="41"/>
        <v>-1099.7</v>
      </c>
      <c r="R159" s="41">
        <f t="shared" si="41"/>
        <v>-550</v>
      </c>
      <c r="S159" s="112">
        <f t="shared" si="41"/>
        <v>-600.29999999999995</v>
      </c>
      <c r="T159" s="123" t="str">
        <f t="shared" si="77"/>
        <v/>
      </c>
      <c r="U159" s="41">
        <f t="shared" si="42"/>
        <v>600.29999999999995</v>
      </c>
      <c r="V159" s="41">
        <f t="shared" si="42"/>
        <v>550</v>
      </c>
      <c r="W159" s="41">
        <f t="shared" si="42"/>
        <v>1099.7</v>
      </c>
      <c r="X159" s="41" t="str">
        <f t="shared" si="42"/>
        <v/>
      </c>
      <c r="Y159" s="41">
        <f t="shared" si="42"/>
        <v>-399.7</v>
      </c>
      <c r="Z159" s="41">
        <f t="shared" si="42"/>
        <v>150</v>
      </c>
      <c r="AA159" s="41">
        <f t="shared" si="42"/>
        <v>99.7</v>
      </c>
      <c r="AB159" s="53"/>
      <c r="AC159" s="126" t="str">
        <f t="shared" si="78"/>
        <v/>
      </c>
      <c r="AD159" s="41" t="str">
        <f t="shared" si="43"/>
        <v/>
      </c>
      <c r="AE159" s="41">
        <f t="shared" si="43"/>
        <v>750</v>
      </c>
      <c r="AF159" s="41" t="str">
        <f t="shared" si="43"/>
        <v/>
      </c>
      <c r="AG159" s="41" t="str">
        <f t="shared" si="43"/>
        <v/>
      </c>
      <c r="AH159" s="41" t="str">
        <f t="shared" si="43"/>
        <v/>
      </c>
      <c r="AI159" s="41">
        <f t="shared" si="43"/>
        <v>-750</v>
      </c>
      <c r="AJ159" s="112" t="str">
        <f t="shared" si="43"/>
        <v/>
      </c>
      <c r="AK159" s="126" t="str">
        <f t="shared" si="79"/>
        <v/>
      </c>
      <c r="AL159" s="41" t="str">
        <f t="shared" si="44"/>
        <v/>
      </c>
      <c r="AM159" s="41">
        <f t="shared" si="44"/>
        <v>-150</v>
      </c>
      <c r="AN159" s="41" t="str">
        <f t="shared" si="44"/>
        <v/>
      </c>
      <c r="AO159" s="41" t="str">
        <f t="shared" si="44"/>
        <v/>
      </c>
      <c r="AP159" s="41" t="str">
        <f t="shared" si="44"/>
        <v/>
      </c>
      <c r="AQ159" s="41">
        <f t="shared" si="44"/>
        <v>-550</v>
      </c>
      <c r="AR159" s="112" t="str">
        <f t="shared" si="44"/>
        <v/>
      </c>
      <c r="AS159" s="123" t="str">
        <f t="shared" si="80"/>
        <v/>
      </c>
      <c r="AT159" s="41" t="str">
        <f t="shared" si="45"/>
        <v/>
      </c>
      <c r="AU159" s="41">
        <f t="shared" si="45"/>
        <v>550</v>
      </c>
      <c r="AV159" s="41" t="str">
        <f t="shared" si="45"/>
        <v/>
      </c>
      <c r="AW159" s="41" t="str">
        <f t="shared" si="45"/>
        <v/>
      </c>
      <c r="AX159" s="41" t="str">
        <f t="shared" si="45"/>
        <v/>
      </c>
      <c r="AY159" s="41">
        <f t="shared" si="45"/>
        <v>150</v>
      </c>
      <c r="AZ159" s="41" t="str">
        <f t="shared" si="45"/>
        <v/>
      </c>
      <c r="BA159" s="53"/>
      <c r="BB159" s="147" cm="1">
        <f t="array" ref="BB159:BG159">IFERROR(_xlfn._xlws.SORT(_xlfn.UNIQUE(_xlfn._xlws.FILTER($AC159:$AZ159,ISNUMBER($AC159:$AZ159)),TRUE),,,TRUE),"")</f>
        <v>-750</v>
      </c>
      <c r="BC159" s="51">
        <v>-550</v>
      </c>
      <c r="BD159" s="51">
        <v>-150</v>
      </c>
      <c r="BE159" s="51">
        <v>150</v>
      </c>
      <c r="BF159" s="51">
        <v>550</v>
      </c>
      <c r="BG159" s="51">
        <v>750</v>
      </c>
      <c r="BH159" s="51"/>
      <c r="BI159" s="51"/>
      <c r="BJ159" s="51">
        <f t="shared" si="81"/>
        <v>249.7</v>
      </c>
      <c r="BK159" s="51">
        <f t="shared" si="46"/>
        <v>249.7</v>
      </c>
      <c r="BL159" s="51">
        <f t="shared" si="46"/>
        <v>249.7</v>
      </c>
      <c r="BM159" s="51">
        <f t="shared" si="46"/>
        <v>249.7</v>
      </c>
      <c r="BN159" s="51">
        <f t="shared" si="46"/>
        <v>249.7</v>
      </c>
      <c r="BO159" s="51">
        <f t="shared" si="46"/>
        <v>249.7</v>
      </c>
      <c r="BP159" s="51" t="str">
        <f t="shared" si="46"/>
        <v/>
      </c>
      <c r="BQ159" s="148" t="str">
        <f t="shared" si="46"/>
        <v/>
      </c>
      <c r="BR159" s="170">
        <f t="shared" si="62"/>
        <v>6</v>
      </c>
      <c r="BS159" s="172">
        <f t="shared" si="63"/>
        <v>200</v>
      </c>
      <c r="BT159" s="172" t="str">
        <f t="shared" si="47"/>
        <v>hole</v>
      </c>
      <c r="BU159" s="172">
        <f t="shared" si="47"/>
        <v>300</v>
      </c>
      <c r="BV159" s="172" t="str">
        <f t="shared" si="47"/>
        <v>hole</v>
      </c>
      <c r="BW159" s="172">
        <f t="shared" si="47"/>
        <v>200</v>
      </c>
      <c r="BX159" s="172">
        <f t="shared" si="47"/>
        <v>0</v>
      </c>
      <c r="BY159" s="173">
        <f t="shared" si="47"/>
        <v>0</v>
      </c>
      <c r="BZ159" s="123" cm="1">
        <f t="array" ref="BZ159">IF(ISEVEN(BR159),SUM(BS159:BY159),SUM(ABS(BS159:BY159)))</f>
        <v>700</v>
      </c>
      <c r="CA159" s="112">
        <f t="shared" si="48"/>
        <v>15820.000000000002</v>
      </c>
      <c r="CB159" s="126">
        <f t="shared" si="64"/>
        <v>-650</v>
      </c>
      <c r="CC159" s="41">
        <f t="shared" si="49"/>
        <v>0</v>
      </c>
      <c r="CD159" s="41">
        <f t="shared" si="49"/>
        <v>0</v>
      </c>
      <c r="CE159" s="41">
        <f t="shared" si="49"/>
        <v>0</v>
      </c>
      <c r="CF159" s="41">
        <f t="shared" si="49"/>
        <v>650</v>
      </c>
      <c r="CG159" s="41">
        <f t="shared" si="49"/>
        <v>0</v>
      </c>
      <c r="CH159" s="112">
        <f t="shared" si="49"/>
        <v>0</v>
      </c>
      <c r="CI159" s="196">
        <f t="shared" si="65"/>
        <v>0</v>
      </c>
      <c r="CJ159" s="2">
        <f t="shared" si="66"/>
        <v>249.7</v>
      </c>
      <c r="CK159" s="200">
        <f t="shared" si="50"/>
        <v>0</v>
      </c>
      <c r="CL159" s="201">
        <f t="shared" si="51"/>
        <v>249.7</v>
      </c>
      <c r="CN159" s="126">
        <f t="shared" si="52"/>
        <v>249.7</v>
      </c>
      <c r="CO159" s="50">
        <f t="shared" si="67"/>
        <v>3.1531061946902653E-3</v>
      </c>
      <c r="CP159" s="40">
        <f t="shared" si="53"/>
        <v>25.5</v>
      </c>
      <c r="CQ159" s="41">
        <f t="shared" si="68"/>
        <v>403410.00000000006</v>
      </c>
      <c r="CR159" s="41">
        <f t="shared" si="69"/>
        <v>403410.00000000006</v>
      </c>
      <c r="CS159" s="41">
        <f t="shared" si="70"/>
        <v>0</v>
      </c>
      <c r="CT159" s="41">
        <f t="shared" si="71"/>
        <v>100731477.00000001</v>
      </c>
      <c r="CU159" s="112">
        <f t="shared" si="72"/>
        <v>0</v>
      </c>
      <c r="CW159" s="21">
        <v>16</v>
      </c>
      <c r="CX159" s="41">
        <v>32</v>
      </c>
      <c r="CY159" s="41">
        <v>100</v>
      </c>
      <c r="CZ159" s="51">
        <f t="shared" si="54"/>
        <v>100</v>
      </c>
      <c r="DA159" s="50">
        <f t="shared" si="73"/>
        <v>2.7159292035398232E-3</v>
      </c>
      <c r="DB159" s="40">
        <f t="shared" si="55"/>
        <v>543.18584070796464</v>
      </c>
      <c r="DC159" s="40">
        <f t="shared" si="56"/>
        <v>25.5</v>
      </c>
      <c r="DD159" s="51">
        <f t="shared" si="57"/>
        <v>374.5</v>
      </c>
      <c r="DE159" s="39">
        <f t="shared" si="74"/>
        <v>301190.77088496066</v>
      </c>
      <c r="DF159" s="41">
        <v>680</v>
      </c>
      <c r="DG159" s="51">
        <v>100</v>
      </c>
      <c r="DH159" s="41">
        <f t="shared" si="58"/>
        <v>301190.77088496066</v>
      </c>
      <c r="DI159" s="41">
        <f t="shared" si="59"/>
        <v>0</v>
      </c>
      <c r="DJ159" s="41">
        <f t="shared" si="60"/>
        <v>30119077.088496067</v>
      </c>
      <c r="DK159" s="112">
        <f t="shared" si="61"/>
        <v>0</v>
      </c>
    </row>
    <row r="160" spans="2:115" x14ac:dyDescent="0.25">
      <c r="B160" s="129">
        <v>17</v>
      </c>
      <c r="C160" s="114">
        <f>+$D$77-(B160-0.5)*$G$136</f>
        <v>227.09999999999997</v>
      </c>
      <c r="D160" s="41" t="str">
        <f t="shared" si="75"/>
        <v/>
      </c>
      <c r="E160" s="41">
        <f t="shared" si="75"/>
        <v>922.9</v>
      </c>
      <c r="F160" s="41">
        <f t="shared" si="75"/>
        <v>750</v>
      </c>
      <c r="G160" s="41">
        <f t="shared" si="75"/>
        <v>1377.1</v>
      </c>
      <c r="H160" s="41" t="str">
        <f t="shared" si="75"/>
        <v/>
      </c>
      <c r="I160" s="41">
        <f t="shared" si="75"/>
        <v>-1377.1</v>
      </c>
      <c r="J160" s="41">
        <f t="shared" si="75"/>
        <v>-750</v>
      </c>
      <c r="K160" s="121">
        <f t="shared" si="75"/>
        <v>-922.9</v>
      </c>
      <c r="L160" s="126" t="str">
        <f t="shared" si="76"/>
        <v/>
      </c>
      <c r="M160" s="41">
        <f t="shared" si="76"/>
        <v>-77.099999999999966</v>
      </c>
      <c r="N160" s="41">
        <f t="shared" si="76"/>
        <v>-150</v>
      </c>
      <c r="O160" s="41">
        <f t="shared" si="76"/>
        <v>377.1</v>
      </c>
      <c r="P160" s="41" t="str">
        <f t="shared" si="76"/>
        <v/>
      </c>
      <c r="Q160" s="41">
        <f t="shared" si="76"/>
        <v>-1077.0999999999999</v>
      </c>
      <c r="R160" s="41">
        <f t="shared" si="76"/>
        <v>-550</v>
      </c>
      <c r="S160" s="112">
        <f t="shared" si="76"/>
        <v>-622.9</v>
      </c>
      <c r="T160" s="123" t="str">
        <f t="shared" si="77"/>
        <v/>
      </c>
      <c r="U160" s="41">
        <f t="shared" si="77"/>
        <v>622.9</v>
      </c>
      <c r="V160" s="41">
        <f t="shared" si="77"/>
        <v>550</v>
      </c>
      <c r="W160" s="41">
        <f t="shared" si="77"/>
        <v>1077.0999999999999</v>
      </c>
      <c r="X160" s="41" t="str">
        <f t="shared" si="77"/>
        <v/>
      </c>
      <c r="Y160" s="41">
        <f t="shared" si="77"/>
        <v>-377.1</v>
      </c>
      <c r="Z160" s="41">
        <f t="shared" si="77"/>
        <v>150</v>
      </c>
      <c r="AA160" s="41">
        <f t="shared" si="77"/>
        <v>77.099999999999966</v>
      </c>
      <c r="AB160" s="53"/>
      <c r="AC160" s="126" t="str">
        <f t="shared" si="78"/>
        <v/>
      </c>
      <c r="AD160" s="41" t="str">
        <f t="shared" si="78"/>
        <v/>
      </c>
      <c r="AE160" s="41">
        <f t="shared" si="78"/>
        <v>750</v>
      </c>
      <c r="AF160" s="41" t="str">
        <f t="shared" si="78"/>
        <v/>
      </c>
      <c r="AG160" s="41" t="str">
        <f t="shared" si="78"/>
        <v/>
      </c>
      <c r="AH160" s="41" t="str">
        <f t="shared" si="78"/>
        <v/>
      </c>
      <c r="AI160" s="41">
        <f t="shared" si="78"/>
        <v>-750</v>
      </c>
      <c r="AJ160" s="112" t="str">
        <f t="shared" si="78"/>
        <v/>
      </c>
      <c r="AK160" s="126" t="str">
        <f t="shared" si="79"/>
        <v/>
      </c>
      <c r="AL160" s="41" t="str">
        <f t="shared" si="79"/>
        <v/>
      </c>
      <c r="AM160" s="41">
        <f t="shared" si="79"/>
        <v>-150</v>
      </c>
      <c r="AN160" s="41" t="str">
        <f t="shared" si="79"/>
        <v/>
      </c>
      <c r="AO160" s="41" t="str">
        <f t="shared" si="79"/>
        <v/>
      </c>
      <c r="AP160" s="41" t="str">
        <f t="shared" si="79"/>
        <v/>
      </c>
      <c r="AQ160" s="41">
        <f t="shared" si="79"/>
        <v>-550</v>
      </c>
      <c r="AR160" s="112" t="str">
        <f t="shared" si="79"/>
        <v/>
      </c>
      <c r="AS160" s="123" t="str">
        <f t="shared" si="80"/>
        <v/>
      </c>
      <c r="AT160" s="41" t="str">
        <f t="shared" si="80"/>
        <v/>
      </c>
      <c r="AU160" s="41">
        <f t="shared" si="80"/>
        <v>550</v>
      </c>
      <c r="AV160" s="41" t="str">
        <f t="shared" si="80"/>
        <v/>
      </c>
      <c r="AW160" s="41" t="str">
        <f t="shared" si="80"/>
        <v/>
      </c>
      <c r="AX160" s="41" t="str">
        <f t="shared" si="80"/>
        <v/>
      </c>
      <c r="AY160" s="41">
        <f t="shared" si="80"/>
        <v>150</v>
      </c>
      <c r="AZ160" s="41" t="str">
        <f t="shared" si="80"/>
        <v/>
      </c>
      <c r="BA160" s="53"/>
      <c r="BB160" s="147" cm="1">
        <f t="array" ref="BB160:BG160">IFERROR(_xlfn._xlws.SORT(_xlfn.UNIQUE(_xlfn._xlws.FILTER($AC160:$AZ160,ISNUMBER($AC160:$AZ160)),TRUE),,,TRUE),"")</f>
        <v>-750</v>
      </c>
      <c r="BC160" s="51">
        <v>-550</v>
      </c>
      <c r="BD160" s="51">
        <v>-150</v>
      </c>
      <c r="BE160" s="51">
        <v>150</v>
      </c>
      <c r="BF160" s="51">
        <v>550</v>
      </c>
      <c r="BG160" s="51">
        <v>750</v>
      </c>
      <c r="BH160" s="51"/>
      <c r="BI160" s="51"/>
      <c r="BJ160" s="51">
        <f t="shared" si="81"/>
        <v>227.09999999999997</v>
      </c>
      <c r="BK160" s="51">
        <f t="shared" si="81"/>
        <v>227.09999999999997</v>
      </c>
      <c r="BL160" s="51">
        <f t="shared" si="81"/>
        <v>227.09999999999997</v>
      </c>
      <c r="BM160" s="51">
        <f t="shared" si="81"/>
        <v>227.09999999999997</v>
      </c>
      <c r="BN160" s="51">
        <f t="shared" si="81"/>
        <v>227.09999999999997</v>
      </c>
      <c r="BO160" s="51">
        <f t="shared" si="81"/>
        <v>227.09999999999997</v>
      </c>
      <c r="BP160" s="51" t="str">
        <f t="shared" si="81"/>
        <v/>
      </c>
      <c r="BQ160" s="148" t="str">
        <f t="shared" si="81"/>
        <v/>
      </c>
      <c r="BR160" s="170">
        <f t="shared" si="62"/>
        <v>6</v>
      </c>
      <c r="BS160" s="172">
        <f t="shared" si="63"/>
        <v>200</v>
      </c>
      <c r="BT160" s="172" t="str">
        <f t="shared" si="63"/>
        <v>hole</v>
      </c>
      <c r="BU160" s="172">
        <f t="shared" si="63"/>
        <v>300</v>
      </c>
      <c r="BV160" s="172" t="str">
        <f t="shared" si="63"/>
        <v>hole</v>
      </c>
      <c r="BW160" s="172">
        <f t="shared" si="63"/>
        <v>200</v>
      </c>
      <c r="BX160" s="172">
        <f t="shared" si="63"/>
        <v>0</v>
      </c>
      <c r="BY160" s="173">
        <f t="shared" si="63"/>
        <v>0</v>
      </c>
      <c r="BZ160" s="123" cm="1">
        <f t="array" ref="BZ160">IF(ISEVEN(BR160),SUM(BS160:BY160),SUM(ABS(BS160:BY160)))</f>
        <v>700</v>
      </c>
      <c r="CA160" s="112">
        <f t="shared" si="48"/>
        <v>15820.000000000002</v>
      </c>
      <c r="CB160" s="126">
        <f t="shared" si="64"/>
        <v>-650</v>
      </c>
      <c r="CC160" s="41">
        <f t="shared" si="64"/>
        <v>0</v>
      </c>
      <c r="CD160" s="41">
        <f t="shared" si="64"/>
        <v>0</v>
      </c>
      <c r="CE160" s="41">
        <f t="shared" si="64"/>
        <v>0</v>
      </c>
      <c r="CF160" s="41">
        <f t="shared" si="64"/>
        <v>650</v>
      </c>
      <c r="CG160" s="41">
        <f t="shared" si="64"/>
        <v>0</v>
      </c>
      <c r="CH160" s="112">
        <f t="shared" si="64"/>
        <v>0</v>
      </c>
      <c r="CI160" s="196">
        <f t="shared" si="65"/>
        <v>0</v>
      </c>
      <c r="CJ160" s="2">
        <f t="shared" si="66"/>
        <v>227.09999999999997</v>
      </c>
      <c r="CK160" s="200">
        <f t="shared" si="50"/>
        <v>0</v>
      </c>
      <c r="CL160" s="201">
        <f t="shared" si="51"/>
        <v>227.09999999999997</v>
      </c>
      <c r="CN160" s="126">
        <f t="shared" si="52"/>
        <v>227.09999999999997</v>
      </c>
      <c r="CO160" s="50">
        <f t="shared" si="67"/>
        <v>3.0871061946902657E-3</v>
      </c>
      <c r="CP160" s="40">
        <f t="shared" si="53"/>
        <v>25.5</v>
      </c>
      <c r="CQ160" s="41">
        <f t="shared" si="68"/>
        <v>403410.00000000006</v>
      </c>
      <c r="CR160" s="41">
        <f t="shared" si="69"/>
        <v>403410.00000000006</v>
      </c>
      <c r="CS160" s="41">
        <f t="shared" si="70"/>
        <v>0</v>
      </c>
      <c r="CT160" s="41">
        <f t="shared" si="71"/>
        <v>91614411</v>
      </c>
      <c r="CU160" s="112">
        <f t="shared" si="72"/>
        <v>0</v>
      </c>
      <c r="CW160" s="21">
        <v>17</v>
      </c>
      <c r="CX160" s="41">
        <v>32</v>
      </c>
      <c r="CY160" s="41">
        <v>-100</v>
      </c>
      <c r="CZ160" s="51">
        <f t="shared" si="54"/>
        <v>-100</v>
      </c>
      <c r="DA160" s="50">
        <f t="shared" si="73"/>
        <v>2.131858407079646E-3</v>
      </c>
      <c r="DB160" s="40">
        <f t="shared" si="55"/>
        <v>426.37168141592917</v>
      </c>
      <c r="DC160" s="40">
        <f t="shared" si="56"/>
        <v>25.5</v>
      </c>
      <c r="DD160" s="51">
        <f t="shared" si="57"/>
        <v>374.5</v>
      </c>
      <c r="DE160" s="39">
        <f t="shared" si="74"/>
        <v>301190.77088496066</v>
      </c>
      <c r="DF160" s="41">
        <v>680</v>
      </c>
      <c r="DG160" s="51">
        <v>-100</v>
      </c>
      <c r="DH160" s="41">
        <f t="shared" si="58"/>
        <v>301190.77088496066</v>
      </c>
      <c r="DI160" s="41">
        <f t="shared" si="59"/>
        <v>0</v>
      </c>
      <c r="DJ160" s="41">
        <f t="shared" si="60"/>
        <v>-30119077.088496067</v>
      </c>
      <c r="DK160" s="112">
        <f t="shared" si="61"/>
        <v>0</v>
      </c>
    </row>
    <row r="161" spans="2:115" x14ac:dyDescent="0.25">
      <c r="B161" s="129">
        <v>18</v>
      </c>
      <c r="C161" s="114">
        <f>+$D$77-(B161-0.5)*$G$136</f>
        <v>204.5</v>
      </c>
      <c r="D161" s="41" t="str">
        <f t="shared" si="75"/>
        <v/>
      </c>
      <c r="E161" s="41">
        <f t="shared" si="75"/>
        <v>945.5</v>
      </c>
      <c r="F161" s="41">
        <f t="shared" si="75"/>
        <v>750</v>
      </c>
      <c r="G161" s="41">
        <f t="shared" si="75"/>
        <v>1354.5</v>
      </c>
      <c r="H161" s="41" t="str">
        <f t="shared" si="75"/>
        <v/>
      </c>
      <c r="I161" s="41">
        <f t="shared" si="75"/>
        <v>-1354.5</v>
      </c>
      <c r="J161" s="41">
        <f t="shared" si="75"/>
        <v>-750</v>
      </c>
      <c r="K161" s="121">
        <f t="shared" si="75"/>
        <v>-945.5</v>
      </c>
      <c r="L161" s="126" t="str">
        <f t="shared" si="76"/>
        <v/>
      </c>
      <c r="M161" s="41">
        <f t="shared" si="76"/>
        <v>-54.5</v>
      </c>
      <c r="N161" s="41">
        <f t="shared" si="76"/>
        <v>-150</v>
      </c>
      <c r="O161" s="41">
        <f t="shared" si="76"/>
        <v>354.5</v>
      </c>
      <c r="P161" s="41" t="str">
        <f t="shared" si="76"/>
        <v/>
      </c>
      <c r="Q161" s="41">
        <f t="shared" si="76"/>
        <v>-1054.5</v>
      </c>
      <c r="R161" s="41">
        <f t="shared" si="76"/>
        <v>-550</v>
      </c>
      <c r="S161" s="112">
        <f t="shared" si="76"/>
        <v>-645.5</v>
      </c>
      <c r="T161" s="123" t="str">
        <f t="shared" si="77"/>
        <v/>
      </c>
      <c r="U161" s="41">
        <f t="shared" si="77"/>
        <v>645.5</v>
      </c>
      <c r="V161" s="41">
        <f t="shared" si="77"/>
        <v>550</v>
      </c>
      <c r="W161" s="41">
        <f t="shared" si="77"/>
        <v>1054.5</v>
      </c>
      <c r="X161" s="41" t="str">
        <f t="shared" si="77"/>
        <v/>
      </c>
      <c r="Y161" s="41">
        <f t="shared" si="77"/>
        <v>-354.5</v>
      </c>
      <c r="Z161" s="41">
        <f t="shared" si="77"/>
        <v>150</v>
      </c>
      <c r="AA161" s="41">
        <f t="shared" si="77"/>
        <v>54.5</v>
      </c>
      <c r="AB161" s="53"/>
      <c r="AC161" s="126" t="str">
        <f t="shared" si="78"/>
        <v/>
      </c>
      <c r="AD161" s="41" t="str">
        <f t="shared" si="78"/>
        <v/>
      </c>
      <c r="AE161" s="41">
        <f t="shared" si="78"/>
        <v>750</v>
      </c>
      <c r="AF161" s="41" t="str">
        <f t="shared" si="78"/>
        <v/>
      </c>
      <c r="AG161" s="41" t="str">
        <f t="shared" si="78"/>
        <v/>
      </c>
      <c r="AH161" s="41" t="str">
        <f t="shared" si="78"/>
        <v/>
      </c>
      <c r="AI161" s="41">
        <f t="shared" si="78"/>
        <v>-750</v>
      </c>
      <c r="AJ161" s="112" t="str">
        <f t="shared" si="78"/>
        <v/>
      </c>
      <c r="AK161" s="126" t="str">
        <f t="shared" si="79"/>
        <v/>
      </c>
      <c r="AL161" s="41" t="str">
        <f t="shared" si="79"/>
        <v/>
      </c>
      <c r="AM161" s="41">
        <f t="shared" si="79"/>
        <v>-150</v>
      </c>
      <c r="AN161" s="41" t="str">
        <f t="shared" si="79"/>
        <v/>
      </c>
      <c r="AO161" s="41" t="str">
        <f t="shared" si="79"/>
        <v/>
      </c>
      <c r="AP161" s="41" t="str">
        <f t="shared" si="79"/>
        <v/>
      </c>
      <c r="AQ161" s="41">
        <f t="shared" si="79"/>
        <v>-550</v>
      </c>
      <c r="AR161" s="112" t="str">
        <f t="shared" si="79"/>
        <v/>
      </c>
      <c r="AS161" s="123" t="str">
        <f t="shared" si="80"/>
        <v/>
      </c>
      <c r="AT161" s="41" t="str">
        <f t="shared" si="80"/>
        <v/>
      </c>
      <c r="AU161" s="41">
        <f t="shared" si="80"/>
        <v>550</v>
      </c>
      <c r="AV161" s="41" t="str">
        <f t="shared" si="80"/>
        <v/>
      </c>
      <c r="AW161" s="41" t="str">
        <f t="shared" si="80"/>
        <v/>
      </c>
      <c r="AX161" s="41" t="str">
        <f t="shared" si="80"/>
        <v/>
      </c>
      <c r="AY161" s="41">
        <f t="shared" si="80"/>
        <v>150</v>
      </c>
      <c r="AZ161" s="41" t="str">
        <f t="shared" si="80"/>
        <v/>
      </c>
      <c r="BA161" s="53"/>
      <c r="BB161" s="147" cm="1">
        <f t="array" ref="BB161:BG161">IFERROR(_xlfn._xlws.SORT(_xlfn.UNIQUE(_xlfn._xlws.FILTER($AC161:$AZ161,ISNUMBER($AC161:$AZ161)),TRUE),,,TRUE),"")</f>
        <v>-750</v>
      </c>
      <c r="BC161" s="51">
        <v>-550</v>
      </c>
      <c r="BD161" s="51">
        <v>-150</v>
      </c>
      <c r="BE161" s="51">
        <v>150</v>
      </c>
      <c r="BF161" s="51">
        <v>550</v>
      </c>
      <c r="BG161" s="51">
        <v>750</v>
      </c>
      <c r="BH161" s="51"/>
      <c r="BI161" s="51"/>
      <c r="BJ161" s="51">
        <f t="shared" si="81"/>
        <v>204.5</v>
      </c>
      <c r="BK161" s="51">
        <f t="shared" si="81"/>
        <v>204.5</v>
      </c>
      <c r="BL161" s="51">
        <f t="shared" si="81"/>
        <v>204.5</v>
      </c>
      <c r="BM161" s="51">
        <f t="shared" si="81"/>
        <v>204.5</v>
      </c>
      <c r="BN161" s="51">
        <f t="shared" si="81"/>
        <v>204.5</v>
      </c>
      <c r="BO161" s="51">
        <f t="shared" si="81"/>
        <v>204.5</v>
      </c>
      <c r="BP161" s="51" t="str">
        <f t="shared" si="81"/>
        <v/>
      </c>
      <c r="BQ161" s="148" t="str">
        <f t="shared" si="81"/>
        <v/>
      </c>
      <c r="BR161" s="170">
        <f t="shared" si="62"/>
        <v>6</v>
      </c>
      <c r="BS161" s="172">
        <f t="shared" si="63"/>
        <v>200</v>
      </c>
      <c r="BT161" s="172" t="str">
        <f t="shared" si="63"/>
        <v>hole</v>
      </c>
      <c r="BU161" s="172">
        <f t="shared" si="63"/>
        <v>300</v>
      </c>
      <c r="BV161" s="172" t="str">
        <f t="shared" si="63"/>
        <v>hole</v>
      </c>
      <c r="BW161" s="172">
        <f t="shared" si="63"/>
        <v>200</v>
      </c>
      <c r="BX161" s="172">
        <f t="shared" si="63"/>
        <v>0</v>
      </c>
      <c r="BY161" s="173">
        <f t="shared" si="63"/>
        <v>0</v>
      </c>
      <c r="BZ161" s="123" cm="1">
        <f t="array" ref="BZ161">IF(ISEVEN(BR161),SUM(BS161:BY161),SUM(ABS(BS161:BY161)))</f>
        <v>700</v>
      </c>
      <c r="CA161" s="112">
        <f t="shared" si="48"/>
        <v>15820.000000000002</v>
      </c>
      <c r="CB161" s="126">
        <f t="shared" si="64"/>
        <v>-650</v>
      </c>
      <c r="CC161" s="41">
        <f t="shared" si="64"/>
        <v>0</v>
      </c>
      <c r="CD161" s="41">
        <f t="shared" si="64"/>
        <v>0</v>
      </c>
      <c r="CE161" s="41">
        <f t="shared" si="64"/>
        <v>0</v>
      </c>
      <c r="CF161" s="41">
        <f t="shared" si="64"/>
        <v>650</v>
      </c>
      <c r="CG161" s="41">
        <f t="shared" si="64"/>
        <v>0</v>
      </c>
      <c r="CH161" s="112">
        <f t="shared" si="64"/>
        <v>0</v>
      </c>
      <c r="CI161" s="196">
        <f t="shared" si="65"/>
        <v>0</v>
      </c>
      <c r="CJ161" s="2">
        <f t="shared" si="66"/>
        <v>204.5</v>
      </c>
      <c r="CK161" s="200">
        <f t="shared" si="50"/>
        <v>0</v>
      </c>
      <c r="CL161" s="201">
        <f t="shared" si="51"/>
        <v>204.5</v>
      </c>
      <c r="CN161" s="126">
        <f t="shared" si="52"/>
        <v>204.5</v>
      </c>
      <c r="CO161" s="50">
        <f t="shared" si="67"/>
        <v>3.0211061946902656E-3</v>
      </c>
      <c r="CP161" s="40">
        <f t="shared" si="53"/>
        <v>25.5</v>
      </c>
      <c r="CQ161" s="41">
        <f t="shared" si="68"/>
        <v>403410.00000000006</v>
      </c>
      <c r="CR161" s="41">
        <f t="shared" si="69"/>
        <v>403410.00000000006</v>
      </c>
      <c r="CS161" s="41">
        <f t="shared" si="70"/>
        <v>0</v>
      </c>
      <c r="CT161" s="41">
        <f t="shared" si="71"/>
        <v>82497345.000000015</v>
      </c>
      <c r="CU161" s="112">
        <f t="shared" si="72"/>
        <v>0</v>
      </c>
      <c r="CW161" s="21">
        <v>18</v>
      </c>
      <c r="CX161" s="41">
        <v>32</v>
      </c>
      <c r="CY161" s="41">
        <v>-300</v>
      </c>
      <c r="CZ161" s="51">
        <f t="shared" si="54"/>
        <v>-300</v>
      </c>
      <c r="DA161" s="50">
        <f t="shared" si="73"/>
        <v>1.5477876106194692E-3</v>
      </c>
      <c r="DB161" s="40">
        <f t="shared" si="55"/>
        <v>309.55752212389382</v>
      </c>
      <c r="DC161" s="40">
        <f t="shared" si="56"/>
        <v>24.196337712428537</v>
      </c>
      <c r="DD161" s="51">
        <f t="shared" si="57"/>
        <v>285.36118441146527</v>
      </c>
      <c r="DE161" s="39">
        <f t="shared" si="74"/>
        <v>229501.08174508583</v>
      </c>
      <c r="DF161" s="41">
        <v>680</v>
      </c>
      <c r="DG161" s="51">
        <v>-300</v>
      </c>
      <c r="DH161" s="41">
        <f t="shared" si="58"/>
        <v>229501.08174508583</v>
      </c>
      <c r="DI161" s="41">
        <f t="shared" si="59"/>
        <v>0</v>
      </c>
      <c r="DJ161" s="41">
        <f t="shared" si="60"/>
        <v>-68850324.523525745</v>
      </c>
      <c r="DK161" s="112">
        <f t="shared" si="61"/>
        <v>0</v>
      </c>
    </row>
    <row r="162" spans="2:115" x14ac:dyDescent="0.25">
      <c r="B162" s="129">
        <v>19</v>
      </c>
      <c r="C162" s="114">
        <f>+$D$77-(B162-0.5)*$G$136</f>
        <v>181.89999999999998</v>
      </c>
      <c r="D162" s="41" t="str">
        <f t="shared" ref="D162:K173" si="82">IF(D$58-E$58=0,"",(-(E$57-D$57)*$C162-(D$57*E$58-E$57*D$58))/(D$58-E$58))</f>
        <v/>
      </c>
      <c r="E162" s="41">
        <f t="shared" si="82"/>
        <v>968.1</v>
      </c>
      <c r="F162" s="41">
        <f t="shared" si="82"/>
        <v>750</v>
      </c>
      <c r="G162" s="41">
        <f t="shared" si="82"/>
        <v>1331.9</v>
      </c>
      <c r="H162" s="41" t="str">
        <f t="shared" si="82"/>
        <v/>
      </c>
      <c r="I162" s="41">
        <f t="shared" si="82"/>
        <v>-1331.9</v>
      </c>
      <c r="J162" s="41">
        <f t="shared" si="82"/>
        <v>-750</v>
      </c>
      <c r="K162" s="121">
        <f t="shared" si="82"/>
        <v>-968.1</v>
      </c>
      <c r="L162" s="126" t="str">
        <f t="shared" si="76"/>
        <v/>
      </c>
      <c r="M162" s="41">
        <f t="shared" si="76"/>
        <v>-31.899999999999963</v>
      </c>
      <c r="N162" s="41">
        <f t="shared" si="76"/>
        <v>-150</v>
      </c>
      <c r="O162" s="41">
        <f t="shared" si="76"/>
        <v>331.9</v>
      </c>
      <c r="P162" s="41" t="str">
        <f t="shared" si="76"/>
        <v/>
      </c>
      <c r="Q162" s="41">
        <f t="shared" si="76"/>
        <v>-1031.9000000000001</v>
      </c>
      <c r="R162" s="41">
        <f t="shared" si="76"/>
        <v>-550</v>
      </c>
      <c r="S162" s="112">
        <f t="shared" si="76"/>
        <v>-668.1</v>
      </c>
      <c r="T162" s="123" t="str">
        <f t="shared" si="77"/>
        <v/>
      </c>
      <c r="U162" s="41">
        <f t="shared" si="77"/>
        <v>668.1</v>
      </c>
      <c r="V162" s="41">
        <f t="shared" si="77"/>
        <v>550</v>
      </c>
      <c r="W162" s="41">
        <f t="shared" si="77"/>
        <v>1031.9000000000001</v>
      </c>
      <c r="X162" s="41" t="str">
        <f t="shared" si="77"/>
        <v/>
      </c>
      <c r="Y162" s="41">
        <f t="shared" si="77"/>
        <v>-331.9</v>
      </c>
      <c r="Z162" s="41">
        <f t="shared" si="77"/>
        <v>150</v>
      </c>
      <c r="AA162" s="41">
        <f t="shared" si="77"/>
        <v>31.899999999999963</v>
      </c>
      <c r="AB162" s="53"/>
      <c r="AC162" s="126" t="str">
        <f t="shared" si="78"/>
        <v/>
      </c>
      <c r="AD162" s="41" t="str">
        <f t="shared" si="78"/>
        <v/>
      </c>
      <c r="AE162" s="41">
        <f t="shared" si="78"/>
        <v>750</v>
      </c>
      <c r="AF162" s="41" t="str">
        <f t="shared" si="78"/>
        <v/>
      </c>
      <c r="AG162" s="41" t="str">
        <f t="shared" si="78"/>
        <v/>
      </c>
      <c r="AH162" s="41" t="str">
        <f t="shared" si="78"/>
        <v/>
      </c>
      <c r="AI162" s="41">
        <f t="shared" si="78"/>
        <v>-750</v>
      </c>
      <c r="AJ162" s="112" t="str">
        <f t="shared" si="78"/>
        <v/>
      </c>
      <c r="AK162" s="126" t="str">
        <f t="shared" si="79"/>
        <v/>
      </c>
      <c r="AL162" s="41" t="str">
        <f t="shared" si="79"/>
        <v/>
      </c>
      <c r="AM162" s="41">
        <f t="shared" si="79"/>
        <v>-150</v>
      </c>
      <c r="AN162" s="41" t="str">
        <f t="shared" si="79"/>
        <v/>
      </c>
      <c r="AO162" s="41" t="str">
        <f t="shared" si="79"/>
        <v/>
      </c>
      <c r="AP162" s="41" t="str">
        <f t="shared" si="79"/>
        <v/>
      </c>
      <c r="AQ162" s="41">
        <f t="shared" si="79"/>
        <v>-550</v>
      </c>
      <c r="AR162" s="112" t="str">
        <f t="shared" si="79"/>
        <v/>
      </c>
      <c r="AS162" s="123" t="str">
        <f t="shared" si="80"/>
        <v/>
      </c>
      <c r="AT162" s="41" t="str">
        <f t="shared" si="80"/>
        <v/>
      </c>
      <c r="AU162" s="41">
        <f t="shared" si="80"/>
        <v>550</v>
      </c>
      <c r="AV162" s="41" t="str">
        <f t="shared" si="80"/>
        <v/>
      </c>
      <c r="AW162" s="41" t="str">
        <f t="shared" si="80"/>
        <v/>
      </c>
      <c r="AX162" s="41" t="str">
        <f t="shared" si="80"/>
        <v/>
      </c>
      <c r="AY162" s="41">
        <f t="shared" si="80"/>
        <v>150</v>
      </c>
      <c r="AZ162" s="41" t="str">
        <f t="shared" si="80"/>
        <v/>
      </c>
      <c r="BA162" s="53"/>
      <c r="BB162" s="147" cm="1">
        <f t="array" ref="BB162:BG162">IFERROR(_xlfn._xlws.SORT(_xlfn.UNIQUE(_xlfn._xlws.FILTER($AC162:$AZ162,ISNUMBER($AC162:$AZ162)),TRUE),,,TRUE),"")</f>
        <v>-750</v>
      </c>
      <c r="BC162" s="51">
        <v>-550</v>
      </c>
      <c r="BD162" s="51">
        <v>-150</v>
      </c>
      <c r="BE162" s="51">
        <v>150</v>
      </c>
      <c r="BF162" s="51">
        <v>550</v>
      </c>
      <c r="BG162" s="51">
        <v>750</v>
      </c>
      <c r="BH162" s="51"/>
      <c r="BI162" s="51"/>
      <c r="BJ162" s="51">
        <f t="shared" si="81"/>
        <v>181.89999999999998</v>
      </c>
      <c r="BK162" s="51">
        <f t="shared" si="81"/>
        <v>181.89999999999998</v>
      </c>
      <c r="BL162" s="51">
        <f t="shared" si="81"/>
        <v>181.89999999999998</v>
      </c>
      <c r="BM162" s="51">
        <f t="shared" si="81"/>
        <v>181.89999999999998</v>
      </c>
      <c r="BN162" s="51">
        <f t="shared" si="81"/>
        <v>181.89999999999998</v>
      </c>
      <c r="BO162" s="51">
        <f t="shared" si="81"/>
        <v>181.89999999999998</v>
      </c>
      <c r="BP162" s="51" t="str">
        <f t="shared" si="81"/>
        <v/>
      </c>
      <c r="BQ162" s="148" t="str">
        <f t="shared" si="81"/>
        <v/>
      </c>
      <c r="BR162" s="170">
        <f t="shared" si="62"/>
        <v>6</v>
      </c>
      <c r="BS162" s="172">
        <f t="shared" si="63"/>
        <v>200</v>
      </c>
      <c r="BT162" s="172" t="str">
        <f t="shared" si="63"/>
        <v>hole</v>
      </c>
      <c r="BU162" s="172">
        <f t="shared" si="63"/>
        <v>300</v>
      </c>
      <c r="BV162" s="172" t="str">
        <f t="shared" si="63"/>
        <v>hole</v>
      </c>
      <c r="BW162" s="172">
        <f t="shared" si="63"/>
        <v>200</v>
      </c>
      <c r="BX162" s="172">
        <f t="shared" si="63"/>
        <v>0</v>
      </c>
      <c r="BY162" s="173">
        <f t="shared" si="63"/>
        <v>0</v>
      </c>
      <c r="BZ162" s="123" cm="1">
        <f t="array" ref="BZ162">IF(ISEVEN(BR162),SUM(BS162:BY162),SUM(ABS(BS162:BY162)))</f>
        <v>700</v>
      </c>
      <c r="CA162" s="112">
        <f t="shared" si="48"/>
        <v>15820.000000000002</v>
      </c>
      <c r="CB162" s="126">
        <f t="shared" si="64"/>
        <v>-650</v>
      </c>
      <c r="CC162" s="41">
        <f t="shared" si="64"/>
        <v>0</v>
      </c>
      <c r="CD162" s="41">
        <f t="shared" si="64"/>
        <v>0</v>
      </c>
      <c r="CE162" s="41">
        <f t="shared" si="64"/>
        <v>0</v>
      </c>
      <c r="CF162" s="41">
        <f t="shared" si="64"/>
        <v>650</v>
      </c>
      <c r="CG162" s="41">
        <f t="shared" si="64"/>
        <v>0</v>
      </c>
      <c r="CH162" s="112">
        <f t="shared" si="64"/>
        <v>0</v>
      </c>
      <c r="CI162" s="196">
        <f t="shared" si="65"/>
        <v>0</v>
      </c>
      <c r="CJ162" s="2">
        <f t="shared" si="66"/>
        <v>181.89999999999998</v>
      </c>
      <c r="CK162" s="200">
        <f t="shared" si="50"/>
        <v>0</v>
      </c>
      <c r="CL162" s="201">
        <f t="shared" si="51"/>
        <v>181.89999999999998</v>
      </c>
      <c r="CN162" s="126">
        <f t="shared" si="52"/>
        <v>181.89999999999998</v>
      </c>
      <c r="CO162" s="50">
        <f t="shared" si="67"/>
        <v>2.9551061946902655E-3</v>
      </c>
      <c r="CP162" s="40">
        <f t="shared" si="53"/>
        <v>25.5</v>
      </c>
      <c r="CQ162" s="41">
        <f t="shared" si="68"/>
        <v>403410.00000000006</v>
      </c>
      <c r="CR162" s="41">
        <f t="shared" si="69"/>
        <v>403410.00000000006</v>
      </c>
      <c r="CS162" s="41">
        <f t="shared" si="70"/>
        <v>0</v>
      </c>
      <c r="CT162" s="41">
        <f t="shared" si="71"/>
        <v>73380279</v>
      </c>
      <c r="CU162" s="112">
        <f t="shared" si="72"/>
        <v>0</v>
      </c>
    </row>
    <row r="163" spans="2:115" x14ac:dyDescent="0.25">
      <c r="B163" s="129">
        <v>20</v>
      </c>
      <c r="C163" s="114">
        <f>+$D$77-(B163-0.5)*$G$136</f>
        <v>159.29999999999995</v>
      </c>
      <c r="D163" s="41" t="str">
        <f t="shared" si="82"/>
        <v/>
      </c>
      <c r="E163" s="41">
        <f t="shared" si="82"/>
        <v>990.7</v>
      </c>
      <c r="F163" s="41">
        <f t="shared" si="82"/>
        <v>750</v>
      </c>
      <c r="G163" s="41">
        <f t="shared" si="82"/>
        <v>1309.3</v>
      </c>
      <c r="H163" s="41" t="str">
        <f t="shared" si="82"/>
        <v/>
      </c>
      <c r="I163" s="41">
        <f t="shared" si="82"/>
        <v>-1309.3</v>
      </c>
      <c r="J163" s="41">
        <f t="shared" si="82"/>
        <v>-750</v>
      </c>
      <c r="K163" s="121">
        <f t="shared" si="82"/>
        <v>-990.7</v>
      </c>
      <c r="L163" s="126" t="str">
        <f t="shared" si="76"/>
        <v/>
      </c>
      <c r="M163" s="41">
        <f t="shared" si="76"/>
        <v>-9.2999999999999634</v>
      </c>
      <c r="N163" s="41">
        <f t="shared" si="76"/>
        <v>-150</v>
      </c>
      <c r="O163" s="41">
        <f t="shared" si="76"/>
        <v>309.29999999999995</v>
      </c>
      <c r="P163" s="41" t="str">
        <f t="shared" si="76"/>
        <v/>
      </c>
      <c r="Q163" s="41">
        <f t="shared" si="76"/>
        <v>-1009.3</v>
      </c>
      <c r="R163" s="41">
        <f t="shared" si="76"/>
        <v>-550</v>
      </c>
      <c r="S163" s="112">
        <f t="shared" si="76"/>
        <v>-690.7</v>
      </c>
      <c r="T163" s="123" t="str">
        <f t="shared" si="77"/>
        <v/>
      </c>
      <c r="U163" s="41">
        <f t="shared" si="77"/>
        <v>690.7</v>
      </c>
      <c r="V163" s="41">
        <f t="shared" si="77"/>
        <v>550</v>
      </c>
      <c r="W163" s="41">
        <f t="shared" si="77"/>
        <v>1009.3</v>
      </c>
      <c r="X163" s="41" t="str">
        <f t="shared" si="77"/>
        <v/>
      </c>
      <c r="Y163" s="41">
        <f t="shared" si="77"/>
        <v>-309.29999999999995</v>
      </c>
      <c r="Z163" s="41">
        <f t="shared" si="77"/>
        <v>150</v>
      </c>
      <c r="AA163" s="41">
        <f t="shared" si="77"/>
        <v>9.2999999999999634</v>
      </c>
      <c r="AB163" s="53"/>
      <c r="AC163" s="126" t="str">
        <f t="shared" si="78"/>
        <v/>
      </c>
      <c r="AD163" s="41" t="str">
        <f t="shared" si="78"/>
        <v/>
      </c>
      <c r="AE163" s="41">
        <f t="shared" si="78"/>
        <v>750</v>
      </c>
      <c r="AF163" s="41" t="str">
        <f t="shared" si="78"/>
        <v/>
      </c>
      <c r="AG163" s="41" t="str">
        <f t="shared" si="78"/>
        <v/>
      </c>
      <c r="AH163" s="41" t="str">
        <f t="shared" si="78"/>
        <v/>
      </c>
      <c r="AI163" s="41">
        <f t="shared" si="78"/>
        <v>-750</v>
      </c>
      <c r="AJ163" s="112" t="str">
        <f t="shared" si="78"/>
        <v/>
      </c>
      <c r="AK163" s="126" t="str">
        <f t="shared" si="79"/>
        <v/>
      </c>
      <c r="AL163" s="41" t="str">
        <f t="shared" si="79"/>
        <v/>
      </c>
      <c r="AM163" s="41">
        <f t="shared" si="79"/>
        <v>-150</v>
      </c>
      <c r="AN163" s="41" t="str">
        <f t="shared" si="79"/>
        <v/>
      </c>
      <c r="AO163" s="41" t="str">
        <f t="shared" si="79"/>
        <v/>
      </c>
      <c r="AP163" s="41" t="str">
        <f t="shared" si="79"/>
        <v/>
      </c>
      <c r="AQ163" s="41">
        <f t="shared" si="79"/>
        <v>-550</v>
      </c>
      <c r="AR163" s="112" t="str">
        <f t="shared" si="79"/>
        <v/>
      </c>
      <c r="AS163" s="123" t="str">
        <f t="shared" si="80"/>
        <v/>
      </c>
      <c r="AT163" s="41" t="str">
        <f t="shared" si="80"/>
        <v/>
      </c>
      <c r="AU163" s="41">
        <f t="shared" si="80"/>
        <v>550</v>
      </c>
      <c r="AV163" s="41" t="str">
        <f t="shared" si="80"/>
        <v/>
      </c>
      <c r="AW163" s="41" t="str">
        <f t="shared" si="80"/>
        <v/>
      </c>
      <c r="AX163" s="41" t="str">
        <f t="shared" si="80"/>
        <v/>
      </c>
      <c r="AY163" s="41">
        <f t="shared" si="80"/>
        <v>150</v>
      </c>
      <c r="AZ163" s="41" t="str">
        <f t="shared" si="80"/>
        <v/>
      </c>
      <c r="BA163" s="53"/>
      <c r="BB163" s="147" cm="1">
        <f t="array" ref="BB163:BG163">IFERROR(_xlfn._xlws.SORT(_xlfn.UNIQUE(_xlfn._xlws.FILTER($AC163:$AZ163,ISNUMBER($AC163:$AZ163)),TRUE),,,TRUE),"")</f>
        <v>-750</v>
      </c>
      <c r="BC163" s="51">
        <v>-550</v>
      </c>
      <c r="BD163" s="51">
        <v>-150</v>
      </c>
      <c r="BE163" s="51">
        <v>150</v>
      </c>
      <c r="BF163" s="51">
        <v>550</v>
      </c>
      <c r="BG163" s="51">
        <v>750</v>
      </c>
      <c r="BH163" s="51"/>
      <c r="BI163" s="51"/>
      <c r="BJ163" s="51">
        <f t="shared" si="81"/>
        <v>159.29999999999995</v>
      </c>
      <c r="BK163" s="51">
        <f t="shared" si="81"/>
        <v>159.29999999999995</v>
      </c>
      <c r="BL163" s="51">
        <f t="shared" si="81"/>
        <v>159.29999999999995</v>
      </c>
      <c r="BM163" s="51">
        <f t="shared" si="81"/>
        <v>159.29999999999995</v>
      </c>
      <c r="BN163" s="51">
        <f t="shared" si="81"/>
        <v>159.29999999999995</v>
      </c>
      <c r="BO163" s="51">
        <f t="shared" si="81"/>
        <v>159.29999999999995</v>
      </c>
      <c r="BP163" s="51" t="str">
        <f t="shared" si="81"/>
        <v/>
      </c>
      <c r="BQ163" s="148" t="str">
        <f t="shared" si="81"/>
        <v/>
      </c>
      <c r="BR163" s="170">
        <f t="shared" si="62"/>
        <v>6</v>
      </c>
      <c r="BS163" s="172">
        <f t="shared" si="63"/>
        <v>200</v>
      </c>
      <c r="BT163" s="172" t="str">
        <f t="shared" si="63"/>
        <v>hole</v>
      </c>
      <c r="BU163" s="172">
        <f t="shared" si="63"/>
        <v>300</v>
      </c>
      <c r="BV163" s="172" t="str">
        <f t="shared" si="63"/>
        <v>hole</v>
      </c>
      <c r="BW163" s="172">
        <f t="shared" si="63"/>
        <v>200</v>
      </c>
      <c r="BX163" s="172">
        <f t="shared" si="63"/>
        <v>0</v>
      </c>
      <c r="BY163" s="173">
        <f t="shared" si="63"/>
        <v>0</v>
      </c>
      <c r="BZ163" s="123" cm="1">
        <f t="array" ref="BZ163">IF(ISEVEN(BR163),SUM(BS163:BY163),SUM(ABS(BS163:BY163)))</f>
        <v>700</v>
      </c>
      <c r="CA163" s="112">
        <f t="shared" si="48"/>
        <v>15820.000000000002</v>
      </c>
      <c r="CB163" s="126">
        <f t="shared" si="64"/>
        <v>-650</v>
      </c>
      <c r="CC163" s="41">
        <f t="shared" si="64"/>
        <v>0</v>
      </c>
      <c r="CD163" s="41">
        <f t="shared" si="64"/>
        <v>0</v>
      </c>
      <c r="CE163" s="41">
        <f t="shared" si="64"/>
        <v>0</v>
      </c>
      <c r="CF163" s="41">
        <f t="shared" si="64"/>
        <v>650</v>
      </c>
      <c r="CG163" s="41">
        <f t="shared" si="64"/>
        <v>0</v>
      </c>
      <c r="CH163" s="112">
        <f t="shared" si="64"/>
        <v>0</v>
      </c>
      <c r="CI163" s="196">
        <f t="shared" si="65"/>
        <v>0</v>
      </c>
      <c r="CJ163" s="2">
        <f t="shared" si="66"/>
        <v>159.29999999999995</v>
      </c>
      <c r="CK163" s="200">
        <f t="shared" si="50"/>
        <v>0</v>
      </c>
      <c r="CL163" s="201">
        <f t="shared" si="51"/>
        <v>159.29999999999995</v>
      </c>
      <c r="CN163" s="126">
        <f t="shared" si="52"/>
        <v>159.29999999999995</v>
      </c>
      <c r="CO163" s="50">
        <f t="shared" si="67"/>
        <v>2.8891061946902654E-3</v>
      </c>
      <c r="CP163" s="40">
        <f t="shared" si="53"/>
        <v>25.5</v>
      </c>
      <c r="CQ163" s="41">
        <f t="shared" si="68"/>
        <v>403410.00000000006</v>
      </c>
      <c r="CR163" s="41">
        <f t="shared" si="69"/>
        <v>403410.00000000006</v>
      </c>
      <c r="CS163" s="41">
        <f t="shared" si="70"/>
        <v>0</v>
      </c>
      <c r="CT163" s="41">
        <f t="shared" si="71"/>
        <v>64263212.999999993</v>
      </c>
      <c r="CU163" s="112">
        <f t="shared" si="72"/>
        <v>0</v>
      </c>
    </row>
    <row r="164" spans="2:115" x14ac:dyDescent="0.25">
      <c r="B164" s="129">
        <v>21</v>
      </c>
      <c r="C164" s="114">
        <f>+$D$77-(B164-0.5)*$G$136</f>
        <v>136.69999999999999</v>
      </c>
      <c r="D164" s="41" t="str">
        <f t="shared" si="82"/>
        <v/>
      </c>
      <c r="E164" s="41">
        <f t="shared" si="82"/>
        <v>1013.3</v>
      </c>
      <c r="F164" s="41">
        <f t="shared" si="82"/>
        <v>750</v>
      </c>
      <c r="G164" s="41">
        <f t="shared" si="82"/>
        <v>1286.7</v>
      </c>
      <c r="H164" s="41" t="str">
        <f t="shared" si="82"/>
        <v/>
      </c>
      <c r="I164" s="41">
        <f t="shared" si="82"/>
        <v>-1286.7</v>
      </c>
      <c r="J164" s="41">
        <f t="shared" si="82"/>
        <v>-750</v>
      </c>
      <c r="K164" s="121">
        <f t="shared" si="82"/>
        <v>-1013.3</v>
      </c>
      <c r="L164" s="126" t="str">
        <f t="shared" si="76"/>
        <v/>
      </c>
      <c r="M164" s="41">
        <f t="shared" si="76"/>
        <v>13.300000000000018</v>
      </c>
      <c r="N164" s="41">
        <f t="shared" si="76"/>
        <v>-150</v>
      </c>
      <c r="O164" s="41">
        <f t="shared" si="76"/>
        <v>286.7</v>
      </c>
      <c r="P164" s="41" t="str">
        <f t="shared" si="76"/>
        <v/>
      </c>
      <c r="Q164" s="41">
        <f t="shared" si="76"/>
        <v>-986.7</v>
      </c>
      <c r="R164" s="41">
        <f t="shared" si="76"/>
        <v>-550</v>
      </c>
      <c r="S164" s="112">
        <f t="shared" si="76"/>
        <v>-713.3</v>
      </c>
      <c r="T164" s="123" t="str">
        <f t="shared" si="77"/>
        <v/>
      </c>
      <c r="U164" s="41">
        <f t="shared" si="77"/>
        <v>713.3</v>
      </c>
      <c r="V164" s="41">
        <f t="shared" si="77"/>
        <v>550</v>
      </c>
      <c r="W164" s="41">
        <f t="shared" si="77"/>
        <v>986.7</v>
      </c>
      <c r="X164" s="41" t="str">
        <f t="shared" si="77"/>
        <v/>
      </c>
      <c r="Y164" s="41">
        <f t="shared" si="77"/>
        <v>-286.7</v>
      </c>
      <c r="Z164" s="41">
        <f t="shared" si="77"/>
        <v>150</v>
      </c>
      <c r="AA164" s="41">
        <f t="shared" si="77"/>
        <v>-13.300000000000018</v>
      </c>
      <c r="AB164" s="53"/>
      <c r="AC164" s="126" t="str">
        <f t="shared" si="78"/>
        <v/>
      </c>
      <c r="AD164" s="41" t="str">
        <f t="shared" si="78"/>
        <v/>
      </c>
      <c r="AE164" s="41">
        <f t="shared" si="78"/>
        <v>750</v>
      </c>
      <c r="AF164" s="41" t="str">
        <f t="shared" si="78"/>
        <v/>
      </c>
      <c r="AG164" s="41" t="str">
        <f t="shared" si="78"/>
        <v/>
      </c>
      <c r="AH164" s="41" t="str">
        <f t="shared" si="78"/>
        <v/>
      </c>
      <c r="AI164" s="41">
        <f t="shared" si="78"/>
        <v>-750</v>
      </c>
      <c r="AJ164" s="112" t="str">
        <f t="shared" si="78"/>
        <v/>
      </c>
      <c r="AK164" s="126" t="str">
        <f t="shared" si="79"/>
        <v/>
      </c>
      <c r="AL164" s="41" t="str">
        <f t="shared" si="79"/>
        <v/>
      </c>
      <c r="AM164" s="41">
        <f t="shared" si="79"/>
        <v>-150</v>
      </c>
      <c r="AN164" s="41" t="str">
        <f t="shared" si="79"/>
        <v/>
      </c>
      <c r="AO164" s="41" t="str">
        <f t="shared" si="79"/>
        <v/>
      </c>
      <c r="AP164" s="41" t="str">
        <f t="shared" si="79"/>
        <v/>
      </c>
      <c r="AQ164" s="41">
        <f t="shared" si="79"/>
        <v>-550</v>
      </c>
      <c r="AR164" s="112" t="str">
        <f t="shared" si="79"/>
        <v/>
      </c>
      <c r="AS164" s="123" t="str">
        <f t="shared" si="80"/>
        <v/>
      </c>
      <c r="AT164" s="41" t="str">
        <f t="shared" si="80"/>
        <v/>
      </c>
      <c r="AU164" s="41">
        <f t="shared" si="80"/>
        <v>550</v>
      </c>
      <c r="AV164" s="41" t="str">
        <f t="shared" si="80"/>
        <v/>
      </c>
      <c r="AW164" s="41" t="str">
        <f t="shared" si="80"/>
        <v/>
      </c>
      <c r="AX164" s="41" t="str">
        <f t="shared" si="80"/>
        <v/>
      </c>
      <c r="AY164" s="41">
        <f t="shared" si="80"/>
        <v>150</v>
      </c>
      <c r="AZ164" s="41" t="str">
        <f t="shared" si="80"/>
        <v/>
      </c>
      <c r="BA164" s="53"/>
      <c r="BB164" s="147" cm="1">
        <f t="array" ref="BB164:BG164">IFERROR(_xlfn._xlws.SORT(_xlfn.UNIQUE(_xlfn._xlws.FILTER($AC164:$AZ164,ISNUMBER($AC164:$AZ164)),TRUE),,,TRUE),"")</f>
        <v>-750</v>
      </c>
      <c r="BC164" s="51">
        <v>-550</v>
      </c>
      <c r="BD164" s="51">
        <v>-150</v>
      </c>
      <c r="BE164" s="51">
        <v>150</v>
      </c>
      <c r="BF164" s="51">
        <v>550</v>
      </c>
      <c r="BG164" s="51">
        <v>750</v>
      </c>
      <c r="BH164" s="51"/>
      <c r="BI164" s="51"/>
      <c r="BJ164" s="51">
        <f t="shared" si="81"/>
        <v>136.69999999999999</v>
      </c>
      <c r="BK164" s="51">
        <f t="shared" si="81"/>
        <v>136.69999999999999</v>
      </c>
      <c r="BL164" s="51">
        <f t="shared" si="81"/>
        <v>136.69999999999999</v>
      </c>
      <c r="BM164" s="51">
        <f t="shared" si="81"/>
        <v>136.69999999999999</v>
      </c>
      <c r="BN164" s="51">
        <f t="shared" si="81"/>
        <v>136.69999999999999</v>
      </c>
      <c r="BO164" s="51">
        <f t="shared" si="81"/>
        <v>136.69999999999999</v>
      </c>
      <c r="BP164" s="51" t="str">
        <f t="shared" si="81"/>
        <v/>
      </c>
      <c r="BQ164" s="148" t="str">
        <f t="shared" si="81"/>
        <v/>
      </c>
      <c r="BR164" s="170">
        <f t="shared" si="62"/>
        <v>6</v>
      </c>
      <c r="BS164" s="172">
        <f t="shared" si="63"/>
        <v>200</v>
      </c>
      <c r="BT164" s="172" t="str">
        <f t="shared" si="63"/>
        <v>hole</v>
      </c>
      <c r="BU164" s="172">
        <f t="shared" si="63"/>
        <v>300</v>
      </c>
      <c r="BV164" s="172" t="str">
        <f t="shared" si="63"/>
        <v>hole</v>
      </c>
      <c r="BW164" s="172">
        <f t="shared" si="63"/>
        <v>200</v>
      </c>
      <c r="BX164" s="172">
        <f t="shared" si="63"/>
        <v>0</v>
      </c>
      <c r="BY164" s="173">
        <f t="shared" si="63"/>
        <v>0</v>
      </c>
      <c r="BZ164" s="123" cm="1">
        <f t="array" ref="BZ164">IF(ISEVEN(BR164),SUM(BS164:BY164),SUM(ABS(BS164:BY164)))</f>
        <v>700</v>
      </c>
      <c r="CA164" s="112">
        <f t="shared" si="48"/>
        <v>15820.000000000002</v>
      </c>
      <c r="CB164" s="126">
        <f t="shared" si="64"/>
        <v>-650</v>
      </c>
      <c r="CC164" s="41">
        <f t="shared" si="64"/>
        <v>0</v>
      </c>
      <c r="CD164" s="41">
        <f t="shared" si="64"/>
        <v>0</v>
      </c>
      <c r="CE164" s="41">
        <f t="shared" si="64"/>
        <v>0</v>
      </c>
      <c r="CF164" s="41">
        <f t="shared" si="64"/>
        <v>650</v>
      </c>
      <c r="CG164" s="41">
        <f t="shared" si="64"/>
        <v>0</v>
      </c>
      <c r="CH164" s="112">
        <f t="shared" si="64"/>
        <v>0</v>
      </c>
      <c r="CI164" s="196">
        <f t="shared" si="65"/>
        <v>0</v>
      </c>
      <c r="CJ164" s="2">
        <f t="shared" si="66"/>
        <v>136.69999999999999</v>
      </c>
      <c r="CK164" s="200">
        <f t="shared" si="50"/>
        <v>0</v>
      </c>
      <c r="CL164" s="201">
        <f t="shared" si="51"/>
        <v>136.69999999999999</v>
      </c>
      <c r="CN164" s="126">
        <f t="shared" si="52"/>
        <v>136.69999999999999</v>
      </c>
      <c r="CO164" s="50">
        <f t="shared" si="67"/>
        <v>2.8231061946902654E-3</v>
      </c>
      <c r="CP164" s="40">
        <f t="shared" si="53"/>
        <v>25.5</v>
      </c>
      <c r="CQ164" s="41">
        <f t="shared" si="68"/>
        <v>403410.00000000006</v>
      </c>
      <c r="CR164" s="41">
        <f t="shared" si="69"/>
        <v>403410.00000000006</v>
      </c>
      <c r="CS164" s="41">
        <f t="shared" si="70"/>
        <v>0</v>
      </c>
      <c r="CT164" s="41">
        <f t="shared" si="71"/>
        <v>55146147</v>
      </c>
      <c r="CU164" s="112">
        <f t="shared" si="72"/>
        <v>0</v>
      </c>
    </row>
    <row r="165" spans="2:115" x14ac:dyDescent="0.25">
      <c r="B165" s="129">
        <v>22</v>
      </c>
      <c r="C165" s="114">
        <f>+$D$77-(B165-0.5)*$G$136</f>
        <v>114.09999999999997</v>
      </c>
      <c r="D165" s="41" t="str">
        <f t="shared" si="82"/>
        <v/>
      </c>
      <c r="E165" s="41">
        <f t="shared" si="82"/>
        <v>1035.9000000000001</v>
      </c>
      <c r="F165" s="41">
        <f t="shared" si="82"/>
        <v>750</v>
      </c>
      <c r="G165" s="41">
        <f t="shared" si="82"/>
        <v>1264.0999999999999</v>
      </c>
      <c r="H165" s="41" t="str">
        <f t="shared" si="82"/>
        <v/>
      </c>
      <c r="I165" s="41">
        <f t="shared" si="82"/>
        <v>-1264.0999999999999</v>
      </c>
      <c r="J165" s="41">
        <f t="shared" si="82"/>
        <v>-750</v>
      </c>
      <c r="K165" s="121">
        <f t="shared" si="82"/>
        <v>-1035.9000000000001</v>
      </c>
      <c r="L165" s="126" t="str">
        <f t="shared" si="76"/>
        <v/>
      </c>
      <c r="M165" s="41">
        <f t="shared" si="76"/>
        <v>35.900000000000034</v>
      </c>
      <c r="N165" s="41">
        <f t="shared" si="76"/>
        <v>-150</v>
      </c>
      <c r="O165" s="41">
        <f t="shared" si="76"/>
        <v>264.09999999999997</v>
      </c>
      <c r="P165" s="41" t="str">
        <f t="shared" si="76"/>
        <v/>
      </c>
      <c r="Q165" s="41">
        <f t="shared" si="76"/>
        <v>-964.1</v>
      </c>
      <c r="R165" s="41">
        <f t="shared" si="76"/>
        <v>-550</v>
      </c>
      <c r="S165" s="112">
        <f t="shared" si="76"/>
        <v>-735.9</v>
      </c>
      <c r="T165" s="123" t="str">
        <f t="shared" si="77"/>
        <v/>
      </c>
      <c r="U165" s="41">
        <f t="shared" si="77"/>
        <v>735.9</v>
      </c>
      <c r="V165" s="41">
        <f t="shared" si="77"/>
        <v>550</v>
      </c>
      <c r="W165" s="41">
        <f t="shared" si="77"/>
        <v>964.1</v>
      </c>
      <c r="X165" s="41" t="str">
        <f t="shared" si="77"/>
        <v/>
      </c>
      <c r="Y165" s="41">
        <f t="shared" si="77"/>
        <v>-264.09999999999997</v>
      </c>
      <c r="Z165" s="41">
        <f t="shared" si="77"/>
        <v>150</v>
      </c>
      <c r="AA165" s="41">
        <f t="shared" si="77"/>
        <v>-35.900000000000034</v>
      </c>
      <c r="AB165" s="53"/>
      <c r="AC165" s="126" t="str">
        <f t="shared" si="78"/>
        <v/>
      </c>
      <c r="AD165" s="41" t="str">
        <f t="shared" si="78"/>
        <v/>
      </c>
      <c r="AE165" s="41">
        <f t="shared" si="78"/>
        <v>750</v>
      </c>
      <c r="AF165" s="41" t="str">
        <f t="shared" si="78"/>
        <v/>
      </c>
      <c r="AG165" s="41" t="str">
        <f t="shared" si="78"/>
        <v/>
      </c>
      <c r="AH165" s="41" t="str">
        <f t="shared" si="78"/>
        <v/>
      </c>
      <c r="AI165" s="41">
        <f t="shared" si="78"/>
        <v>-750</v>
      </c>
      <c r="AJ165" s="112" t="str">
        <f t="shared" si="78"/>
        <v/>
      </c>
      <c r="AK165" s="126" t="str">
        <f t="shared" si="79"/>
        <v/>
      </c>
      <c r="AL165" s="41" t="str">
        <f t="shared" si="79"/>
        <v/>
      </c>
      <c r="AM165" s="41">
        <f t="shared" si="79"/>
        <v>-150</v>
      </c>
      <c r="AN165" s="41" t="str">
        <f t="shared" si="79"/>
        <v/>
      </c>
      <c r="AO165" s="41" t="str">
        <f t="shared" si="79"/>
        <v/>
      </c>
      <c r="AP165" s="41" t="str">
        <f t="shared" si="79"/>
        <v/>
      </c>
      <c r="AQ165" s="41">
        <f t="shared" si="79"/>
        <v>-550</v>
      </c>
      <c r="AR165" s="112" t="str">
        <f t="shared" si="79"/>
        <v/>
      </c>
      <c r="AS165" s="123" t="str">
        <f t="shared" si="80"/>
        <v/>
      </c>
      <c r="AT165" s="41" t="str">
        <f t="shared" si="80"/>
        <v/>
      </c>
      <c r="AU165" s="41">
        <f t="shared" si="80"/>
        <v>550</v>
      </c>
      <c r="AV165" s="41" t="str">
        <f t="shared" si="80"/>
        <v/>
      </c>
      <c r="AW165" s="41" t="str">
        <f t="shared" si="80"/>
        <v/>
      </c>
      <c r="AX165" s="41" t="str">
        <f t="shared" si="80"/>
        <v/>
      </c>
      <c r="AY165" s="41">
        <f t="shared" si="80"/>
        <v>150</v>
      </c>
      <c r="AZ165" s="41" t="str">
        <f t="shared" si="80"/>
        <v/>
      </c>
      <c r="BA165" s="53"/>
      <c r="BB165" s="147" cm="1">
        <f t="array" ref="BB165:BG165">IFERROR(_xlfn._xlws.SORT(_xlfn.UNIQUE(_xlfn._xlws.FILTER($AC165:$AZ165,ISNUMBER($AC165:$AZ165)),TRUE),,,TRUE),"")</f>
        <v>-750</v>
      </c>
      <c r="BC165" s="51">
        <v>-550</v>
      </c>
      <c r="BD165" s="51">
        <v>-150</v>
      </c>
      <c r="BE165" s="51">
        <v>150</v>
      </c>
      <c r="BF165" s="51">
        <v>550</v>
      </c>
      <c r="BG165" s="51">
        <v>750</v>
      </c>
      <c r="BH165" s="51"/>
      <c r="BI165" s="51"/>
      <c r="BJ165" s="51">
        <f t="shared" si="81"/>
        <v>114.09999999999997</v>
      </c>
      <c r="BK165" s="51">
        <f t="shared" si="81"/>
        <v>114.09999999999997</v>
      </c>
      <c r="BL165" s="51">
        <f t="shared" si="81"/>
        <v>114.09999999999997</v>
      </c>
      <c r="BM165" s="51">
        <f t="shared" si="81"/>
        <v>114.09999999999997</v>
      </c>
      <c r="BN165" s="51">
        <f t="shared" si="81"/>
        <v>114.09999999999997</v>
      </c>
      <c r="BO165" s="51">
        <f t="shared" si="81"/>
        <v>114.09999999999997</v>
      </c>
      <c r="BP165" s="51" t="str">
        <f t="shared" si="81"/>
        <v/>
      </c>
      <c r="BQ165" s="148" t="str">
        <f t="shared" si="81"/>
        <v/>
      </c>
      <c r="BR165" s="170">
        <f t="shared" si="62"/>
        <v>6</v>
      </c>
      <c r="BS165" s="172">
        <f t="shared" si="63"/>
        <v>200</v>
      </c>
      <c r="BT165" s="172" t="str">
        <f t="shared" si="63"/>
        <v>hole</v>
      </c>
      <c r="BU165" s="172">
        <f t="shared" si="63"/>
        <v>300</v>
      </c>
      <c r="BV165" s="172" t="str">
        <f t="shared" si="63"/>
        <v>hole</v>
      </c>
      <c r="BW165" s="172">
        <f t="shared" si="63"/>
        <v>200</v>
      </c>
      <c r="BX165" s="172">
        <f t="shared" si="63"/>
        <v>0</v>
      </c>
      <c r="BY165" s="173">
        <f t="shared" si="63"/>
        <v>0</v>
      </c>
      <c r="BZ165" s="123" cm="1">
        <f t="array" ref="BZ165">IF(ISEVEN(BR165),SUM(BS165:BY165),SUM(ABS(BS165:BY165)))</f>
        <v>700</v>
      </c>
      <c r="CA165" s="112">
        <f t="shared" si="48"/>
        <v>15820.000000000002</v>
      </c>
      <c r="CB165" s="126">
        <f t="shared" si="64"/>
        <v>-650</v>
      </c>
      <c r="CC165" s="41">
        <f t="shared" si="64"/>
        <v>0</v>
      </c>
      <c r="CD165" s="41">
        <f t="shared" si="64"/>
        <v>0</v>
      </c>
      <c r="CE165" s="41">
        <f t="shared" si="64"/>
        <v>0</v>
      </c>
      <c r="CF165" s="41">
        <f t="shared" si="64"/>
        <v>650</v>
      </c>
      <c r="CG165" s="41">
        <f t="shared" si="64"/>
        <v>0</v>
      </c>
      <c r="CH165" s="112">
        <f t="shared" si="64"/>
        <v>0</v>
      </c>
      <c r="CI165" s="196">
        <f t="shared" si="65"/>
        <v>0</v>
      </c>
      <c r="CJ165" s="2">
        <f t="shared" si="66"/>
        <v>114.09999999999997</v>
      </c>
      <c r="CK165" s="200">
        <f t="shared" si="50"/>
        <v>0</v>
      </c>
      <c r="CL165" s="201">
        <f t="shared" si="51"/>
        <v>114.09999999999997</v>
      </c>
      <c r="CN165" s="126">
        <f t="shared" si="52"/>
        <v>114.09999999999997</v>
      </c>
      <c r="CO165" s="50">
        <f t="shared" si="67"/>
        <v>2.7571061946902653E-3</v>
      </c>
      <c r="CP165" s="40">
        <f t="shared" si="53"/>
        <v>25.5</v>
      </c>
      <c r="CQ165" s="41">
        <f t="shared" si="68"/>
        <v>403410.00000000006</v>
      </c>
      <c r="CR165" s="41">
        <f t="shared" si="69"/>
        <v>403410.00000000006</v>
      </c>
      <c r="CS165" s="41">
        <f t="shared" si="70"/>
        <v>0</v>
      </c>
      <c r="CT165" s="41">
        <f t="shared" si="71"/>
        <v>46029080.999999993</v>
      </c>
      <c r="CU165" s="112">
        <f t="shared" si="72"/>
        <v>0</v>
      </c>
    </row>
    <row r="166" spans="2:115" x14ac:dyDescent="0.25">
      <c r="B166" s="129">
        <v>23</v>
      </c>
      <c r="C166" s="114">
        <f>+$D$77-(B166-0.5)*$G$136</f>
        <v>91.499999999999943</v>
      </c>
      <c r="D166" s="41" t="str">
        <f t="shared" si="82"/>
        <v/>
      </c>
      <c r="E166" s="41">
        <f t="shared" si="82"/>
        <v>1058.5</v>
      </c>
      <c r="F166" s="41">
        <f t="shared" si="82"/>
        <v>750</v>
      </c>
      <c r="G166" s="41">
        <f t="shared" si="82"/>
        <v>1241.5</v>
      </c>
      <c r="H166" s="41" t="str">
        <f t="shared" si="82"/>
        <v/>
      </c>
      <c r="I166" s="41">
        <f t="shared" si="82"/>
        <v>-1241.5</v>
      </c>
      <c r="J166" s="41">
        <f t="shared" si="82"/>
        <v>-750</v>
      </c>
      <c r="K166" s="121">
        <f t="shared" si="82"/>
        <v>-1058.5</v>
      </c>
      <c r="L166" s="126" t="str">
        <f t="shared" si="76"/>
        <v/>
      </c>
      <c r="M166" s="41">
        <f t="shared" si="76"/>
        <v>58.500000000000057</v>
      </c>
      <c r="N166" s="41">
        <f t="shared" si="76"/>
        <v>-150</v>
      </c>
      <c r="O166" s="41">
        <f t="shared" si="76"/>
        <v>241.49999999999991</v>
      </c>
      <c r="P166" s="41" t="str">
        <f t="shared" si="76"/>
        <v/>
      </c>
      <c r="Q166" s="41">
        <f t="shared" si="76"/>
        <v>-941.5</v>
      </c>
      <c r="R166" s="41">
        <f t="shared" si="76"/>
        <v>-550</v>
      </c>
      <c r="S166" s="112">
        <f t="shared" si="76"/>
        <v>-758.5</v>
      </c>
      <c r="T166" s="123" t="str">
        <f t="shared" si="77"/>
        <v/>
      </c>
      <c r="U166" s="41">
        <f t="shared" si="77"/>
        <v>758.5</v>
      </c>
      <c r="V166" s="41">
        <f t="shared" si="77"/>
        <v>550</v>
      </c>
      <c r="W166" s="41">
        <f t="shared" si="77"/>
        <v>941.5</v>
      </c>
      <c r="X166" s="41" t="str">
        <f t="shared" si="77"/>
        <v/>
      </c>
      <c r="Y166" s="41">
        <f t="shared" si="77"/>
        <v>-241.49999999999991</v>
      </c>
      <c r="Z166" s="41">
        <f t="shared" si="77"/>
        <v>150</v>
      </c>
      <c r="AA166" s="41">
        <f t="shared" si="77"/>
        <v>-58.500000000000057</v>
      </c>
      <c r="AB166" s="53"/>
      <c r="AC166" s="126" t="str">
        <f t="shared" si="78"/>
        <v/>
      </c>
      <c r="AD166" s="41" t="str">
        <f t="shared" si="78"/>
        <v/>
      </c>
      <c r="AE166" s="41">
        <f t="shared" si="78"/>
        <v>750</v>
      </c>
      <c r="AF166" s="41" t="str">
        <f t="shared" si="78"/>
        <v/>
      </c>
      <c r="AG166" s="41" t="str">
        <f t="shared" si="78"/>
        <v/>
      </c>
      <c r="AH166" s="41" t="str">
        <f t="shared" si="78"/>
        <v/>
      </c>
      <c r="AI166" s="41">
        <f t="shared" si="78"/>
        <v>-750</v>
      </c>
      <c r="AJ166" s="112" t="str">
        <f t="shared" si="78"/>
        <v/>
      </c>
      <c r="AK166" s="126" t="str">
        <f t="shared" si="79"/>
        <v/>
      </c>
      <c r="AL166" s="41" t="str">
        <f t="shared" si="79"/>
        <v/>
      </c>
      <c r="AM166" s="41">
        <f t="shared" si="79"/>
        <v>-150</v>
      </c>
      <c r="AN166" s="41" t="str">
        <f t="shared" si="79"/>
        <v/>
      </c>
      <c r="AO166" s="41" t="str">
        <f t="shared" si="79"/>
        <v/>
      </c>
      <c r="AP166" s="41" t="str">
        <f t="shared" si="79"/>
        <v/>
      </c>
      <c r="AQ166" s="41">
        <f t="shared" si="79"/>
        <v>-550</v>
      </c>
      <c r="AR166" s="112" t="str">
        <f t="shared" si="79"/>
        <v/>
      </c>
      <c r="AS166" s="123" t="str">
        <f t="shared" si="80"/>
        <v/>
      </c>
      <c r="AT166" s="41" t="str">
        <f t="shared" si="80"/>
        <v/>
      </c>
      <c r="AU166" s="41">
        <f t="shared" si="80"/>
        <v>550</v>
      </c>
      <c r="AV166" s="41" t="str">
        <f t="shared" si="80"/>
        <v/>
      </c>
      <c r="AW166" s="41" t="str">
        <f t="shared" si="80"/>
        <v/>
      </c>
      <c r="AX166" s="41" t="str">
        <f t="shared" si="80"/>
        <v/>
      </c>
      <c r="AY166" s="41">
        <f t="shared" si="80"/>
        <v>150</v>
      </c>
      <c r="AZ166" s="41" t="str">
        <f t="shared" si="80"/>
        <v/>
      </c>
      <c r="BA166" s="53"/>
      <c r="BB166" s="147" cm="1">
        <f t="array" ref="BB166:BG166">IFERROR(_xlfn._xlws.SORT(_xlfn.UNIQUE(_xlfn._xlws.FILTER($AC166:$AZ166,ISNUMBER($AC166:$AZ166)),TRUE),,,TRUE),"")</f>
        <v>-750</v>
      </c>
      <c r="BC166" s="51">
        <v>-550</v>
      </c>
      <c r="BD166" s="51">
        <v>-150</v>
      </c>
      <c r="BE166" s="51">
        <v>150</v>
      </c>
      <c r="BF166" s="51">
        <v>550</v>
      </c>
      <c r="BG166" s="51">
        <v>750</v>
      </c>
      <c r="BH166" s="51"/>
      <c r="BI166" s="51"/>
      <c r="BJ166" s="51">
        <f t="shared" si="81"/>
        <v>91.499999999999943</v>
      </c>
      <c r="BK166" s="51">
        <f t="shared" si="81"/>
        <v>91.499999999999943</v>
      </c>
      <c r="BL166" s="51">
        <f t="shared" si="81"/>
        <v>91.499999999999943</v>
      </c>
      <c r="BM166" s="51">
        <f t="shared" si="81"/>
        <v>91.499999999999943</v>
      </c>
      <c r="BN166" s="51">
        <f t="shared" si="81"/>
        <v>91.499999999999943</v>
      </c>
      <c r="BO166" s="51">
        <f t="shared" si="81"/>
        <v>91.499999999999943</v>
      </c>
      <c r="BP166" s="51" t="str">
        <f t="shared" si="81"/>
        <v/>
      </c>
      <c r="BQ166" s="148" t="str">
        <f t="shared" si="81"/>
        <v/>
      </c>
      <c r="BR166" s="170">
        <f t="shared" si="62"/>
        <v>6</v>
      </c>
      <c r="BS166" s="172">
        <f t="shared" si="63"/>
        <v>200</v>
      </c>
      <c r="BT166" s="172" t="str">
        <f t="shared" si="63"/>
        <v>hole</v>
      </c>
      <c r="BU166" s="172">
        <f t="shared" si="63"/>
        <v>300</v>
      </c>
      <c r="BV166" s="172" t="str">
        <f t="shared" si="63"/>
        <v>hole</v>
      </c>
      <c r="BW166" s="172">
        <f t="shared" si="63"/>
        <v>200</v>
      </c>
      <c r="BX166" s="172">
        <f t="shared" si="63"/>
        <v>0</v>
      </c>
      <c r="BY166" s="173">
        <f t="shared" si="63"/>
        <v>0</v>
      </c>
      <c r="BZ166" s="123" cm="1">
        <f t="array" ref="BZ166">IF(ISEVEN(BR166),SUM(BS166:BY166),SUM(ABS(BS166:BY166)))</f>
        <v>700</v>
      </c>
      <c r="CA166" s="112">
        <f t="shared" si="48"/>
        <v>15820.000000000002</v>
      </c>
      <c r="CB166" s="126">
        <f t="shared" si="64"/>
        <v>-650</v>
      </c>
      <c r="CC166" s="41">
        <f t="shared" si="64"/>
        <v>0</v>
      </c>
      <c r="CD166" s="41">
        <f t="shared" si="64"/>
        <v>0</v>
      </c>
      <c r="CE166" s="41">
        <f t="shared" si="64"/>
        <v>0</v>
      </c>
      <c r="CF166" s="41">
        <f t="shared" si="64"/>
        <v>650</v>
      </c>
      <c r="CG166" s="41">
        <f t="shared" si="64"/>
        <v>0</v>
      </c>
      <c r="CH166" s="112">
        <f t="shared" si="64"/>
        <v>0</v>
      </c>
      <c r="CI166" s="196">
        <f t="shared" si="65"/>
        <v>0</v>
      </c>
      <c r="CJ166" s="2">
        <f t="shared" si="66"/>
        <v>91.499999999999943</v>
      </c>
      <c r="CK166" s="200">
        <f t="shared" si="50"/>
        <v>0</v>
      </c>
      <c r="CL166" s="201">
        <f t="shared" si="51"/>
        <v>91.499999999999943</v>
      </c>
      <c r="CN166" s="126">
        <f t="shared" si="52"/>
        <v>91.499999999999943</v>
      </c>
      <c r="CO166" s="50">
        <f t="shared" si="67"/>
        <v>2.6911061946902652E-3</v>
      </c>
      <c r="CP166" s="40">
        <f t="shared" si="53"/>
        <v>25.5</v>
      </c>
      <c r="CQ166" s="41">
        <f t="shared" si="68"/>
        <v>403410.00000000006</v>
      </c>
      <c r="CR166" s="41">
        <f t="shared" si="69"/>
        <v>403410.00000000006</v>
      </c>
      <c r="CS166" s="41">
        <f t="shared" si="70"/>
        <v>0</v>
      </c>
      <c r="CT166" s="41">
        <f t="shared" si="71"/>
        <v>36912014.999999985</v>
      </c>
      <c r="CU166" s="112">
        <f t="shared" si="72"/>
        <v>0</v>
      </c>
    </row>
    <row r="167" spans="2:115" x14ac:dyDescent="0.25">
      <c r="B167" s="129">
        <v>24</v>
      </c>
      <c r="C167" s="114">
        <f>+$D$77-(B167-0.5)*$G$136</f>
        <v>68.899999999999977</v>
      </c>
      <c r="D167" s="41" t="str">
        <f t="shared" si="82"/>
        <v/>
      </c>
      <c r="E167" s="41">
        <f t="shared" si="82"/>
        <v>1081.0999999999999</v>
      </c>
      <c r="F167" s="41">
        <f t="shared" si="82"/>
        <v>750</v>
      </c>
      <c r="G167" s="41">
        <f t="shared" si="82"/>
        <v>1218.9000000000001</v>
      </c>
      <c r="H167" s="41" t="str">
        <f t="shared" si="82"/>
        <v/>
      </c>
      <c r="I167" s="41">
        <f t="shared" si="82"/>
        <v>-1218.9000000000001</v>
      </c>
      <c r="J167" s="41">
        <f t="shared" si="82"/>
        <v>-750</v>
      </c>
      <c r="K167" s="121">
        <f t="shared" si="82"/>
        <v>-1081.0999999999999</v>
      </c>
      <c r="L167" s="126" t="str">
        <f t="shared" si="76"/>
        <v/>
      </c>
      <c r="M167" s="41">
        <f t="shared" si="76"/>
        <v>81.100000000000023</v>
      </c>
      <c r="N167" s="41">
        <f t="shared" si="76"/>
        <v>-150</v>
      </c>
      <c r="O167" s="41">
        <f t="shared" si="76"/>
        <v>218.9</v>
      </c>
      <c r="P167" s="41" t="str">
        <f t="shared" si="76"/>
        <v/>
      </c>
      <c r="Q167" s="41">
        <f t="shared" si="76"/>
        <v>-918.9</v>
      </c>
      <c r="R167" s="41">
        <f t="shared" si="76"/>
        <v>-550</v>
      </c>
      <c r="S167" s="112">
        <f t="shared" si="76"/>
        <v>-781.1</v>
      </c>
      <c r="T167" s="123" t="str">
        <f t="shared" si="77"/>
        <v/>
      </c>
      <c r="U167" s="41">
        <f t="shared" si="77"/>
        <v>781.1</v>
      </c>
      <c r="V167" s="41">
        <f t="shared" si="77"/>
        <v>550</v>
      </c>
      <c r="W167" s="41">
        <f t="shared" si="77"/>
        <v>918.9</v>
      </c>
      <c r="X167" s="41" t="str">
        <f t="shared" si="77"/>
        <v/>
      </c>
      <c r="Y167" s="41">
        <f t="shared" si="77"/>
        <v>-218.9</v>
      </c>
      <c r="Z167" s="41">
        <f t="shared" si="77"/>
        <v>150</v>
      </c>
      <c r="AA167" s="41">
        <f t="shared" si="77"/>
        <v>-81.100000000000023</v>
      </c>
      <c r="AB167" s="53"/>
      <c r="AC167" s="126" t="str">
        <f t="shared" si="78"/>
        <v/>
      </c>
      <c r="AD167" s="41" t="str">
        <f t="shared" si="78"/>
        <v/>
      </c>
      <c r="AE167" s="41">
        <f t="shared" si="78"/>
        <v>750</v>
      </c>
      <c r="AF167" s="41" t="str">
        <f t="shared" si="78"/>
        <v/>
      </c>
      <c r="AG167" s="41" t="str">
        <f t="shared" si="78"/>
        <v/>
      </c>
      <c r="AH167" s="41" t="str">
        <f t="shared" si="78"/>
        <v/>
      </c>
      <c r="AI167" s="41">
        <f t="shared" si="78"/>
        <v>-750</v>
      </c>
      <c r="AJ167" s="112" t="str">
        <f t="shared" si="78"/>
        <v/>
      </c>
      <c r="AK167" s="126" t="str">
        <f t="shared" si="79"/>
        <v/>
      </c>
      <c r="AL167" s="41" t="str">
        <f t="shared" si="79"/>
        <v/>
      </c>
      <c r="AM167" s="41">
        <f t="shared" si="79"/>
        <v>-150</v>
      </c>
      <c r="AN167" s="41" t="str">
        <f t="shared" si="79"/>
        <v/>
      </c>
      <c r="AO167" s="41" t="str">
        <f t="shared" si="79"/>
        <v/>
      </c>
      <c r="AP167" s="41" t="str">
        <f t="shared" si="79"/>
        <v/>
      </c>
      <c r="AQ167" s="41">
        <f t="shared" si="79"/>
        <v>-550</v>
      </c>
      <c r="AR167" s="112" t="str">
        <f t="shared" si="79"/>
        <v/>
      </c>
      <c r="AS167" s="123" t="str">
        <f t="shared" si="80"/>
        <v/>
      </c>
      <c r="AT167" s="41" t="str">
        <f t="shared" si="80"/>
        <v/>
      </c>
      <c r="AU167" s="41">
        <f t="shared" si="80"/>
        <v>550</v>
      </c>
      <c r="AV167" s="41" t="str">
        <f t="shared" si="80"/>
        <v/>
      </c>
      <c r="AW167" s="41" t="str">
        <f t="shared" si="80"/>
        <v/>
      </c>
      <c r="AX167" s="41" t="str">
        <f t="shared" si="80"/>
        <v/>
      </c>
      <c r="AY167" s="41">
        <f t="shared" si="80"/>
        <v>150</v>
      </c>
      <c r="AZ167" s="41" t="str">
        <f t="shared" si="80"/>
        <v/>
      </c>
      <c r="BA167" s="53"/>
      <c r="BB167" s="147" cm="1">
        <f t="array" ref="BB167:BG167">IFERROR(_xlfn._xlws.SORT(_xlfn.UNIQUE(_xlfn._xlws.FILTER($AC167:$AZ167,ISNUMBER($AC167:$AZ167)),TRUE),,,TRUE),"")</f>
        <v>-750</v>
      </c>
      <c r="BC167" s="51">
        <v>-550</v>
      </c>
      <c r="BD167" s="51">
        <v>-150</v>
      </c>
      <c r="BE167" s="51">
        <v>150</v>
      </c>
      <c r="BF167" s="51">
        <v>550</v>
      </c>
      <c r="BG167" s="51">
        <v>750</v>
      </c>
      <c r="BH167" s="51"/>
      <c r="BI167" s="51"/>
      <c r="BJ167" s="51">
        <f t="shared" si="81"/>
        <v>68.899999999999977</v>
      </c>
      <c r="BK167" s="51">
        <f t="shared" si="81"/>
        <v>68.899999999999977</v>
      </c>
      <c r="BL167" s="51">
        <f t="shared" si="81"/>
        <v>68.899999999999977</v>
      </c>
      <c r="BM167" s="51">
        <f t="shared" si="81"/>
        <v>68.899999999999977</v>
      </c>
      <c r="BN167" s="51">
        <f t="shared" si="81"/>
        <v>68.899999999999977</v>
      </c>
      <c r="BO167" s="51">
        <f t="shared" si="81"/>
        <v>68.899999999999977</v>
      </c>
      <c r="BP167" s="51" t="str">
        <f t="shared" si="81"/>
        <v/>
      </c>
      <c r="BQ167" s="148" t="str">
        <f t="shared" si="81"/>
        <v/>
      </c>
      <c r="BR167" s="170">
        <f t="shared" si="62"/>
        <v>6</v>
      </c>
      <c r="BS167" s="172">
        <f t="shared" si="63"/>
        <v>200</v>
      </c>
      <c r="BT167" s="172" t="str">
        <f t="shared" si="63"/>
        <v>hole</v>
      </c>
      <c r="BU167" s="172">
        <f t="shared" si="63"/>
        <v>300</v>
      </c>
      <c r="BV167" s="172" t="str">
        <f t="shared" si="63"/>
        <v>hole</v>
      </c>
      <c r="BW167" s="172">
        <f t="shared" si="63"/>
        <v>200</v>
      </c>
      <c r="BX167" s="172">
        <f t="shared" si="63"/>
        <v>0</v>
      </c>
      <c r="BY167" s="173">
        <f t="shared" si="63"/>
        <v>0</v>
      </c>
      <c r="BZ167" s="123" cm="1">
        <f t="array" ref="BZ167">IF(ISEVEN(BR167),SUM(BS167:BY167),SUM(ABS(BS167:BY167)))</f>
        <v>700</v>
      </c>
      <c r="CA167" s="112">
        <f t="shared" si="48"/>
        <v>15820.000000000002</v>
      </c>
      <c r="CB167" s="126">
        <f t="shared" si="64"/>
        <v>-650</v>
      </c>
      <c r="CC167" s="41">
        <f t="shared" si="64"/>
        <v>0</v>
      </c>
      <c r="CD167" s="41">
        <f t="shared" si="64"/>
        <v>0</v>
      </c>
      <c r="CE167" s="41">
        <f t="shared" si="64"/>
        <v>0</v>
      </c>
      <c r="CF167" s="41">
        <f t="shared" si="64"/>
        <v>650</v>
      </c>
      <c r="CG167" s="41">
        <f t="shared" si="64"/>
        <v>0</v>
      </c>
      <c r="CH167" s="112">
        <f t="shared" si="64"/>
        <v>0</v>
      </c>
      <c r="CI167" s="196">
        <f t="shared" si="65"/>
        <v>0</v>
      </c>
      <c r="CJ167" s="2">
        <f t="shared" si="66"/>
        <v>68.899999999999977</v>
      </c>
      <c r="CK167" s="200">
        <f t="shared" si="50"/>
        <v>0</v>
      </c>
      <c r="CL167" s="201">
        <f t="shared" si="51"/>
        <v>68.899999999999977</v>
      </c>
      <c r="CN167" s="126">
        <f t="shared" si="52"/>
        <v>68.899999999999977</v>
      </c>
      <c r="CO167" s="50">
        <f t="shared" si="67"/>
        <v>2.6251061946902655E-3</v>
      </c>
      <c r="CP167" s="40">
        <f t="shared" si="53"/>
        <v>25.5</v>
      </c>
      <c r="CQ167" s="41">
        <f t="shared" si="68"/>
        <v>403410.00000000006</v>
      </c>
      <c r="CR167" s="41">
        <f t="shared" si="69"/>
        <v>403410.00000000006</v>
      </c>
      <c r="CS167" s="41">
        <f t="shared" si="70"/>
        <v>0</v>
      </c>
      <c r="CT167" s="41">
        <f t="shared" si="71"/>
        <v>27794948.999999996</v>
      </c>
      <c r="CU167" s="112">
        <f t="shared" si="72"/>
        <v>0</v>
      </c>
    </row>
    <row r="168" spans="2:115" x14ac:dyDescent="0.25">
      <c r="B168" s="129">
        <v>25</v>
      </c>
      <c r="C168" s="114">
        <f>+$D$77-(B168-0.5)*$G$136</f>
        <v>46.299999999999955</v>
      </c>
      <c r="D168" s="41" t="str">
        <f t="shared" si="82"/>
        <v/>
      </c>
      <c r="E168" s="41">
        <f t="shared" si="82"/>
        <v>1103.7</v>
      </c>
      <c r="F168" s="41">
        <f t="shared" si="82"/>
        <v>750</v>
      </c>
      <c r="G168" s="41">
        <f t="shared" si="82"/>
        <v>1196.3</v>
      </c>
      <c r="H168" s="41" t="str">
        <f t="shared" si="82"/>
        <v/>
      </c>
      <c r="I168" s="41">
        <f t="shared" si="82"/>
        <v>-1196.3</v>
      </c>
      <c r="J168" s="41">
        <f t="shared" si="82"/>
        <v>-750</v>
      </c>
      <c r="K168" s="121">
        <f t="shared" si="82"/>
        <v>-1103.7</v>
      </c>
      <c r="L168" s="126" t="str">
        <f t="shared" si="76"/>
        <v/>
      </c>
      <c r="M168" s="41">
        <f t="shared" si="76"/>
        <v>103.70000000000003</v>
      </c>
      <c r="N168" s="41">
        <f t="shared" si="76"/>
        <v>-150</v>
      </c>
      <c r="O168" s="41">
        <f t="shared" si="76"/>
        <v>196.29999999999995</v>
      </c>
      <c r="P168" s="41" t="str">
        <f t="shared" si="76"/>
        <v/>
      </c>
      <c r="Q168" s="41">
        <f t="shared" si="76"/>
        <v>-896.3</v>
      </c>
      <c r="R168" s="41">
        <f t="shared" si="76"/>
        <v>-550</v>
      </c>
      <c r="S168" s="112">
        <f t="shared" si="76"/>
        <v>-803.7</v>
      </c>
      <c r="T168" s="123" t="str">
        <f t="shared" si="77"/>
        <v/>
      </c>
      <c r="U168" s="41">
        <f t="shared" si="77"/>
        <v>803.7</v>
      </c>
      <c r="V168" s="41">
        <f t="shared" si="77"/>
        <v>550</v>
      </c>
      <c r="W168" s="41">
        <f t="shared" si="77"/>
        <v>896.3</v>
      </c>
      <c r="X168" s="41" t="str">
        <f t="shared" si="77"/>
        <v/>
      </c>
      <c r="Y168" s="41">
        <f t="shared" si="77"/>
        <v>-196.29999999999995</v>
      </c>
      <c r="Z168" s="41">
        <f t="shared" si="77"/>
        <v>150</v>
      </c>
      <c r="AA168" s="41">
        <f t="shared" si="77"/>
        <v>-103.70000000000003</v>
      </c>
      <c r="AB168" s="53"/>
      <c r="AC168" s="126" t="str">
        <f t="shared" si="78"/>
        <v/>
      </c>
      <c r="AD168" s="41" t="str">
        <f t="shared" si="78"/>
        <v/>
      </c>
      <c r="AE168" s="41">
        <f t="shared" si="78"/>
        <v>750</v>
      </c>
      <c r="AF168" s="41" t="str">
        <f t="shared" si="78"/>
        <v/>
      </c>
      <c r="AG168" s="41" t="str">
        <f t="shared" si="78"/>
        <v/>
      </c>
      <c r="AH168" s="41" t="str">
        <f t="shared" si="78"/>
        <v/>
      </c>
      <c r="AI168" s="41">
        <f t="shared" si="78"/>
        <v>-750</v>
      </c>
      <c r="AJ168" s="112" t="str">
        <f t="shared" si="78"/>
        <v/>
      </c>
      <c r="AK168" s="126" t="str">
        <f t="shared" si="79"/>
        <v/>
      </c>
      <c r="AL168" s="41" t="str">
        <f t="shared" si="79"/>
        <v/>
      </c>
      <c r="AM168" s="41">
        <f t="shared" si="79"/>
        <v>-150</v>
      </c>
      <c r="AN168" s="41" t="str">
        <f t="shared" si="79"/>
        <v/>
      </c>
      <c r="AO168" s="41" t="str">
        <f t="shared" si="79"/>
        <v/>
      </c>
      <c r="AP168" s="41" t="str">
        <f t="shared" si="79"/>
        <v/>
      </c>
      <c r="AQ168" s="41">
        <f t="shared" si="79"/>
        <v>-550</v>
      </c>
      <c r="AR168" s="112" t="str">
        <f t="shared" si="79"/>
        <v/>
      </c>
      <c r="AS168" s="123" t="str">
        <f t="shared" si="80"/>
        <v/>
      </c>
      <c r="AT168" s="41" t="str">
        <f t="shared" si="80"/>
        <v/>
      </c>
      <c r="AU168" s="41">
        <f t="shared" si="80"/>
        <v>550</v>
      </c>
      <c r="AV168" s="41" t="str">
        <f t="shared" si="80"/>
        <v/>
      </c>
      <c r="AW168" s="41" t="str">
        <f t="shared" si="80"/>
        <v/>
      </c>
      <c r="AX168" s="41" t="str">
        <f t="shared" si="80"/>
        <v/>
      </c>
      <c r="AY168" s="41">
        <f t="shared" si="80"/>
        <v>150</v>
      </c>
      <c r="AZ168" s="41" t="str">
        <f t="shared" si="80"/>
        <v/>
      </c>
      <c r="BA168" s="53"/>
      <c r="BB168" s="147" cm="1">
        <f t="array" ref="BB168:BG168">IFERROR(_xlfn._xlws.SORT(_xlfn.UNIQUE(_xlfn._xlws.FILTER($AC168:$AZ168,ISNUMBER($AC168:$AZ168)),TRUE),,,TRUE),"")</f>
        <v>-750</v>
      </c>
      <c r="BC168" s="51">
        <v>-550</v>
      </c>
      <c r="BD168" s="51">
        <v>-150</v>
      </c>
      <c r="BE168" s="51">
        <v>150</v>
      </c>
      <c r="BF168" s="51">
        <v>550</v>
      </c>
      <c r="BG168" s="51">
        <v>750</v>
      </c>
      <c r="BH168" s="51"/>
      <c r="BI168" s="51"/>
      <c r="BJ168" s="51">
        <f t="shared" si="81"/>
        <v>46.299999999999955</v>
      </c>
      <c r="BK168" s="51">
        <f t="shared" si="81"/>
        <v>46.299999999999955</v>
      </c>
      <c r="BL168" s="51">
        <f t="shared" si="81"/>
        <v>46.299999999999955</v>
      </c>
      <c r="BM168" s="51">
        <f t="shared" si="81"/>
        <v>46.299999999999955</v>
      </c>
      <c r="BN168" s="51">
        <f t="shared" si="81"/>
        <v>46.299999999999955</v>
      </c>
      <c r="BO168" s="51">
        <f t="shared" si="81"/>
        <v>46.299999999999955</v>
      </c>
      <c r="BP168" s="51" t="str">
        <f t="shared" si="81"/>
        <v/>
      </c>
      <c r="BQ168" s="148" t="str">
        <f t="shared" si="81"/>
        <v/>
      </c>
      <c r="BR168" s="170">
        <f t="shared" si="62"/>
        <v>6</v>
      </c>
      <c r="BS168" s="172">
        <f t="shared" si="63"/>
        <v>200</v>
      </c>
      <c r="BT168" s="172" t="str">
        <f t="shared" si="63"/>
        <v>hole</v>
      </c>
      <c r="BU168" s="172">
        <f t="shared" si="63"/>
        <v>300</v>
      </c>
      <c r="BV168" s="172" t="str">
        <f t="shared" si="63"/>
        <v>hole</v>
      </c>
      <c r="BW168" s="172">
        <f t="shared" si="63"/>
        <v>200</v>
      </c>
      <c r="BX168" s="172">
        <f t="shared" si="63"/>
        <v>0</v>
      </c>
      <c r="BY168" s="173">
        <f t="shared" si="63"/>
        <v>0</v>
      </c>
      <c r="BZ168" s="123" cm="1">
        <f t="array" ref="BZ168">IF(ISEVEN(BR168),SUM(BS168:BY168),SUM(ABS(BS168:BY168)))</f>
        <v>700</v>
      </c>
      <c r="CA168" s="112">
        <f t="shared" si="48"/>
        <v>15820.000000000002</v>
      </c>
      <c r="CB168" s="126">
        <f t="shared" si="64"/>
        <v>-650</v>
      </c>
      <c r="CC168" s="41">
        <f t="shared" si="64"/>
        <v>0</v>
      </c>
      <c r="CD168" s="41">
        <f t="shared" si="64"/>
        <v>0</v>
      </c>
      <c r="CE168" s="41">
        <f t="shared" si="64"/>
        <v>0</v>
      </c>
      <c r="CF168" s="41">
        <f t="shared" si="64"/>
        <v>650</v>
      </c>
      <c r="CG168" s="41">
        <f t="shared" si="64"/>
        <v>0</v>
      </c>
      <c r="CH168" s="112">
        <f t="shared" si="64"/>
        <v>0</v>
      </c>
      <c r="CI168" s="196">
        <f t="shared" si="65"/>
        <v>0</v>
      </c>
      <c r="CJ168" s="2">
        <f t="shared" si="66"/>
        <v>46.299999999999955</v>
      </c>
      <c r="CK168" s="200">
        <f t="shared" si="50"/>
        <v>0</v>
      </c>
      <c r="CL168" s="201">
        <f t="shared" si="51"/>
        <v>46.299999999999955</v>
      </c>
      <c r="CN168" s="126">
        <f t="shared" si="52"/>
        <v>46.299999999999955</v>
      </c>
      <c r="CO168" s="50">
        <f t="shared" si="67"/>
        <v>2.5591061946902654E-3</v>
      </c>
      <c r="CP168" s="40">
        <f t="shared" si="53"/>
        <v>25.5</v>
      </c>
      <c r="CQ168" s="41">
        <f t="shared" si="68"/>
        <v>403410.00000000006</v>
      </c>
      <c r="CR168" s="41">
        <f t="shared" si="69"/>
        <v>403410.00000000006</v>
      </c>
      <c r="CS168" s="41">
        <f t="shared" si="70"/>
        <v>0</v>
      </c>
      <c r="CT168" s="41">
        <f t="shared" si="71"/>
        <v>18677882.999999985</v>
      </c>
      <c r="CU168" s="112">
        <f t="shared" si="72"/>
        <v>0</v>
      </c>
    </row>
    <row r="169" spans="2:115" x14ac:dyDescent="0.25">
      <c r="B169" s="129">
        <v>26</v>
      </c>
      <c r="C169" s="114">
        <f>+$D$77-(B169-0.5)*$G$136</f>
        <v>23.699999999999932</v>
      </c>
      <c r="D169" s="41" t="str">
        <f t="shared" si="82"/>
        <v/>
      </c>
      <c r="E169" s="41">
        <f t="shared" si="82"/>
        <v>1126.3</v>
      </c>
      <c r="F169" s="41">
        <f t="shared" si="82"/>
        <v>750</v>
      </c>
      <c r="G169" s="41">
        <f t="shared" si="82"/>
        <v>1173.7</v>
      </c>
      <c r="H169" s="41" t="str">
        <f t="shared" si="82"/>
        <v/>
      </c>
      <c r="I169" s="41">
        <f t="shared" si="82"/>
        <v>-1173.7</v>
      </c>
      <c r="J169" s="41">
        <f t="shared" si="82"/>
        <v>-750</v>
      </c>
      <c r="K169" s="121">
        <f t="shared" si="82"/>
        <v>-1126.3</v>
      </c>
      <c r="L169" s="126" t="str">
        <f t="shared" si="76"/>
        <v/>
      </c>
      <c r="M169" s="41">
        <f t="shared" si="76"/>
        <v>126.30000000000007</v>
      </c>
      <c r="N169" s="41">
        <f t="shared" si="76"/>
        <v>-150</v>
      </c>
      <c r="O169" s="41">
        <f t="shared" si="76"/>
        <v>173.69999999999993</v>
      </c>
      <c r="P169" s="41" t="str">
        <f t="shared" si="76"/>
        <v/>
      </c>
      <c r="Q169" s="41">
        <f t="shared" si="76"/>
        <v>-873.7</v>
      </c>
      <c r="R169" s="41">
        <f t="shared" si="76"/>
        <v>-550</v>
      </c>
      <c r="S169" s="112">
        <f t="shared" si="76"/>
        <v>-826.3</v>
      </c>
      <c r="T169" s="123" t="str">
        <f t="shared" si="77"/>
        <v/>
      </c>
      <c r="U169" s="41">
        <f t="shared" si="77"/>
        <v>826.3</v>
      </c>
      <c r="V169" s="41">
        <f t="shared" si="77"/>
        <v>550</v>
      </c>
      <c r="W169" s="41">
        <f t="shared" si="77"/>
        <v>873.7</v>
      </c>
      <c r="X169" s="41" t="str">
        <f t="shared" si="77"/>
        <v/>
      </c>
      <c r="Y169" s="41">
        <f t="shared" si="77"/>
        <v>-173.69999999999993</v>
      </c>
      <c r="Z169" s="41">
        <f t="shared" si="77"/>
        <v>150</v>
      </c>
      <c r="AA169" s="41">
        <f t="shared" si="77"/>
        <v>-126.30000000000007</v>
      </c>
      <c r="AB169" s="53"/>
      <c r="AC169" s="126" t="str">
        <f t="shared" si="78"/>
        <v/>
      </c>
      <c r="AD169" s="41" t="str">
        <f t="shared" si="78"/>
        <v/>
      </c>
      <c r="AE169" s="41">
        <f t="shared" si="78"/>
        <v>750</v>
      </c>
      <c r="AF169" s="41" t="str">
        <f t="shared" si="78"/>
        <v/>
      </c>
      <c r="AG169" s="41" t="str">
        <f t="shared" si="78"/>
        <v/>
      </c>
      <c r="AH169" s="41" t="str">
        <f t="shared" si="78"/>
        <v/>
      </c>
      <c r="AI169" s="41">
        <f t="shared" si="78"/>
        <v>-750</v>
      </c>
      <c r="AJ169" s="112" t="str">
        <f t="shared" si="78"/>
        <v/>
      </c>
      <c r="AK169" s="126" t="str">
        <f t="shared" si="79"/>
        <v/>
      </c>
      <c r="AL169" s="41" t="str">
        <f t="shared" si="79"/>
        <v/>
      </c>
      <c r="AM169" s="41">
        <f t="shared" si="79"/>
        <v>-150</v>
      </c>
      <c r="AN169" s="41" t="str">
        <f t="shared" si="79"/>
        <v/>
      </c>
      <c r="AO169" s="41" t="str">
        <f t="shared" si="79"/>
        <v/>
      </c>
      <c r="AP169" s="41" t="str">
        <f t="shared" si="79"/>
        <v/>
      </c>
      <c r="AQ169" s="41">
        <f t="shared" si="79"/>
        <v>-550</v>
      </c>
      <c r="AR169" s="112" t="str">
        <f t="shared" si="79"/>
        <v/>
      </c>
      <c r="AS169" s="123" t="str">
        <f t="shared" si="80"/>
        <v/>
      </c>
      <c r="AT169" s="41" t="str">
        <f t="shared" si="80"/>
        <v/>
      </c>
      <c r="AU169" s="41">
        <f t="shared" si="80"/>
        <v>550</v>
      </c>
      <c r="AV169" s="41" t="str">
        <f t="shared" si="80"/>
        <v/>
      </c>
      <c r="AW169" s="41" t="str">
        <f t="shared" si="80"/>
        <v/>
      </c>
      <c r="AX169" s="41" t="str">
        <f t="shared" si="80"/>
        <v/>
      </c>
      <c r="AY169" s="41">
        <f t="shared" si="80"/>
        <v>150</v>
      </c>
      <c r="AZ169" s="41" t="str">
        <f t="shared" si="80"/>
        <v/>
      </c>
      <c r="BA169" s="53"/>
      <c r="BB169" s="147" cm="1">
        <f t="array" ref="BB169:BG169">IFERROR(_xlfn._xlws.SORT(_xlfn.UNIQUE(_xlfn._xlws.FILTER($AC169:$AZ169,ISNUMBER($AC169:$AZ169)),TRUE),,,TRUE),"")</f>
        <v>-750</v>
      </c>
      <c r="BC169" s="51">
        <v>-550</v>
      </c>
      <c r="BD169" s="51">
        <v>-150</v>
      </c>
      <c r="BE169" s="51">
        <v>150</v>
      </c>
      <c r="BF169" s="51">
        <v>550</v>
      </c>
      <c r="BG169" s="51">
        <v>750</v>
      </c>
      <c r="BH169" s="51"/>
      <c r="BI169" s="51"/>
      <c r="BJ169" s="51">
        <f t="shared" si="81"/>
        <v>23.699999999999932</v>
      </c>
      <c r="BK169" s="51">
        <f t="shared" si="81"/>
        <v>23.699999999999932</v>
      </c>
      <c r="BL169" s="51">
        <f t="shared" si="81"/>
        <v>23.699999999999932</v>
      </c>
      <c r="BM169" s="51">
        <f t="shared" si="81"/>
        <v>23.699999999999932</v>
      </c>
      <c r="BN169" s="51">
        <f t="shared" si="81"/>
        <v>23.699999999999932</v>
      </c>
      <c r="BO169" s="51">
        <f t="shared" si="81"/>
        <v>23.699999999999932</v>
      </c>
      <c r="BP169" s="51" t="str">
        <f t="shared" si="81"/>
        <v/>
      </c>
      <c r="BQ169" s="148" t="str">
        <f t="shared" si="81"/>
        <v/>
      </c>
      <c r="BR169" s="170">
        <f t="shared" si="62"/>
        <v>6</v>
      </c>
      <c r="BS169" s="172">
        <f t="shared" si="63"/>
        <v>200</v>
      </c>
      <c r="BT169" s="172" t="str">
        <f t="shared" si="63"/>
        <v>hole</v>
      </c>
      <c r="BU169" s="172">
        <f t="shared" si="63"/>
        <v>300</v>
      </c>
      <c r="BV169" s="172" t="str">
        <f t="shared" si="63"/>
        <v>hole</v>
      </c>
      <c r="BW169" s="172">
        <f t="shared" si="63"/>
        <v>200</v>
      </c>
      <c r="BX169" s="172">
        <f t="shared" si="63"/>
        <v>0</v>
      </c>
      <c r="BY169" s="173">
        <f t="shared" si="63"/>
        <v>0</v>
      </c>
      <c r="BZ169" s="123" cm="1">
        <f t="array" ref="BZ169">IF(ISEVEN(BR169),SUM(BS169:BY169),SUM(ABS(BS169:BY169)))</f>
        <v>700</v>
      </c>
      <c r="CA169" s="112">
        <f t="shared" si="48"/>
        <v>15820.000000000002</v>
      </c>
      <c r="CB169" s="126">
        <f t="shared" si="64"/>
        <v>-650</v>
      </c>
      <c r="CC169" s="41">
        <f t="shared" si="64"/>
        <v>0</v>
      </c>
      <c r="CD169" s="41">
        <f t="shared" si="64"/>
        <v>0</v>
      </c>
      <c r="CE169" s="41">
        <f t="shared" si="64"/>
        <v>0</v>
      </c>
      <c r="CF169" s="41">
        <f t="shared" si="64"/>
        <v>650</v>
      </c>
      <c r="CG169" s="41">
        <f t="shared" si="64"/>
        <v>0</v>
      </c>
      <c r="CH169" s="112">
        <f t="shared" si="64"/>
        <v>0</v>
      </c>
      <c r="CI169" s="196">
        <f t="shared" si="65"/>
        <v>0</v>
      </c>
      <c r="CJ169" s="2">
        <f t="shared" si="66"/>
        <v>23.699999999999932</v>
      </c>
      <c r="CK169" s="200">
        <f t="shared" si="50"/>
        <v>0</v>
      </c>
      <c r="CL169" s="201">
        <f t="shared" si="51"/>
        <v>23.699999999999932</v>
      </c>
      <c r="CN169" s="126">
        <f t="shared" si="52"/>
        <v>23.699999999999932</v>
      </c>
      <c r="CO169" s="50">
        <f t="shared" si="67"/>
        <v>2.4931061946902654E-3</v>
      </c>
      <c r="CP169" s="40">
        <f t="shared" si="53"/>
        <v>25.5</v>
      </c>
      <c r="CQ169" s="41">
        <f t="shared" si="68"/>
        <v>403410.00000000006</v>
      </c>
      <c r="CR169" s="41">
        <f t="shared" si="69"/>
        <v>403410.00000000006</v>
      </c>
      <c r="CS169" s="41">
        <f t="shared" si="70"/>
        <v>0</v>
      </c>
      <c r="CT169" s="41">
        <f t="shared" si="71"/>
        <v>9560816.9999999739</v>
      </c>
      <c r="CU169" s="112">
        <f t="shared" si="72"/>
        <v>0</v>
      </c>
    </row>
    <row r="170" spans="2:115" x14ac:dyDescent="0.25">
      <c r="B170" s="129">
        <v>27</v>
      </c>
      <c r="C170" s="114">
        <f>+$D$77-(B170-0.5)*$G$136</f>
        <v>1.0999999999999091</v>
      </c>
      <c r="D170" s="41" t="str">
        <f t="shared" si="82"/>
        <v/>
      </c>
      <c r="E170" s="41">
        <f t="shared" si="82"/>
        <v>1148.9000000000001</v>
      </c>
      <c r="F170" s="41">
        <f t="shared" si="82"/>
        <v>750</v>
      </c>
      <c r="G170" s="41">
        <f t="shared" si="82"/>
        <v>1151.0999999999999</v>
      </c>
      <c r="H170" s="41" t="str">
        <f t="shared" si="82"/>
        <v/>
      </c>
      <c r="I170" s="41">
        <f t="shared" si="82"/>
        <v>-1151.0999999999999</v>
      </c>
      <c r="J170" s="41">
        <f t="shared" si="82"/>
        <v>-750</v>
      </c>
      <c r="K170" s="121">
        <f t="shared" si="82"/>
        <v>-1148.9000000000001</v>
      </c>
      <c r="L170" s="126" t="str">
        <f t="shared" si="76"/>
        <v/>
      </c>
      <c r="M170" s="41">
        <f t="shared" si="76"/>
        <v>148.90000000000009</v>
      </c>
      <c r="N170" s="41">
        <f t="shared" si="76"/>
        <v>-150</v>
      </c>
      <c r="O170" s="41">
        <f t="shared" si="76"/>
        <v>151.09999999999991</v>
      </c>
      <c r="P170" s="41" t="str">
        <f t="shared" si="76"/>
        <v/>
      </c>
      <c r="Q170" s="41">
        <f t="shared" si="76"/>
        <v>-851.09999999999991</v>
      </c>
      <c r="R170" s="41">
        <f t="shared" si="76"/>
        <v>-550</v>
      </c>
      <c r="S170" s="112">
        <f t="shared" si="76"/>
        <v>-848.90000000000009</v>
      </c>
      <c r="T170" s="123" t="str">
        <f t="shared" si="77"/>
        <v/>
      </c>
      <c r="U170" s="41">
        <f t="shared" si="77"/>
        <v>848.90000000000009</v>
      </c>
      <c r="V170" s="41">
        <f t="shared" si="77"/>
        <v>550</v>
      </c>
      <c r="W170" s="41">
        <f t="shared" si="77"/>
        <v>851.09999999999991</v>
      </c>
      <c r="X170" s="41" t="str">
        <f t="shared" si="77"/>
        <v/>
      </c>
      <c r="Y170" s="41">
        <f t="shared" si="77"/>
        <v>-151.09999999999991</v>
      </c>
      <c r="Z170" s="41">
        <f t="shared" si="77"/>
        <v>150</v>
      </c>
      <c r="AA170" s="41">
        <f t="shared" si="77"/>
        <v>-148.90000000000009</v>
      </c>
      <c r="AB170" s="53"/>
      <c r="AC170" s="126" t="str">
        <f t="shared" si="78"/>
        <v/>
      </c>
      <c r="AD170" s="41" t="str">
        <f t="shared" si="78"/>
        <v/>
      </c>
      <c r="AE170" s="41">
        <f t="shared" si="78"/>
        <v>750</v>
      </c>
      <c r="AF170" s="41" t="str">
        <f t="shared" si="78"/>
        <v/>
      </c>
      <c r="AG170" s="41" t="str">
        <f t="shared" si="78"/>
        <v/>
      </c>
      <c r="AH170" s="41" t="str">
        <f t="shared" si="78"/>
        <v/>
      </c>
      <c r="AI170" s="41">
        <f t="shared" si="78"/>
        <v>-750</v>
      </c>
      <c r="AJ170" s="112" t="str">
        <f t="shared" si="78"/>
        <v/>
      </c>
      <c r="AK170" s="126" t="str">
        <f t="shared" si="79"/>
        <v/>
      </c>
      <c r="AL170" s="41" t="str">
        <f t="shared" si="79"/>
        <v/>
      </c>
      <c r="AM170" s="41">
        <f t="shared" si="79"/>
        <v>-150</v>
      </c>
      <c r="AN170" s="41" t="str">
        <f t="shared" si="79"/>
        <v/>
      </c>
      <c r="AO170" s="41" t="str">
        <f t="shared" si="79"/>
        <v/>
      </c>
      <c r="AP170" s="41" t="str">
        <f t="shared" si="79"/>
        <v/>
      </c>
      <c r="AQ170" s="41">
        <f t="shared" si="79"/>
        <v>-550</v>
      </c>
      <c r="AR170" s="112" t="str">
        <f t="shared" si="79"/>
        <v/>
      </c>
      <c r="AS170" s="123" t="str">
        <f t="shared" si="80"/>
        <v/>
      </c>
      <c r="AT170" s="41" t="str">
        <f t="shared" si="80"/>
        <v/>
      </c>
      <c r="AU170" s="41">
        <f t="shared" si="80"/>
        <v>550</v>
      </c>
      <c r="AV170" s="41" t="str">
        <f t="shared" si="80"/>
        <v/>
      </c>
      <c r="AW170" s="41" t="str">
        <f t="shared" si="80"/>
        <v/>
      </c>
      <c r="AX170" s="41" t="str">
        <f t="shared" si="80"/>
        <v/>
      </c>
      <c r="AY170" s="41">
        <f t="shared" si="80"/>
        <v>150</v>
      </c>
      <c r="AZ170" s="41" t="str">
        <f t="shared" si="80"/>
        <v/>
      </c>
      <c r="BA170" s="53"/>
      <c r="BB170" s="147" cm="1">
        <f t="array" ref="BB170:BG170">IFERROR(_xlfn._xlws.SORT(_xlfn.UNIQUE(_xlfn._xlws.FILTER($AC170:$AZ170,ISNUMBER($AC170:$AZ170)),TRUE),,,TRUE),"")</f>
        <v>-750</v>
      </c>
      <c r="BC170" s="51">
        <v>-550</v>
      </c>
      <c r="BD170" s="51">
        <v>-150</v>
      </c>
      <c r="BE170" s="51">
        <v>150</v>
      </c>
      <c r="BF170" s="51">
        <v>550</v>
      </c>
      <c r="BG170" s="51">
        <v>750</v>
      </c>
      <c r="BH170" s="51"/>
      <c r="BI170" s="51"/>
      <c r="BJ170" s="51">
        <f t="shared" si="81"/>
        <v>1.0999999999999091</v>
      </c>
      <c r="BK170" s="51">
        <f t="shared" si="81"/>
        <v>1.0999999999999091</v>
      </c>
      <c r="BL170" s="51">
        <f t="shared" si="81"/>
        <v>1.0999999999999091</v>
      </c>
      <c r="BM170" s="51">
        <f t="shared" si="81"/>
        <v>1.0999999999999091</v>
      </c>
      <c r="BN170" s="51">
        <f t="shared" si="81"/>
        <v>1.0999999999999091</v>
      </c>
      <c r="BO170" s="51">
        <f t="shared" si="81"/>
        <v>1.0999999999999091</v>
      </c>
      <c r="BP170" s="51" t="str">
        <f t="shared" si="81"/>
        <v/>
      </c>
      <c r="BQ170" s="148" t="str">
        <f t="shared" si="81"/>
        <v/>
      </c>
      <c r="BR170" s="170">
        <f t="shared" si="62"/>
        <v>6</v>
      </c>
      <c r="BS170" s="172">
        <f t="shared" si="63"/>
        <v>200</v>
      </c>
      <c r="BT170" s="172" t="str">
        <f t="shared" si="63"/>
        <v>hole</v>
      </c>
      <c r="BU170" s="172">
        <f t="shared" si="63"/>
        <v>300</v>
      </c>
      <c r="BV170" s="172" t="str">
        <f t="shared" si="63"/>
        <v>hole</v>
      </c>
      <c r="BW170" s="172">
        <f t="shared" si="63"/>
        <v>200</v>
      </c>
      <c r="BX170" s="172">
        <f t="shared" si="63"/>
        <v>0</v>
      </c>
      <c r="BY170" s="173">
        <f t="shared" si="63"/>
        <v>0</v>
      </c>
      <c r="BZ170" s="123" cm="1">
        <f t="array" ref="BZ170">IF(ISEVEN(BR170),SUM(BS170:BY170),SUM(ABS(BS170:BY170)))</f>
        <v>700</v>
      </c>
      <c r="CA170" s="112">
        <f t="shared" si="48"/>
        <v>15820.000000000002</v>
      </c>
      <c r="CB170" s="126">
        <f t="shared" si="64"/>
        <v>-650</v>
      </c>
      <c r="CC170" s="41">
        <f t="shared" si="64"/>
        <v>0</v>
      </c>
      <c r="CD170" s="41">
        <f t="shared" si="64"/>
        <v>0</v>
      </c>
      <c r="CE170" s="41">
        <f t="shared" si="64"/>
        <v>0</v>
      </c>
      <c r="CF170" s="41">
        <f t="shared" si="64"/>
        <v>650</v>
      </c>
      <c r="CG170" s="41">
        <f t="shared" si="64"/>
        <v>0</v>
      </c>
      <c r="CH170" s="112">
        <f t="shared" si="64"/>
        <v>0</v>
      </c>
      <c r="CI170" s="196">
        <f t="shared" si="65"/>
        <v>0</v>
      </c>
      <c r="CJ170" s="2">
        <f t="shared" si="66"/>
        <v>1.0999999999999091</v>
      </c>
      <c r="CK170" s="200">
        <f t="shared" si="50"/>
        <v>0</v>
      </c>
      <c r="CL170" s="201">
        <f t="shared" si="51"/>
        <v>1.0999999999999091</v>
      </c>
      <c r="CN170" s="126">
        <f t="shared" si="52"/>
        <v>1.0999999999999091</v>
      </c>
      <c r="CO170" s="50">
        <f t="shared" si="67"/>
        <v>2.4271061946902653E-3</v>
      </c>
      <c r="CP170" s="40">
        <f t="shared" si="53"/>
        <v>25.5</v>
      </c>
      <c r="CQ170" s="41">
        <f t="shared" si="68"/>
        <v>403410.00000000006</v>
      </c>
      <c r="CR170" s="41">
        <f t="shared" si="69"/>
        <v>403410.00000000006</v>
      </c>
      <c r="CS170" s="41">
        <f t="shared" si="70"/>
        <v>0</v>
      </c>
      <c r="CT170" s="41">
        <f t="shared" si="71"/>
        <v>443750.99999996339</v>
      </c>
      <c r="CU170" s="112">
        <f t="shared" si="72"/>
        <v>0</v>
      </c>
    </row>
    <row r="171" spans="2:115" x14ac:dyDescent="0.25">
      <c r="B171" s="129">
        <v>28</v>
      </c>
      <c r="C171" s="114">
        <f>+$D$77-(B171-0.5)*$G$136</f>
        <v>-21.5</v>
      </c>
      <c r="D171" s="41" t="str">
        <f t="shared" si="82"/>
        <v/>
      </c>
      <c r="E171" s="41">
        <f t="shared" si="82"/>
        <v>1171.5</v>
      </c>
      <c r="F171" s="41">
        <f t="shared" si="82"/>
        <v>750</v>
      </c>
      <c r="G171" s="41">
        <f t="shared" si="82"/>
        <v>1128.5</v>
      </c>
      <c r="H171" s="41" t="str">
        <f t="shared" si="82"/>
        <v/>
      </c>
      <c r="I171" s="41">
        <f t="shared" si="82"/>
        <v>-1128.5</v>
      </c>
      <c r="J171" s="41">
        <f t="shared" si="82"/>
        <v>-750</v>
      </c>
      <c r="K171" s="121">
        <f t="shared" si="82"/>
        <v>-1171.5</v>
      </c>
      <c r="L171" s="126" t="str">
        <f t="shared" si="76"/>
        <v/>
      </c>
      <c r="M171" s="41">
        <f t="shared" si="76"/>
        <v>171.5</v>
      </c>
      <c r="N171" s="41">
        <f t="shared" si="76"/>
        <v>-150</v>
      </c>
      <c r="O171" s="41">
        <f t="shared" si="76"/>
        <v>128.5</v>
      </c>
      <c r="P171" s="41" t="str">
        <f t="shared" si="76"/>
        <v/>
      </c>
      <c r="Q171" s="41">
        <f t="shared" si="76"/>
        <v>-828.5</v>
      </c>
      <c r="R171" s="41">
        <f t="shared" si="76"/>
        <v>-550</v>
      </c>
      <c r="S171" s="112">
        <f t="shared" si="76"/>
        <v>-871.5</v>
      </c>
      <c r="T171" s="123" t="str">
        <f t="shared" si="77"/>
        <v/>
      </c>
      <c r="U171" s="41">
        <f t="shared" si="77"/>
        <v>871.5</v>
      </c>
      <c r="V171" s="41">
        <f t="shared" si="77"/>
        <v>550</v>
      </c>
      <c r="W171" s="41">
        <f t="shared" si="77"/>
        <v>828.5</v>
      </c>
      <c r="X171" s="41" t="str">
        <f t="shared" si="77"/>
        <v/>
      </c>
      <c r="Y171" s="41">
        <f t="shared" si="77"/>
        <v>-128.5</v>
      </c>
      <c r="Z171" s="41">
        <f t="shared" si="77"/>
        <v>150</v>
      </c>
      <c r="AA171" s="41">
        <f t="shared" si="77"/>
        <v>-171.5</v>
      </c>
      <c r="AB171" s="53"/>
      <c r="AC171" s="126" t="str">
        <f t="shared" si="78"/>
        <v/>
      </c>
      <c r="AD171" s="41" t="str">
        <f t="shared" si="78"/>
        <v/>
      </c>
      <c r="AE171" s="41">
        <f t="shared" si="78"/>
        <v>750</v>
      </c>
      <c r="AF171" s="41" t="str">
        <f t="shared" si="78"/>
        <v/>
      </c>
      <c r="AG171" s="41" t="str">
        <f t="shared" si="78"/>
        <v/>
      </c>
      <c r="AH171" s="41" t="str">
        <f t="shared" si="78"/>
        <v/>
      </c>
      <c r="AI171" s="41">
        <f t="shared" si="78"/>
        <v>-750</v>
      </c>
      <c r="AJ171" s="112" t="str">
        <f t="shared" si="78"/>
        <v/>
      </c>
      <c r="AK171" s="126" t="str">
        <f t="shared" si="79"/>
        <v/>
      </c>
      <c r="AL171" s="41" t="str">
        <f t="shared" si="79"/>
        <v/>
      </c>
      <c r="AM171" s="41">
        <f t="shared" si="79"/>
        <v>-150</v>
      </c>
      <c r="AN171" s="41" t="str">
        <f t="shared" si="79"/>
        <v/>
      </c>
      <c r="AO171" s="41" t="str">
        <f t="shared" si="79"/>
        <v/>
      </c>
      <c r="AP171" s="41" t="str">
        <f t="shared" si="79"/>
        <v/>
      </c>
      <c r="AQ171" s="41">
        <f t="shared" si="79"/>
        <v>-550</v>
      </c>
      <c r="AR171" s="112" t="str">
        <f t="shared" si="79"/>
        <v/>
      </c>
      <c r="AS171" s="123" t="str">
        <f t="shared" si="80"/>
        <v/>
      </c>
      <c r="AT171" s="41" t="str">
        <f t="shared" si="80"/>
        <v/>
      </c>
      <c r="AU171" s="41">
        <f t="shared" si="80"/>
        <v>550</v>
      </c>
      <c r="AV171" s="41" t="str">
        <f t="shared" si="80"/>
        <v/>
      </c>
      <c r="AW171" s="41" t="str">
        <f t="shared" si="80"/>
        <v/>
      </c>
      <c r="AX171" s="41" t="str">
        <f t="shared" si="80"/>
        <v/>
      </c>
      <c r="AY171" s="41">
        <f t="shared" si="80"/>
        <v>150</v>
      </c>
      <c r="AZ171" s="41" t="str">
        <f t="shared" si="80"/>
        <v/>
      </c>
      <c r="BA171" s="53"/>
      <c r="BB171" s="147" cm="1">
        <f t="array" ref="BB171:BG171">IFERROR(_xlfn._xlws.SORT(_xlfn.UNIQUE(_xlfn._xlws.FILTER($AC171:$AZ171,ISNUMBER($AC171:$AZ171)),TRUE),,,TRUE),"")</f>
        <v>-750</v>
      </c>
      <c r="BC171" s="51">
        <v>-550</v>
      </c>
      <c r="BD171" s="51">
        <v>-150</v>
      </c>
      <c r="BE171" s="51">
        <v>150</v>
      </c>
      <c r="BF171" s="51">
        <v>550</v>
      </c>
      <c r="BG171" s="51">
        <v>750</v>
      </c>
      <c r="BH171" s="51"/>
      <c r="BI171" s="51"/>
      <c r="BJ171" s="51">
        <f t="shared" si="81"/>
        <v>-21.5</v>
      </c>
      <c r="BK171" s="51">
        <f t="shared" si="81"/>
        <v>-21.5</v>
      </c>
      <c r="BL171" s="51">
        <f t="shared" si="81"/>
        <v>-21.5</v>
      </c>
      <c r="BM171" s="51">
        <f t="shared" si="81"/>
        <v>-21.5</v>
      </c>
      <c r="BN171" s="51">
        <f t="shared" si="81"/>
        <v>-21.5</v>
      </c>
      <c r="BO171" s="51">
        <f t="shared" si="81"/>
        <v>-21.5</v>
      </c>
      <c r="BP171" s="51" t="str">
        <f t="shared" si="81"/>
        <v/>
      </c>
      <c r="BQ171" s="148" t="str">
        <f t="shared" si="81"/>
        <v/>
      </c>
      <c r="BR171" s="170">
        <f t="shared" si="62"/>
        <v>6</v>
      </c>
      <c r="BS171" s="172">
        <f t="shared" si="63"/>
        <v>200</v>
      </c>
      <c r="BT171" s="172" t="str">
        <f t="shared" si="63"/>
        <v>hole</v>
      </c>
      <c r="BU171" s="172">
        <f t="shared" si="63"/>
        <v>300</v>
      </c>
      <c r="BV171" s="172" t="str">
        <f t="shared" si="63"/>
        <v>hole</v>
      </c>
      <c r="BW171" s="172">
        <f t="shared" si="63"/>
        <v>200</v>
      </c>
      <c r="BX171" s="172">
        <f t="shared" si="63"/>
        <v>0</v>
      </c>
      <c r="BY171" s="173">
        <f t="shared" si="63"/>
        <v>0</v>
      </c>
      <c r="BZ171" s="123" cm="1">
        <f t="array" ref="BZ171">IF(ISEVEN(BR171),SUM(BS171:BY171),SUM(ABS(BS171:BY171)))</f>
        <v>700</v>
      </c>
      <c r="CA171" s="112">
        <f t="shared" si="48"/>
        <v>15820.000000000002</v>
      </c>
      <c r="CB171" s="126">
        <f t="shared" si="64"/>
        <v>-650</v>
      </c>
      <c r="CC171" s="41">
        <f t="shared" si="64"/>
        <v>0</v>
      </c>
      <c r="CD171" s="41">
        <f t="shared" si="64"/>
        <v>0</v>
      </c>
      <c r="CE171" s="41">
        <f t="shared" si="64"/>
        <v>0</v>
      </c>
      <c r="CF171" s="41">
        <f t="shared" si="64"/>
        <v>650</v>
      </c>
      <c r="CG171" s="41">
        <f t="shared" si="64"/>
        <v>0</v>
      </c>
      <c r="CH171" s="112">
        <f t="shared" si="64"/>
        <v>0</v>
      </c>
      <c r="CI171" s="196">
        <f t="shared" si="65"/>
        <v>0</v>
      </c>
      <c r="CJ171" s="2">
        <f t="shared" si="66"/>
        <v>-21.5</v>
      </c>
      <c r="CK171" s="200">
        <f t="shared" si="50"/>
        <v>0</v>
      </c>
      <c r="CL171" s="201">
        <f t="shared" si="51"/>
        <v>-21.5</v>
      </c>
      <c r="CN171" s="126">
        <f t="shared" si="52"/>
        <v>-21.5</v>
      </c>
      <c r="CO171" s="50">
        <f t="shared" si="67"/>
        <v>2.3611061946902656E-3</v>
      </c>
      <c r="CP171" s="40">
        <f t="shared" si="53"/>
        <v>25.5</v>
      </c>
      <c r="CQ171" s="41">
        <f t="shared" si="68"/>
        <v>403410.00000000006</v>
      </c>
      <c r="CR171" s="41">
        <f t="shared" si="69"/>
        <v>403410.00000000006</v>
      </c>
      <c r="CS171" s="41">
        <f t="shared" si="70"/>
        <v>0</v>
      </c>
      <c r="CT171" s="41">
        <f t="shared" si="71"/>
        <v>-8673315.0000000019</v>
      </c>
      <c r="CU171" s="112">
        <f t="shared" si="72"/>
        <v>0</v>
      </c>
    </row>
    <row r="172" spans="2:115" x14ac:dyDescent="0.25">
      <c r="B172" s="129">
        <v>29</v>
      </c>
      <c r="C172" s="114">
        <f>+$D$77-(B172-0.5)*$G$136</f>
        <v>-44.100000000000023</v>
      </c>
      <c r="D172" s="41" t="str">
        <f t="shared" si="82"/>
        <v/>
      </c>
      <c r="E172" s="41">
        <f t="shared" si="82"/>
        <v>1194.0999999999999</v>
      </c>
      <c r="F172" s="41">
        <f t="shared" si="82"/>
        <v>750</v>
      </c>
      <c r="G172" s="41">
        <f t="shared" si="82"/>
        <v>1105.9000000000001</v>
      </c>
      <c r="H172" s="41" t="str">
        <f t="shared" si="82"/>
        <v/>
      </c>
      <c r="I172" s="41">
        <f t="shared" si="82"/>
        <v>-1105.9000000000001</v>
      </c>
      <c r="J172" s="41">
        <f t="shared" si="82"/>
        <v>-750</v>
      </c>
      <c r="K172" s="121">
        <f t="shared" si="82"/>
        <v>-1194.0999999999999</v>
      </c>
      <c r="L172" s="126" t="str">
        <f t="shared" si="76"/>
        <v/>
      </c>
      <c r="M172" s="41">
        <f t="shared" si="76"/>
        <v>194.1</v>
      </c>
      <c r="N172" s="41">
        <f t="shared" si="76"/>
        <v>-150</v>
      </c>
      <c r="O172" s="41">
        <f t="shared" si="76"/>
        <v>105.89999999999998</v>
      </c>
      <c r="P172" s="41" t="str">
        <f t="shared" si="76"/>
        <v/>
      </c>
      <c r="Q172" s="41">
        <f t="shared" si="76"/>
        <v>-805.9</v>
      </c>
      <c r="R172" s="41">
        <f t="shared" si="76"/>
        <v>-550</v>
      </c>
      <c r="S172" s="112">
        <f t="shared" si="76"/>
        <v>-894.1</v>
      </c>
      <c r="T172" s="123" t="str">
        <f t="shared" si="77"/>
        <v/>
      </c>
      <c r="U172" s="41">
        <f t="shared" si="77"/>
        <v>894.1</v>
      </c>
      <c r="V172" s="41">
        <f t="shared" si="77"/>
        <v>550</v>
      </c>
      <c r="W172" s="41">
        <f t="shared" si="77"/>
        <v>805.9</v>
      </c>
      <c r="X172" s="41" t="str">
        <f t="shared" si="77"/>
        <v/>
      </c>
      <c r="Y172" s="41">
        <f t="shared" si="77"/>
        <v>-105.89999999999998</v>
      </c>
      <c r="Z172" s="41">
        <f t="shared" si="77"/>
        <v>150</v>
      </c>
      <c r="AA172" s="41">
        <f t="shared" si="77"/>
        <v>-194.1</v>
      </c>
      <c r="AB172" s="53"/>
      <c r="AC172" s="126" t="str">
        <f t="shared" si="78"/>
        <v/>
      </c>
      <c r="AD172" s="41" t="str">
        <f t="shared" si="78"/>
        <v/>
      </c>
      <c r="AE172" s="41">
        <f t="shared" si="78"/>
        <v>750</v>
      </c>
      <c r="AF172" s="41" t="str">
        <f t="shared" si="78"/>
        <v/>
      </c>
      <c r="AG172" s="41" t="str">
        <f t="shared" si="78"/>
        <v/>
      </c>
      <c r="AH172" s="41" t="str">
        <f t="shared" si="78"/>
        <v/>
      </c>
      <c r="AI172" s="41">
        <f t="shared" si="78"/>
        <v>-750</v>
      </c>
      <c r="AJ172" s="112" t="str">
        <f t="shared" si="78"/>
        <v/>
      </c>
      <c r="AK172" s="126" t="str">
        <f t="shared" si="79"/>
        <v/>
      </c>
      <c r="AL172" s="41" t="str">
        <f t="shared" si="79"/>
        <v/>
      </c>
      <c r="AM172" s="41">
        <f t="shared" si="79"/>
        <v>-150</v>
      </c>
      <c r="AN172" s="41" t="str">
        <f t="shared" si="79"/>
        <v/>
      </c>
      <c r="AO172" s="41" t="str">
        <f t="shared" si="79"/>
        <v/>
      </c>
      <c r="AP172" s="41" t="str">
        <f t="shared" si="79"/>
        <v/>
      </c>
      <c r="AQ172" s="41">
        <f t="shared" si="79"/>
        <v>-550</v>
      </c>
      <c r="AR172" s="112" t="str">
        <f t="shared" si="79"/>
        <v/>
      </c>
      <c r="AS172" s="123" t="str">
        <f t="shared" si="80"/>
        <v/>
      </c>
      <c r="AT172" s="41" t="str">
        <f t="shared" si="80"/>
        <v/>
      </c>
      <c r="AU172" s="41">
        <f t="shared" si="80"/>
        <v>550</v>
      </c>
      <c r="AV172" s="41" t="str">
        <f t="shared" si="80"/>
        <v/>
      </c>
      <c r="AW172" s="41" t="str">
        <f t="shared" si="80"/>
        <v/>
      </c>
      <c r="AX172" s="41" t="str">
        <f t="shared" si="80"/>
        <v/>
      </c>
      <c r="AY172" s="41">
        <f t="shared" si="80"/>
        <v>150</v>
      </c>
      <c r="AZ172" s="41" t="str">
        <f t="shared" si="80"/>
        <v/>
      </c>
      <c r="BA172" s="53"/>
      <c r="BB172" s="147" cm="1">
        <f t="array" ref="BB172:BG172">IFERROR(_xlfn._xlws.SORT(_xlfn.UNIQUE(_xlfn._xlws.FILTER($AC172:$AZ172,ISNUMBER($AC172:$AZ172)),TRUE),,,TRUE),"")</f>
        <v>-750</v>
      </c>
      <c r="BC172" s="51">
        <v>-550</v>
      </c>
      <c r="BD172" s="51">
        <v>-150</v>
      </c>
      <c r="BE172" s="51">
        <v>150</v>
      </c>
      <c r="BF172" s="51">
        <v>550</v>
      </c>
      <c r="BG172" s="51">
        <v>750</v>
      </c>
      <c r="BH172" s="51"/>
      <c r="BI172" s="51"/>
      <c r="BJ172" s="51">
        <f t="shared" si="81"/>
        <v>-44.100000000000023</v>
      </c>
      <c r="BK172" s="51">
        <f t="shared" si="81"/>
        <v>-44.100000000000023</v>
      </c>
      <c r="BL172" s="51">
        <f t="shared" si="81"/>
        <v>-44.100000000000023</v>
      </c>
      <c r="BM172" s="51">
        <f t="shared" si="81"/>
        <v>-44.100000000000023</v>
      </c>
      <c r="BN172" s="51">
        <f t="shared" si="81"/>
        <v>-44.100000000000023</v>
      </c>
      <c r="BO172" s="51">
        <f t="shared" si="81"/>
        <v>-44.100000000000023</v>
      </c>
      <c r="BP172" s="51" t="str">
        <f t="shared" si="81"/>
        <v/>
      </c>
      <c r="BQ172" s="148" t="str">
        <f t="shared" si="81"/>
        <v/>
      </c>
      <c r="BR172" s="170">
        <f t="shared" si="62"/>
        <v>6</v>
      </c>
      <c r="BS172" s="172">
        <f t="shared" si="63"/>
        <v>200</v>
      </c>
      <c r="BT172" s="172" t="str">
        <f t="shared" si="63"/>
        <v>hole</v>
      </c>
      <c r="BU172" s="172">
        <f t="shared" si="63"/>
        <v>300</v>
      </c>
      <c r="BV172" s="172" t="str">
        <f t="shared" si="63"/>
        <v>hole</v>
      </c>
      <c r="BW172" s="172">
        <f t="shared" si="63"/>
        <v>200</v>
      </c>
      <c r="BX172" s="172">
        <f t="shared" si="63"/>
        <v>0</v>
      </c>
      <c r="BY172" s="173">
        <f t="shared" si="63"/>
        <v>0</v>
      </c>
      <c r="BZ172" s="123" cm="1">
        <f t="array" ref="BZ172">IF(ISEVEN(BR172),SUM(BS172:BY172),SUM(ABS(BS172:BY172)))</f>
        <v>700</v>
      </c>
      <c r="CA172" s="112">
        <f t="shared" si="48"/>
        <v>15820.000000000002</v>
      </c>
      <c r="CB172" s="126">
        <f t="shared" si="64"/>
        <v>-650</v>
      </c>
      <c r="CC172" s="41">
        <f t="shared" si="64"/>
        <v>0</v>
      </c>
      <c r="CD172" s="41">
        <f t="shared" si="64"/>
        <v>0</v>
      </c>
      <c r="CE172" s="41">
        <f t="shared" si="64"/>
        <v>0</v>
      </c>
      <c r="CF172" s="41">
        <f t="shared" si="64"/>
        <v>650</v>
      </c>
      <c r="CG172" s="41">
        <f t="shared" si="64"/>
        <v>0</v>
      </c>
      <c r="CH172" s="112">
        <f t="shared" si="64"/>
        <v>0</v>
      </c>
      <c r="CI172" s="196">
        <f t="shared" si="65"/>
        <v>0</v>
      </c>
      <c r="CJ172" s="2">
        <f t="shared" si="66"/>
        <v>-44.100000000000023</v>
      </c>
      <c r="CK172" s="200">
        <f t="shared" si="50"/>
        <v>0</v>
      </c>
      <c r="CL172" s="201">
        <f t="shared" si="51"/>
        <v>-44.100000000000023</v>
      </c>
      <c r="CN172" s="126">
        <f t="shared" si="52"/>
        <v>-44.100000000000023</v>
      </c>
      <c r="CO172" s="50">
        <f t="shared" si="67"/>
        <v>2.2951061946902655E-3</v>
      </c>
      <c r="CP172" s="40">
        <f t="shared" si="53"/>
        <v>25.5</v>
      </c>
      <c r="CQ172" s="41">
        <f t="shared" si="68"/>
        <v>403410.00000000006</v>
      </c>
      <c r="CR172" s="41">
        <f t="shared" si="69"/>
        <v>403410.00000000006</v>
      </c>
      <c r="CS172" s="41">
        <f t="shared" si="70"/>
        <v>0</v>
      </c>
      <c r="CT172" s="41">
        <f t="shared" si="71"/>
        <v>-17790381.000000011</v>
      </c>
      <c r="CU172" s="112">
        <f t="shared" si="72"/>
        <v>0</v>
      </c>
    </row>
    <row r="173" spans="2:115" x14ac:dyDescent="0.25">
      <c r="B173" s="129">
        <v>30</v>
      </c>
      <c r="C173" s="114">
        <f>+$D$77-(B173-0.5)*$G$136</f>
        <v>-66.700000000000045</v>
      </c>
      <c r="D173" s="41" t="str">
        <f t="shared" si="82"/>
        <v/>
      </c>
      <c r="E173" s="41">
        <f t="shared" si="82"/>
        <v>1216.7</v>
      </c>
      <c r="F173" s="41">
        <f t="shared" si="82"/>
        <v>750</v>
      </c>
      <c r="G173" s="41">
        <f t="shared" si="82"/>
        <v>1083.3</v>
      </c>
      <c r="H173" s="41" t="str">
        <f t="shared" si="82"/>
        <v/>
      </c>
      <c r="I173" s="41">
        <f t="shared" si="82"/>
        <v>-1083.3</v>
      </c>
      <c r="J173" s="41">
        <f t="shared" si="82"/>
        <v>-750</v>
      </c>
      <c r="K173" s="121">
        <f t="shared" si="82"/>
        <v>-1216.7</v>
      </c>
      <c r="L173" s="126" t="str">
        <f t="shared" si="76"/>
        <v/>
      </c>
      <c r="M173" s="41">
        <f t="shared" si="76"/>
        <v>216.70000000000005</v>
      </c>
      <c r="N173" s="41">
        <f t="shared" si="76"/>
        <v>-150</v>
      </c>
      <c r="O173" s="41">
        <f t="shared" si="76"/>
        <v>83.299999999999969</v>
      </c>
      <c r="P173" s="41" t="str">
        <f t="shared" si="76"/>
        <v/>
      </c>
      <c r="Q173" s="41">
        <f t="shared" si="76"/>
        <v>-783.3</v>
      </c>
      <c r="R173" s="41">
        <f t="shared" si="76"/>
        <v>-550</v>
      </c>
      <c r="S173" s="112">
        <f t="shared" si="76"/>
        <v>-916.7</v>
      </c>
      <c r="T173" s="123" t="str">
        <f t="shared" si="77"/>
        <v/>
      </c>
      <c r="U173" s="41">
        <f t="shared" si="77"/>
        <v>916.7</v>
      </c>
      <c r="V173" s="41">
        <f t="shared" si="77"/>
        <v>550</v>
      </c>
      <c r="W173" s="41">
        <f t="shared" si="77"/>
        <v>783.3</v>
      </c>
      <c r="X173" s="41" t="str">
        <f t="shared" si="77"/>
        <v/>
      </c>
      <c r="Y173" s="41">
        <f t="shared" si="77"/>
        <v>-83.299999999999969</v>
      </c>
      <c r="Z173" s="41">
        <f t="shared" si="77"/>
        <v>150</v>
      </c>
      <c r="AA173" s="41">
        <f t="shared" si="77"/>
        <v>-216.70000000000005</v>
      </c>
      <c r="AB173" s="53"/>
      <c r="AC173" s="126" t="str">
        <f t="shared" si="78"/>
        <v/>
      </c>
      <c r="AD173" s="41" t="str">
        <f t="shared" si="78"/>
        <v/>
      </c>
      <c r="AE173" s="41">
        <f t="shared" si="78"/>
        <v>750</v>
      </c>
      <c r="AF173" s="41" t="str">
        <f t="shared" si="78"/>
        <v/>
      </c>
      <c r="AG173" s="41" t="str">
        <f t="shared" si="78"/>
        <v/>
      </c>
      <c r="AH173" s="41" t="str">
        <f t="shared" si="78"/>
        <v/>
      </c>
      <c r="AI173" s="41">
        <f t="shared" si="78"/>
        <v>-750</v>
      </c>
      <c r="AJ173" s="112" t="str">
        <f t="shared" si="78"/>
        <v/>
      </c>
      <c r="AK173" s="126" t="str">
        <f t="shared" si="79"/>
        <v/>
      </c>
      <c r="AL173" s="41" t="str">
        <f t="shared" si="79"/>
        <v/>
      </c>
      <c r="AM173" s="41">
        <f t="shared" si="79"/>
        <v>-150</v>
      </c>
      <c r="AN173" s="41" t="str">
        <f t="shared" si="79"/>
        <v/>
      </c>
      <c r="AO173" s="41" t="str">
        <f t="shared" si="79"/>
        <v/>
      </c>
      <c r="AP173" s="41" t="str">
        <f t="shared" si="79"/>
        <v/>
      </c>
      <c r="AQ173" s="41">
        <f t="shared" si="79"/>
        <v>-550</v>
      </c>
      <c r="AR173" s="112" t="str">
        <f t="shared" si="79"/>
        <v/>
      </c>
      <c r="AS173" s="123" t="str">
        <f t="shared" si="80"/>
        <v/>
      </c>
      <c r="AT173" s="41" t="str">
        <f t="shared" si="80"/>
        <v/>
      </c>
      <c r="AU173" s="41">
        <f t="shared" si="80"/>
        <v>550</v>
      </c>
      <c r="AV173" s="41" t="str">
        <f t="shared" si="80"/>
        <v/>
      </c>
      <c r="AW173" s="41" t="str">
        <f t="shared" si="80"/>
        <v/>
      </c>
      <c r="AX173" s="41" t="str">
        <f t="shared" si="80"/>
        <v/>
      </c>
      <c r="AY173" s="41">
        <f t="shared" si="80"/>
        <v>150</v>
      </c>
      <c r="AZ173" s="41" t="str">
        <f t="shared" si="80"/>
        <v/>
      </c>
      <c r="BA173" s="53"/>
      <c r="BB173" s="147" cm="1">
        <f t="array" ref="BB173:BG173">IFERROR(_xlfn._xlws.SORT(_xlfn.UNIQUE(_xlfn._xlws.FILTER($AC173:$AZ173,ISNUMBER($AC173:$AZ173)),TRUE),,,TRUE),"")</f>
        <v>-750</v>
      </c>
      <c r="BC173" s="51">
        <v>-550</v>
      </c>
      <c r="BD173" s="51">
        <v>-150</v>
      </c>
      <c r="BE173" s="51">
        <v>150</v>
      </c>
      <c r="BF173" s="51">
        <v>550</v>
      </c>
      <c r="BG173" s="51">
        <v>750</v>
      </c>
      <c r="BH173" s="51"/>
      <c r="BI173" s="51"/>
      <c r="BJ173" s="51">
        <f t="shared" si="81"/>
        <v>-66.700000000000045</v>
      </c>
      <c r="BK173" s="51">
        <f t="shared" si="81"/>
        <v>-66.700000000000045</v>
      </c>
      <c r="BL173" s="51">
        <f t="shared" si="81"/>
        <v>-66.700000000000045</v>
      </c>
      <c r="BM173" s="51">
        <f t="shared" si="81"/>
        <v>-66.700000000000045</v>
      </c>
      <c r="BN173" s="51">
        <f t="shared" si="81"/>
        <v>-66.700000000000045</v>
      </c>
      <c r="BO173" s="51">
        <f t="shared" si="81"/>
        <v>-66.700000000000045</v>
      </c>
      <c r="BP173" s="51" t="str">
        <f t="shared" si="81"/>
        <v/>
      </c>
      <c r="BQ173" s="148" t="str">
        <f t="shared" si="81"/>
        <v/>
      </c>
      <c r="BR173" s="170">
        <f t="shared" si="62"/>
        <v>6</v>
      </c>
      <c r="BS173" s="172">
        <f t="shared" si="63"/>
        <v>200</v>
      </c>
      <c r="BT173" s="172" t="str">
        <f t="shared" si="63"/>
        <v>hole</v>
      </c>
      <c r="BU173" s="172">
        <f t="shared" si="63"/>
        <v>300</v>
      </c>
      <c r="BV173" s="172" t="str">
        <f t="shared" si="63"/>
        <v>hole</v>
      </c>
      <c r="BW173" s="172">
        <f t="shared" si="63"/>
        <v>200</v>
      </c>
      <c r="BX173" s="172">
        <f t="shared" si="63"/>
        <v>0</v>
      </c>
      <c r="BY173" s="173">
        <f t="shared" si="63"/>
        <v>0</v>
      </c>
      <c r="BZ173" s="123" cm="1">
        <f t="array" ref="BZ173">IF(ISEVEN(BR173),SUM(BS173:BY173),SUM(ABS(BS173:BY173)))</f>
        <v>700</v>
      </c>
      <c r="CA173" s="112">
        <f t="shared" si="48"/>
        <v>15820.000000000002</v>
      </c>
      <c r="CB173" s="126">
        <f t="shared" si="64"/>
        <v>-650</v>
      </c>
      <c r="CC173" s="41">
        <f t="shared" si="64"/>
        <v>0</v>
      </c>
      <c r="CD173" s="41">
        <f t="shared" si="64"/>
        <v>0</v>
      </c>
      <c r="CE173" s="41">
        <f t="shared" si="64"/>
        <v>0</v>
      </c>
      <c r="CF173" s="41">
        <f t="shared" si="64"/>
        <v>650</v>
      </c>
      <c r="CG173" s="41">
        <f t="shared" si="64"/>
        <v>0</v>
      </c>
      <c r="CH173" s="112">
        <f t="shared" si="64"/>
        <v>0</v>
      </c>
      <c r="CI173" s="196">
        <f t="shared" si="65"/>
        <v>0</v>
      </c>
      <c r="CJ173" s="2">
        <f t="shared" si="66"/>
        <v>-66.700000000000045</v>
      </c>
      <c r="CK173" s="200">
        <f t="shared" si="50"/>
        <v>0</v>
      </c>
      <c r="CL173" s="201">
        <f t="shared" si="51"/>
        <v>-66.700000000000045</v>
      </c>
      <c r="CN173" s="126">
        <f t="shared" si="52"/>
        <v>-66.700000000000045</v>
      </c>
      <c r="CO173" s="50">
        <f t="shared" si="67"/>
        <v>2.2291061946902654E-3</v>
      </c>
      <c r="CP173" s="40">
        <f t="shared" si="53"/>
        <v>25.5</v>
      </c>
      <c r="CQ173" s="41">
        <f t="shared" si="68"/>
        <v>403410.00000000006</v>
      </c>
      <c r="CR173" s="41">
        <f t="shared" si="69"/>
        <v>403410.00000000006</v>
      </c>
      <c r="CS173" s="41">
        <f t="shared" si="70"/>
        <v>0</v>
      </c>
      <c r="CT173" s="41">
        <f t="shared" si="71"/>
        <v>-26907447.000000022</v>
      </c>
      <c r="CU173" s="112">
        <f t="shared" si="72"/>
        <v>0</v>
      </c>
    </row>
    <row r="174" spans="2:115" x14ac:dyDescent="0.25">
      <c r="B174" s="129">
        <v>31</v>
      </c>
      <c r="C174" s="114">
        <f>+$D$77-(B174-0.5)*$G$136</f>
        <v>-89.300000000000068</v>
      </c>
      <c r="D174" s="41" t="str">
        <f t="shared" ref="D174:K174" si="83">IF(D$58-E$58=0,"",(-(E$57-D$57)*$C174-(D$57*E$58-E$57*D$58))/(D$58-E$58))</f>
        <v/>
      </c>
      <c r="E174" s="41">
        <f t="shared" si="83"/>
        <v>1239.3</v>
      </c>
      <c r="F174" s="41">
        <f t="shared" si="83"/>
        <v>750</v>
      </c>
      <c r="G174" s="41">
        <f t="shared" si="83"/>
        <v>1060.7</v>
      </c>
      <c r="H174" s="41" t="str">
        <f t="shared" si="83"/>
        <v/>
      </c>
      <c r="I174" s="41">
        <f t="shared" si="83"/>
        <v>-1060.7</v>
      </c>
      <c r="J174" s="41">
        <f t="shared" si="83"/>
        <v>-750</v>
      </c>
      <c r="K174" s="121">
        <f t="shared" si="83"/>
        <v>-1239.3</v>
      </c>
      <c r="L174" s="126" t="str">
        <f t="shared" ref="L174:L189" si="84">IF(D$63-E$63=0,"",(-(E$62-D$62)*$C174-(D$62*E$63-E$62*D$63))/(D$63-E$63))</f>
        <v/>
      </c>
      <c r="M174" s="41">
        <f t="shared" ref="M174:M189" si="85">IF(E$63-F$63=0,"",(-(F$62-E$62)*$C174-(E$62*F$63-F$62*E$63))/(E$63-F$63))</f>
        <v>239.30000000000007</v>
      </c>
      <c r="N174" s="41">
        <f t="shared" ref="N174:N189" si="86">IF(F$63-G$63=0,"",(-(G$62-F$62)*$C174-(F$62*G$63-G$62*F$63))/(F$63-G$63))</f>
        <v>-150</v>
      </c>
      <c r="O174" s="41">
        <f t="shared" ref="O174:O189" si="87">IF(G$63-H$63=0,"",(-(H$62-G$62)*$C174-(G$62*H$63-H$62*G$63))/(G$63-H$63))</f>
        <v>60.699999999999925</v>
      </c>
      <c r="P174" s="41" t="str">
        <f t="shared" ref="P174:P189" si="88">IF(H$63-I$63=0,"",(-(I$62-H$62)*$C174-(H$62*I$63-I$62*H$63))/(H$63-I$63))</f>
        <v/>
      </c>
      <c r="Q174" s="41">
        <f t="shared" ref="Q174:Q189" si="89">IF(I$63-J$63=0,"",(-(J$62-I$62)*$C174-(I$62*J$63-J$62*I$63))/(I$63-J$63))</f>
        <v>-760.7</v>
      </c>
      <c r="R174" s="41">
        <f t="shared" ref="R174:R189" si="90">IF(J$63-K$63=0,"",(-(K$62-J$62)*$C174-(J$62*K$63-K$62*J$63))/(J$63-K$63))</f>
        <v>-550</v>
      </c>
      <c r="S174" s="112">
        <f t="shared" ref="S174:S189" si="91">IF(K$63-L$63=0,"",(-(L$62-K$62)*$C174-(K$62*L$63-L$62*K$63))/(K$63-L$63))</f>
        <v>-939.3</v>
      </c>
      <c r="T174" s="123" t="str">
        <f t="shared" ref="T174:T189" si="92">IF(D$68-E$68=0,"",(-(E$67-D$67)*$C174-(D$67*E$68-E$67*D$68))/(D$68-E$68))</f>
        <v/>
      </c>
      <c r="U174" s="41">
        <f t="shared" ref="U174:U189" si="93">IF(E$68-F$68=0,"",(-(F$67-E$67)*$C174-(E$67*F$68-F$67*E$68))/(E$68-F$68))</f>
        <v>939.3</v>
      </c>
      <c r="V174" s="41">
        <f t="shared" ref="V174:V189" si="94">IF(F$68-G$68=0,"",(-(G$67-F$67)*$C174-(F$67*G$68-G$67*F$68))/(F$68-G$68))</f>
        <v>550</v>
      </c>
      <c r="W174" s="41">
        <f t="shared" ref="W174:W189" si="95">IF(G$68-H$68=0,"",(-(H$67-G$67)*$C174-(G$67*H$68-H$67*G$68))/(G$68-H$68))</f>
        <v>760.7</v>
      </c>
      <c r="X174" s="41" t="str">
        <f t="shared" ref="X174:X189" si="96">IF(H$68-I$68=0,"",(-(I$67-H$67)*$C174-(H$67*I$68-I$67*H$68))/(H$68-I$68))</f>
        <v/>
      </c>
      <c r="Y174" s="41">
        <f t="shared" ref="Y174:Y189" si="97">IF(I$68-J$68=0,"",(-(J$67-I$67)*$C174-(I$67*J$68-J$67*I$68))/(I$68-J$68))</f>
        <v>-60.699999999999925</v>
      </c>
      <c r="Z174" s="41">
        <f t="shared" ref="Z174:Z189" si="98">IF(J$68-K$68=0,"",(-(K$67-J$67)*$C174-(J$67*K$68-K$67*J$68))/(J$68-K$68))</f>
        <v>150</v>
      </c>
      <c r="AA174" s="41">
        <f t="shared" ref="AA174:AA189" si="99">IF(K$68-L$68=0,"",(-(L$67-K$67)*$C174-(K$67*L$68-L$67*K$68))/(K$68-L$68))</f>
        <v>-239.30000000000007</v>
      </c>
      <c r="AB174" s="53"/>
      <c r="AC174" s="126" t="str">
        <f t="shared" ref="AC174:AC189" si="100">IF(IF(D$57=E$57,AND($C174&gt;=MIN(D$58,E$58),$C174&lt;=MAX(D$58,E$58)),AND(D174&gt;=MIN(D$57,E$57),D174&lt;=MAX(D$57,E$57))),D174,"")</f>
        <v/>
      </c>
      <c r="AD174" s="41" t="str">
        <f t="shared" ref="AD174:AD189" si="101">IF(IF(E$57=F$57,AND($C174&gt;=MIN(E$58,F$58),$C174&lt;=MAX(E$58,F$58)),AND(E174&gt;=MIN(E$57,F$57),E174&lt;=MAX(E$57,F$57))),E174,"")</f>
        <v/>
      </c>
      <c r="AE174" s="41">
        <f t="shared" ref="AE174:AE189" si="102">IF(IF(F$57=G$57,AND($C174&gt;=MIN(F$58,G$58),$C174&lt;=MAX(F$58,G$58)),AND(F174&gt;=MIN(F$57,G$57),F174&lt;=MAX(F$57,G$57))),F174,"")</f>
        <v>750</v>
      </c>
      <c r="AF174" s="41" t="str">
        <f t="shared" ref="AF174:AF189" si="103">IF(IF(G$57=H$57,AND($C174&gt;=MIN(G$58,H$58),$C174&lt;=MAX(G$58,H$58)),AND(G174&gt;=MIN(G$57,H$57),G174&lt;=MAX(G$57,H$57))),G174,"")</f>
        <v/>
      </c>
      <c r="AG174" s="41" t="str">
        <f t="shared" ref="AG174:AG189" si="104">IF(IF(H$57=I$57,AND($C174&gt;=MIN(H$58,I$58),$C174&lt;=MAX(H$58,I$58)),AND(H174&gt;=MIN(H$57,I$57),H174&lt;=MAX(H$57,I$57))),H174,"")</f>
        <v/>
      </c>
      <c r="AH174" s="41" t="str">
        <f t="shared" ref="AH174:AH189" si="105">IF(IF(I$57=J$57,AND($C174&gt;=MIN(I$58,J$58),$C174&lt;=MAX(I$58,J$58)),AND(I174&gt;=MIN(I$57,J$57),I174&lt;=MAX(I$57,J$57))),I174,"")</f>
        <v/>
      </c>
      <c r="AI174" s="41">
        <f t="shared" ref="AI174:AI189" si="106">IF(IF(J$57=K$57,AND($C174&gt;=MIN(J$58,K$58),$C174&lt;=MAX(J$58,K$58)),AND(J174&gt;=MIN(J$57,K$57),J174&lt;=MAX(J$57,K$57))),J174,"")</f>
        <v>-750</v>
      </c>
      <c r="AJ174" s="112" t="str">
        <f t="shared" ref="AJ174:AJ189" si="107">IF(IF(K$57=L$57,AND($C174&gt;=MIN(K$58,L$58),$C174&lt;=MAX(K$58,L$58)),AND(K174&gt;=MIN(K$57,L$57),K174&lt;=MAX(K$57,L$57))),K174,"")</f>
        <v/>
      </c>
      <c r="AK174" s="126" t="str">
        <f t="shared" ref="AK174:AK189" si="108">IF(IF(D$62=E$62,AND($C174&gt;=MIN(D$63,E$63),$C174&lt;=MAX(D$63,E$63)),AND(L174&gt;=MIN(D$62,E$62),L174&lt;=MAX(D$62,E$62))),L174,"")</f>
        <v/>
      </c>
      <c r="AL174" s="41" t="str">
        <f t="shared" ref="AL174:AL189" si="109">IF(IF(E$62=F$62,AND($C174&gt;=MIN(E$63,F$63),$C174&lt;=MAX(E$63,F$63)),AND(M174&gt;=MIN(E$62,F$62),M174&lt;=MAX(E$62,F$62))),M174,"")</f>
        <v/>
      </c>
      <c r="AM174" s="41">
        <f t="shared" ref="AM174:AM189" si="110">IF(IF(F$62=G$62,AND($C174&gt;=MIN(F$63,G$63),$C174&lt;=MAX(F$63,G$63)),AND(N174&gt;=MIN(F$62,G$62),N174&lt;=MAX(F$62,G$62))),N174,"")</f>
        <v>-150</v>
      </c>
      <c r="AN174" s="41" t="str">
        <f t="shared" ref="AN174:AN189" si="111">IF(IF(G$62=H$62,AND($C174&gt;=MIN(G$63,H$63),$C174&lt;=MAX(G$63,H$63)),AND(O174&gt;=MIN(G$62,H$62),O174&lt;=MAX(G$62,H$62))),O174,"")</f>
        <v/>
      </c>
      <c r="AO174" s="41" t="str">
        <f t="shared" ref="AO174:AO189" si="112">IF(IF(H$62=I$62,AND($C174&gt;=MIN(H$63,I$63),$C174&lt;=MAX(H$63,I$63)),AND(P174&gt;=MIN(H$62,I$62),P174&lt;=MAX(H$62,I$62))),P174,"")</f>
        <v/>
      </c>
      <c r="AP174" s="41" t="str">
        <f t="shared" ref="AP174:AP189" si="113">IF(IF(I$62=J$62,AND($C174&gt;=MIN(I$63,J$63),$C174&lt;=MAX(I$63,J$63)),AND(Q174&gt;=MIN(I$62,J$62),Q174&lt;=MAX(I$62,J$62))),Q174,"")</f>
        <v/>
      </c>
      <c r="AQ174" s="41">
        <f t="shared" ref="AQ174:AQ189" si="114">IF(IF(J$62=K$62,AND($C174&gt;=MIN(J$63,K$63),$C174&lt;=MAX(J$63,K$63)),AND(R174&gt;=MIN(J$62,K$62),R174&lt;=MAX(J$62,K$62))),R174,"")</f>
        <v>-550</v>
      </c>
      <c r="AR174" s="112" t="str">
        <f t="shared" ref="AR174:AR189" si="115">IF(IF(K$62=L$62,AND($C174&gt;=MIN(K$63,L$63),$C174&lt;=MAX(K$63,L$63)),AND(S174&gt;=MIN(K$62,L$62),S174&lt;=MAX(K$62,L$62))),S174,"")</f>
        <v/>
      </c>
      <c r="AS174" s="123" t="str">
        <f t="shared" ref="AS174:AS189" si="116">IF(IF(D$67=E$67,AND($C174&gt;=MIN(D$68,E$68),$C174&lt;=MAX(D$68,E$68)),AND(T174&gt;=MIN(D$67,E$67),T174&lt;=MAX(D$67,E$67))),T174,"")</f>
        <v/>
      </c>
      <c r="AT174" s="41" t="str">
        <f t="shared" ref="AT174:AT189" si="117">IF(IF(E$67=F$67,AND($C174&gt;=MIN(E$68,F$68),$C174&lt;=MAX(E$68,F$68)),AND(U174&gt;=MIN(E$67,F$67),U174&lt;=MAX(E$67,F$67))),U174,"")</f>
        <v/>
      </c>
      <c r="AU174" s="41">
        <f t="shared" ref="AU174:AU189" si="118">IF(IF(F$67=G$67,AND($C174&gt;=MIN(F$68,G$68),$C174&lt;=MAX(F$68,G$68)),AND(V174&gt;=MIN(F$67,G$67),V174&lt;=MAX(F$67,G$67))),V174,"")</f>
        <v>550</v>
      </c>
      <c r="AV174" s="41" t="str">
        <f t="shared" ref="AV174:AV189" si="119">IF(IF(G$67=H$67,AND($C174&gt;=MIN(G$68,H$68),$C174&lt;=MAX(G$68,H$68)),AND(W174&gt;=MIN(G$67,H$67),W174&lt;=MAX(G$67,H$67))),W174,"")</f>
        <v/>
      </c>
      <c r="AW174" s="41" t="str">
        <f t="shared" ref="AW174:AW189" si="120">IF(IF(H$67=I$67,AND($C174&gt;=MIN(H$68,I$68),$C174&lt;=MAX(H$68,I$68)),AND(X174&gt;=MIN(H$67,I$67),X174&lt;=MAX(H$67,I$67))),X174,"")</f>
        <v/>
      </c>
      <c r="AX174" s="41" t="str">
        <f t="shared" ref="AX174:AX189" si="121">IF(IF(I$67=J$67,AND($C174&gt;=MIN(I$68,J$68),$C174&lt;=MAX(I$68,J$68)),AND(Y174&gt;=MIN(I$67,J$67),Y174&lt;=MAX(I$67,J$67))),Y174,"")</f>
        <v/>
      </c>
      <c r="AY174" s="41">
        <f t="shared" ref="AY174:AY189" si="122">IF(IF(J$67=K$67,AND($C174&gt;=MIN(J$68,K$68),$C174&lt;=MAX(J$68,K$68)),AND(Z174&gt;=MIN(J$67,K$67),Z174&lt;=MAX(J$67,K$67))),Z174,"")</f>
        <v>150</v>
      </c>
      <c r="AZ174" s="41" t="str">
        <f t="shared" ref="AZ174:AZ189" si="123">IF(IF(K$67=L$67,AND($C174&gt;=MIN(K$68,L$68),$C174&lt;=MAX(K$68,L$68)),AND(AA174&gt;=MIN(K$67,L$67),AA174&lt;=MAX(K$67,L$67))),AA174,"")</f>
        <v/>
      </c>
      <c r="BA174" s="53"/>
      <c r="BB174" s="147" cm="1">
        <f t="array" ref="BB174:BG174">IFERROR(_xlfn._xlws.SORT(_xlfn.UNIQUE(_xlfn._xlws.FILTER($AC174:$AZ174,ISNUMBER($AC174:$AZ174)),TRUE),,,TRUE),"")</f>
        <v>-750</v>
      </c>
      <c r="BC174" s="51">
        <v>-550</v>
      </c>
      <c r="BD174" s="51">
        <v>-150</v>
      </c>
      <c r="BE174" s="51">
        <v>150</v>
      </c>
      <c r="BF174" s="51">
        <v>550</v>
      </c>
      <c r="BG174" s="51">
        <v>750</v>
      </c>
      <c r="BH174" s="51"/>
      <c r="BI174" s="51"/>
      <c r="BJ174" s="51">
        <f t="shared" ref="BJ174:BJ189" si="124">IF(ISNUMBER(BB174),$C174,"")</f>
        <v>-89.300000000000068</v>
      </c>
      <c r="BK174" s="51">
        <f t="shared" ref="BK174:BK189" si="125">IF(ISNUMBER(BC174),$C174,"")</f>
        <v>-89.300000000000068</v>
      </c>
      <c r="BL174" s="51">
        <f t="shared" ref="BL174:BL189" si="126">IF(ISNUMBER(BD174),$C174,"")</f>
        <v>-89.300000000000068</v>
      </c>
      <c r="BM174" s="51">
        <f t="shared" ref="BM174:BM189" si="127">IF(ISNUMBER(BE174),$C174,"")</f>
        <v>-89.300000000000068</v>
      </c>
      <c r="BN174" s="51">
        <f t="shared" ref="BN174:BN189" si="128">IF(ISNUMBER(BF174),$C174,"")</f>
        <v>-89.300000000000068</v>
      </c>
      <c r="BO174" s="51">
        <f t="shared" ref="BO174:BO189" si="129">IF(ISNUMBER(BG174),$C174,"")</f>
        <v>-89.300000000000068</v>
      </c>
      <c r="BP174" s="51" t="str">
        <f t="shared" ref="BP174:BP189" si="130">IF(ISNUMBER(BH174),$C174,"")</f>
        <v/>
      </c>
      <c r="BQ174" s="148" t="str">
        <f t="shared" ref="BQ174:BQ189" si="131">IF(ISNUMBER(BI174),$C174,"")</f>
        <v/>
      </c>
      <c r="BR174" s="170">
        <f t="shared" ref="BR174:BR189" si="132">COUNTIF(BJ174:BQ174,"&lt;0")+COUNTIF(BJ174:BQ174,"&gt;0")</f>
        <v>6</v>
      </c>
      <c r="BS174" s="172">
        <f t="shared" ref="BS174:BS189" si="133">IF(ISNUMBER(BC174),IF(ISEVEN(BB$143),"hole",(BC174-BB174)),0)</f>
        <v>200</v>
      </c>
      <c r="BT174" s="172" t="str">
        <f t="shared" ref="BT174:BT189" si="134">IF(ISNUMBER(BD174),IF(ISEVEN(BC$143),"hole",(BD174-BC174)),0)</f>
        <v>hole</v>
      </c>
      <c r="BU174" s="172">
        <f t="shared" ref="BU174:BU189" si="135">IF(ISNUMBER(BE174),IF(ISEVEN(BD$143),"hole",(BE174-BD174)),0)</f>
        <v>300</v>
      </c>
      <c r="BV174" s="172" t="str">
        <f t="shared" ref="BV174:BV189" si="136">IF(ISNUMBER(BF174),IF(ISEVEN(BE$143),"hole",(BF174-BE174)),0)</f>
        <v>hole</v>
      </c>
      <c r="BW174" s="172">
        <f t="shared" ref="BW174:BW189" si="137">IF(ISNUMBER(BG174),IF(ISEVEN(BF$143),"hole",(BG174-BF174)),0)</f>
        <v>200</v>
      </c>
      <c r="BX174" s="172">
        <f t="shared" ref="BX174:BX189" si="138">IF(ISNUMBER(BH174),IF(ISEVEN(BG$143),"hole",(BH174-BG174)),0)</f>
        <v>0</v>
      </c>
      <c r="BY174" s="173">
        <f t="shared" ref="BY174:BY189" si="139">IF(ISNUMBER(BI174),IF(ISEVEN(BH$143),"hole",(BI174-BH174)),0)</f>
        <v>0</v>
      </c>
      <c r="BZ174" s="123" cm="1">
        <f t="array" ref="BZ174">IF(ISEVEN(BR174),SUM(BS174:BY174),SUM(ABS(BS174:BY174)))</f>
        <v>700</v>
      </c>
      <c r="CA174" s="112">
        <f t="shared" si="48"/>
        <v>15820.000000000002</v>
      </c>
      <c r="CB174" s="126">
        <f t="shared" ref="CB174:CB193" si="140">+IF(AND(ISNUMBER(BS174),BS174&gt;0),BB174+BS174/2,0)</f>
        <v>-650</v>
      </c>
      <c r="CC174" s="41">
        <f t="shared" ref="CC174:CC193" si="141">+IF(AND(ISNUMBER(BT174),BT174&gt;0),BC174+BT174/2,0)</f>
        <v>0</v>
      </c>
      <c r="CD174" s="41">
        <f t="shared" ref="CD174:CD193" si="142">+IF(AND(ISNUMBER(BU174),BU174&gt;0),BD174+BU174/2,0)</f>
        <v>0</v>
      </c>
      <c r="CE174" s="41">
        <f t="shared" ref="CE174:CE193" si="143">+IF(AND(ISNUMBER(BV174),BV174&gt;0),BE174+BV174/2,0)</f>
        <v>0</v>
      </c>
      <c r="CF174" s="41">
        <f t="shared" ref="CF174:CF193" si="144">+IF(AND(ISNUMBER(BW174),BW174&gt;0),BF174+BW174/2,0)</f>
        <v>650</v>
      </c>
      <c r="CG174" s="41">
        <f t="shared" ref="CG174:CG193" si="145">+IF(AND(ISNUMBER(BX174),BX174&gt;0),BG174+BX174/2,0)</f>
        <v>0</v>
      </c>
      <c r="CH174" s="112">
        <f t="shared" ref="CH174:CH193" si="146">+IF(AND(ISNUMBER(BY174),BY174&gt;0),BH174+BY174/2,0)</f>
        <v>0</v>
      </c>
      <c r="CI174" s="196">
        <f t="shared" ref="CI174:CI193" si="147">+SUMPRODUCT(BS174:BY174,CB174:CH174)/BZ174</f>
        <v>0</v>
      </c>
      <c r="CJ174" s="2">
        <f t="shared" ref="CJ174:CJ193" si="148">+C174</f>
        <v>-89.300000000000068</v>
      </c>
      <c r="CK174" s="200">
        <f t="shared" si="50"/>
        <v>0</v>
      </c>
      <c r="CL174" s="201">
        <f t="shared" si="51"/>
        <v>-89.300000000000068</v>
      </c>
      <c r="CN174" s="126">
        <f t="shared" si="52"/>
        <v>-89.300000000000068</v>
      </c>
      <c r="CO174" s="50">
        <f t="shared" si="67"/>
        <v>2.1631061946902654E-3</v>
      </c>
      <c r="CP174" s="40">
        <f t="shared" si="53"/>
        <v>25.5</v>
      </c>
      <c r="CQ174" s="41">
        <f t="shared" si="68"/>
        <v>403410.00000000006</v>
      </c>
      <c r="CR174" s="41">
        <f t="shared" si="69"/>
        <v>403410.00000000006</v>
      </c>
      <c r="CS174" s="41">
        <f t="shared" si="70"/>
        <v>0</v>
      </c>
      <c r="CT174" s="41">
        <f t="shared" si="71"/>
        <v>-36024513.00000003</v>
      </c>
      <c r="CU174" s="112">
        <f t="shared" si="72"/>
        <v>0</v>
      </c>
    </row>
    <row r="175" spans="2:115" x14ac:dyDescent="0.25">
      <c r="B175" s="129">
        <v>32</v>
      </c>
      <c r="C175" s="114">
        <f>+$D$77-(B175-0.5)*$G$136</f>
        <v>-111.90000000000009</v>
      </c>
      <c r="D175" s="41" t="str">
        <f t="shared" ref="D175:K175" si="149">IF(D$58-E$58=0,"",(-(E$57-D$57)*$C175-(D$57*E$58-E$57*D$58))/(D$58-E$58))</f>
        <v/>
      </c>
      <c r="E175" s="41">
        <f t="shared" si="149"/>
        <v>1261.9000000000001</v>
      </c>
      <c r="F175" s="41">
        <f t="shared" si="149"/>
        <v>750</v>
      </c>
      <c r="G175" s="41">
        <f t="shared" si="149"/>
        <v>1038.0999999999999</v>
      </c>
      <c r="H175" s="41" t="str">
        <f t="shared" si="149"/>
        <v/>
      </c>
      <c r="I175" s="41">
        <f t="shared" si="149"/>
        <v>-1038.0999999999999</v>
      </c>
      <c r="J175" s="41">
        <f t="shared" si="149"/>
        <v>-750</v>
      </c>
      <c r="K175" s="121">
        <f t="shared" si="149"/>
        <v>-1261.9000000000001</v>
      </c>
      <c r="L175" s="126" t="str">
        <f t="shared" si="84"/>
        <v/>
      </c>
      <c r="M175" s="41">
        <f t="shared" si="85"/>
        <v>261.90000000000009</v>
      </c>
      <c r="N175" s="41">
        <f t="shared" si="86"/>
        <v>-150</v>
      </c>
      <c r="O175" s="41">
        <f t="shared" si="87"/>
        <v>38.099999999999909</v>
      </c>
      <c r="P175" s="41" t="str">
        <f t="shared" si="88"/>
        <v/>
      </c>
      <c r="Q175" s="41">
        <f t="shared" si="89"/>
        <v>-738.09999999999991</v>
      </c>
      <c r="R175" s="41">
        <f t="shared" si="90"/>
        <v>-550</v>
      </c>
      <c r="S175" s="112">
        <f t="shared" si="91"/>
        <v>-961.90000000000009</v>
      </c>
      <c r="T175" s="123" t="str">
        <f t="shared" si="92"/>
        <v/>
      </c>
      <c r="U175" s="41">
        <f t="shared" si="93"/>
        <v>961.90000000000009</v>
      </c>
      <c r="V175" s="41">
        <f t="shared" si="94"/>
        <v>550</v>
      </c>
      <c r="W175" s="41">
        <f t="shared" si="95"/>
        <v>738.09999999999991</v>
      </c>
      <c r="X175" s="41" t="str">
        <f t="shared" si="96"/>
        <v/>
      </c>
      <c r="Y175" s="41">
        <f t="shared" si="97"/>
        <v>-38.099999999999909</v>
      </c>
      <c r="Z175" s="41">
        <f t="shared" si="98"/>
        <v>150</v>
      </c>
      <c r="AA175" s="41">
        <f t="shared" si="99"/>
        <v>-261.90000000000009</v>
      </c>
      <c r="AB175" s="53"/>
      <c r="AC175" s="126" t="str">
        <f t="shared" si="100"/>
        <v/>
      </c>
      <c r="AD175" s="41" t="str">
        <f t="shared" si="101"/>
        <v/>
      </c>
      <c r="AE175" s="41">
        <f t="shared" si="102"/>
        <v>750</v>
      </c>
      <c r="AF175" s="41" t="str">
        <f t="shared" si="103"/>
        <v/>
      </c>
      <c r="AG175" s="41" t="str">
        <f t="shared" si="104"/>
        <v/>
      </c>
      <c r="AH175" s="41" t="str">
        <f t="shared" si="105"/>
        <v/>
      </c>
      <c r="AI175" s="41">
        <f t="shared" si="106"/>
        <v>-750</v>
      </c>
      <c r="AJ175" s="112" t="str">
        <f t="shared" si="107"/>
        <v/>
      </c>
      <c r="AK175" s="126" t="str">
        <f t="shared" si="108"/>
        <v/>
      </c>
      <c r="AL175" s="41" t="str">
        <f t="shared" si="109"/>
        <v/>
      </c>
      <c r="AM175" s="41">
        <f t="shared" si="110"/>
        <v>-150</v>
      </c>
      <c r="AN175" s="41" t="str">
        <f t="shared" si="111"/>
        <v/>
      </c>
      <c r="AO175" s="41" t="str">
        <f t="shared" si="112"/>
        <v/>
      </c>
      <c r="AP175" s="41" t="str">
        <f t="shared" si="113"/>
        <v/>
      </c>
      <c r="AQ175" s="41">
        <f t="shared" si="114"/>
        <v>-550</v>
      </c>
      <c r="AR175" s="112" t="str">
        <f t="shared" si="115"/>
        <v/>
      </c>
      <c r="AS175" s="123" t="str">
        <f t="shared" si="116"/>
        <v/>
      </c>
      <c r="AT175" s="41" t="str">
        <f t="shared" si="117"/>
        <v/>
      </c>
      <c r="AU175" s="41">
        <f t="shared" si="118"/>
        <v>550</v>
      </c>
      <c r="AV175" s="41" t="str">
        <f t="shared" si="119"/>
        <v/>
      </c>
      <c r="AW175" s="41" t="str">
        <f t="shared" si="120"/>
        <v/>
      </c>
      <c r="AX175" s="41" t="str">
        <f t="shared" si="121"/>
        <v/>
      </c>
      <c r="AY175" s="41">
        <f t="shared" si="122"/>
        <v>150</v>
      </c>
      <c r="AZ175" s="41" t="str">
        <f t="shared" si="123"/>
        <v/>
      </c>
      <c r="BA175" s="53"/>
      <c r="BB175" s="147" cm="1">
        <f t="array" ref="BB175:BG175">IFERROR(_xlfn._xlws.SORT(_xlfn.UNIQUE(_xlfn._xlws.FILTER($AC175:$AZ175,ISNUMBER($AC175:$AZ175)),TRUE),,,TRUE),"")</f>
        <v>-750</v>
      </c>
      <c r="BC175" s="51">
        <v>-550</v>
      </c>
      <c r="BD175" s="51">
        <v>-150</v>
      </c>
      <c r="BE175" s="51">
        <v>150</v>
      </c>
      <c r="BF175" s="51">
        <v>550</v>
      </c>
      <c r="BG175" s="51">
        <v>750</v>
      </c>
      <c r="BH175" s="51"/>
      <c r="BI175" s="51"/>
      <c r="BJ175" s="51">
        <f t="shared" si="124"/>
        <v>-111.90000000000009</v>
      </c>
      <c r="BK175" s="51">
        <f t="shared" si="125"/>
        <v>-111.90000000000009</v>
      </c>
      <c r="BL175" s="51">
        <f t="shared" si="126"/>
        <v>-111.90000000000009</v>
      </c>
      <c r="BM175" s="51">
        <f t="shared" si="127"/>
        <v>-111.90000000000009</v>
      </c>
      <c r="BN175" s="51">
        <f t="shared" si="128"/>
        <v>-111.90000000000009</v>
      </c>
      <c r="BO175" s="51">
        <f t="shared" si="129"/>
        <v>-111.90000000000009</v>
      </c>
      <c r="BP175" s="51" t="str">
        <f t="shared" si="130"/>
        <v/>
      </c>
      <c r="BQ175" s="148" t="str">
        <f t="shared" si="131"/>
        <v/>
      </c>
      <c r="BR175" s="170">
        <f t="shared" si="132"/>
        <v>6</v>
      </c>
      <c r="BS175" s="172">
        <f t="shared" si="133"/>
        <v>200</v>
      </c>
      <c r="BT175" s="172" t="str">
        <f t="shared" si="134"/>
        <v>hole</v>
      </c>
      <c r="BU175" s="172">
        <f t="shared" si="135"/>
        <v>300</v>
      </c>
      <c r="BV175" s="172" t="str">
        <f t="shared" si="136"/>
        <v>hole</v>
      </c>
      <c r="BW175" s="172">
        <f t="shared" si="137"/>
        <v>200</v>
      </c>
      <c r="BX175" s="172">
        <f t="shared" si="138"/>
        <v>0</v>
      </c>
      <c r="BY175" s="173">
        <f t="shared" si="139"/>
        <v>0</v>
      </c>
      <c r="BZ175" s="123" cm="1">
        <f t="array" ref="BZ175">IF(ISEVEN(BR175),SUM(BS175:BY175),SUM(ABS(BS175:BY175)))</f>
        <v>700</v>
      </c>
      <c r="CA175" s="112">
        <f t="shared" si="48"/>
        <v>15820.000000000002</v>
      </c>
      <c r="CB175" s="126">
        <f t="shared" si="140"/>
        <v>-650</v>
      </c>
      <c r="CC175" s="41">
        <f t="shared" si="141"/>
        <v>0</v>
      </c>
      <c r="CD175" s="41">
        <f t="shared" si="142"/>
        <v>0</v>
      </c>
      <c r="CE175" s="41">
        <f t="shared" si="143"/>
        <v>0</v>
      </c>
      <c r="CF175" s="41">
        <f t="shared" si="144"/>
        <v>650</v>
      </c>
      <c r="CG175" s="41">
        <f t="shared" si="145"/>
        <v>0</v>
      </c>
      <c r="CH175" s="112">
        <f t="shared" si="146"/>
        <v>0</v>
      </c>
      <c r="CI175" s="196">
        <f t="shared" si="147"/>
        <v>0</v>
      </c>
      <c r="CJ175" s="2">
        <f t="shared" si="148"/>
        <v>-111.90000000000009</v>
      </c>
      <c r="CK175" s="200">
        <f t="shared" si="50"/>
        <v>0</v>
      </c>
      <c r="CL175" s="201">
        <f t="shared" si="51"/>
        <v>-111.90000000000009</v>
      </c>
      <c r="CN175" s="126">
        <f t="shared" si="52"/>
        <v>-111.90000000000009</v>
      </c>
      <c r="CO175" s="50">
        <f t="shared" si="67"/>
        <v>2.0971061946902653E-3</v>
      </c>
      <c r="CP175" s="40">
        <f t="shared" si="53"/>
        <v>25.5</v>
      </c>
      <c r="CQ175" s="41">
        <f t="shared" si="68"/>
        <v>403410.00000000006</v>
      </c>
      <c r="CR175" s="41">
        <f t="shared" si="69"/>
        <v>403410.00000000006</v>
      </c>
      <c r="CS175" s="41">
        <f t="shared" si="70"/>
        <v>0</v>
      </c>
      <c r="CT175" s="41">
        <f t="shared" si="71"/>
        <v>-45141579.000000045</v>
      </c>
      <c r="CU175" s="112">
        <f t="shared" si="72"/>
        <v>0</v>
      </c>
    </row>
    <row r="176" spans="2:115" x14ac:dyDescent="0.25">
      <c r="B176" s="129">
        <v>33</v>
      </c>
      <c r="C176" s="114">
        <f>+$D$77-(B176-0.5)*$G$136</f>
        <v>-134.5</v>
      </c>
      <c r="D176" s="41" t="str">
        <f t="shared" ref="D176:K176" si="150">IF(D$58-E$58=0,"",(-(E$57-D$57)*$C176-(D$57*E$58-E$57*D$58))/(D$58-E$58))</f>
        <v/>
      </c>
      <c r="E176" s="41">
        <f t="shared" si="150"/>
        <v>1284.5</v>
      </c>
      <c r="F176" s="41">
        <f t="shared" si="150"/>
        <v>750</v>
      </c>
      <c r="G176" s="41">
        <f t="shared" si="150"/>
        <v>1015.5</v>
      </c>
      <c r="H176" s="41" t="str">
        <f t="shared" si="150"/>
        <v/>
      </c>
      <c r="I176" s="41">
        <f t="shared" si="150"/>
        <v>-1015.5</v>
      </c>
      <c r="J176" s="41">
        <f t="shared" si="150"/>
        <v>-750</v>
      </c>
      <c r="K176" s="121">
        <f t="shared" si="150"/>
        <v>-1284.5</v>
      </c>
      <c r="L176" s="126" t="str">
        <f t="shared" si="84"/>
        <v/>
      </c>
      <c r="M176" s="41">
        <f t="shared" si="85"/>
        <v>284.5</v>
      </c>
      <c r="N176" s="41">
        <f t="shared" si="86"/>
        <v>-150</v>
      </c>
      <c r="O176" s="41">
        <f t="shared" si="87"/>
        <v>15.5</v>
      </c>
      <c r="P176" s="41" t="str">
        <f t="shared" si="88"/>
        <v/>
      </c>
      <c r="Q176" s="41">
        <f t="shared" si="89"/>
        <v>-715.5</v>
      </c>
      <c r="R176" s="41">
        <f t="shared" si="90"/>
        <v>-550</v>
      </c>
      <c r="S176" s="112">
        <f t="shared" si="91"/>
        <v>-984.5</v>
      </c>
      <c r="T176" s="123" t="str">
        <f t="shared" si="92"/>
        <v/>
      </c>
      <c r="U176" s="41">
        <f t="shared" si="93"/>
        <v>984.5</v>
      </c>
      <c r="V176" s="41">
        <f t="shared" si="94"/>
        <v>550</v>
      </c>
      <c r="W176" s="41">
        <f t="shared" si="95"/>
        <v>715.5</v>
      </c>
      <c r="X176" s="41" t="str">
        <f t="shared" si="96"/>
        <v/>
      </c>
      <c r="Y176" s="41">
        <f t="shared" si="97"/>
        <v>-15.5</v>
      </c>
      <c r="Z176" s="41">
        <f t="shared" si="98"/>
        <v>150</v>
      </c>
      <c r="AA176" s="41">
        <f t="shared" si="99"/>
        <v>-284.5</v>
      </c>
      <c r="AB176" s="53"/>
      <c r="AC176" s="126" t="str">
        <f t="shared" si="100"/>
        <v/>
      </c>
      <c r="AD176" s="41" t="str">
        <f t="shared" si="101"/>
        <v/>
      </c>
      <c r="AE176" s="41">
        <f t="shared" si="102"/>
        <v>750</v>
      </c>
      <c r="AF176" s="41" t="str">
        <f t="shared" si="103"/>
        <v/>
      </c>
      <c r="AG176" s="41" t="str">
        <f t="shared" si="104"/>
        <v/>
      </c>
      <c r="AH176" s="41" t="str">
        <f t="shared" si="105"/>
        <v/>
      </c>
      <c r="AI176" s="41">
        <f t="shared" si="106"/>
        <v>-750</v>
      </c>
      <c r="AJ176" s="112" t="str">
        <f t="shared" si="107"/>
        <v/>
      </c>
      <c r="AK176" s="126" t="str">
        <f t="shared" si="108"/>
        <v/>
      </c>
      <c r="AL176" s="41" t="str">
        <f t="shared" si="109"/>
        <v/>
      </c>
      <c r="AM176" s="41">
        <f t="shared" si="110"/>
        <v>-150</v>
      </c>
      <c r="AN176" s="41" t="str">
        <f t="shared" si="111"/>
        <v/>
      </c>
      <c r="AO176" s="41" t="str">
        <f t="shared" si="112"/>
        <v/>
      </c>
      <c r="AP176" s="41" t="str">
        <f t="shared" si="113"/>
        <v/>
      </c>
      <c r="AQ176" s="41">
        <f t="shared" si="114"/>
        <v>-550</v>
      </c>
      <c r="AR176" s="112" t="str">
        <f t="shared" si="115"/>
        <v/>
      </c>
      <c r="AS176" s="123" t="str">
        <f t="shared" si="116"/>
        <v/>
      </c>
      <c r="AT176" s="41" t="str">
        <f t="shared" si="117"/>
        <v/>
      </c>
      <c r="AU176" s="41">
        <f t="shared" si="118"/>
        <v>550</v>
      </c>
      <c r="AV176" s="41" t="str">
        <f t="shared" si="119"/>
        <v/>
      </c>
      <c r="AW176" s="41" t="str">
        <f t="shared" si="120"/>
        <v/>
      </c>
      <c r="AX176" s="41" t="str">
        <f t="shared" si="121"/>
        <v/>
      </c>
      <c r="AY176" s="41">
        <f t="shared" si="122"/>
        <v>150</v>
      </c>
      <c r="AZ176" s="41" t="str">
        <f t="shared" si="123"/>
        <v/>
      </c>
      <c r="BA176" s="53"/>
      <c r="BB176" s="147" cm="1">
        <f t="array" ref="BB176:BG176">IFERROR(_xlfn._xlws.SORT(_xlfn.UNIQUE(_xlfn._xlws.FILTER($AC176:$AZ176,ISNUMBER($AC176:$AZ176)),TRUE),,,TRUE),"")</f>
        <v>-750</v>
      </c>
      <c r="BC176" s="51">
        <v>-550</v>
      </c>
      <c r="BD176" s="51">
        <v>-150</v>
      </c>
      <c r="BE176" s="51">
        <v>150</v>
      </c>
      <c r="BF176" s="51">
        <v>550</v>
      </c>
      <c r="BG176" s="51">
        <v>750</v>
      </c>
      <c r="BH176" s="51"/>
      <c r="BI176" s="51"/>
      <c r="BJ176" s="51">
        <f t="shared" si="124"/>
        <v>-134.5</v>
      </c>
      <c r="BK176" s="51">
        <f t="shared" si="125"/>
        <v>-134.5</v>
      </c>
      <c r="BL176" s="51">
        <f t="shared" si="126"/>
        <v>-134.5</v>
      </c>
      <c r="BM176" s="51">
        <f t="shared" si="127"/>
        <v>-134.5</v>
      </c>
      <c r="BN176" s="51">
        <f t="shared" si="128"/>
        <v>-134.5</v>
      </c>
      <c r="BO176" s="51">
        <f t="shared" si="129"/>
        <v>-134.5</v>
      </c>
      <c r="BP176" s="51" t="str">
        <f t="shared" si="130"/>
        <v/>
      </c>
      <c r="BQ176" s="148" t="str">
        <f t="shared" si="131"/>
        <v/>
      </c>
      <c r="BR176" s="170">
        <f t="shared" si="132"/>
        <v>6</v>
      </c>
      <c r="BS176" s="172">
        <f t="shared" si="133"/>
        <v>200</v>
      </c>
      <c r="BT176" s="172" t="str">
        <f t="shared" si="134"/>
        <v>hole</v>
      </c>
      <c r="BU176" s="172">
        <f t="shared" si="135"/>
        <v>300</v>
      </c>
      <c r="BV176" s="172" t="str">
        <f t="shared" si="136"/>
        <v>hole</v>
      </c>
      <c r="BW176" s="172">
        <f t="shared" si="137"/>
        <v>200</v>
      </c>
      <c r="BX176" s="172">
        <f t="shared" si="138"/>
        <v>0</v>
      </c>
      <c r="BY176" s="173">
        <f t="shared" si="139"/>
        <v>0</v>
      </c>
      <c r="BZ176" s="123" cm="1">
        <f t="array" ref="BZ176">IF(ISEVEN(BR176),SUM(BS176:BY176),SUM(ABS(BS176:BY176)))</f>
        <v>700</v>
      </c>
      <c r="CA176" s="112">
        <f t="shared" ref="CA176:CA193" si="151">+BZ176*$G$136</f>
        <v>15820.000000000002</v>
      </c>
      <c r="CB176" s="126">
        <f t="shared" si="140"/>
        <v>-650</v>
      </c>
      <c r="CC176" s="41">
        <f t="shared" si="141"/>
        <v>0</v>
      </c>
      <c r="CD176" s="41">
        <f t="shared" si="142"/>
        <v>0</v>
      </c>
      <c r="CE176" s="41">
        <f t="shared" si="143"/>
        <v>0</v>
      </c>
      <c r="CF176" s="41">
        <f t="shared" si="144"/>
        <v>650</v>
      </c>
      <c r="CG176" s="41">
        <f t="shared" si="145"/>
        <v>0</v>
      </c>
      <c r="CH176" s="112">
        <f t="shared" si="146"/>
        <v>0</v>
      </c>
      <c r="CI176" s="196">
        <f t="shared" si="147"/>
        <v>0</v>
      </c>
      <c r="CJ176" s="2">
        <f t="shared" si="148"/>
        <v>-134.5</v>
      </c>
      <c r="CK176" s="200">
        <f t="shared" ref="CK176:CK207" si="152">(CI176-xc)*COS(RADIANS(p)) + (CJ176-yc)*SIN(RADIANS(p))</f>
        <v>0</v>
      </c>
      <c r="CL176" s="201">
        <f t="shared" ref="CL176:CL193" si="153">-(CI176-xc)*SIN(RADIANS(p)) +(CJ176-yc)*COS(RADIANS(p))</f>
        <v>-134.5</v>
      </c>
      <c r="CN176" s="126">
        <f t="shared" ref="CN176:CN193" si="154">+C176-yc</f>
        <v>-134.5</v>
      </c>
      <c r="CO176" s="50">
        <f t="shared" si="67"/>
        <v>2.0311061946902656E-3</v>
      </c>
      <c r="CP176" s="40">
        <f t="shared" ref="CP176:CP193" si="155">+IF(CO176&gt;=0,IF(CO176&lt;=eco,1-(1-CO176/eco)^n,1),0)*0.85*fck</f>
        <v>25.5</v>
      </c>
      <c r="CQ176" s="41">
        <f t="shared" ref="CQ176:CQ193" si="156">+CP176*CA176</f>
        <v>403410.00000000006</v>
      </c>
      <c r="CR176" s="41">
        <f t="shared" ref="CR176:CR193" si="157">+CQ176*COS(RADIANS(p))</f>
        <v>403410.00000000006</v>
      </c>
      <c r="CS176" s="41">
        <f t="shared" ref="CS176:CS193" si="158">+CQ176*SIN(RADIANS(p))</f>
        <v>0</v>
      </c>
      <c r="CT176" s="41">
        <f t="shared" si="71"/>
        <v>-54258645.000000007</v>
      </c>
      <c r="CU176" s="112">
        <f t="shared" si="72"/>
        <v>0</v>
      </c>
    </row>
    <row r="177" spans="2:99" x14ac:dyDescent="0.25">
      <c r="B177" s="129">
        <v>34</v>
      </c>
      <c r="C177" s="114">
        <f>+$D$77-(B177-0.5)*$G$136</f>
        <v>-157.10000000000002</v>
      </c>
      <c r="D177" s="41" t="str">
        <f t="shared" ref="D177:K177" si="159">IF(D$58-E$58=0,"",(-(E$57-D$57)*$C177-(D$57*E$58-E$57*D$58))/(D$58-E$58))</f>
        <v/>
      </c>
      <c r="E177" s="41">
        <f t="shared" si="159"/>
        <v>1307.0999999999999</v>
      </c>
      <c r="F177" s="41">
        <f t="shared" si="159"/>
        <v>750</v>
      </c>
      <c r="G177" s="41">
        <f t="shared" si="159"/>
        <v>992.9</v>
      </c>
      <c r="H177" s="41" t="str">
        <f t="shared" si="159"/>
        <v/>
      </c>
      <c r="I177" s="41">
        <f t="shared" si="159"/>
        <v>-992.9</v>
      </c>
      <c r="J177" s="41">
        <f t="shared" si="159"/>
        <v>-750</v>
      </c>
      <c r="K177" s="121">
        <f t="shared" si="159"/>
        <v>-1307.0999999999999</v>
      </c>
      <c r="L177" s="126" t="str">
        <f t="shared" si="84"/>
        <v/>
      </c>
      <c r="M177" s="41">
        <f t="shared" si="85"/>
        <v>307.10000000000002</v>
      </c>
      <c r="N177" s="41">
        <f t="shared" si="86"/>
        <v>-150</v>
      </c>
      <c r="O177" s="41">
        <f t="shared" si="87"/>
        <v>-7.1000000000000183</v>
      </c>
      <c r="P177" s="41" t="str">
        <f t="shared" si="88"/>
        <v/>
      </c>
      <c r="Q177" s="41">
        <f t="shared" si="89"/>
        <v>-692.9</v>
      </c>
      <c r="R177" s="41">
        <f t="shared" si="90"/>
        <v>-550</v>
      </c>
      <c r="S177" s="112">
        <f t="shared" si="91"/>
        <v>-1007.1</v>
      </c>
      <c r="T177" s="123" t="str">
        <f t="shared" si="92"/>
        <v/>
      </c>
      <c r="U177" s="41">
        <f t="shared" si="93"/>
        <v>1007.1</v>
      </c>
      <c r="V177" s="41">
        <f t="shared" si="94"/>
        <v>550</v>
      </c>
      <c r="W177" s="41">
        <f t="shared" si="95"/>
        <v>692.9</v>
      </c>
      <c r="X177" s="41" t="str">
        <f t="shared" si="96"/>
        <v/>
      </c>
      <c r="Y177" s="41">
        <f t="shared" si="97"/>
        <v>7.1000000000000183</v>
      </c>
      <c r="Z177" s="41">
        <f t="shared" si="98"/>
        <v>150</v>
      </c>
      <c r="AA177" s="41">
        <f t="shared" si="99"/>
        <v>-307.10000000000002</v>
      </c>
      <c r="AB177" s="53"/>
      <c r="AC177" s="126" t="str">
        <f t="shared" si="100"/>
        <v/>
      </c>
      <c r="AD177" s="41" t="str">
        <f t="shared" si="101"/>
        <v/>
      </c>
      <c r="AE177" s="41">
        <f t="shared" si="102"/>
        <v>750</v>
      </c>
      <c r="AF177" s="41" t="str">
        <f t="shared" si="103"/>
        <v/>
      </c>
      <c r="AG177" s="41" t="str">
        <f t="shared" si="104"/>
        <v/>
      </c>
      <c r="AH177" s="41" t="str">
        <f t="shared" si="105"/>
        <v/>
      </c>
      <c r="AI177" s="41">
        <f t="shared" si="106"/>
        <v>-750</v>
      </c>
      <c r="AJ177" s="112" t="str">
        <f t="shared" si="107"/>
        <v/>
      </c>
      <c r="AK177" s="126" t="str">
        <f t="shared" si="108"/>
        <v/>
      </c>
      <c r="AL177" s="41" t="str">
        <f t="shared" si="109"/>
        <v/>
      </c>
      <c r="AM177" s="41">
        <f t="shared" si="110"/>
        <v>-150</v>
      </c>
      <c r="AN177" s="41" t="str">
        <f t="shared" si="111"/>
        <v/>
      </c>
      <c r="AO177" s="41" t="str">
        <f t="shared" si="112"/>
        <v/>
      </c>
      <c r="AP177" s="41" t="str">
        <f t="shared" si="113"/>
        <v/>
      </c>
      <c r="AQ177" s="41">
        <f t="shared" si="114"/>
        <v>-550</v>
      </c>
      <c r="AR177" s="112" t="str">
        <f t="shared" si="115"/>
        <v/>
      </c>
      <c r="AS177" s="123" t="str">
        <f t="shared" si="116"/>
        <v/>
      </c>
      <c r="AT177" s="41" t="str">
        <f t="shared" si="117"/>
        <v/>
      </c>
      <c r="AU177" s="41">
        <f t="shared" si="118"/>
        <v>550</v>
      </c>
      <c r="AV177" s="41" t="str">
        <f t="shared" si="119"/>
        <v/>
      </c>
      <c r="AW177" s="41" t="str">
        <f t="shared" si="120"/>
        <v/>
      </c>
      <c r="AX177" s="41" t="str">
        <f t="shared" si="121"/>
        <v/>
      </c>
      <c r="AY177" s="41">
        <f t="shared" si="122"/>
        <v>150</v>
      </c>
      <c r="AZ177" s="41" t="str">
        <f t="shared" si="123"/>
        <v/>
      </c>
      <c r="BA177" s="53"/>
      <c r="BB177" s="147" cm="1">
        <f t="array" ref="BB177:BG177">IFERROR(_xlfn._xlws.SORT(_xlfn.UNIQUE(_xlfn._xlws.FILTER($AC177:$AZ177,ISNUMBER($AC177:$AZ177)),TRUE),,,TRUE),"")</f>
        <v>-750</v>
      </c>
      <c r="BC177" s="51">
        <v>-550</v>
      </c>
      <c r="BD177" s="51">
        <v>-150</v>
      </c>
      <c r="BE177" s="51">
        <v>150</v>
      </c>
      <c r="BF177" s="51">
        <v>550</v>
      </c>
      <c r="BG177" s="51">
        <v>750</v>
      </c>
      <c r="BH177" s="51"/>
      <c r="BI177" s="51"/>
      <c r="BJ177" s="51">
        <f t="shared" si="124"/>
        <v>-157.10000000000002</v>
      </c>
      <c r="BK177" s="51">
        <f t="shared" si="125"/>
        <v>-157.10000000000002</v>
      </c>
      <c r="BL177" s="51">
        <f t="shared" si="126"/>
        <v>-157.10000000000002</v>
      </c>
      <c r="BM177" s="51">
        <f t="shared" si="127"/>
        <v>-157.10000000000002</v>
      </c>
      <c r="BN177" s="51">
        <f t="shared" si="128"/>
        <v>-157.10000000000002</v>
      </c>
      <c r="BO177" s="51">
        <f t="shared" si="129"/>
        <v>-157.10000000000002</v>
      </c>
      <c r="BP177" s="51" t="str">
        <f t="shared" si="130"/>
        <v/>
      </c>
      <c r="BQ177" s="148" t="str">
        <f t="shared" si="131"/>
        <v/>
      </c>
      <c r="BR177" s="170">
        <f t="shared" si="132"/>
        <v>6</v>
      </c>
      <c r="BS177" s="172">
        <f t="shared" si="133"/>
        <v>200</v>
      </c>
      <c r="BT177" s="172" t="str">
        <f t="shared" si="134"/>
        <v>hole</v>
      </c>
      <c r="BU177" s="172">
        <f t="shared" si="135"/>
        <v>300</v>
      </c>
      <c r="BV177" s="172" t="str">
        <f t="shared" si="136"/>
        <v>hole</v>
      </c>
      <c r="BW177" s="172">
        <f t="shared" si="137"/>
        <v>200</v>
      </c>
      <c r="BX177" s="172">
        <f t="shared" si="138"/>
        <v>0</v>
      </c>
      <c r="BY177" s="173">
        <f t="shared" si="139"/>
        <v>0</v>
      </c>
      <c r="BZ177" s="123" cm="1">
        <f t="array" ref="BZ177">IF(ISEVEN(BR177),SUM(BS177:BY177),SUM(ABS(BS177:BY177)))</f>
        <v>700</v>
      </c>
      <c r="CA177" s="112">
        <f t="shared" si="151"/>
        <v>15820.000000000002</v>
      </c>
      <c r="CB177" s="126">
        <f t="shared" si="140"/>
        <v>-650</v>
      </c>
      <c r="CC177" s="41">
        <f t="shared" si="141"/>
        <v>0</v>
      </c>
      <c r="CD177" s="41">
        <f t="shared" si="142"/>
        <v>0</v>
      </c>
      <c r="CE177" s="41">
        <f t="shared" si="143"/>
        <v>0</v>
      </c>
      <c r="CF177" s="41">
        <f t="shared" si="144"/>
        <v>650</v>
      </c>
      <c r="CG177" s="41">
        <f t="shared" si="145"/>
        <v>0</v>
      </c>
      <c r="CH177" s="112">
        <f t="shared" si="146"/>
        <v>0</v>
      </c>
      <c r="CI177" s="196">
        <f t="shared" si="147"/>
        <v>0</v>
      </c>
      <c r="CJ177" s="2">
        <f t="shared" si="148"/>
        <v>-157.10000000000002</v>
      </c>
      <c r="CK177" s="200">
        <f t="shared" si="152"/>
        <v>0</v>
      </c>
      <c r="CL177" s="201">
        <f t="shared" si="153"/>
        <v>-157.10000000000002</v>
      </c>
      <c r="CN177" s="126">
        <f t="shared" si="154"/>
        <v>-157.10000000000002</v>
      </c>
      <c r="CO177" s="50">
        <f t="shared" si="67"/>
        <v>1.9651061946902655E-3</v>
      </c>
      <c r="CP177" s="40">
        <f t="shared" si="155"/>
        <v>25.492237942487666</v>
      </c>
      <c r="CQ177" s="41">
        <f t="shared" si="156"/>
        <v>403287.2042501549</v>
      </c>
      <c r="CR177" s="41">
        <f t="shared" si="157"/>
        <v>403287.2042501549</v>
      </c>
      <c r="CS177" s="41">
        <f t="shared" si="158"/>
        <v>0</v>
      </c>
      <c r="CT177" s="41">
        <f t="shared" si="71"/>
        <v>-63356419.787699342</v>
      </c>
      <c r="CU177" s="112">
        <f t="shared" si="72"/>
        <v>0</v>
      </c>
    </row>
    <row r="178" spans="2:99" x14ac:dyDescent="0.25">
      <c r="B178" s="129">
        <v>35</v>
      </c>
      <c r="C178" s="114">
        <f>+$D$77-(B178-0.5)*$G$136</f>
        <v>-179.70000000000005</v>
      </c>
      <c r="D178" s="41" t="str">
        <f t="shared" ref="D178:K178" si="160">IF(D$58-E$58=0,"",(-(E$57-D$57)*$C178-(D$57*E$58-E$57*D$58))/(D$58-E$58))</f>
        <v/>
      </c>
      <c r="E178" s="41">
        <f t="shared" si="160"/>
        <v>1329.7</v>
      </c>
      <c r="F178" s="41">
        <f t="shared" si="160"/>
        <v>750</v>
      </c>
      <c r="G178" s="41">
        <f t="shared" si="160"/>
        <v>970.3</v>
      </c>
      <c r="H178" s="41" t="str">
        <f t="shared" si="160"/>
        <v/>
      </c>
      <c r="I178" s="41">
        <f t="shared" si="160"/>
        <v>-970.3</v>
      </c>
      <c r="J178" s="41">
        <f t="shared" si="160"/>
        <v>-750</v>
      </c>
      <c r="K178" s="121">
        <f t="shared" si="160"/>
        <v>-1329.7</v>
      </c>
      <c r="L178" s="126" t="str">
        <f t="shared" si="84"/>
        <v/>
      </c>
      <c r="M178" s="41">
        <f t="shared" si="85"/>
        <v>329.7</v>
      </c>
      <c r="N178" s="41">
        <f t="shared" si="86"/>
        <v>-150</v>
      </c>
      <c r="O178" s="41">
        <f t="shared" si="87"/>
        <v>-29.700000000000035</v>
      </c>
      <c r="P178" s="41" t="str">
        <f t="shared" si="88"/>
        <v/>
      </c>
      <c r="Q178" s="41">
        <f t="shared" si="89"/>
        <v>-670.3</v>
      </c>
      <c r="R178" s="41">
        <f t="shared" si="90"/>
        <v>-550</v>
      </c>
      <c r="S178" s="112">
        <f t="shared" si="91"/>
        <v>-1029.7</v>
      </c>
      <c r="T178" s="123" t="str">
        <f t="shared" si="92"/>
        <v/>
      </c>
      <c r="U178" s="41">
        <f t="shared" si="93"/>
        <v>1029.7</v>
      </c>
      <c r="V178" s="41">
        <f t="shared" si="94"/>
        <v>550</v>
      </c>
      <c r="W178" s="41">
        <f t="shared" si="95"/>
        <v>670.3</v>
      </c>
      <c r="X178" s="41" t="str">
        <f t="shared" si="96"/>
        <v/>
      </c>
      <c r="Y178" s="41">
        <f t="shared" si="97"/>
        <v>29.700000000000035</v>
      </c>
      <c r="Z178" s="41">
        <f t="shared" si="98"/>
        <v>150</v>
      </c>
      <c r="AA178" s="41">
        <f t="shared" si="99"/>
        <v>-329.7</v>
      </c>
      <c r="AB178" s="53"/>
      <c r="AC178" s="126" t="str">
        <f t="shared" si="100"/>
        <v/>
      </c>
      <c r="AD178" s="41" t="str">
        <f t="shared" si="101"/>
        <v/>
      </c>
      <c r="AE178" s="41">
        <f t="shared" si="102"/>
        <v>750</v>
      </c>
      <c r="AF178" s="41" t="str">
        <f t="shared" si="103"/>
        <v/>
      </c>
      <c r="AG178" s="41" t="str">
        <f t="shared" si="104"/>
        <v/>
      </c>
      <c r="AH178" s="41" t="str">
        <f t="shared" si="105"/>
        <v/>
      </c>
      <c r="AI178" s="41">
        <f t="shared" si="106"/>
        <v>-750</v>
      </c>
      <c r="AJ178" s="112" t="str">
        <f t="shared" si="107"/>
        <v/>
      </c>
      <c r="AK178" s="126" t="str">
        <f t="shared" si="108"/>
        <v/>
      </c>
      <c r="AL178" s="41" t="str">
        <f t="shared" si="109"/>
        <v/>
      </c>
      <c r="AM178" s="41">
        <f t="shared" si="110"/>
        <v>-150</v>
      </c>
      <c r="AN178" s="41" t="str">
        <f t="shared" si="111"/>
        <v/>
      </c>
      <c r="AO178" s="41" t="str">
        <f t="shared" si="112"/>
        <v/>
      </c>
      <c r="AP178" s="41" t="str">
        <f t="shared" si="113"/>
        <v/>
      </c>
      <c r="AQ178" s="41">
        <f t="shared" si="114"/>
        <v>-550</v>
      </c>
      <c r="AR178" s="112" t="str">
        <f t="shared" si="115"/>
        <v/>
      </c>
      <c r="AS178" s="123" t="str">
        <f t="shared" si="116"/>
        <v/>
      </c>
      <c r="AT178" s="41" t="str">
        <f t="shared" si="117"/>
        <v/>
      </c>
      <c r="AU178" s="41">
        <f t="shared" si="118"/>
        <v>550</v>
      </c>
      <c r="AV178" s="41" t="str">
        <f t="shared" si="119"/>
        <v/>
      </c>
      <c r="AW178" s="41" t="str">
        <f t="shared" si="120"/>
        <v/>
      </c>
      <c r="AX178" s="41" t="str">
        <f t="shared" si="121"/>
        <v/>
      </c>
      <c r="AY178" s="41">
        <f t="shared" si="122"/>
        <v>150</v>
      </c>
      <c r="AZ178" s="41" t="str">
        <f t="shared" si="123"/>
        <v/>
      </c>
      <c r="BA178" s="53"/>
      <c r="BB178" s="147" cm="1">
        <f t="array" ref="BB178:BG178">IFERROR(_xlfn._xlws.SORT(_xlfn.UNIQUE(_xlfn._xlws.FILTER($AC178:$AZ178,ISNUMBER($AC178:$AZ178)),TRUE),,,TRUE),"")</f>
        <v>-750</v>
      </c>
      <c r="BC178" s="51">
        <v>-550</v>
      </c>
      <c r="BD178" s="51">
        <v>-150</v>
      </c>
      <c r="BE178" s="51">
        <v>150</v>
      </c>
      <c r="BF178" s="51">
        <v>550</v>
      </c>
      <c r="BG178" s="51">
        <v>750</v>
      </c>
      <c r="BH178" s="51"/>
      <c r="BI178" s="51"/>
      <c r="BJ178" s="51">
        <f t="shared" si="124"/>
        <v>-179.70000000000005</v>
      </c>
      <c r="BK178" s="51">
        <f t="shared" si="125"/>
        <v>-179.70000000000005</v>
      </c>
      <c r="BL178" s="51">
        <f t="shared" si="126"/>
        <v>-179.70000000000005</v>
      </c>
      <c r="BM178" s="51">
        <f t="shared" si="127"/>
        <v>-179.70000000000005</v>
      </c>
      <c r="BN178" s="51">
        <f t="shared" si="128"/>
        <v>-179.70000000000005</v>
      </c>
      <c r="BO178" s="51">
        <f t="shared" si="129"/>
        <v>-179.70000000000005</v>
      </c>
      <c r="BP178" s="51" t="str">
        <f t="shared" si="130"/>
        <v/>
      </c>
      <c r="BQ178" s="148" t="str">
        <f t="shared" si="131"/>
        <v/>
      </c>
      <c r="BR178" s="170">
        <f t="shared" si="132"/>
        <v>6</v>
      </c>
      <c r="BS178" s="172">
        <f t="shared" si="133"/>
        <v>200</v>
      </c>
      <c r="BT178" s="172" t="str">
        <f t="shared" si="134"/>
        <v>hole</v>
      </c>
      <c r="BU178" s="172">
        <f t="shared" si="135"/>
        <v>300</v>
      </c>
      <c r="BV178" s="172" t="str">
        <f t="shared" si="136"/>
        <v>hole</v>
      </c>
      <c r="BW178" s="172">
        <f t="shared" si="137"/>
        <v>200</v>
      </c>
      <c r="BX178" s="172">
        <f t="shared" si="138"/>
        <v>0</v>
      </c>
      <c r="BY178" s="173">
        <f t="shared" si="139"/>
        <v>0</v>
      </c>
      <c r="BZ178" s="123" cm="1">
        <f t="array" ref="BZ178">IF(ISEVEN(BR178),SUM(BS178:BY178),SUM(ABS(BS178:BY178)))</f>
        <v>700</v>
      </c>
      <c r="CA178" s="112">
        <f t="shared" si="151"/>
        <v>15820.000000000002</v>
      </c>
      <c r="CB178" s="126">
        <f t="shared" si="140"/>
        <v>-650</v>
      </c>
      <c r="CC178" s="41">
        <f t="shared" si="141"/>
        <v>0</v>
      </c>
      <c r="CD178" s="41">
        <f t="shared" si="142"/>
        <v>0</v>
      </c>
      <c r="CE178" s="41">
        <f t="shared" si="143"/>
        <v>0</v>
      </c>
      <c r="CF178" s="41">
        <f t="shared" si="144"/>
        <v>650</v>
      </c>
      <c r="CG178" s="41">
        <f t="shared" si="145"/>
        <v>0</v>
      </c>
      <c r="CH178" s="112">
        <f t="shared" si="146"/>
        <v>0</v>
      </c>
      <c r="CI178" s="196">
        <f t="shared" si="147"/>
        <v>0</v>
      </c>
      <c r="CJ178" s="2">
        <f t="shared" si="148"/>
        <v>-179.70000000000005</v>
      </c>
      <c r="CK178" s="200">
        <f t="shared" si="152"/>
        <v>0</v>
      </c>
      <c r="CL178" s="201">
        <f t="shared" si="153"/>
        <v>-179.70000000000005</v>
      </c>
      <c r="CN178" s="126">
        <f t="shared" si="154"/>
        <v>-179.70000000000005</v>
      </c>
      <c r="CO178" s="50">
        <f t="shared" si="67"/>
        <v>1.8991061946902654E-3</v>
      </c>
      <c r="CP178" s="40">
        <f t="shared" si="155"/>
        <v>25.435105305319524</v>
      </c>
      <c r="CQ178" s="41">
        <f t="shared" si="156"/>
        <v>402383.36593015492</v>
      </c>
      <c r="CR178" s="41">
        <f t="shared" si="157"/>
        <v>402383.36593015492</v>
      </c>
      <c r="CS178" s="41">
        <f t="shared" si="158"/>
        <v>0</v>
      </c>
      <c r="CT178" s="41">
        <f t="shared" si="71"/>
        <v>-72308290.857648864</v>
      </c>
      <c r="CU178" s="112">
        <f t="shared" si="72"/>
        <v>0</v>
      </c>
    </row>
    <row r="179" spans="2:99" x14ac:dyDescent="0.25">
      <c r="B179" s="129">
        <v>36</v>
      </c>
      <c r="C179" s="114">
        <f>+$D$77-(B179-0.5)*$G$136</f>
        <v>-202.30000000000007</v>
      </c>
      <c r="D179" s="41" t="str">
        <f t="shared" ref="D179:K179" si="161">IF(D$58-E$58=0,"",(-(E$57-D$57)*$C179-(D$57*E$58-E$57*D$58))/(D$58-E$58))</f>
        <v/>
      </c>
      <c r="E179" s="41">
        <f t="shared" si="161"/>
        <v>1352.3</v>
      </c>
      <c r="F179" s="41">
        <f t="shared" si="161"/>
        <v>750</v>
      </c>
      <c r="G179" s="41">
        <f t="shared" si="161"/>
        <v>947.7</v>
      </c>
      <c r="H179" s="41" t="str">
        <f t="shared" si="161"/>
        <v/>
      </c>
      <c r="I179" s="41">
        <f t="shared" si="161"/>
        <v>-947.7</v>
      </c>
      <c r="J179" s="41">
        <f t="shared" si="161"/>
        <v>-750</v>
      </c>
      <c r="K179" s="121">
        <f t="shared" si="161"/>
        <v>-1352.3</v>
      </c>
      <c r="L179" s="126" t="str">
        <f t="shared" si="84"/>
        <v/>
      </c>
      <c r="M179" s="41">
        <f t="shared" si="85"/>
        <v>352.30000000000007</v>
      </c>
      <c r="N179" s="41">
        <f t="shared" si="86"/>
        <v>-150</v>
      </c>
      <c r="O179" s="41">
        <f t="shared" si="87"/>
        <v>-52.300000000000075</v>
      </c>
      <c r="P179" s="41" t="str">
        <f t="shared" si="88"/>
        <v/>
      </c>
      <c r="Q179" s="41">
        <f t="shared" si="89"/>
        <v>-647.69999999999993</v>
      </c>
      <c r="R179" s="41">
        <f t="shared" si="90"/>
        <v>-550</v>
      </c>
      <c r="S179" s="112">
        <f t="shared" si="91"/>
        <v>-1052.3</v>
      </c>
      <c r="T179" s="123" t="str">
        <f t="shared" si="92"/>
        <v/>
      </c>
      <c r="U179" s="41">
        <f t="shared" si="93"/>
        <v>1052.3</v>
      </c>
      <c r="V179" s="41">
        <f t="shared" si="94"/>
        <v>550</v>
      </c>
      <c r="W179" s="41">
        <f t="shared" si="95"/>
        <v>647.69999999999993</v>
      </c>
      <c r="X179" s="41" t="str">
        <f t="shared" si="96"/>
        <v/>
      </c>
      <c r="Y179" s="41">
        <f t="shared" si="97"/>
        <v>52.300000000000075</v>
      </c>
      <c r="Z179" s="41">
        <f t="shared" si="98"/>
        <v>150</v>
      </c>
      <c r="AA179" s="41">
        <f t="shared" si="99"/>
        <v>-352.30000000000007</v>
      </c>
      <c r="AB179" s="53"/>
      <c r="AC179" s="126" t="str">
        <f t="shared" si="100"/>
        <v/>
      </c>
      <c r="AD179" s="41" t="str">
        <f t="shared" si="101"/>
        <v/>
      </c>
      <c r="AE179" s="41">
        <f t="shared" si="102"/>
        <v>750</v>
      </c>
      <c r="AF179" s="41" t="str">
        <f t="shared" si="103"/>
        <v/>
      </c>
      <c r="AG179" s="41" t="str">
        <f t="shared" si="104"/>
        <v/>
      </c>
      <c r="AH179" s="41" t="str">
        <f t="shared" si="105"/>
        <v/>
      </c>
      <c r="AI179" s="41">
        <f t="shared" si="106"/>
        <v>-750</v>
      </c>
      <c r="AJ179" s="112" t="str">
        <f t="shared" si="107"/>
        <v/>
      </c>
      <c r="AK179" s="126" t="str">
        <f t="shared" si="108"/>
        <v/>
      </c>
      <c r="AL179" s="41" t="str">
        <f t="shared" si="109"/>
        <v/>
      </c>
      <c r="AM179" s="41">
        <f t="shared" si="110"/>
        <v>-150</v>
      </c>
      <c r="AN179" s="41" t="str">
        <f t="shared" si="111"/>
        <v/>
      </c>
      <c r="AO179" s="41" t="str">
        <f t="shared" si="112"/>
        <v/>
      </c>
      <c r="AP179" s="41" t="str">
        <f t="shared" si="113"/>
        <v/>
      </c>
      <c r="AQ179" s="41">
        <f t="shared" si="114"/>
        <v>-550</v>
      </c>
      <c r="AR179" s="112" t="str">
        <f t="shared" si="115"/>
        <v/>
      </c>
      <c r="AS179" s="123" t="str">
        <f t="shared" si="116"/>
        <v/>
      </c>
      <c r="AT179" s="41" t="str">
        <f t="shared" si="117"/>
        <v/>
      </c>
      <c r="AU179" s="41">
        <f t="shared" si="118"/>
        <v>550</v>
      </c>
      <c r="AV179" s="41" t="str">
        <f t="shared" si="119"/>
        <v/>
      </c>
      <c r="AW179" s="41" t="str">
        <f t="shared" si="120"/>
        <v/>
      </c>
      <c r="AX179" s="41" t="str">
        <f t="shared" si="121"/>
        <v/>
      </c>
      <c r="AY179" s="41">
        <f t="shared" si="122"/>
        <v>150</v>
      </c>
      <c r="AZ179" s="41" t="str">
        <f t="shared" si="123"/>
        <v/>
      </c>
      <c r="BA179" s="53"/>
      <c r="BB179" s="147" cm="1">
        <f t="array" ref="BB179:BG179">IFERROR(_xlfn._xlws.SORT(_xlfn.UNIQUE(_xlfn._xlws.FILTER($AC179:$AZ179,ISNUMBER($AC179:$AZ179)),TRUE),,,TRUE),"")</f>
        <v>-750</v>
      </c>
      <c r="BC179" s="51">
        <v>-550</v>
      </c>
      <c r="BD179" s="51">
        <v>-150</v>
      </c>
      <c r="BE179" s="51">
        <v>150</v>
      </c>
      <c r="BF179" s="51">
        <v>550</v>
      </c>
      <c r="BG179" s="51">
        <v>750</v>
      </c>
      <c r="BH179" s="51"/>
      <c r="BI179" s="51"/>
      <c r="BJ179" s="51">
        <f t="shared" si="124"/>
        <v>-202.30000000000007</v>
      </c>
      <c r="BK179" s="51">
        <f t="shared" si="125"/>
        <v>-202.30000000000007</v>
      </c>
      <c r="BL179" s="51">
        <f t="shared" si="126"/>
        <v>-202.30000000000007</v>
      </c>
      <c r="BM179" s="51">
        <f t="shared" si="127"/>
        <v>-202.30000000000007</v>
      </c>
      <c r="BN179" s="51">
        <f t="shared" si="128"/>
        <v>-202.30000000000007</v>
      </c>
      <c r="BO179" s="51">
        <f t="shared" si="129"/>
        <v>-202.30000000000007</v>
      </c>
      <c r="BP179" s="51" t="str">
        <f t="shared" si="130"/>
        <v/>
      </c>
      <c r="BQ179" s="148" t="str">
        <f t="shared" si="131"/>
        <v/>
      </c>
      <c r="BR179" s="170">
        <f t="shared" si="132"/>
        <v>6</v>
      </c>
      <c r="BS179" s="172">
        <f t="shared" si="133"/>
        <v>200</v>
      </c>
      <c r="BT179" s="172" t="str">
        <f t="shared" si="134"/>
        <v>hole</v>
      </c>
      <c r="BU179" s="172">
        <f t="shared" si="135"/>
        <v>300</v>
      </c>
      <c r="BV179" s="172" t="str">
        <f t="shared" si="136"/>
        <v>hole</v>
      </c>
      <c r="BW179" s="172">
        <f t="shared" si="137"/>
        <v>200</v>
      </c>
      <c r="BX179" s="172">
        <f t="shared" si="138"/>
        <v>0</v>
      </c>
      <c r="BY179" s="173">
        <f t="shared" si="139"/>
        <v>0</v>
      </c>
      <c r="BZ179" s="123" cm="1">
        <f t="array" ref="BZ179">IF(ISEVEN(BR179),SUM(BS179:BY179),SUM(ABS(BS179:BY179)))</f>
        <v>700</v>
      </c>
      <c r="CA179" s="112">
        <f t="shared" si="151"/>
        <v>15820.000000000002</v>
      </c>
      <c r="CB179" s="126">
        <f t="shared" si="140"/>
        <v>-650</v>
      </c>
      <c r="CC179" s="41">
        <f t="shared" si="141"/>
        <v>0</v>
      </c>
      <c r="CD179" s="41">
        <f t="shared" si="142"/>
        <v>0</v>
      </c>
      <c r="CE179" s="41">
        <f t="shared" si="143"/>
        <v>0</v>
      </c>
      <c r="CF179" s="41">
        <f t="shared" si="144"/>
        <v>650</v>
      </c>
      <c r="CG179" s="41">
        <f t="shared" si="145"/>
        <v>0</v>
      </c>
      <c r="CH179" s="112">
        <f t="shared" si="146"/>
        <v>0</v>
      </c>
      <c r="CI179" s="196">
        <f t="shared" si="147"/>
        <v>0</v>
      </c>
      <c r="CJ179" s="2">
        <f t="shared" si="148"/>
        <v>-202.30000000000007</v>
      </c>
      <c r="CK179" s="200">
        <f t="shared" si="152"/>
        <v>0</v>
      </c>
      <c r="CL179" s="201">
        <f t="shared" si="153"/>
        <v>-202.30000000000007</v>
      </c>
      <c r="CN179" s="126">
        <f t="shared" si="154"/>
        <v>-202.30000000000007</v>
      </c>
      <c r="CO179" s="50">
        <f t="shared" si="67"/>
        <v>1.8331061946902654E-3</v>
      </c>
      <c r="CP179" s="40">
        <f t="shared" si="155"/>
        <v>25.322433668151383</v>
      </c>
      <c r="CQ179" s="41">
        <f t="shared" si="156"/>
        <v>400600.90063015494</v>
      </c>
      <c r="CR179" s="41">
        <f t="shared" si="157"/>
        <v>400600.90063015494</v>
      </c>
      <c r="CS179" s="41">
        <f t="shared" si="158"/>
        <v>0</v>
      </c>
      <c r="CT179" s="41">
        <f t="shared" si="71"/>
        <v>-81041562.197480366</v>
      </c>
      <c r="CU179" s="112">
        <f t="shared" si="72"/>
        <v>0</v>
      </c>
    </row>
    <row r="180" spans="2:99" x14ac:dyDescent="0.25">
      <c r="B180" s="129">
        <v>37</v>
      </c>
      <c r="C180" s="114">
        <f>+$D$77-(B180-0.5)*$G$136</f>
        <v>-224.90000000000009</v>
      </c>
      <c r="D180" s="41" t="str">
        <f t="shared" ref="D180:K180" si="162">IF(D$58-E$58=0,"",(-(E$57-D$57)*$C180-(D$57*E$58-E$57*D$58))/(D$58-E$58))</f>
        <v/>
      </c>
      <c r="E180" s="41">
        <f t="shared" si="162"/>
        <v>1374.9</v>
      </c>
      <c r="F180" s="41">
        <f t="shared" si="162"/>
        <v>750</v>
      </c>
      <c r="G180" s="41">
        <f t="shared" si="162"/>
        <v>925.1</v>
      </c>
      <c r="H180" s="41" t="str">
        <f t="shared" si="162"/>
        <v/>
      </c>
      <c r="I180" s="41">
        <f t="shared" si="162"/>
        <v>-925.1</v>
      </c>
      <c r="J180" s="41">
        <f t="shared" si="162"/>
        <v>-750</v>
      </c>
      <c r="K180" s="121">
        <f t="shared" si="162"/>
        <v>-1374.9</v>
      </c>
      <c r="L180" s="126" t="str">
        <f t="shared" si="84"/>
        <v/>
      </c>
      <c r="M180" s="41">
        <f t="shared" si="85"/>
        <v>374.90000000000009</v>
      </c>
      <c r="N180" s="41">
        <f t="shared" si="86"/>
        <v>-150</v>
      </c>
      <c r="O180" s="41">
        <f t="shared" si="87"/>
        <v>-74.900000000000077</v>
      </c>
      <c r="P180" s="41" t="str">
        <f t="shared" si="88"/>
        <v/>
      </c>
      <c r="Q180" s="41">
        <f t="shared" si="89"/>
        <v>-625.09999999999991</v>
      </c>
      <c r="R180" s="41">
        <f t="shared" si="90"/>
        <v>-550</v>
      </c>
      <c r="S180" s="112">
        <f t="shared" si="91"/>
        <v>-1074.9000000000001</v>
      </c>
      <c r="T180" s="123" t="str">
        <f t="shared" si="92"/>
        <v/>
      </c>
      <c r="U180" s="41">
        <f t="shared" si="93"/>
        <v>1074.9000000000001</v>
      </c>
      <c r="V180" s="41">
        <f t="shared" si="94"/>
        <v>550</v>
      </c>
      <c r="W180" s="41">
        <f t="shared" si="95"/>
        <v>625.09999999999991</v>
      </c>
      <c r="X180" s="41" t="str">
        <f t="shared" si="96"/>
        <v/>
      </c>
      <c r="Y180" s="41">
        <f t="shared" si="97"/>
        <v>74.900000000000077</v>
      </c>
      <c r="Z180" s="41">
        <f t="shared" si="98"/>
        <v>150</v>
      </c>
      <c r="AA180" s="41">
        <f t="shared" si="99"/>
        <v>-374.90000000000009</v>
      </c>
      <c r="AB180" s="53"/>
      <c r="AC180" s="126" t="str">
        <f t="shared" si="100"/>
        <v/>
      </c>
      <c r="AD180" s="41" t="str">
        <f t="shared" si="101"/>
        <v/>
      </c>
      <c r="AE180" s="41">
        <f t="shared" si="102"/>
        <v>750</v>
      </c>
      <c r="AF180" s="41" t="str">
        <f t="shared" si="103"/>
        <v/>
      </c>
      <c r="AG180" s="41" t="str">
        <f t="shared" si="104"/>
        <v/>
      </c>
      <c r="AH180" s="41" t="str">
        <f t="shared" si="105"/>
        <v/>
      </c>
      <c r="AI180" s="41">
        <f t="shared" si="106"/>
        <v>-750</v>
      </c>
      <c r="AJ180" s="112" t="str">
        <f t="shared" si="107"/>
        <v/>
      </c>
      <c r="AK180" s="126" t="str">
        <f t="shared" si="108"/>
        <v/>
      </c>
      <c r="AL180" s="41" t="str">
        <f t="shared" si="109"/>
        <v/>
      </c>
      <c r="AM180" s="41">
        <f t="shared" si="110"/>
        <v>-150</v>
      </c>
      <c r="AN180" s="41" t="str">
        <f t="shared" si="111"/>
        <v/>
      </c>
      <c r="AO180" s="41" t="str">
        <f t="shared" si="112"/>
        <v/>
      </c>
      <c r="AP180" s="41" t="str">
        <f t="shared" si="113"/>
        <v/>
      </c>
      <c r="AQ180" s="41">
        <f t="shared" si="114"/>
        <v>-550</v>
      </c>
      <c r="AR180" s="112" t="str">
        <f t="shared" si="115"/>
        <v/>
      </c>
      <c r="AS180" s="123" t="str">
        <f t="shared" si="116"/>
        <v/>
      </c>
      <c r="AT180" s="41" t="str">
        <f t="shared" si="117"/>
        <v/>
      </c>
      <c r="AU180" s="41">
        <f t="shared" si="118"/>
        <v>550</v>
      </c>
      <c r="AV180" s="41" t="str">
        <f t="shared" si="119"/>
        <v/>
      </c>
      <c r="AW180" s="41" t="str">
        <f t="shared" si="120"/>
        <v/>
      </c>
      <c r="AX180" s="41" t="str">
        <f t="shared" si="121"/>
        <v/>
      </c>
      <c r="AY180" s="41">
        <f t="shared" si="122"/>
        <v>150</v>
      </c>
      <c r="AZ180" s="41" t="str">
        <f t="shared" si="123"/>
        <v/>
      </c>
      <c r="BA180" s="53"/>
      <c r="BB180" s="147" cm="1">
        <f t="array" ref="BB180:BG180">IFERROR(_xlfn._xlws.SORT(_xlfn.UNIQUE(_xlfn._xlws.FILTER($AC180:$AZ180,ISNUMBER($AC180:$AZ180)),TRUE),,,TRUE),"")</f>
        <v>-750</v>
      </c>
      <c r="BC180" s="51">
        <v>-550</v>
      </c>
      <c r="BD180" s="51">
        <v>-150</v>
      </c>
      <c r="BE180" s="51">
        <v>150</v>
      </c>
      <c r="BF180" s="51">
        <v>550</v>
      </c>
      <c r="BG180" s="51">
        <v>750</v>
      </c>
      <c r="BH180" s="51"/>
      <c r="BI180" s="51"/>
      <c r="BJ180" s="51">
        <f t="shared" si="124"/>
        <v>-224.90000000000009</v>
      </c>
      <c r="BK180" s="51">
        <f t="shared" si="125"/>
        <v>-224.90000000000009</v>
      </c>
      <c r="BL180" s="51">
        <f t="shared" si="126"/>
        <v>-224.90000000000009</v>
      </c>
      <c r="BM180" s="51">
        <f t="shared" si="127"/>
        <v>-224.90000000000009</v>
      </c>
      <c r="BN180" s="51">
        <f t="shared" si="128"/>
        <v>-224.90000000000009</v>
      </c>
      <c r="BO180" s="51">
        <f t="shared" si="129"/>
        <v>-224.90000000000009</v>
      </c>
      <c r="BP180" s="51" t="str">
        <f t="shared" si="130"/>
        <v/>
      </c>
      <c r="BQ180" s="148" t="str">
        <f t="shared" si="131"/>
        <v/>
      </c>
      <c r="BR180" s="170">
        <f t="shared" si="132"/>
        <v>6</v>
      </c>
      <c r="BS180" s="172">
        <f t="shared" si="133"/>
        <v>200</v>
      </c>
      <c r="BT180" s="172" t="str">
        <f t="shared" si="134"/>
        <v>hole</v>
      </c>
      <c r="BU180" s="172">
        <f t="shared" si="135"/>
        <v>300</v>
      </c>
      <c r="BV180" s="172" t="str">
        <f t="shared" si="136"/>
        <v>hole</v>
      </c>
      <c r="BW180" s="172">
        <f t="shared" si="137"/>
        <v>200</v>
      </c>
      <c r="BX180" s="172">
        <f t="shared" si="138"/>
        <v>0</v>
      </c>
      <c r="BY180" s="173">
        <f t="shared" si="139"/>
        <v>0</v>
      </c>
      <c r="BZ180" s="123" cm="1">
        <f t="array" ref="BZ180">IF(ISEVEN(BR180),SUM(BS180:BY180),SUM(ABS(BS180:BY180)))</f>
        <v>700</v>
      </c>
      <c r="CA180" s="112">
        <f t="shared" si="151"/>
        <v>15820.000000000002</v>
      </c>
      <c r="CB180" s="126">
        <f t="shared" si="140"/>
        <v>-650</v>
      </c>
      <c r="CC180" s="41">
        <f t="shared" si="141"/>
        <v>0</v>
      </c>
      <c r="CD180" s="41">
        <f t="shared" si="142"/>
        <v>0</v>
      </c>
      <c r="CE180" s="41">
        <f t="shared" si="143"/>
        <v>0</v>
      </c>
      <c r="CF180" s="41">
        <f t="shared" si="144"/>
        <v>650</v>
      </c>
      <c r="CG180" s="41">
        <f t="shared" si="145"/>
        <v>0</v>
      </c>
      <c r="CH180" s="112">
        <f t="shared" si="146"/>
        <v>0</v>
      </c>
      <c r="CI180" s="196">
        <f t="shared" si="147"/>
        <v>0</v>
      </c>
      <c r="CJ180" s="2">
        <f t="shared" si="148"/>
        <v>-224.90000000000009</v>
      </c>
      <c r="CK180" s="200">
        <f t="shared" si="152"/>
        <v>0</v>
      </c>
      <c r="CL180" s="201">
        <f t="shared" si="153"/>
        <v>-224.90000000000009</v>
      </c>
      <c r="CN180" s="126">
        <f t="shared" si="154"/>
        <v>-224.90000000000009</v>
      </c>
      <c r="CO180" s="50">
        <f t="shared" si="67"/>
        <v>1.7671061946902653E-3</v>
      </c>
      <c r="CP180" s="40">
        <f t="shared" si="155"/>
        <v>25.154223030983239</v>
      </c>
      <c r="CQ180" s="41">
        <f t="shared" si="156"/>
        <v>397939.8083501549</v>
      </c>
      <c r="CR180" s="41">
        <f t="shared" si="157"/>
        <v>397939.8083501549</v>
      </c>
      <c r="CS180" s="41">
        <f t="shared" si="158"/>
        <v>0</v>
      </c>
      <c r="CT180" s="41">
        <f t="shared" si="71"/>
        <v>-89496662.897949874</v>
      </c>
      <c r="CU180" s="112">
        <f t="shared" si="72"/>
        <v>0</v>
      </c>
    </row>
    <row r="181" spans="2:99" x14ac:dyDescent="0.25">
      <c r="B181" s="129">
        <v>38</v>
      </c>
      <c r="C181" s="114">
        <f>+$D$77-(B181-0.5)*$G$136</f>
        <v>-247.5</v>
      </c>
      <c r="D181" s="41" t="str">
        <f t="shared" ref="D181:K181" si="163">IF(D$58-E$58=0,"",(-(E$57-D$57)*$C181-(D$57*E$58-E$57*D$58))/(D$58-E$58))</f>
        <v/>
      </c>
      <c r="E181" s="41">
        <f t="shared" si="163"/>
        <v>1397.5</v>
      </c>
      <c r="F181" s="41">
        <f t="shared" si="163"/>
        <v>750</v>
      </c>
      <c r="G181" s="41">
        <f t="shared" si="163"/>
        <v>902.5</v>
      </c>
      <c r="H181" s="41" t="str">
        <f t="shared" si="163"/>
        <v/>
      </c>
      <c r="I181" s="41">
        <f t="shared" si="163"/>
        <v>-902.5</v>
      </c>
      <c r="J181" s="41">
        <f t="shared" si="163"/>
        <v>-750</v>
      </c>
      <c r="K181" s="121">
        <f t="shared" si="163"/>
        <v>-1397.5</v>
      </c>
      <c r="L181" s="126" t="str">
        <f t="shared" si="84"/>
        <v/>
      </c>
      <c r="M181" s="41">
        <f t="shared" si="85"/>
        <v>397.5</v>
      </c>
      <c r="N181" s="41">
        <f t="shared" si="86"/>
        <v>-150</v>
      </c>
      <c r="O181" s="41">
        <f t="shared" si="87"/>
        <v>-97.5</v>
      </c>
      <c r="P181" s="41" t="str">
        <f t="shared" si="88"/>
        <v/>
      </c>
      <c r="Q181" s="41">
        <f t="shared" si="89"/>
        <v>-602.5</v>
      </c>
      <c r="R181" s="41">
        <f t="shared" si="90"/>
        <v>-550</v>
      </c>
      <c r="S181" s="112">
        <f t="shared" si="91"/>
        <v>-1097.5</v>
      </c>
      <c r="T181" s="123" t="str">
        <f t="shared" si="92"/>
        <v/>
      </c>
      <c r="U181" s="41">
        <f t="shared" si="93"/>
        <v>1097.5</v>
      </c>
      <c r="V181" s="41">
        <f t="shared" si="94"/>
        <v>550</v>
      </c>
      <c r="W181" s="41">
        <f t="shared" si="95"/>
        <v>602.5</v>
      </c>
      <c r="X181" s="41" t="str">
        <f t="shared" si="96"/>
        <v/>
      </c>
      <c r="Y181" s="41">
        <f t="shared" si="97"/>
        <v>97.5</v>
      </c>
      <c r="Z181" s="41">
        <f t="shared" si="98"/>
        <v>150</v>
      </c>
      <c r="AA181" s="41">
        <f t="shared" si="99"/>
        <v>-397.5</v>
      </c>
      <c r="AB181" s="53"/>
      <c r="AC181" s="126" t="str">
        <f t="shared" si="100"/>
        <v/>
      </c>
      <c r="AD181" s="41" t="str">
        <f t="shared" si="101"/>
        <v/>
      </c>
      <c r="AE181" s="41">
        <f t="shared" si="102"/>
        <v>750</v>
      </c>
      <c r="AF181" s="41" t="str">
        <f t="shared" si="103"/>
        <v/>
      </c>
      <c r="AG181" s="41" t="str">
        <f t="shared" si="104"/>
        <v/>
      </c>
      <c r="AH181" s="41" t="str">
        <f t="shared" si="105"/>
        <v/>
      </c>
      <c r="AI181" s="41">
        <f t="shared" si="106"/>
        <v>-750</v>
      </c>
      <c r="AJ181" s="112" t="str">
        <f t="shared" si="107"/>
        <v/>
      </c>
      <c r="AK181" s="126" t="str">
        <f t="shared" si="108"/>
        <v/>
      </c>
      <c r="AL181" s="41" t="str">
        <f t="shared" si="109"/>
        <v/>
      </c>
      <c r="AM181" s="41">
        <f t="shared" si="110"/>
        <v>-150</v>
      </c>
      <c r="AN181" s="41" t="str">
        <f t="shared" si="111"/>
        <v/>
      </c>
      <c r="AO181" s="41" t="str">
        <f t="shared" si="112"/>
        <v/>
      </c>
      <c r="AP181" s="41" t="str">
        <f t="shared" si="113"/>
        <v/>
      </c>
      <c r="AQ181" s="41">
        <f t="shared" si="114"/>
        <v>-550</v>
      </c>
      <c r="AR181" s="112" t="str">
        <f t="shared" si="115"/>
        <v/>
      </c>
      <c r="AS181" s="123" t="str">
        <f t="shared" si="116"/>
        <v/>
      </c>
      <c r="AT181" s="41" t="str">
        <f t="shared" si="117"/>
        <v/>
      </c>
      <c r="AU181" s="41">
        <f t="shared" si="118"/>
        <v>550</v>
      </c>
      <c r="AV181" s="41" t="str">
        <f t="shared" si="119"/>
        <v/>
      </c>
      <c r="AW181" s="41" t="str">
        <f t="shared" si="120"/>
        <v/>
      </c>
      <c r="AX181" s="41" t="str">
        <f t="shared" si="121"/>
        <v/>
      </c>
      <c r="AY181" s="41">
        <f t="shared" si="122"/>
        <v>150</v>
      </c>
      <c r="AZ181" s="41" t="str">
        <f t="shared" si="123"/>
        <v/>
      </c>
      <c r="BA181" s="53"/>
      <c r="BB181" s="147" cm="1">
        <f t="array" ref="BB181:BG181">IFERROR(_xlfn._xlws.SORT(_xlfn.UNIQUE(_xlfn._xlws.FILTER($AC181:$AZ181,ISNUMBER($AC181:$AZ181)),TRUE),,,TRUE),"")</f>
        <v>-750</v>
      </c>
      <c r="BC181" s="51">
        <v>-550</v>
      </c>
      <c r="BD181" s="51">
        <v>-150</v>
      </c>
      <c r="BE181" s="51">
        <v>150</v>
      </c>
      <c r="BF181" s="51">
        <v>550</v>
      </c>
      <c r="BG181" s="51">
        <v>750</v>
      </c>
      <c r="BH181" s="51"/>
      <c r="BI181" s="51"/>
      <c r="BJ181" s="51">
        <f t="shared" si="124"/>
        <v>-247.5</v>
      </c>
      <c r="BK181" s="51">
        <f t="shared" si="125"/>
        <v>-247.5</v>
      </c>
      <c r="BL181" s="51">
        <f t="shared" si="126"/>
        <v>-247.5</v>
      </c>
      <c r="BM181" s="51">
        <f t="shared" si="127"/>
        <v>-247.5</v>
      </c>
      <c r="BN181" s="51">
        <f t="shared" si="128"/>
        <v>-247.5</v>
      </c>
      <c r="BO181" s="51">
        <f t="shared" si="129"/>
        <v>-247.5</v>
      </c>
      <c r="BP181" s="51" t="str">
        <f t="shared" si="130"/>
        <v/>
      </c>
      <c r="BQ181" s="148" t="str">
        <f t="shared" si="131"/>
        <v/>
      </c>
      <c r="BR181" s="170">
        <f t="shared" si="132"/>
        <v>6</v>
      </c>
      <c r="BS181" s="172">
        <f t="shared" si="133"/>
        <v>200</v>
      </c>
      <c r="BT181" s="172" t="str">
        <f t="shared" si="134"/>
        <v>hole</v>
      </c>
      <c r="BU181" s="172">
        <f t="shared" si="135"/>
        <v>300</v>
      </c>
      <c r="BV181" s="172" t="str">
        <f t="shared" si="136"/>
        <v>hole</v>
      </c>
      <c r="BW181" s="172">
        <f t="shared" si="137"/>
        <v>200</v>
      </c>
      <c r="BX181" s="172">
        <f t="shared" si="138"/>
        <v>0</v>
      </c>
      <c r="BY181" s="173">
        <f t="shared" si="139"/>
        <v>0</v>
      </c>
      <c r="BZ181" s="123" cm="1">
        <f t="array" ref="BZ181">IF(ISEVEN(BR181),SUM(BS181:BY181),SUM(ABS(BS181:BY181)))</f>
        <v>700</v>
      </c>
      <c r="CA181" s="112">
        <f t="shared" si="151"/>
        <v>15820.000000000002</v>
      </c>
      <c r="CB181" s="126">
        <f t="shared" si="140"/>
        <v>-650</v>
      </c>
      <c r="CC181" s="41">
        <f t="shared" si="141"/>
        <v>0</v>
      </c>
      <c r="CD181" s="41">
        <f t="shared" si="142"/>
        <v>0</v>
      </c>
      <c r="CE181" s="41">
        <f t="shared" si="143"/>
        <v>0</v>
      </c>
      <c r="CF181" s="41">
        <f t="shared" si="144"/>
        <v>650</v>
      </c>
      <c r="CG181" s="41">
        <f t="shared" si="145"/>
        <v>0</v>
      </c>
      <c r="CH181" s="112">
        <f t="shared" si="146"/>
        <v>0</v>
      </c>
      <c r="CI181" s="196">
        <f t="shared" si="147"/>
        <v>0</v>
      </c>
      <c r="CJ181" s="2">
        <f t="shared" si="148"/>
        <v>-247.5</v>
      </c>
      <c r="CK181" s="200">
        <f t="shared" si="152"/>
        <v>0</v>
      </c>
      <c r="CL181" s="201">
        <f t="shared" si="153"/>
        <v>-247.5</v>
      </c>
      <c r="CN181" s="126">
        <f t="shared" si="154"/>
        <v>-247.5</v>
      </c>
      <c r="CO181" s="50">
        <f t="shared" si="67"/>
        <v>1.7011061946902656E-3</v>
      </c>
      <c r="CP181" s="40">
        <f t="shared" si="155"/>
        <v>24.930473393815099</v>
      </c>
      <c r="CQ181" s="41">
        <f t="shared" si="156"/>
        <v>394400.08909015491</v>
      </c>
      <c r="CR181" s="41">
        <f t="shared" si="157"/>
        <v>394400.08909015491</v>
      </c>
      <c r="CS181" s="41">
        <f t="shared" si="158"/>
        <v>0</v>
      </c>
      <c r="CT181" s="41">
        <f t="shared" si="71"/>
        <v>-97614022.049813345</v>
      </c>
      <c r="CU181" s="112">
        <f t="shared" si="72"/>
        <v>0</v>
      </c>
    </row>
    <row r="182" spans="2:99" x14ac:dyDescent="0.25">
      <c r="B182" s="129">
        <v>39</v>
      </c>
      <c r="C182" s="114">
        <f>+$D$77-(B182-0.5)*$G$136</f>
        <v>-270.10000000000002</v>
      </c>
      <c r="D182" s="41" t="str">
        <f t="shared" ref="D182:K182" si="164">IF(D$58-E$58=0,"",(-(E$57-D$57)*$C182-(D$57*E$58-E$57*D$58))/(D$58-E$58))</f>
        <v/>
      </c>
      <c r="E182" s="41">
        <f t="shared" si="164"/>
        <v>1420.1</v>
      </c>
      <c r="F182" s="41">
        <f t="shared" si="164"/>
        <v>750</v>
      </c>
      <c r="G182" s="41">
        <f t="shared" si="164"/>
        <v>879.9</v>
      </c>
      <c r="H182" s="41" t="str">
        <f t="shared" si="164"/>
        <v/>
      </c>
      <c r="I182" s="41">
        <f t="shared" si="164"/>
        <v>-879.9</v>
      </c>
      <c r="J182" s="41">
        <f t="shared" si="164"/>
        <v>-750</v>
      </c>
      <c r="K182" s="121">
        <f t="shared" si="164"/>
        <v>-1420.1</v>
      </c>
      <c r="L182" s="126" t="str">
        <f t="shared" si="84"/>
        <v/>
      </c>
      <c r="M182" s="41">
        <f t="shared" si="85"/>
        <v>420.1</v>
      </c>
      <c r="N182" s="41">
        <f t="shared" si="86"/>
        <v>-150</v>
      </c>
      <c r="O182" s="41">
        <f t="shared" si="87"/>
        <v>-120.10000000000004</v>
      </c>
      <c r="P182" s="41" t="str">
        <f t="shared" si="88"/>
        <v/>
      </c>
      <c r="Q182" s="41">
        <f t="shared" si="89"/>
        <v>-579.9</v>
      </c>
      <c r="R182" s="41">
        <f t="shared" si="90"/>
        <v>-550</v>
      </c>
      <c r="S182" s="112">
        <f t="shared" si="91"/>
        <v>-1120.0999999999999</v>
      </c>
      <c r="T182" s="123" t="str">
        <f t="shared" si="92"/>
        <v/>
      </c>
      <c r="U182" s="41">
        <f t="shared" si="93"/>
        <v>1120.0999999999999</v>
      </c>
      <c r="V182" s="41">
        <f t="shared" si="94"/>
        <v>550</v>
      </c>
      <c r="W182" s="41">
        <f t="shared" si="95"/>
        <v>579.9</v>
      </c>
      <c r="X182" s="41" t="str">
        <f t="shared" si="96"/>
        <v/>
      </c>
      <c r="Y182" s="41">
        <f t="shared" si="97"/>
        <v>120.10000000000004</v>
      </c>
      <c r="Z182" s="41">
        <f t="shared" si="98"/>
        <v>150</v>
      </c>
      <c r="AA182" s="41">
        <f t="shared" si="99"/>
        <v>-420.1</v>
      </c>
      <c r="AB182" s="53"/>
      <c r="AC182" s="126" t="str">
        <f t="shared" si="100"/>
        <v/>
      </c>
      <c r="AD182" s="41" t="str">
        <f t="shared" si="101"/>
        <v/>
      </c>
      <c r="AE182" s="41">
        <f t="shared" si="102"/>
        <v>750</v>
      </c>
      <c r="AF182" s="41" t="str">
        <f t="shared" si="103"/>
        <v/>
      </c>
      <c r="AG182" s="41" t="str">
        <f t="shared" si="104"/>
        <v/>
      </c>
      <c r="AH182" s="41" t="str">
        <f t="shared" si="105"/>
        <v/>
      </c>
      <c r="AI182" s="41">
        <f t="shared" si="106"/>
        <v>-750</v>
      </c>
      <c r="AJ182" s="112" t="str">
        <f t="shared" si="107"/>
        <v/>
      </c>
      <c r="AK182" s="126" t="str">
        <f t="shared" si="108"/>
        <v/>
      </c>
      <c r="AL182" s="41" t="str">
        <f t="shared" si="109"/>
        <v/>
      </c>
      <c r="AM182" s="41">
        <f t="shared" si="110"/>
        <v>-150</v>
      </c>
      <c r="AN182" s="41" t="str">
        <f t="shared" si="111"/>
        <v/>
      </c>
      <c r="AO182" s="41" t="str">
        <f t="shared" si="112"/>
        <v/>
      </c>
      <c r="AP182" s="41" t="str">
        <f t="shared" si="113"/>
        <v/>
      </c>
      <c r="AQ182" s="41">
        <f t="shared" si="114"/>
        <v>-550</v>
      </c>
      <c r="AR182" s="112" t="str">
        <f t="shared" si="115"/>
        <v/>
      </c>
      <c r="AS182" s="123" t="str">
        <f t="shared" si="116"/>
        <v/>
      </c>
      <c r="AT182" s="41" t="str">
        <f t="shared" si="117"/>
        <v/>
      </c>
      <c r="AU182" s="41">
        <f t="shared" si="118"/>
        <v>550</v>
      </c>
      <c r="AV182" s="41" t="str">
        <f t="shared" si="119"/>
        <v/>
      </c>
      <c r="AW182" s="41" t="str">
        <f t="shared" si="120"/>
        <v/>
      </c>
      <c r="AX182" s="41" t="str">
        <f t="shared" si="121"/>
        <v/>
      </c>
      <c r="AY182" s="41">
        <f t="shared" si="122"/>
        <v>150</v>
      </c>
      <c r="AZ182" s="41" t="str">
        <f t="shared" si="123"/>
        <v/>
      </c>
      <c r="BA182" s="53"/>
      <c r="BB182" s="147" cm="1">
        <f t="array" ref="BB182:BG182">IFERROR(_xlfn._xlws.SORT(_xlfn.UNIQUE(_xlfn._xlws.FILTER($AC182:$AZ182,ISNUMBER($AC182:$AZ182)),TRUE),,,TRUE),"")</f>
        <v>-750</v>
      </c>
      <c r="BC182" s="51">
        <v>-550</v>
      </c>
      <c r="BD182" s="51">
        <v>-150</v>
      </c>
      <c r="BE182" s="51">
        <v>150</v>
      </c>
      <c r="BF182" s="51">
        <v>550</v>
      </c>
      <c r="BG182" s="51">
        <v>750</v>
      </c>
      <c r="BH182" s="51"/>
      <c r="BI182" s="51"/>
      <c r="BJ182" s="51">
        <f t="shared" si="124"/>
        <v>-270.10000000000002</v>
      </c>
      <c r="BK182" s="51">
        <f t="shared" si="125"/>
        <v>-270.10000000000002</v>
      </c>
      <c r="BL182" s="51">
        <f t="shared" si="126"/>
        <v>-270.10000000000002</v>
      </c>
      <c r="BM182" s="51">
        <f t="shared" si="127"/>
        <v>-270.10000000000002</v>
      </c>
      <c r="BN182" s="51">
        <f t="shared" si="128"/>
        <v>-270.10000000000002</v>
      </c>
      <c r="BO182" s="51">
        <f t="shared" si="129"/>
        <v>-270.10000000000002</v>
      </c>
      <c r="BP182" s="51" t="str">
        <f t="shared" si="130"/>
        <v/>
      </c>
      <c r="BQ182" s="148" t="str">
        <f t="shared" si="131"/>
        <v/>
      </c>
      <c r="BR182" s="170">
        <f t="shared" si="132"/>
        <v>6</v>
      </c>
      <c r="BS182" s="172">
        <f t="shared" si="133"/>
        <v>200</v>
      </c>
      <c r="BT182" s="172" t="str">
        <f t="shared" si="134"/>
        <v>hole</v>
      </c>
      <c r="BU182" s="172">
        <f t="shared" si="135"/>
        <v>300</v>
      </c>
      <c r="BV182" s="172" t="str">
        <f t="shared" si="136"/>
        <v>hole</v>
      </c>
      <c r="BW182" s="172">
        <f t="shared" si="137"/>
        <v>200</v>
      </c>
      <c r="BX182" s="172">
        <f t="shared" si="138"/>
        <v>0</v>
      </c>
      <c r="BY182" s="173">
        <f t="shared" si="139"/>
        <v>0</v>
      </c>
      <c r="BZ182" s="123" cm="1">
        <f t="array" ref="BZ182">IF(ISEVEN(BR182),SUM(BS182:BY182),SUM(ABS(BS182:BY182)))</f>
        <v>700</v>
      </c>
      <c r="CA182" s="112">
        <f t="shared" si="151"/>
        <v>15820.000000000002</v>
      </c>
      <c r="CB182" s="126">
        <f t="shared" si="140"/>
        <v>-650</v>
      </c>
      <c r="CC182" s="41">
        <f t="shared" si="141"/>
        <v>0</v>
      </c>
      <c r="CD182" s="41">
        <f t="shared" si="142"/>
        <v>0</v>
      </c>
      <c r="CE182" s="41">
        <f t="shared" si="143"/>
        <v>0</v>
      </c>
      <c r="CF182" s="41">
        <f t="shared" si="144"/>
        <v>650</v>
      </c>
      <c r="CG182" s="41">
        <f t="shared" si="145"/>
        <v>0</v>
      </c>
      <c r="CH182" s="112">
        <f t="shared" si="146"/>
        <v>0</v>
      </c>
      <c r="CI182" s="196">
        <f t="shared" si="147"/>
        <v>0</v>
      </c>
      <c r="CJ182" s="2">
        <f t="shared" si="148"/>
        <v>-270.10000000000002</v>
      </c>
      <c r="CK182" s="200">
        <f t="shared" si="152"/>
        <v>0</v>
      </c>
      <c r="CL182" s="201">
        <f t="shared" si="153"/>
        <v>-270.10000000000002</v>
      </c>
      <c r="CN182" s="126">
        <f t="shared" si="154"/>
        <v>-270.10000000000002</v>
      </c>
      <c r="CO182" s="50">
        <f t="shared" si="67"/>
        <v>1.6351061946902655E-3</v>
      </c>
      <c r="CP182" s="40">
        <f t="shared" si="155"/>
        <v>24.651184756646959</v>
      </c>
      <c r="CQ182" s="41">
        <f t="shared" si="156"/>
        <v>389981.74285015493</v>
      </c>
      <c r="CR182" s="41">
        <f t="shared" si="157"/>
        <v>389981.74285015493</v>
      </c>
      <c r="CS182" s="41">
        <f t="shared" si="158"/>
        <v>0</v>
      </c>
      <c r="CT182" s="41">
        <f t="shared" si="71"/>
        <v>-105334068.74382685</v>
      </c>
      <c r="CU182" s="112">
        <f t="shared" si="72"/>
        <v>0</v>
      </c>
    </row>
    <row r="183" spans="2:99" x14ac:dyDescent="0.25">
      <c r="B183" s="129">
        <v>40</v>
      </c>
      <c r="C183" s="114">
        <f>+$D$77-(B183-0.5)*$G$136</f>
        <v>-292.70000000000005</v>
      </c>
      <c r="D183" s="41" t="str">
        <f t="shared" ref="D183:K183" si="165">IF(D$58-E$58=0,"",(-(E$57-D$57)*$C183-(D$57*E$58-E$57*D$58))/(D$58-E$58))</f>
        <v/>
      </c>
      <c r="E183" s="41">
        <f t="shared" si="165"/>
        <v>1442.7</v>
      </c>
      <c r="F183" s="41">
        <f t="shared" si="165"/>
        <v>750</v>
      </c>
      <c r="G183" s="41">
        <f t="shared" si="165"/>
        <v>857.3</v>
      </c>
      <c r="H183" s="41" t="str">
        <f t="shared" si="165"/>
        <v/>
      </c>
      <c r="I183" s="41">
        <f t="shared" si="165"/>
        <v>-857.3</v>
      </c>
      <c r="J183" s="41">
        <f t="shared" si="165"/>
        <v>-750</v>
      </c>
      <c r="K183" s="121">
        <f t="shared" si="165"/>
        <v>-1442.7</v>
      </c>
      <c r="L183" s="126" t="str">
        <f t="shared" si="84"/>
        <v/>
      </c>
      <c r="M183" s="41">
        <f t="shared" si="85"/>
        <v>442.7</v>
      </c>
      <c r="N183" s="41">
        <f t="shared" si="86"/>
        <v>-150</v>
      </c>
      <c r="O183" s="41">
        <f t="shared" si="87"/>
        <v>-142.70000000000005</v>
      </c>
      <c r="P183" s="41" t="str">
        <f t="shared" si="88"/>
        <v/>
      </c>
      <c r="Q183" s="41">
        <f t="shared" si="89"/>
        <v>-557.29999999999995</v>
      </c>
      <c r="R183" s="41">
        <f t="shared" si="90"/>
        <v>-550</v>
      </c>
      <c r="S183" s="112">
        <f t="shared" si="91"/>
        <v>-1142.7</v>
      </c>
      <c r="T183" s="123" t="str">
        <f t="shared" si="92"/>
        <v/>
      </c>
      <c r="U183" s="41">
        <f t="shared" si="93"/>
        <v>1142.7</v>
      </c>
      <c r="V183" s="41">
        <f t="shared" si="94"/>
        <v>550</v>
      </c>
      <c r="W183" s="41">
        <f t="shared" si="95"/>
        <v>557.29999999999995</v>
      </c>
      <c r="X183" s="41" t="str">
        <f t="shared" si="96"/>
        <v/>
      </c>
      <c r="Y183" s="41">
        <f t="shared" si="97"/>
        <v>142.70000000000005</v>
      </c>
      <c r="Z183" s="41">
        <f t="shared" si="98"/>
        <v>150</v>
      </c>
      <c r="AA183" s="41">
        <f t="shared" si="99"/>
        <v>-442.7</v>
      </c>
      <c r="AB183" s="53"/>
      <c r="AC183" s="126" t="str">
        <f t="shared" si="100"/>
        <v/>
      </c>
      <c r="AD183" s="41" t="str">
        <f t="shared" si="101"/>
        <v/>
      </c>
      <c r="AE183" s="41">
        <f t="shared" si="102"/>
        <v>750</v>
      </c>
      <c r="AF183" s="41" t="str">
        <f t="shared" si="103"/>
        <v/>
      </c>
      <c r="AG183" s="41" t="str">
        <f t="shared" si="104"/>
        <v/>
      </c>
      <c r="AH183" s="41" t="str">
        <f t="shared" si="105"/>
        <v/>
      </c>
      <c r="AI183" s="41">
        <f t="shared" si="106"/>
        <v>-750</v>
      </c>
      <c r="AJ183" s="112" t="str">
        <f t="shared" si="107"/>
        <v/>
      </c>
      <c r="AK183" s="126" t="str">
        <f t="shared" si="108"/>
        <v/>
      </c>
      <c r="AL183" s="41" t="str">
        <f t="shared" si="109"/>
        <v/>
      </c>
      <c r="AM183" s="41">
        <f t="shared" si="110"/>
        <v>-150</v>
      </c>
      <c r="AN183" s="41" t="str">
        <f t="shared" si="111"/>
        <v/>
      </c>
      <c r="AO183" s="41" t="str">
        <f t="shared" si="112"/>
        <v/>
      </c>
      <c r="AP183" s="41" t="str">
        <f t="shared" si="113"/>
        <v/>
      </c>
      <c r="AQ183" s="41">
        <f t="shared" si="114"/>
        <v>-550</v>
      </c>
      <c r="AR183" s="112" t="str">
        <f t="shared" si="115"/>
        <v/>
      </c>
      <c r="AS183" s="123" t="str">
        <f t="shared" si="116"/>
        <v/>
      </c>
      <c r="AT183" s="41" t="str">
        <f t="shared" si="117"/>
        <v/>
      </c>
      <c r="AU183" s="41">
        <f t="shared" si="118"/>
        <v>550</v>
      </c>
      <c r="AV183" s="41" t="str">
        <f t="shared" si="119"/>
        <v/>
      </c>
      <c r="AW183" s="41" t="str">
        <f t="shared" si="120"/>
        <v/>
      </c>
      <c r="AX183" s="41" t="str">
        <f t="shared" si="121"/>
        <v/>
      </c>
      <c r="AY183" s="41">
        <f t="shared" si="122"/>
        <v>150</v>
      </c>
      <c r="AZ183" s="41" t="str">
        <f t="shared" si="123"/>
        <v/>
      </c>
      <c r="BA183" s="53"/>
      <c r="BB183" s="147" cm="1">
        <f t="array" ref="BB183:BG183">IFERROR(_xlfn._xlws.SORT(_xlfn.UNIQUE(_xlfn._xlws.FILTER($AC183:$AZ183,ISNUMBER($AC183:$AZ183)),TRUE),,,TRUE),"")</f>
        <v>-750</v>
      </c>
      <c r="BC183" s="51">
        <v>-550</v>
      </c>
      <c r="BD183" s="51">
        <v>-150</v>
      </c>
      <c r="BE183" s="51">
        <v>150</v>
      </c>
      <c r="BF183" s="51">
        <v>550</v>
      </c>
      <c r="BG183" s="51">
        <v>750</v>
      </c>
      <c r="BH183" s="51"/>
      <c r="BI183" s="51"/>
      <c r="BJ183" s="51">
        <f t="shared" si="124"/>
        <v>-292.70000000000005</v>
      </c>
      <c r="BK183" s="51">
        <f t="shared" si="125"/>
        <v>-292.70000000000005</v>
      </c>
      <c r="BL183" s="51">
        <f t="shared" si="126"/>
        <v>-292.70000000000005</v>
      </c>
      <c r="BM183" s="51">
        <f t="shared" si="127"/>
        <v>-292.70000000000005</v>
      </c>
      <c r="BN183" s="51">
        <f t="shared" si="128"/>
        <v>-292.70000000000005</v>
      </c>
      <c r="BO183" s="51">
        <f t="shared" si="129"/>
        <v>-292.70000000000005</v>
      </c>
      <c r="BP183" s="51" t="str">
        <f t="shared" si="130"/>
        <v/>
      </c>
      <c r="BQ183" s="148" t="str">
        <f t="shared" si="131"/>
        <v/>
      </c>
      <c r="BR183" s="170">
        <f t="shared" si="132"/>
        <v>6</v>
      </c>
      <c r="BS183" s="172">
        <f t="shared" si="133"/>
        <v>200</v>
      </c>
      <c r="BT183" s="172" t="str">
        <f t="shared" si="134"/>
        <v>hole</v>
      </c>
      <c r="BU183" s="172">
        <f t="shared" si="135"/>
        <v>300</v>
      </c>
      <c r="BV183" s="172" t="str">
        <f t="shared" si="136"/>
        <v>hole</v>
      </c>
      <c r="BW183" s="172">
        <f t="shared" si="137"/>
        <v>200</v>
      </c>
      <c r="BX183" s="172">
        <f t="shared" si="138"/>
        <v>0</v>
      </c>
      <c r="BY183" s="173">
        <f t="shared" si="139"/>
        <v>0</v>
      </c>
      <c r="BZ183" s="123" cm="1">
        <f t="array" ref="BZ183">IF(ISEVEN(BR183),SUM(BS183:BY183),SUM(ABS(BS183:BY183)))</f>
        <v>700</v>
      </c>
      <c r="CA183" s="112">
        <f t="shared" si="151"/>
        <v>15820.000000000002</v>
      </c>
      <c r="CB183" s="126">
        <f t="shared" si="140"/>
        <v>-650</v>
      </c>
      <c r="CC183" s="41">
        <f t="shared" si="141"/>
        <v>0</v>
      </c>
      <c r="CD183" s="41">
        <f t="shared" si="142"/>
        <v>0</v>
      </c>
      <c r="CE183" s="41">
        <f t="shared" si="143"/>
        <v>0</v>
      </c>
      <c r="CF183" s="41">
        <f t="shared" si="144"/>
        <v>650</v>
      </c>
      <c r="CG183" s="41">
        <f t="shared" si="145"/>
        <v>0</v>
      </c>
      <c r="CH183" s="112">
        <f t="shared" si="146"/>
        <v>0</v>
      </c>
      <c r="CI183" s="196">
        <f t="shared" si="147"/>
        <v>0</v>
      </c>
      <c r="CJ183" s="2">
        <f t="shared" si="148"/>
        <v>-292.70000000000005</v>
      </c>
      <c r="CK183" s="200">
        <f t="shared" si="152"/>
        <v>0</v>
      </c>
      <c r="CL183" s="201">
        <f t="shared" si="153"/>
        <v>-292.70000000000005</v>
      </c>
      <c r="CN183" s="126">
        <f t="shared" si="154"/>
        <v>-292.70000000000005</v>
      </c>
      <c r="CO183" s="50">
        <f t="shared" si="67"/>
        <v>1.5691061946902654E-3</v>
      </c>
      <c r="CP183" s="40">
        <f t="shared" si="155"/>
        <v>24.316357119478816</v>
      </c>
      <c r="CQ183" s="41">
        <f t="shared" si="156"/>
        <v>384684.76963015494</v>
      </c>
      <c r="CR183" s="41">
        <f t="shared" si="157"/>
        <v>384684.76963015494</v>
      </c>
      <c r="CS183" s="41">
        <f t="shared" si="158"/>
        <v>0</v>
      </c>
      <c r="CT183" s="41">
        <f t="shared" si="71"/>
        <v>-112597232.07074636</v>
      </c>
      <c r="CU183" s="112">
        <f t="shared" si="72"/>
        <v>0</v>
      </c>
    </row>
    <row r="184" spans="2:99" x14ac:dyDescent="0.25">
      <c r="B184" s="129">
        <v>41</v>
      </c>
      <c r="C184" s="114">
        <f>+$D$77-(B184-0.5)*$G$136</f>
        <v>-315.30000000000007</v>
      </c>
      <c r="D184" s="41" t="str">
        <f t="shared" ref="D184:K184" si="166">IF(D$58-E$58=0,"",(-(E$57-D$57)*$C184-(D$57*E$58-E$57*D$58))/(D$58-E$58))</f>
        <v/>
      </c>
      <c r="E184" s="41">
        <f t="shared" si="166"/>
        <v>1465.3</v>
      </c>
      <c r="F184" s="41">
        <f t="shared" si="166"/>
        <v>750</v>
      </c>
      <c r="G184" s="41">
        <f t="shared" si="166"/>
        <v>834.7</v>
      </c>
      <c r="H184" s="41" t="str">
        <f t="shared" si="166"/>
        <v/>
      </c>
      <c r="I184" s="41">
        <f t="shared" si="166"/>
        <v>-834.7</v>
      </c>
      <c r="J184" s="41">
        <f t="shared" si="166"/>
        <v>-750</v>
      </c>
      <c r="K184" s="121">
        <f t="shared" si="166"/>
        <v>-1465.3</v>
      </c>
      <c r="L184" s="126" t="str">
        <f t="shared" si="84"/>
        <v/>
      </c>
      <c r="M184" s="41">
        <f t="shared" si="85"/>
        <v>465.30000000000007</v>
      </c>
      <c r="N184" s="41">
        <f t="shared" si="86"/>
        <v>-150</v>
      </c>
      <c r="O184" s="41">
        <f t="shared" si="87"/>
        <v>-165.30000000000007</v>
      </c>
      <c r="P184" s="41" t="str">
        <f t="shared" si="88"/>
        <v/>
      </c>
      <c r="Q184" s="41">
        <f t="shared" si="89"/>
        <v>-534.69999999999993</v>
      </c>
      <c r="R184" s="41">
        <f t="shared" si="90"/>
        <v>-550</v>
      </c>
      <c r="S184" s="112">
        <f t="shared" si="91"/>
        <v>-1165.3</v>
      </c>
      <c r="T184" s="123" t="str">
        <f t="shared" si="92"/>
        <v/>
      </c>
      <c r="U184" s="41">
        <f t="shared" si="93"/>
        <v>1165.3</v>
      </c>
      <c r="V184" s="41">
        <f t="shared" si="94"/>
        <v>550</v>
      </c>
      <c r="W184" s="41">
        <f t="shared" si="95"/>
        <v>534.69999999999993</v>
      </c>
      <c r="X184" s="41" t="str">
        <f t="shared" si="96"/>
        <v/>
      </c>
      <c r="Y184" s="41">
        <f t="shared" si="97"/>
        <v>165.30000000000007</v>
      </c>
      <c r="Z184" s="41">
        <f t="shared" si="98"/>
        <v>150</v>
      </c>
      <c r="AA184" s="41">
        <f t="shared" si="99"/>
        <v>-465.30000000000007</v>
      </c>
      <c r="AB184" s="53"/>
      <c r="AC184" s="126" t="str">
        <f t="shared" si="100"/>
        <v/>
      </c>
      <c r="AD184" s="41" t="str">
        <f t="shared" si="101"/>
        <v/>
      </c>
      <c r="AE184" s="41">
        <f t="shared" si="102"/>
        <v>750</v>
      </c>
      <c r="AF184" s="41" t="str">
        <f t="shared" si="103"/>
        <v/>
      </c>
      <c r="AG184" s="41" t="str">
        <f t="shared" si="104"/>
        <v/>
      </c>
      <c r="AH184" s="41" t="str">
        <f t="shared" si="105"/>
        <v/>
      </c>
      <c r="AI184" s="41">
        <f t="shared" si="106"/>
        <v>-750</v>
      </c>
      <c r="AJ184" s="112" t="str">
        <f t="shared" si="107"/>
        <v/>
      </c>
      <c r="AK184" s="126" t="str">
        <f t="shared" si="108"/>
        <v/>
      </c>
      <c r="AL184" s="41" t="str">
        <f t="shared" si="109"/>
        <v/>
      </c>
      <c r="AM184" s="41" t="str">
        <f t="shared" si="110"/>
        <v/>
      </c>
      <c r="AN184" s="41">
        <f t="shared" si="111"/>
        <v>-165.30000000000007</v>
      </c>
      <c r="AO184" s="41" t="str">
        <f t="shared" si="112"/>
        <v/>
      </c>
      <c r="AP184" s="41">
        <f t="shared" si="113"/>
        <v>-534.69999999999993</v>
      </c>
      <c r="AQ184" s="41" t="str">
        <f t="shared" si="114"/>
        <v/>
      </c>
      <c r="AR184" s="112" t="str">
        <f t="shared" si="115"/>
        <v/>
      </c>
      <c r="AS184" s="123" t="str">
        <f t="shared" si="116"/>
        <v/>
      </c>
      <c r="AT184" s="41" t="str">
        <f t="shared" si="117"/>
        <v/>
      </c>
      <c r="AU184" s="41" t="str">
        <f t="shared" si="118"/>
        <v/>
      </c>
      <c r="AV184" s="41">
        <f t="shared" si="119"/>
        <v>534.69999999999993</v>
      </c>
      <c r="AW184" s="41" t="str">
        <f t="shared" si="120"/>
        <v/>
      </c>
      <c r="AX184" s="41">
        <f t="shared" si="121"/>
        <v>165.30000000000007</v>
      </c>
      <c r="AY184" s="41" t="str">
        <f t="shared" si="122"/>
        <v/>
      </c>
      <c r="AZ184" s="41" t="str">
        <f t="shared" si="123"/>
        <v/>
      </c>
      <c r="BA184" s="53"/>
      <c r="BB184" s="147" cm="1">
        <f t="array" ref="BB184:BG184">IFERROR(_xlfn._xlws.SORT(_xlfn.UNIQUE(_xlfn._xlws.FILTER($AC184:$AZ184,ISNUMBER($AC184:$AZ184)),TRUE),,,TRUE),"")</f>
        <v>-750</v>
      </c>
      <c r="BC184" s="51">
        <v>-534.69999999999993</v>
      </c>
      <c r="BD184" s="51">
        <v>-165.30000000000007</v>
      </c>
      <c r="BE184" s="51">
        <v>165.30000000000007</v>
      </c>
      <c r="BF184" s="51">
        <v>534.69999999999993</v>
      </c>
      <c r="BG184" s="51">
        <v>750</v>
      </c>
      <c r="BH184" s="51"/>
      <c r="BI184" s="51"/>
      <c r="BJ184" s="51">
        <f t="shared" si="124"/>
        <v>-315.30000000000007</v>
      </c>
      <c r="BK184" s="51">
        <f t="shared" si="125"/>
        <v>-315.30000000000007</v>
      </c>
      <c r="BL184" s="51">
        <f t="shared" si="126"/>
        <v>-315.30000000000007</v>
      </c>
      <c r="BM184" s="51">
        <f t="shared" si="127"/>
        <v>-315.30000000000007</v>
      </c>
      <c r="BN184" s="51">
        <f t="shared" si="128"/>
        <v>-315.30000000000007</v>
      </c>
      <c r="BO184" s="51">
        <f t="shared" si="129"/>
        <v>-315.30000000000007</v>
      </c>
      <c r="BP184" s="51" t="str">
        <f t="shared" si="130"/>
        <v/>
      </c>
      <c r="BQ184" s="148" t="str">
        <f t="shared" si="131"/>
        <v/>
      </c>
      <c r="BR184" s="170">
        <f t="shared" si="132"/>
        <v>6</v>
      </c>
      <c r="BS184" s="172">
        <f t="shared" si="133"/>
        <v>215.30000000000007</v>
      </c>
      <c r="BT184" s="172" t="str">
        <f t="shared" si="134"/>
        <v>hole</v>
      </c>
      <c r="BU184" s="172">
        <f t="shared" si="135"/>
        <v>330.60000000000014</v>
      </c>
      <c r="BV184" s="172" t="str">
        <f t="shared" si="136"/>
        <v>hole</v>
      </c>
      <c r="BW184" s="172">
        <f t="shared" si="137"/>
        <v>215.30000000000007</v>
      </c>
      <c r="BX184" s="172">
        <f t="shared" si="138"/>
        <v>0</v>
      </c>
      <c r="BY184" s="173">
        <f t="shared" si="139"/>
        <v>0</v>
      </c>
      <c r="BZ184" s="123" cm="1">
        <f t="array" ref="BZ184">IF(ISEVEN(BR184),SUM(BS184:BY184),SUM(ABS(BS184:BY184)))</f>
        <v>761.20000000000027</v>
      </c>
      <c r="CA184" s="112">
        <f t="shared" si="151"/>
        <v>17203.120000000006</v>
      </c>
      <c r="CB184" s="126">
        <f t="shared" si="140"/>
        <v>-642.34999999999991</v>
      </c>
      <c r="CC184" s="41">
        <f t="shared" si="141"/>
        <v>0</v>
      </c>
      <c r="CD184" s="41">
        <f t="shared" si="142"/>
        <v>0</v>
      </c>
      <c r="CE184" s="41">
        <f t="shared" si="143"/>
        <v>0</v>
      </c>
      <c r="CF184" s="41">
        <f t="shared" si="144"/>
        <v>642.34999999999991</v>
      </c>
      <c r="CG184" s="41">
        <f t="shared" si="145"/>
        <v>0</v>
      </c>
      <c r="CH184" s="112">
        <f t="shared" si="146"/>
        <v>0</v>
      </c>
      <c r="CI184" s="196">
        <f t="shared" si="147"/>
        <v>0</v>
      </c>
      <c r="CJ184" s="2">
        <f t="shared" si="148"/>
        <v>-315.30000000000007</v>
      </c>
      <c r="CK184" s="200">
        <f t="shared" si="152"/>
        <v>0</v>
      </c>
      <c r="CL184" s="201">
        <f t="shared" si="153"/>
        <v>-315.30000000000007</v>
      </c>
      <c r="CN184" s="126">
        <f t="shared" si="154"/>
        <v>-315.30000000000007</v>
      </c>
      <c r="CO184" s="50">
        <f t="shared" si="67"/>
        <v>1.5031061946902654E-3</v>
      </c>
      <c r="CP184" s="40">
        <f t="shared" si="155"/>
        <v>23.925990482310674</v>
      </c>
      <c r="CQ184" s="41">
        <f t="shared" si="156"/>
        <v>411601.68538604857</v>
      </c>
      <c r="CR184" s="41">
        <f t="shared" si="157"/>
        <v>411601.68538604857</v>
      </c>
      <c r="CS184" s="41">
        <f t="shared" si="158"/>
        <v>0</v>
      </c>
      <c r="CT184" s="41">
        <f t="shared" si="71"/>
        <v>-129778011.40222114</v>
      </c>
      <c r="CU184" s="112">
        <f t="shared" si="72"/>
        <v>0</v>
      </c>
    </row>
    <row r="185" spans="2:99" x14ac:dyDescent="0.25">
      <c r="B185" s="129">
        <v>42</v>
      </c>
      <c r="C185" s="114">
        <f>+$D$77-(B185-0.5)*$G$136</f>
        <v>-337.90000000000009</v>
      </c>
      <c r="D185" s="41" t="str">
        <f t="shared" ref="D185:K185" si="167">IF(D$58-E$58=0,"",(-(E$57-D$57)*$C185-(D$57*E$58-E$57*D$58))/(D$58-E$58))</f>
        <v/>
      </c>
      <c r="E185" s="41">
        <f t="shared" si="167"/>
        <v>1487.9</v>
      </c>
      <c r="F185" s="41">
        <f t="shared" si="167"/>
        <v>750</v>
      </c>
      <c r="G185" s="41">
        <f t="shared" si="167"/>
        <v>812.1</v>
      </c>
      <c r="H185" s="41" t="str">
        <f t="shared" si="167"/>
        <v/>
      </c>
      <c r="I185" s="41">
        <f t="shared" si="167"/>
        <v>-812.1</v>
      </c>
      <c r="J185" s="41">
        <f t="shared" si="167"/>
        <v>-750</v>
      </c>
      <c r="K185" s="121">
        <f t="shared" si="167"/>
        <v>-1487.9</v>
      </c>
      <c r="L185" s="126" t="str">
        <f t="shared" si="84"/>
        <v/>
      </c>
      <c r="M185" s="41">
        <f t="shared" si="85"/>
        <v>487.90000000000009</v>
      </c>
      <c r="N185" s="41">
        <f t="shared" si="86"/>
        <v>-150</v>
      </c>
      <c r="O185" s="41">
        <f t="shared" si="87"/>
        <v>-187.90000000000006</v>
      </c>
      <c r="P185" s="41" t="str">
        <f t="shared" si="88"/>
        <v/>
      </c>
      <c r="Q185" s="41">
        <f t="shared" si="89"/>
        <v>-512.09999999999991</v>
      </c>
      <c r="R185" s="41">
        <f t="shared" si="90"/>
        <v>-550</v>
      </c>
      <c r="S185" s="112">
        <f t="shared" si="91"/>
        <v>-1187.9000000000001</v>
      </c>
      <c r="T185" s="123" t="str">
        <f t="shared" si="92"/>
        <v/>
      </c>
      <c r="U185" s="41">
        <f t="shared" si="93"/>
        <v>1187.9000000000001</v>
      </c>
      <c r="V185" s="41">
        <f t="shared" si="94"/>
        <v>550</v>
      </c>
      <c r="W185" s="41">
        <f t="shared" si="95"/>
        <v>512.09999999999991</v>
      </c>
      <c r="X185" s="41" t="str">
        <f t="shared" si="96"/>
        <v/>
      </c>
      <c r="Y185" s="41">
        <f t="shared" si="97"/>
        <v>187.90000000000006</v>
      </c>
      <c r="Z185" s="41">
        <f t="shared" si="98"/>
        <v>150</v>
      </c>
      <c r="AA185" s="41">
        <f t="shared" si="99"/>
        <v>-487.90000000000009</v>
      </c>
      <c r="AB185" s="53"/>
      <c r="AC185" s="126" t="str">
        <f t="shared" si="100"/>
        <v/>
      </c>
      <c r="AD185" s="41" t="str">
        <f t="shared" si="101"/>
        <v/>
      </c>
      <c r="AE185" s="41">
        <f t="shared" si="102"/>
        <v>750</v>
      </c>
      <c r="AF185" s="41" t="str">
        <f t="shared" si="103"/>
        <v/>
      </c>
      <c r="AG185" s="41" t="str">
        <f t="shared" si="104"/>
        <v/>
      </c>
      <c r="AH185" s="41" t="str">
        <f t="shared" si="105"/>
        <v/>
      </c>
      <c r="AI185" s="41">
        <f t="shared" si="106"/>
        <v>-750</v>
      </c>
      <c r="AJ185" s="112" t="str">
        <f t="shared" si="107"/>
        <v/>
      </c>
      <c r="AK185" s="126" t="str">
        <f t="shared" si="108"/>
        <v/>
      </c>
      <c r="AL185" s="41" t="str">
        <f t="shared" si="109"/>
        <v/>
      </c>
      <c r="AM185" s="41" t="str">
        <f t="shared" si="110"/>
        <v/>
      </c>
      <c r="AN185" s="41">
        <f t="shared" si="111"/>
        <v>-187.90000000000006</v>
      </c>
      <c r="AO185" s="41" t="str">
        <f t="shared" si="112"/>
        <v/>
      </c>
      <c r="AP185" s="41">
        <f t="shared" si="113"/>
        <v>-512.09999999999991</v>
      </c>
      <c r="AQ185" s="41" t="str">
        <f t="shared" si="114"/>
        <v/>
      </c>
      <c r="AR185" s="112" t="str">
        <f t="shared" si="115"/>
        <v/>
      </c>
      <c r="AS185" s="123" t="str">
        <f t="shared" si="116"/>
        <v/>
      </c>
      <c r="AT185" s="41" t="str">
        <f t="shared" si="117"/>
        <v/>
      </c>
      <c r="AU185" s="41" t="str">
        <f t="shared" si="118"/>
        <v/>
      </c>
      <c r="AV185" s="41">
        <f t="shared" si="119"/>
        <v>512.09999999999991</v>
      </c>
      <c r="AW185" s="41" t="str">
        <f t="shared" si="120"/>
        <v/>
      </c>
      <c r="AX185" s="41">
        <f t="shared" si="121"/>
        <v>187.90000000000006</v>
      </c>
      <c r="AY185" s="41" t="str">
        <f t="shared" si="122"/>
        <v/>
      </c>
      <c r="AZ185" s="41" t="str">
        <f t="shared" si="123"/>
        <v/>
      </c>
      <c r="BA185" s="53"/>
      <c r="BB185" s="147" cm="1">
        <f t="array" ref="BB185:BG185">IFERROR(_xlfn._xlws.SORT(_xlfn.UNIQUE(_xlfn._xlws.FILTER($AC185:$AZ185,ISNUMBER($AC185:$AZ185)),TRUE),,,TRUE),"")</f>
        <v>-750</v>
      </c>
      <c r="BC185" s="51">
        <v>-512.09999999999991</v>
      </c>
      <c r="BD185" s="51">
        <v>-187.90000000000006</v>
      </c>
      <c r="BE185" s="51">
        <v>187.90000000000006</v>
      </c>
      <c r="BF185" s="51">
        <v>512.09999999999991</v>
      </c>
      <c r="BG185" s="51">
        <v>750</v>
      </c>
      <c r="BH185" s="51"/>
      <c r="BI185" s="51"/>
      <c r="BJ185" s="51">
        <f t="shared" si="124"/>
        <v>-337.90000000000009</v>
      </c>
      <c r="BK185" s="51">
        <f t="shared" si="125"/>
        <v>-337.90000000000009</v>
      </c>
      <c r="BL185" s="51">
        <f t="shared" si="126"/>
        <v>-337.90000000000009</v>
      </c>
      <c r="BM185" s="51">
        <f t="shared" si="127"/>
        <v>-337.90000000000009</v>
      </c>
      <c r="BN185" s="51">
        <f t="shared" si="128"/>
        <v>-337.90000000000009</v>
      </c>
      <c r="BO185" s="51">
        <f t="shared" si="129"/>
        <v>-337.90000000000009</v>
      </c>
      <c r="BP185" s="51" t="str">
        <f t="shared" si="130"/>
        <v/>
      </c>
      <c r="BQ185" s="148" t="str">
        <f t="shared" si="131"/>
        <v/>
      </c>
      <c r="BR185" s="170">
        <f t="shared" si="132"/>
        <v>6</v>
      </c>
      <c r="BS185" s="172">
        <f t="shared" si="133"/>
        <v>237.90000000000009</v>
      </c>
      <c r="BT185" s="172" t="str">
        <f t="shared" si="134"/>
        <v>hole</v>
      </c>
      <c r="BU185" s="172">
        <f t="shared" si="135"/>
        <v>375.80000000000013</v>
      </c>
      <c r="BV185" s="172" t="str">
        <f t="shared" si="136"/>
        <v>hole</v>
      </c>
      <c r="BW185" s="172">
        <f t="shared" si="137"/>
        <v>237.90000000000009</v>
      </c>
      <c r="BX185" s="172">
        <f t="shared" si="138"/>
        <v>0</v>
      </c>
      <c r="BY185" s="173">
        <f t="shared" si="139"/>
        <v>0</v>
      </c>
      <c r="BZ185" s="123" cm="1">
        <f t="array" ref="BZ185">IF(ISEVEN(BR185),SUM(BS185:BY185),SUM(ABS(BS185:BY185)))</f>
        <v>851.60000000000036</v>
      </c>
      <c r="CA185" s="112">
        <f t="shared" si="151"/>
        <v>19246.160000000011</v>
      </c>
      <c r="CB185" s="126">
        <f t="shared" si="140"/>
        <v>-631.04999999999995</v>
      </c>
      <c r="CC185" s="41">
        <f t="shared" si="141"/>
        <v>0</v>
      </c>
      <c r="CD185" s="41">
        <f t="shared" si="142"/>
        <v>0</v>
      </c>
      <c r="CE185" s="41">
        <f t="shared" si="143"/>
        <v>0</v>
      </c>
      <c r="CF185" s="41">
        <f t="shared" si="144"/>
        <v>631.04999999999995</v>
      </c>
      <c r="CG185" s="41">
        <f t="shared" si="145"/>
        <v>0</v>
      </c>
      <c r="CH185" s="112">
        <f t="shared" si="146"/>
        <v>0</v>
      </c>
      <c r="CI185" s="196">
        <f t="shared" si="147"/>
        <v>0</v>
      </c>
      <c r="CJ185" s="2">
        <f t="shared" si="148"/>
        <v>-337.90000000000009</v>
      </c>
      <c r="CK185" s="200">
        <f t="shared" si="152"/>
        <v>0</v>
      </c>
      <c r="CL185" s="201">
        <f t="shared" si="153"/>
        <v>-337.90000000000009</v>
      </c>
      <c r="CN185" s="126">
        <f t="shared" si="154"/>
        <v>-337.90000000000009</v>
      </c>
      <c r="CO185" s="50">
        <f t="shared" si="67"/>
        <v>1.4371061946902653E-3</v>
      </c>
      <c r="CP185" s="40">
        <f t="shared" si="155"/>
        <v>23.480084845142532</v>
      </c>
      <c r="CQ185" s="41">
        <f t="shared" si="156"/>
        <v>451901.46974318865</v>
      </c>
      <c r="CR185" s="41">
        <f t="shared" si="157"/>
        <v>451901.46974318865</v>
      </c>
      <c r="CS185" s="41">
        <f t="shared" si="158"/>
        <v>0</v>
      </c>
      <c r="CT185" s="41">
        <f t="shared" si="71"/>
        <v>-152697506.62622347</v>
      </c>
      <c r="CU185" s="112">
        <f t="shared" si="72"/>
        <v>0</v>
      </c>
    </row>
    <row r="186" spans="2:99" x14ac:dyDescent="0.25">
      <c r="B186" s="129">
        <v>43</v>
      </c>
      <c r="C186" s="114">
        <f>+$D$77-(B186-0.5)*$G$136</f>
        <v>-360.50000000000011</v>
      </c>
      <c r="D186" s="41" t="str">
        <f t="shared" ref="D186:K186" si="168">IF(D$58-E$58=0,"",(-(E$57-D$57)*$C186-(D$57*E$58-E$57*D$58))/(D$58-E$58))</f>
        <v/>
      </c>
      <c r="E186" s="41">
        <f t="shared" si="168"/>
        <v>1510.5</v>
      </c>
      <c r="F186" s="41">
        <f t="shared" si="168"/>
        <v>750</v>
      </c>
      <c r="G186" s="41">
        <f t="shared" si="168"/>
        <v>789.49999999999989</v>
      </c>
      <c r="H186" s="41" t="str">
        <f t="shared" si="168"/>
        <v/>
      </c>
      <c r="I186" s="41">
        <f t="shared" si="168"/>
        <v>-789.49999999999989</v>
      </c>
      <c r="J186" s="41">
        <f t="shared" si="168"/>
        <v>-750</v>
      </c>
      <c r="K186" s="121">
        <f t="shared" si="168"/>
        <v>-1510.5</v>
      </c>
      <c r="L186" s="126" t="str">
        <f t="shared" si="84"/>
        <v/>
      </c>
      <c r="M186" s="41">
        <f t="shared" si="85"/>
        <v>510.50000000000017</v>
      </c>
      <c r="N186" s="41">
        <f t="shared" si="86"/>
        <v>-150</v>
      </c>
      <c r="O186" s="41">
        <f t="shared" si="87"/>
        <v>-210.50000000000014</v>
      </c>
      <c r="P186" s="41" t="str">
        <f t="shared" si="88"/>
        <v/>
      </c>
      <c r="Q186" s="41">
        <f t="shared" si="89"/>
        <v>-489.49999999999983</v>
      </c>
      <c r="R186" s="41">
        <f t="shared" si="90"/>
        <v>-550</v>
      </c>
      <c r="S186" s="112">
        <f t="shared" si="91"/>
        <v>-1210.5000000000002</v>
      </c>
      <c r="T186" s="123" t="str">
        <f t="shared" si="92"/>
        <v/>
      </c>
      <c r="U186" s="41">
        <f t="shared" si="93"/>
        <v>1210.5000000000002</v>
      </c>
      <c r="V186" s="41">
        <f t="shared" si="94"/>
        <v>550</v>
      </c>
      <c r="W186" s="41">
        <f t="shared" si="95"/>
        <v>489.49999999999983</v>
      </c>
      <c r="X186" s="41" t="str">
        <f t="shared" si="96"/>
        <v/>
      </c>
      <c r="Y186" s="41">
        <f t="shared" si="97"/>
        <v>210.50000000000014</v>
      </c>
      <c r="Z186" s="41">
        <f t="shared" si="98"/>
        <v>150</v>
      </c>
      <c r="AA186" s="41">
        <f t="shared" si="99"/>
        <v>-510.50000000000017</v>
      </c>
      <c r="AB186" s="53"/>
      <c r="AC186" s="126" t="str">
        <f t="shared" si="100"/>
        <v/>
      </c>
      <c r="AD186" s="41" t="str">
        <f t="shared" si="101"/>
        <v/>
      </c>
      <c r="AE186" s="41">
        <f t="shared" si="102"/>
        <v>750</v>
      </c>
      <c r="AF186" s="41" t="str">
        <f t="shared" si="103"/>
        <v/>
      </c>
      <c r="AG186" s="41" t="str">
        <f t="shared" si="104"/>
        <v/>
      </c>
      <c r="AH186" s="41" t="str">
        <f t="shared" si="105"/>
        <v/>
      </c>
      <c r="AI186" s="41">
        <f t="shared" si="106"/>
        <v>-750</v>
      </c>
      <c r="AJ186" s="112" t="str">
        <f t="shared" si="107"/>
        <v/>
      </c>
      <c r="AK186" s="126" t="str">
        <f t="shared" si="108"/>
        <v/>
      </c>
      <c r="AL186" s="41" t="str">
        <f t="shared" si="109"/>
        <v/>
      </c>
      <c r="AM186" s="41" t="str">
        <f t="shared" si="110"/>
        <v/>
      </c>
      <c r="AN186" s="41">
        <f t="shared" si="111"/>
        <v>-210.50000000000014</v>
      </c>
      <c r="AO186" s="41" t="str">
        <f t="shared" si="112"/>
        <v/>
      </c>
      <c r="AP186" s="41">
        <f t="shared" si="113"/>
        <v>-489.49999999999983</v>
      </c>
      <c r="AQ186" s="41" t="str">
        <f t="shared" si="114"/>
        <v/>
      </c>
      <c r="AR186" s="112" t="str">
        <f t="shared" si="115"/>
        <v/>
      </c>
      <c r="AS186" s="123" t="str">
        <f t="shared" si="116"/>
        <v/>
      </c>
      <c r="AT186" s="41" t="str">
        <f t="shared" si="117"/>
        <v/>
      </c>
      <c r="AU186" s="41" t="str">
        <f t="shared" si="118"/>
        <v/>
      </c>
      <c r="AV186" s="41">
        <f t="shared" si="119"/>
        <v>489.49999999999983</v>
      </c>
      <c r="AW186" s="41" t="str">
        <f t="shared" si="120"/>
        <v/>
      </c>
      <c r="AX186" s="41">
        <f t="shared" si="121"/>
        <v>210.50000000000014</v>
      </c>
      <c r="AY186" s="41" t="str">
        <f t="shared" si="122"/>
        <v/>
      </c>
      <c r="AZ186" s="41" t="str">
        <f t="shared" si="123"/>
        <v/>
      </c>
      <c r="BA186" s="53"/>
      <c r="BB186" s="147" cm="1">
        <f t="array" ref="BB186:BG186">IFERROR(_xlfn._xlws.SORT(_xlfn.UNIQUE(_xlfn._xlws.FILTER($AC186:$AZ186,ISNUMBER($AC186:$AZ186)),TRUE),,,TRUE),"")</f>
        <v>-750</v>
      </c>
      <c r="BC186" s="51">
        <v>-489.49999999999983</v>
      </c>
      <c r="BD186" s="51">
        <v>-210.50000000000014</v>
      </c>
      <c r="BE186" s="51">
        <v>210.50000000000014</v>
      </c>
      <c r="BF186" s="51">
        <v>489.49999999999983</v>
      </c>
      <c r="BG186" s="51">
        <v>750</v>
      </c>
      <c r="BH186" s="51"/>
      <c r="BI186" s="51"/>
      <c r="BJ186" s="51">
        <f t="shared" si="124"/>
        <v>-360.50000000000011</v>
      </c>
      <c r="BK186" s="51">
        <f t="shared" si="125"/>
        <v>-360.50000000000011</v>
      </c>
      <c r="BL186" s="51">
        <f t="shared" si="126"/>
        <v>-360.50000000000011</v>
      </c>
      <c r="BM186" s="51">
        <f t="shared" si="127"/>
        <v>-360.50000000000011</v>
      </c>
      <c r="BN186" s="51">
        <f t="shared" si="128"/>
        <v>-360.50000000000011</v>
      </c>
      <c r="BO186" s="51">
        <f t="shared" si="129"/>
        <v>-360.50000000000011</v>
      </c>
      <c r="BP186" s="51" t="str">
        <f t="shared" si="130"/>
        <v/>
      </c>
      <c r="BQ186" s="148" t="str">
        <f t="shared" si="131"/>
        <v/>
      </c>
      <c r="BR186" s="170">
        <f t="shared" si="132"/>
        <v>6</v>
      </c>
      <c r="BS186" s="172">
        <f t="shared" si="133"/>
        <v>260.50000000000017</v>
      </c>
      <c r="BT186" s="172" t="str">
        <f t="shared" si="134"/>
        <v>hole</v>
      </c>
      <c r="BU186" s="172">
        <f t="shared" si="135"/>
        <v>421.00000000000028</v>
      </c>
      <c r="BV186" s="172" t="str">
        <f t="shared" si="136"/>
        <v>hole</v>
      </c>
      <c r="BW186" s="172">
        <f t="shared" si="137"/>
        <v>260.50000000000017</v>
      </c>
      <c r="BX186" s="172">
        <f t="shared" si="138"/>
        <v>0</v>
      </c>
      <c r="BY186" s="173">
        <f t="shared" si="139"/>
        <v>0</v>
      </c>
      <c r="BZ186" s="123" cm="1">
        <f t="array" ref="BZ186">IF(ISEVEN(BR186),SUM(BS186:BY186),SUM(ABS(BS186:BY186)))</f>
        <v>942.00000000000068</v>
      </c>
      <c r="CA186" s="112">
        <f t="shared" si="151"/>
        <v>21289.200000000015</v>
      </c>
      <c r="CB186" s="126">
        <f t="shared" si="140"/>
        <v>-619.74999999999989</v>
      </c>
      <c r="CC186" s="41">
        <f t="shared" si="141"/>
        <v>0</v>
      </c>
      <c r="CD186" s="41">
        <f t="shared" si="142"/>
        <v>0</v>
      </c>
      <c r="CE186" s="41">
        <f t="shared" si="143"/>
        <v>0</v>
      </c>
      <c r="CF186" s="41">
        <f t="shared" si="144"/>
        <v>619.74999999999989</v>
      </c>
      <c r="CG186" s="41">
        <f t="shared" si="145"/>
        <v>0</v>
      </c>
      <c r="CH186" s="112">
        <f t="shared" si="146"/>
        <v>0</v>
      </c>
      <c r="CI186" s="196">
        <f t="shared" si="147"/>
        <v>0</v>
      </c>
      <c r="CJ186" s="2">
        <f t="shared" si="148"/>
        <v>-360.50000000000011</v>
      </c>
      <c r="CK186" s="200">
        <f t="shared" si="152"/>
        <v>0</v>
      </c>
      <c r="CL186" s="201">
        <f t="shared" si="153"/>
        <v>-360.50000000000011</v>
      </c>
      <c r="CN186" s="126">
        <f t="shared" si="154"/>
        <v>-360.50000000000011</v>
      </c>
      <c r="CO186" s="50">
        <f t="shared" si="67"/>
        <v>1.3711061946902652E-3</v>
      </c>
      <c r="CP186" s="40">
        <f t="shared" si="155"/>
        <v>22.978640207974387</v>
      </c>
      <c r="CQ186" s="41">
        <f t="shared" si="156"/>
        <v>489196.86711560865</v>
      </c>
      <c r="CR186" s="41">
        <f t="shared" si="157"/>
        <v>489196.86711560865</v>
      </c>
      <c r="CS186" s="41">
        <f t="shared" si="158"/>
        <v>0</v>
      </c>
      <c r="CT186" s="41">
        <f t="shared" si="71"/>
        <v>-176355470.59517696</v>
      </c>
      <c r="CU186" s="112">
        <f t="shared" si="72"/>
        <v>0</v>
      </c>
    </row>
    <row r="187" spans="2:99" x14ac:dyDescent="0.25">
      <c r="B187" s="129">
        <v>44</v>
      </c>
      <c r="C187" s="114">
        <f>+$D$77-(B187-0.5)*$G$136</f>
        <v>-383.1</v>
      </c>
      <c r="D187" s="41" t="str">
        <f t="shared" ref="D187:K187" si="169">IF(D$58-E$58=0,"",(-(E$57-D$57)*$C187-(D$57*E$58-E$57*D$58))/(D$58-E$58))</f>
        <v/>
      </c>
      <c r="E187" s="41">
        <f t="shared" si="169"/>
        <v>1533.1</v>
      </c>
      <c r="F187" s="41">
        <f t="shared" si="169"/>
        <v>750</v>
      </c>
      <c r="G187" s="41">
        <f t="shared" si="169"/>
        <v>766.9</v>
      </c>
      <c r="H187" s="41" t="str">
        <f t="shared" si="169"/>
        <v/>
      </c>
      <c r="I187" s="41">
        <f t="shared" si="169"/>
        <v>-766.9</v>
      </c>
      <c r="J187" s="41">
        <f t="shared" si="169"/>
        <v>-750</v>
      </c>
      <c r="K187" s="121">
        <f t="shared" si="169"/>
        <v>-1533.1</v>
      </c>
      <c r="L187" s="126" t="str">
        <f t="shared" si="84"/>
        <v/>
      </c>
      <c r="M187" s="41">
        <f t="shared" si="85"/>
        <v>533.1</v>
      </c>
      <c r="N187" s="41">
        <f t="shared" si="86"/>
        <v>-150</v>
      </c>
      <c r="O187" s="41">
        <f t="shared" si="87"/>
        <v>-233.1</v>
      </c>
      <c r="P187" s="41" t="str">
        <f t="shared" si="88"/>
        <v/>
      </c>
      <c r="Q187" s="41">
        <f t="shared" si="89"/>
        <v>-466.9</v>
      </c>
      <c r="R187" s="41">
        <f t="shared" si="90"/>
        <v>-550</v>
      </c>
      <c r="S187" s="112">
        <f t="shared" si="91"/>
        <v>-1233.0999999999999</v>
      </c>
      <c r="T187" s="123" t="str">
        <f t="shared" si="92"/>
        <v/>
      </c>
      <c r="U187" s="41">
        <f t="shared" si="93"/>
        <v>1233.0999999999999</v>
      </c>
      <c r="V187" s="41">
        <f t="shared" si="94"/>
        <v>550</v>
      </c>
      <c r="W187" s="41">
        <f t="shared" si="95"/>
        <v>466.9</v>
      </c>
      <c r="X187" s="41" t="str">
        <f t="shared" si="96"/>
        <v/>
      </c>
      <c r="Y187" s="41">
        <f t="shared" si="97"/>
        <v>233.1</v>
      </c>
      <c r="Z187" s="41">
        <f t="shared" si="98"/>
        <v>150</v>
      </c>
      <c r="AA187" s="41">
        <f t="shared" si="99"/>
        <v>-533.1</v>
      </c>
      <c r="AB187" s="53"/>
      <c r="AC187" s="126" t="str">
        <f t="shared" si="100"/>
        <v/>
      </c>
      <c r="AD187" s="41" t="str">
        <f t="shared" si="101"/>
        <v/>
      </c>
      <c r="AE187" s="41">
        <f t="shared" si="102"/>
        <v>750</v>
      </c>
      <c r="AF187" s="41" t="str">
        <f t="shared" si="103"/>
        <v/>
      </c>
      <c r="AG187" s="41" t="str">
        <f t="shared" si="104"/>
        <v/>
      </c>
      <c r="AH187" s="41" t="str">
        <f t="shared" si="105"/>
        <v/>
      </c>
      <c r="AI187" s="41">
        <f t="shared" si="106"/>
        <v>-750</v>
      </c>
      <c r="AJ187" s="112" t="str">
        <f t="shared" si="107"/>
        <v/>
      </c>
      <c r="AK187" s="126" t="str">
        <f t="shared" si="108"/>
        <v/>
      </c>
      <c r="AL187" s="41" t="str">
        <f t="shared" si="109"/>
        <v/>
      </c>
      <c r="AM187" s="41" t="str">
        <f t="shared" si="110"/>
        <v/>
      </c>
      <c r="AN187" s="41">
        <f t="shared" si="111"/>
        <v>-233.1</v>
      </c>
      <c r="AO187" s="41" t="str">
        <f t="shared" si="112"/>
        <v/>
      </c>
      <c r="AP187" s="41">
        <f t="shared" si="113"/>
        <v>-466.9</v>
      </c>
      <c r="AQ187" s="41" t="str">
        <f t="shared" si="114"/>
        <v/>
      </c>
      <c r="AR187" s="112" t="str">
        <f t="shared" si="115"/>
        <v/>
      </c>
      <c r="AS187" s="123" t="str">
        <f t="shared" si="116"/>
        <v/>
      </c>
      <c r="AT187" s="41" t="str">
        <f t="shared" si="117"/>
        <v/>
      </c>
      <c r="AU187" s="41" t="str">
        <f t="shared" si="118"/>
        <v/>
      </c>
      <c r="AV187" s="41">
        <f t="shared" si="119"/>
        <v>466.9</v>
      </c>
      <c r="AW187" s="41" t="str">
        <f t="shared" si="120"/>
        <v/>
      </c>
      <c r="AX187" s="41">
        <f t="shared" si="121"/>
        <v>233.1</v>
      </c>
      <c r="AY187" s="41" t="str">
        <f t="shared" si="122"/>
        <v/>
      </c>
      <c r="AZ187" s="41" t="str">
        <f t="shared" si="123"/>
        <v/>
      </c>
      <c r="BA187" s="53"/>
      <c r="BB187" s="147" cm="1">
        <f t="array" ref="BB187:BG187">IFERROR(_xlfn._xlws.SORT(_xlfn.UNIQUE(_xlfn._xlws.FILTER($AC187:$AZ187,ISNUMBER($AC187:$AZ187)),TRUE),,,TRUE),"")</f>
        <v>-750</v>
      </c>
      <c r="BC187" s="51">
        <v>-466.9</v>
      </c>
      <c r="BD187" s="51">
        <v>-233.1</v>
      </c>
      <c r="BE187" s="51">
        <v>233.1</v>
      </c>
      <c r="BF187" s="51">
        <v>466.9</v>
      </c>
      <c r="BG187" s="51">
        <v>750</v>
      </c>
      <c r="BH187" s="51"/>
      <c r="BI187" s="51"/>
      <c r="BJ187" s="51">
        <f t="shared" si="124"/>
        <v>-383.1</v>
      </c>
      <c r="BK187" s="51">
        <f t="shared" si="125"/>
        <v>-383.1</v>
      </c>
      <c r="BL187" s="51">
        <f t="shared" si="126"/>
        <v>-383.1</v>
      </c>
      <c r="BM187" s="51">
        <f t="shared" si="127"/>
        <v>-383.1</v>
      </c>
      <c r="BN187" s="51">
        <f t="shared" si="128"/>
        <v>-383.1</v>
      </c>
      <c r="BO187" s="51">
        <f t="shared" si="129"/>
        <v>-383.1</v>
      </c>
      <c r="BP187" s="51" t="str">
        <f t="shared" si="130"/>
        <v/>
      </c>
      <c r="BQ187" s="148" t="str">
        <f t="shared" si="131"/>
        <v/>
      </c>
      <c r="BR187" s="170">
        <f t="shared" si="132"/>
        <v>6</v>
      </c>
      <c r="BS187" s="172">
        <f t="shared" si="133"/>
        <v>283.10000000000002</v>
      </c>
      <c r="BT187" s="172" t="str">
        <f t="shared" si="134"/>
        <v>hole</v>
      </c>
      <c r="BU187" s="172">
        <f t="shared" si="135"/>
        <v>466.2</v>
      </c>
      <c r="BV187" s="172" t="str">
        <f t="shared" si="136"/>
        <v>hole</v>
      </c>
      <c r="BW187" s="172">
        <f t="shared" si="137"/>
        <v>283.10000000000002</v>
      </c>
      <c r="BX187" s="172">
        <f t="shared" si="138"/>
        <v>0</v>
      </c>
      <c r="BY187" s="173">
        <f t="shared" si="139"/>
        <v>0</v>
      </c>
      <c r="BZ187" s="123" cm="1">
        <f t="array" ref="BZ187">IF(ISEVEN(BR187),SUM(BS187:BY187),SUM(ABS(BS187:BY187)))</f>
        <v>1032.4000000000001</v>
      </c>
      <c r="CA187" s="112">
        <f t="shared" si="151"/>
        <v>23332.240000000005</v>
      </c>
      <c r="CB187" s="126">
        <f t="shared" si="140"/>
        <v>-608.45000000000005</v>
      </c>
      <c r="CC187" s="41">
        <f t="shared" si="141"/>
        <v>0</v>
      </c>
      <c r="CD187" s="41">
        <f t="shared" si="142"/>
        <v>0</v>
      </c>
      <c r="CE187" s="41">
        <f t="shared" si="143"/>
        <v>0</v>
      </c>
      <c r="CF187" s="41">
        <f t="shared" si="144"/>
        <v>608.45000000000005</v>
      </c>
      <c r="CG187" s="41">
        <f t="shared" si="145"/>
        <v>0</v>
      </c>
      <c r="CH187" s="112">
        <f t="shared" si="146"/>
        <v>0</v>
      </c>
      <c r="CI187" s="196">
        <f t="shared" si="147"/>
        <v>0</v>
      </c>
      <c r="CJ187" s="2">
        <f t="shared" si="148"/>
        <v>-383.1</v>
      </c>
      <c r="CK187" s="200">
        <f t="shared" si="152"/>
        <v>0</v>
      </c>
      <c r="CL187" s="201">
        <f t="shared" si="153"/>
        <v>-383.1</v>
      </c>
      <c r="CN187" s="126">
        <f t="shared" si="154"/>
        <v>-383.1</v>
      </c>
      <c r="CO187" s="50">
        <f t="shared" si="67"/>
        <v>1.3051061946902655E-3</v>
      </c>
      <c r="CP187" s="40">
        <f t="shared" si="155"/>
        <v>22.421656570806249</v>
      </c>
      <c r="CQ187" s="41">
        <f t="shared" si="156"/>
        <v>523147.47230762849</v>
      </c>
      <c r="CR187" s="41">
        <f t="shared" si="157"/>
        <v>523147.47230762849</v>
      </c>
      <c r="CS187" s="41">
        <f t="shared" si="158"/>
        <v>0</v>
      </c>
      <c r="CT187" s="41">
        <f t="shared" si="71"/>
        <v>-200417796.64105248</v>
      </c>
      <c r="CU187" s="112">
        <f t="shared" si="72"/>
        <v>0</v>
      </c>
    </row>
    <row r="188" spans="2:99" x14ac:dyDescent="0.25">
      <c r="B188" s="129">
        <v>45</v>
      </c>
      <c r="C188" s="114">
        <f>+$D$77-(B188-0.5)*$G$136</f>
        <v>-405.70000000000005</v>
      </c>
      <c r="D188" s="41" t="str">
        <f t="shared" ref="D188:K188" si="170">IF(D$58-E$58=0,"",(-(E$57-D$57)*$C188-(D$57*E$58-E$57*D$58))/(D$58-E$58))</f>
        <v/>
      </c>
      <c r="E188" s="41">
        <f t="shared" si="170"/>
        <v>1555.7</v>
      </c>
      <c r="F188" s="41">
        <f t="shared" si="170"/>
        <v>750</v>
      </c>
      <c r="G188" s="41">
        <f t="shared" si="170"/>
        <v>744.3</v>
      </c>
      <c r="H188" s="41" t="str">
        <f t="shared" si="170"/>
        <v/>
      </c>
      <c r="I188" s="41">
        <f t="shared" si="170"/>
        <v>-744.3</v>
      </c>
      <c r="J188" s="41">
        <f t="shared" si="170"/>
        <v>-750</v>
      </c>
      <c r="K188" s="121">
        <f t="shared" si="170"/>
        <v>-1555.7</v>
      </c>
      <c r="L188" s="126" t="str">
        <f t="shared" si="84"/>
        <v/>
      </c>
      <c r="M188" s="41">
        <f t="shared" si="85"/>
        <v>555.70000000000005</v>
      </c>
      <c r="N188" s="41">
        <f t="shared" si="86"/>
        <v>-150</v>
      </c>
      <c r="O188" s="41">
        <f t="shared" si="87"/>
        <v>-255.70000000000007</v>
      </c>
      <c r="P188" s="41" t="str">
        <f t="shared" si="88"/>
        <v/>
      </c>
      <c r="Q188" s="41">
        <f t="shared" si="89"/>
        <v>-444.29999999999995</v>
      </c>
      <c r="R188" s="41">
        <f t="shared" si="90"/>
        <v>-550</v>
      </c>
      <c r="S188" s="112">
        <f t="shared" si="91"/>
        <v>-1255.7</v>
      </c>
      <c r="T188" s="123" t="str">
        <f t="shared" si="92"/>
        <v/>
      </c>
      <c r="U188" s="41">
        <f t="shared" si="93"/>
        <v>1255.7</v>
      </c>
      <c r="V188" s="41">
        <f t="shared" si="94"/>
        <v>550</v>
      </c>
      <c r="W188" s="41">
        <f t="shared" si="95"/>
        <v>444.29999999999995</v>
      </c>
      <c r="X188" s="41" t="str">
        <f t="shared" si="96"/>
        <v/>
      </c>
      <c r="Y188" s="41">
        <f t="shared" si="97"/>
        <v>255.70000000000007</v>
      </c>
      <c r="Z188" s="41">
        <f t="shared" si="98"/>
        <v>150</v>
      </c>
      <c r="AA188" s="41">
        <f t="shared" si="99"/>
        <v>-555.70000000000005</v>
      </c>
      <c r="AB188" s="53"/>
      <c r="AC188" s="126" t="str">
        <f t="shared" si="100"/>
        <v/>
      </c>
      <c r="AD188" s="41" t="str">
        <f t="shared" si="101"/>
        <v/>
      </c>
      <c r="AE188" s="41" t="str">
        <f t="shared" si="102"/>
        <v/>
      </c>
      <c r="AF188" s="41">
        <f t="shared" si="103"/>
        <v>744.3</v>
      </c>
      <c r="AG188" s="41" t="str">
        <f t="shared" si="104"/>
        <v/>
      </c>
      <c r="AH188" s="41">
        <f t="shared" si="105"/>
        <v>-744.3</v>
      </c>
      <c r="AI188" s="41" t="str">
        <f t="shared" si="106"/>
        <v/>
      </c>
      <c r="AJ188" s="112" t="str">
        <f t="shared" si="107"/>
        <v/>
      </c>
      <c r="AK188" s="126" t="str">
        <f t="shared" si="108"/>
        <v/>
      </c>
      <c r="AL188" s="41" t="str">
        <f t="shared" si="109"/>
        <v/>
      </c>
      <c r="AM188" s="41" t="str">
        <f t="shared" si="110"/>
        <v/>
      </c>
      <c r="AN188" s="41" t="str">
        <f t="shared" si="111"/>
        <v/>
      </c>
      <c r="AO188" s="41" t="str">
        <f t="shared" si="112"/>
        <v/>
      </c>
      <c r="AP188" s="41" t="str">
        <f t="shared" si="113"/>
        <v/>
      </c>
      <c r="AQ188" s="41" t="str">
        <f t="shared" si="114"/>
        <v/>
      </c>
      <c r="AR188" s="112" t="str">
        <f t="shared" si="115"/>
        <v/>
      </c>
      <c r="AS188" s="123" t="str">
        <f t="shared" si="116"/>
        <v/>
      </c>
      <c r="AT188" s="41" t="str">
        <f t="shared" si="117"/>
        <v/>
      </c>
      <c r="AU188" s="41" t="str">
        <f t="shared" si="118"/>
        <v/>
      </c>
      <c r="AV188" s="41" t="str">
        <f t="shared" si="119"/>
        <v/>
      </c>
      <c r="AW188" s="41" t="str">
        <f t="shared" si="120"/>
        <v/>
      </c>
      <c r="AX188" s="41" t="str">
        <f t="shared" si="121"/>
        <v/>
      </c>
      <c r="AY188" s="41" t="str">
        <f t="shared" si="122"/>
        <v/>
      </c>
      <c r="AZ188" s="41" t="str">
        <f t="shared" si="123"/>
        <v/>
      </c>
      <c r="BA188" s="53"/>
      <c r="BB188" s="147" cm="1">
        <f t="array" ref="BB188:BC188">IFERROR(_xlfn._xlws.SORT(_xlfn.UNIQUE(_xlfn._xlws.FILTER($AC188:$AZ188,ISNUMBER($AC188:$AZ188)),TRUE),,,TRUE),"")</f>
        <v>-744.3</v>
      </c>
      <c r="BC188" s="51">
        <v>744.3</v>
      </c>
      <c r="BD188" s="51"/>
      <c r="BE188" s="51"/>
      <c r="BF188" s="51"/>
      <c r="BG188" s="51"/>
      <c r="BH188" s="51"/>
      <c r="BI188" s="51"/>
      <c r="BJ188" s="51">
        <f t="shared" si="124"/>
        <v>-405.70000000000005</v>
      </c>
      <c r="BK188" s="51">
        <f t="shared" si="125"/>
        <v>-405.70000000000005</v>
      </c>
      <c r="BL188" s="51" t="str">
        <f t="shared" si="126"/>
        <v/>
      </c>
      <c r="BM188" s="51" t="str">
        <f t="shared" si="127"/>
        <v/>
      </c>
      <c r="BN188" s="51" t="str">
        <f t="shared" si="128"/>
        <v/>
      </c>
      <c r="BO188" s="51" t="str">
        <f t="shared" si="129"/>
        <v/>
      </c>
      <c r="BP188" s="51" t="str">
        <f t="shared" si="130"/>
        <v/>
      </c>
      <c r="BQ188" s="148" t="str">
        <f t="shared" si="131"/>
        <v/>
      </c>
      <c r="BR188" s="170">
        <f t="shared" si="132"/>
        <v>2</v>
      </c>
      <c r="BS188" s="172">
        <f t="shared" si="133"/>
        <v>1488.6</v>
      </c>
      <c r="BT188" s="172">
        <f t="shared" si="134"/>
        <v>0</v>
      </c>
      <c r="BU188" s="172">
        <f t="shared" si="135"/>
        <v>0</v>
      </c>
      <c r="BV188" s="172">
        <f t="shared" si="136"/>
        <v>0</v>
      </c>
      <c r="BW188" s="172">
        <f t="shared" si="137"/>
        <v>0</v>
      </c>
      <c r="BX188" s="172">
        <f t="shared" si="138"/>
        <v>0</v>
      </c>
      <c r="BY188" s="173">
        <f t="shared" si="139"/>
        <v>0</v>
      </c>
      <c r="BZ188" s="123" cm="1">
        <f t="array" ref="BZ188">IF(ISEVEN(BR188),SUM(BS188:BY188),SUM(ABS(BS188:BY188)))</f>
        <v>1488.6</v>
      </c>
      <c r="CA188" s="112">
        <f t="shared" si="151"/>
        <v>33642.36</v>
      </c>
      <c r="CB188" s="126">
        <f t="shared" si="140"/>
        <v>0</v>
      </c>
      <c r="CC188" s="41">
        <f t="shared" si="141"/>
        <v>0</v>
      </c>
      <c r="CD188" s="41">
        <f t="shared" si="142"/>
        <v>0</v>
      </c>
      <c r="CE188" s="41">
        <f t="shared" si="143"/>
        <v>0</v>
      </c>
      <c r="CF188" s="41">
        <f t="shared" si="144"/>
        <v>0</v>
      </c>
      <c r="CG188" s="41">
        <f t="shared" si="145"/>
        <v>0</v>
      </c>
      <c r="CH188" s="112">
        <f t="shared" si="146"/>
        <v>0</v>
      </c>
      <c r="CI188" s="196">
        <f t="shared" si="147"/>
        <v>0</v>
      </c>
      <c r="CJ188" s="2">
        <f t="shared" si="148"/>
        <v>-405.70000000000005</v>
      </c>
      <c r="CK188" s="200">
        <f t="shared" si="152"/>
        <v>0</v>
      </c>
      <c r="CL188" s="201">
        <f t="shared" si="153"/>
        <v>-405.70000000000005</v>
      </c>
      <c r="CN188" s="126">
        <f t="shared" si="154"/>
        <v>-405.70000000000005</v>
      </c>
      <c r="CO188" s="50">
        <f t="shared" si="67"/>
        <v>1.2391061946902654E-3</v>
      </c>
      <c r="CP188" s="40">
        <f t="shared" si="155"/>
        <v>21.809133933638108</v>
      </c>
      <c r="CQ188" s="41">
        <f t="shared" si="156"/>
        <v>733710.73508366931</v>
      </c>
      <c r="CR188" s="41">
        <f t="shared" si="157"/>
        <v>733710.73508366931</v>
      </c>
      <c r="CS188" s="41">
        <f t="shared" si="158"/>
        <v>0</v>
      </c>
      <c r="CT188" s="41">
        <f t="shared" si="71"/>
        <v>-297666445.2234447</v>
      </c>
      <c r="CU188" s="112">
        <f t="shared" si="72"/>
        <v>0</v>
      </c>
    </row>
    <row r="189" spans="2:99" x14ac:dyDescent="0.25">
      <c r="B189" s="129">
        <v>46</v>
      </c>
      <c r="C189" s="114">
        <f>+$D$77-(B189-0.5)*$G$136</f>
        <v>-428.29999999999995</v>
      </c>
      <c r="D189" s="41" t="str">
        <f t="shared" ref="D189:K189" si="171">IF(D$58-E$58=0,"",(-(E$57-D$57)*$C189-(D$57*E$58-E$57*D$58))/(D$58-E$58))</f>
        <v/>
      </c>
      <c r="E189" s="41">
        <f t="shared" si="171"/>
        <v>1578.3</v>
      </c>
      <c r="F189" s="41">
        <f t="shared" si="171"/>
        <v>750</v>
      </c>
      <c r="G189" s="41">
        <f t="shared" si="171"/>
        <v>721.7</v>
      </c>
      <c r="H189" s="41" t="str">
        <f t="shared" si="171"/>
        <v/>
      </c>
      <c r="I189" s="41">
        <f t="shared" si="171"/>
        <v>-721.7</v>
      </c>
      <c r="J189" s="41">
        <f t="shared" si="171"/>
        <v>-750</v>
      </c>
      <c r="K189" s="121">
        <f t="shared" si="171"/>
        <v>-1578.3</v>
      </c>
      <c r="L189" s="126" t="str">
        <f t="shared" si="84"/>
        <v/>
      </c>
      <c r="M189" s="41">
        <f t="shared" si="85"/>
        <v>578.29999999999995</v>
      </c>
      <c r="N189" s="41">
        <f t="shared" si="86"/>
        <v>-150</v>
      </c>
      <c r="O189" s="41">
        <f t="shared" si="87"/>
        <v>-278.29999999999995</v>
      </c>
      <c r="P189" s="41" t="str">
        <f t="shared" si="88"/>
        <v/>
      </c>
      <c r="Q189" s="41">
        <f t="shared" si="89"/>
        <v>-421.70000000000005</v>
      </c>
      <c r="R189" s="41">
        <f t="shared" si="90"/>
        <v>-550</v>
      </c>
      <c r="S189" s="112">
        <f t="shared" si="91"/>
        <v>-1278.3</v>
      </c>
      <c r="T189" s="123" t="str">
        <f t="shared" si="92"/>
        <v/>
      </c>
      <c r="U189" s="41">
        <f t="shared" si="93"/>
        <v>1278.3</v>
      </c>
      <c r="V189" s="41">
        <f t="shared" si="94"/>
        <v>550</v>
      </c>
      <c r="W189" s="41">
        <f t="shared" si="95"/>
        <v>421.70000000000005</v>
      </c>
      <c r="X189" s="41" t="str">
        <f t="shared" si="96"/>
        <v/>
      </c>
      <c r="Y189" s="41">
        <f t="shared" si="97"/>
        <v>278.29999999999995</v>
      </c>
      <c r="Z189" s="41">
        <f t="shared" si="98"/>
        <v>150</v>
      </c>
      <c r="AA189" s="41">
        <f t="shared" si="99"/>
        <v>-578.29999999999995</v>
      </c>
      <c r="AB189" s="53"/>
      <c r="AC189" s="126" t="str">
        <f t="shared" si="100"/>
        <v/>
      </c>
      <c r="AD189" s="41" t="str">
        <f t="shared" si="101"/>
        <v/>
      </c>
      <c r="AE189" s="41" t="str">
        <f t="shared" si="102"/>
        <v/>
      </c>
      <c r="AF189" s="41">
        <f t="shared" si="103"/>
        <v>721.7</v>
      </c>
      <c r="AG189" s="41" t="str">
        <f t="shared" si="104"/>
        <v/>
      </c>
      <c r="AH189" s="41">
        <f t="shared" si="105"/>
        <v>-721.7</v>
      </c>
      <c r="AI189" s="41" t="str">
        <f t="shared" si="106"/>
        <v/>
      </c>
      <c r="AJ189" s="112" t="str">
        <f t="shared" si="107"/>
        <v/>
      </c>
      <c r="AK189" s="126" t="str">
        <f t="shared" si="108"/>
        <v/>
      </c>
      <c r="AL189" s="41" t="str">
        <f t="shared" si="109"/>
        <v/>
      </c>
      <c r="AM189" s="41" t="str">
        <f t="shared" si="110"/>
        <v/>
      </c>
      <c r="AN189" s="41" t="str">
        <f t="shared" si="111"/>
        <v/>
      </c>
      <c r="AO189" s="41" t="str">
        <f t="shared" si="112"/>
        <v/>
      </c>
      <c r="AP189" s="41" t="str">
        <f t="shared" si="113"/>
        <v/>
      </c>
      <c r="AQ189" s="41" t="str">
        <f t="shared" si="114"/>
        <v/>
      </c>
      <c r="AR189" s="112" t="str">
        <f t="shared" si="115"/>
        <v/>
      </c>
      <c r="AS189" s="123" t="str">
        <f t="shared" si="116"/>
        <v/>
      </c>
      <c r="AT189" s="41" t="str">
        <f t="shared" si="117"/>
        <v/>
      </c>
      <c r="AU189" s="41" t="str">
        <f t="shared" si="118"/>
        <v/>
      </c>
      <c r="AV189" s="41" t="str">
        <f t="shared" si="119"/>
        <v/>
      </c>
      <c r="AW189" s="41" t="str">
        <f t="shared" si="120"/>
        <v/>
      </c>
      <c r="AX189" s="41" t="str">
        <f t="shared" si="121"/>
        <v/>
      </c>
      <c r="AY189" s="41" t="str">
        <f t="shared" si="122"/>
        <v/>
      </c>
      <c r="AZ189" s="41" t="str">
        <f t="shared" si="123"/>
        <v/>
      </c>
      <c r="BA189" s="53"/>
      <c r="BB189" s="147" cm="1">
        <f t="array" ref="BB189:BC189">IFERROR(_xlfn._xlws.SORT(_xlfn.UNIQUE(_xlfn._xlws.FILTER($AC189:$AZ189,ISNUMBER($AC189:$AZ189)),TRUE),,,TRUE),"")</f>
        <v>-721.7</v>
      </c>
      <c r="BC189" s="51">
        <v>721.7</v>
      </c>
      <c r="BD189" s="51"/>
      <c r="BE189" s="51"/>
      <c r="BF189" s="51"/>
      <c r="BG189" s="51"/>
      <c r="BH189" s="51"/>
      <c r="BI189" s="51"/>
      <c r="BJ189" s="51">
        <f t="shared" si="124"/>
        <v>-428.29999999999995</v>
      </c>
      <c r="BK189" s="51">
        <f t="shared" si="125"/>
        <v>-428.29999999999995</v>
      </c>
      <c r="BL189" s="51" t="str">
        <f t="shared" si="126"/>
        <v/>
      </c>
      <c r="BM189" s="51" t="str">
        <f t="shared" si="127"/>
        <v/>
      </c>
      <c r="BN189" s="51" t="str">
        <f t="shared" si="128"/>
        <v/>
      </c>
      <c r="BO189" s="51" t="str">
        <f t="shared" si="129"/>
        <v/>
      </c>
      <c r="BP189" s="51" t="str">
        <f t="shared" si="130"/>
        <v/>
      </c>
      <c r="BQ189" s="148" t="str">
        <f t="shared" si="131"/>
        <v/>
      </c>
      <c r="BR189" s="170">
        <f t="shared" si="132"/>
        <v>2</v>
      </c>
      <c r="BS189" s="172">
        <f t="shared" si="133"/>
        <v>1443.4</v>
      </c>
      <c r="BT189" s="172">
        <f t="shared" si="134"/>
        <v>0</v>
      </c>
      <c r="BU189" s="172">
        <f t="shared" si="135"/>
        <v>0</v>
      </c>
      <c r="BV189" s="172">
        <f t="shared" si="136"/>
        <v>0</v>
      </c>
      <c r="BW189" s="172">
        <f t="shared" si="137"/>
        <v>0</v>
      </c>
      <c r="BX189" s="172">
        <f t="shared" si="138"/>
        <v>0</v>
      </c>
      <c r="BY189" s="173">
        <f t="shared" si="139"/>
        <v>0</v>
      </c>
      <c r="BZ189" s="123" cm="1">
        <f t="array" ref="BZ189">IF(ISEVEN(BR189),SUM(BS189:BY189),SUM(ABS(BS189:BY189)))</f>
        <v>1443.4</v>
      </c>
      <c r="CA189" s="112">
        <f t="shared" si="151"/>
        <v>32620.840000000004</v>
      </c>
      <c r="CB189" s="126">
        <f t="shared" si="140"/>
        <v>0</v>
      </c>
      <c r="CC189" s="41">
        <f t="shared" si="141"/>
        <v>0</v>
      </c>
      <c r="CD189" s="41">
        <f t="shared" si="142"/>
        <v>0</v>
      </c>
      <c r="CE189" s="41">
        <f t="shared" si="143"/>
        <v>0</v>
      </c>
      <c r="CF189" s="41">
        <f t="shared" si="144"/>
        <v>0</v>
      </c>
      <c r="CG189" s="41">
        <f t="shared" si="145"/>
        <v>0</v>
      </c>
      <c r="CH189" s="112">
        <f t="shared" si="146"/>
        <v>0</v>
      </c>
      <c r="CI189" s="196">
        <f t="shared" si="147"/>
        <v>0</v>
      </c>
      <c r="CJ189" s="2">
        <f t="shared" si="148"/>
        <v>-428.29999999999995</v>
      </c>
      <c r="CK189" s="200">
        <f t="shared" si="152"/>
        <v>0</v>
      </c>
      <c r="CL189" s="201">
        <f t="shared" si="153"/>
        <v>-428.29999999999995</v>
      </c>
      <c r="CN189" s="126">
        <f t="shared" si="154"/>
        <v>-428.29999999999995</v>
      </c>
      <c r="CO189" s="50">
        <f t="shared" si="67"/>
        <v>1.1731061946902658E-3</v>
      </c>
      <c r="CP189" s="40">
        <f t="shared" si="155"/>
        <v>21.141072296469968</v>
      </c>
      <c r="CQ189" s="41">
        <f t="shared" si="156"/>
        <v>689639.53681157948</v>
      </c>
      <c r="CR189" s="41">
        <f t="shared" si="157"/>
        <v>689639.53681157948</v>
      </c>
      <c r="CS189" s="41">
        <f t="shared" si="158"/>
        <v>0</v>
      </c>
      <c r="CT189" s="41">
        <f t="shared" si="71"/>
        <v>-295372613.61639947</v>
      </c>
      <c r="CU189" s="112">
        <f t="shared" si="72"/>
        <v>0</v>
      </c>
    </row>
    <row r="190" spans="2:99" x14ac:dyDescent="0.25">
      <c r="B190" s="129">
        <v>47</v>
      </c>
      <c r="C190" s="114">
        <f>+$D$77-(B190-0.5)*$G$136</f>
        <v>-450.90000000000009</v>
      </c>
      <c r="D190" s="41" t="str">
        <f t="shared" ref="D190:K190" si="172">IF(D$58-E$58=0,"",(-(E$57-D$57)*$C190-(D$57*E$58-E$57*D$58))/(D$58-E$58))</f>
        <v/>
      </c>
      <c r="E190" s="41">
        <f t="shared" si="172"/>
        <v>1600.9</v>
      </c>
      <c r="F190" s="41">
        <f t="shared" si="172"/>
        <v>750</v>
      </c>
      <c r="G190" s="41">
        <f t="shared" si="172"/>
        <v>699.1</v>
      </c>
      <c r="H190" s="41" t="str">
        <f t="shared" si="172"/>
        <v/>
      </c>
      <c r="I190" s="41">
        <f t="shared" si="172"/>
        <v>-699.1</v>
      </c>
      <c r="J190" s="41">
        <f t="shared" si="172"/>
        <v>-750</v>
      </c>
      <c r="K190" s="121">
        <f t="shared" si="172"/>
        <v>-1600.9</v>
      </c>
      <c r="L190" s="126" t="str">
        <f t="shared" ref="L190:L193" si="173">IF(D$63-E$63=0,"",(-(E$62-D$62)*$C190-(D$62*E$63-E$62*D$63))/(D$63-E$63))</f>
        <v/>
      </c>
      <c r="M190" s="41">
        <f t="shared" ref="M190:M193" si="174">IF(E$63-F$63=0,"",(-(F$62-E$62)*$C190-(E$62*F$63-F$62*E$63))/(E$63-F$63))</f>
        <v>600.90000000000009</v>
      </c>
      <c r="N190" s="41">
        <f t="shared" ref="N190:N193" si="175">IF(F$63-G$63=0,"",(-(G$62-F$62)*$C190-(F$62*G$63-G$62*F$63))/(F$63-G$63))</f>
        <v>-150</v>
      </c>
      <c r="O190" s="41">
        <f t="shared" ref="O190:O193" si="176">IF(G$63-H$63=0,"",(-(H$62-G$62)*$C190-(G$62*H$63-H$62*G$63))/(G$63-H$63))</f>
        <v>-300.90000000000009</v>
      </c>
      <c r="P190" s="41" t="str">
        <f t="shared" ref="P190:P193" si="177">IF(H$63-I$63=0,"",(-(I$62-H$62)*$C190-(H$62*I$63-I$62*H$63))/(H$63-I$63))</f>
        <v/>
      </c>
      <c r="Q190" s="41">
        <f t="shared" ref="Q190:Q193" si="178">IF(I$63-J$63=0,"",(-(J$62-I$62)*$C190-(I$62*J$63-J$62*I$63))/(I$63-J$63))</f>
        <v>-399.09999999999991</v>
      </c>
      <c r="R190" s="41">
        <f t="shared" ref="R190:R193" si="179">IF(J$63-K$63=0,"",(-(K$62-J$62)*$C190-(J$62*K$63-K$62*J$63))/(J$63-K$63))</f>
        <v>-550</v>
      </c>
      <c r="S190" s="112">
        <f t="shared" ref="S190:S193" si="180">IF(K$63-L$63=0,"",(-(L$62-K$62)*$C190-(K$62*L$63-L$62*K$63))/(K$63-L$63))</f>
        <v>-1300.9000000000001</v>
      </c>
      <c r="T190" s="123" t="str">
        <f t="shared" ref="T190:T193" si="181">IF(D$68-E$68=0,"",(-(E$67-D$67)*$C190-(D$67*E$68-E$67*D$68))/(D$68-E$68))</f>
        <v/>
      </c>
      <c r="U190" s="41">
        <f t="shared" ref="U190:U193" si="182">IF(E$68-F$68=0,"",(-(F$67-E$67)*$C190-(E$67*F$68-F$67*E$68))/(E$68-F$68))</f>
        <v>1300.9000000000001</v>
      </c>
      <c r="V190" s="41">
        <f t="shared" ref="V190:V193" si="183">IF(F$68-G$68=0,"",(-(G$67-F$67)*$C190-(F$67*G$68-G$67*F$68))/(F$68-G$68))</f>
        <v>550</v>
      </c>
      <c r="W190" s="41">
        <f t="shared" ref="W190:W193" si="184">IF(G$68-H$68=0,"",(-(H$67-G$67)*$C190-(G$67*H$68-H$67*G$68))/(G$68-H$68))</f>
        <v>399.09999999999991</v>
      </c>
      <c r="X190" s="41" t="str">
        <f t="shared" ref="X190:X193" si="185">IF(H$68-I$68=0,"",(-(I$67-H$67)*$C190-(H$67*I$68-I$67*H$68))/(H$68-I$68))</f>
        <v/>
      </c>
      <c r="Y190" s="41">
        <f t="shared" ref="Y190:Y193" si="186">IF(I$68-J$68=0,"",(-(J$67-I$67)*$C190-(I$67*J$68-J$67*I$68))/(I$68-J$68))</f>
        <v>300.90000000000009</v>
      </c>
      <c r="Z190" s="41">
        <f t="shared" ref="Z190:Z193" si="187">IF(J$68-K$68=0,"",(-(K$67-J$67)*$C190-(J$67*K$68-K$67*J$68))/(J$68-K$68))</f>
        <v>150</v>
      </c>
      <c r="AA190" s="41">
        <f t="shared" ref="AA190:AA193" si="188">IF(K$68-L$68=0,"",(-(L$67-K$67)*$C190-(K$67*L$68-L$67*K$68))/(K$68-L$68))</f>
        <v>-600.90000000000009</v>
      </c>
      <c r="AB190" s="53"/>
      <c r="AC190" s="126" t="str">
        <f t="shared" ref="AC190:AC193" si="189">IF(IF(D$57=E$57,AND($C190&gt;=MIN(D$58,E$58),$C190&lt;=MAX(D$58,E$58)),AND(D190&gt;=MIN(D$57,E$57),D190&lt;=MAX(D$57,E$57))),D190,"")</f>
        <v/>
      </c>
      <c r="AD190" s="41" t="str">
        <f t="shared" ref="AD190:AD193" si="190">IF(IF(E$57=F$57,AND($C190&gt;=MIN(E$58,F$58),$C190&lt;=MAX(E$58,F$58)),AND(E190&gt;=MIN(E$57,F$57),E190&lt;=MAX(E$57,F$57))),E190,"")</f>
        <v/>
      </c>
      <c r="AE190" s="41" t="str">
        <f t="shared" ref="AE190:AE193" si="191">IF(IF(F$57=G$57,AND($C190&gt;=MIN(F$58,G$58),$C190&lt;=MAX(F$58,G$58)),AND(F190&gt;=MIN(F$57,G$57),F190&lt;=MAX(F$57,G$57))),F190,"")</f>
        <v/>
      </c>
      <c r="AF190" s="41">
        <f t="shared" ref="AF190:AF193" si="192">IF(IF(G$57=H$57,AND($C190&gt;=MIN(G$58,H$58),$C190&lt;=MAX(G$58,H$58)),AND(G190&gt;=MIN(G$57,H$57),G190&lt;=MAX(G$57,H$57))),G190,"")</f>
        <v>699.1</v>
      </c>
      <c r="AG190" s="41" t="str">
        <f t="shared" ref="AG190:AG193" si="193">IF(IF(H$57=I$57,AND($C190&gt;=MIN(H$58,I$58),$C190&lt;=MAX(H$58,I$58)),AND(H190&gt;=MIN(H$57,I$57),H190&lt;=MAX(H$57,I$57))),H190,"")</f>
        <v/>
      </c>
      <c r="AH190" s="41">
        <f t="shared" ref="AH190:AH193" si="194">IF(IF(I$57=J$57,AND($C190&gt;=MIN(I$58,J$58),$C190&lt;=MAX(I$58,J$58)),AND(I190&gt;=MIN(I$57,J$57),I190&lt;=MAX(I$57,J$57))),I190,"")</f>
        <v>-699.1</v>
      </c>
      <c r="AI190" s="41" t="str">
        <f t="shared" ref="AI190:AI193" si="195">IF(IF(J$57=K$57,AND($C190&gt;=MIN(J$58,K$58),$C190&lt;=MAX(J$58,K$58)),AND(J190&gt;=MIN(J$57,K$57),J190&lt;=MAX(J$57,K$57))),J190,"")</f>
        <v/>
      </c>
      <c r="AJ190" s="112" t="str">
        <f t="shared" ref="AJ190:AJ193" si="196">IF(IF(K$57=L$57,AND($C190&gt;=MIN(K$58,L$58),$C190&lt;=MAX(K$58,L$58)),AND(K190&gt;=MIN(K$57,L$57),K190&lt;=MAX(K$57,L$57))),K190,"")</f>
        <v/>
      </c>
      <c r="AK190" s="126" t="str">
        <f t="shared" ref="AK190:AK193" si="197">IF(IF(D$62=E$62,AND($C190&gt;=MIN(D$63,E$63),$C190&lt;=MAX(D$63,E$63)),AND(L190&gt;=MIN(D$62,E$62),L190&lt;=MAX(D$62,E$62))),L190,"")</f>
        <v/>
      </c>
      <c r="AL190" s="41" t="str">
        <f t="shared" ref="AL190:AL193" si="198">IF(IF(E$62=F$62,AND($C190&gt;=MIN(E$63,F$63),$C190&lt;=MAX(E$63,F$63)),AND(M190&gt;=MIN(E$62,F$62),M190&lt;=MAX(E$62,F$62))),M190,"")</f>
        <v/>
      </c>
      <c r="AM190" s="41" t="str">
        <f t="shared" ref="AM190:AM193" si="199">IF(IF(F$62=G$62,AND($C190&gt;=MIN(F$63,G$63),$C190&lt;=MAX(F$63,G$63)),AND(N190&gt;=MIN(F$62,G$62),N190&lt;=MAX(F$62,G$62))),N190,"")</f>
        <v/>
      </c>
      <c r="AN190" s="41" t="str">
        <f t="shared" ref="AN190:AN193" si="200">IF(IF(G$62=H$62,AND($C190&gt;=MIN(G$63,H$63),$C190&lt;=MAX(G$63,H$63)),AND(O190&gt;=MIN(G$62,H$62),O190&lt;=MAX(G$62,H$62))),O190,"")</f>
        <v/>
      </c>
      <c r="AO190" s="41" t="str">
        <f t="shared" ref="AO190:AO193" si="201">IF(IF(H$62=I$62,AND($C190&gt;=MIN(H$63,I$63),$C190&lt;=MAX(H$63,I$63)),AND(P190&gt;=MIN(H$62,I$62),P190&lt;=MAX(H$62,I$62))),P190,"")</f>
        <v/>
      </c>
      <c r="AP190" s="41" t="str">
        <f t="shared" ref="AP190:AP193" si="202">IF(IF(I$62=J$62,AND($C190&gt;=MIN(I$63,J$63),$C190&lt;=MAX(I$63,J$63)),AND(Q190&gt;=MIN(I$62,J$62),Q190&lt;=MAX(I$62,J$62))),Q190,"")</f>
        <v/>
      </c>
      <c r="AQ190" s="41" t="str">
        <f t="shared" ref="AQ190:AQ193" si="203">IF(IF(J$62=K$62,AND($C190&gt;=MIN(J$63,K$63),$C190&lt;=MAX(J$63,K$63)),AND(R190&gt;=MIN(J$62,K$62),R190&lt;=MAX(J$62,K$62))),R190,"")</f>
        <v/>
      </c>
      <c r="AR190" s="112" t="str">
        <f t="shared" ref="AR190:AR193" si="204">IF(IF(K$62=L$62,AND($C190&gt;=MIN(K$63,L$63),$C190&lt;=MAX(K$63,L$63)),AND(S190&gt;=MIN(K$62,L$62),S190&lt;=MAX(K$62,L$62))),S190,"")</f>
        <v/>
      </c>
      <c r="AS190" s="123" t="str">
        <f t="shared" ref="AS190:AS193" si="205">IF(IF(D$67=E$67,AND($C190&gt;=MIN(D$68,E$68),$C190&lt;=MAX(D$68,E$68)),AND(T190&gt;=MIN(D$67,E$67),T190&lt;=MAX(D$67,E$67))),T190,"")</f>
        <v/>
      </c>
      <c r="AT190" s="41" t="str">
        <f t="shared" ref="AT190:AT193" si="206">IF(IF(E$67=F$67,AND($C190&gt;=MIN(E$68,F$68),$C190&lt;=MAX(E$68,F$68)),AND(U190&gt;=MIN(E$67,F$67),U190&lt;=MAX(E$67,F$67))),U190,"")</f>
        <v/>
      </c>
      <c r="AU190" s="41" t="str">
        <f t="shared" ref="AU190:AU193" si="207">IF(IF(F$67=G$67,AND($C190&gt;=MIN(F$68,G$68),$C190&lt;=MAX(F$68,G$68)),AND(V190&gt;=MIN(F$67,G$67),V190&lt;=MAX(F$67,G$67))),V190,"")</f>
        <v/>
      </c>
      <c r="AV190" s="41" t="str">
        <f t="shared" ref="AV190:AV193" si="208">IF(IF(G$67=H$67,AND($C190&gt;=MIN(G$68,H$68),$C190&lt;=MAX(G$68,H$68)),AND(W190&gt;=MIN(G$67,H$67),W190&lt;=MAX(G$67,H$67))),W190,"")</f>
        <v/>
      </c>
      <c r="AW190" s="41" t="str">
        <f t="shared" ref="AW190:AW193" si="209">IF(IF(H$67=I$67,AND($C190&gt;=MIN(H$68,I$68),$C190&lt;=MAX(H$68,I$68)),AND(X190&gt;=MIN(H$67,I$67),X190&lt;=MAX(H$67,I$67))),X190,"")</f>
        <v/>
      </c>
      <c r="AX190" s="41" t="str">
        <f t="shared" ref="AX190:AX193" si="210">IF(IF(I$67=J$67,AND($C190&gt;=MIN(I$68,J$68),$C190&lt;=MAX(I$68,J$68)),AND(Y190&gt;=MIN(I$67,J$67),Y190&lt;=MAX(I$67,J$67))),Y190,"")</f>
        <v/>
      </c>
      <c r="AY190" s="41" t="str">
        <f t="shared" ref="AY190:AY193" si="211">IF(IF(J$67=K$67,AND($C190&gt;=MIN(J$68,K$68),$C190&lt;=MAX(J$68,K$68)),AND(Z190&gt;=MIN(J$67,K$67),Z190&lt;=MAX(J$67,K$67))),Z190,"")</f>
        <v/>
      </c>
      <c r="AZ190" s="41" t="str">
        <f t="shared" ref="AZ190:AZ193" si="212">IF(IF(K$67=L$67,AND($C190&gt;=MIN(K$68,L$68),$C190&lt;=MAX(K$68,L$68)),AND(AA190&gt;=MIN(K$67,L$67),AA190&lt;=MAX(K$67,L$67))),AA190,"")</f>
        <v/>
      </c>
      <c r="BA190" s="53"/>
      <c r="BB190" s="147" cm="1">
        <f t="array" ref="BB190:BC190">IFERROR(_xlfn._xlws.SORT(_xlfn.UNIQUE(_xlfn._xlws.FILTER($AC190:$AZ190,ISNUMBER($AC190:$AZ190)),TRUE),,,TRUE),"")</f>
        <v>-699.1</v>
      </c>
      <c r="BC190" s="51">
        <v>699.1</v>
      </c>
      <c r="BD190" s="51"/>
      <c r="BE190" s="51"/>
      <c r="BF190" s="51"/>
      <c r="BG190" s="51"/>
      <c r="BH190" s="51"/>
      <c r="BI190" s="51"/>
      <c r="BJ190" s="51">
        <f t="shared" ref="BJ190:BJ193" si="213">IF(ISNUMBER(BB190),$C190,"")</f>
        <v>-450.90000000000009</v>
      </c>
      <c r="BK190" s="51">
        <f t="shared" ref="BK190:BK193" si="214">IF(ISNUMBER(BC190),$C190,"")</f>
        <v>-450.90000000000009</v>
      </c>
      <c r="BL190" s="51" t="str">
        <f t="shared" ref="BL190:BL193" si="215">IF(ISNUMBER(BD190),$C190,"")</f>
        <v/>
      </c>
      <c r="BM190" s="51" t="str">
        <f t="shared" ref="BM190:BM193" si="216">IF(ISNUMBER(BE190),$C190,"")</f>
        <v/>
      </c>
      <c r="BN190" s="51" t="str">
        <f t="shared" ref="BN190:BN193" si="217">IF(ISNUMBER(BF190),$C190,"")</f>
        <v/>
      </c>
      <c r="BO190" s="51" t="str">
        <f t="shared" ref="BO190:BO193" si="218">IF(ISNUMBER(BG190),$C190,"")</f>
        <v/>
      </c>
      <c r="BP190" s="51" t="str">
        <f t="shared" ref="BP190:BP193" si="219">IF(ISNUMBER(BH190),$C190,"")</f>
        <v/>
      </c>
      <c r="BQ190" s="148" t="str">
        <f t="shared" ref="BQ190:BQ193" si="220">IF(ISNUMBER(BI190),$C190,"")</f>
        <v/>
      </c>
      <c r="BR190" s="170">
        <f t="shared" ref="BR190:BR193" si="221">COUNTIF(BJ190:BQ190,"&lt;0")+COUNTIF(BJ190:BQ190,"&gt;0")</f>
        <v>2</v>
      </c>
      <c r="BS190" s="172">
        <f t="shared" ref="BS190:BY193" si="222">IF(ISNUMBER(BC190),IF(ISEVEN(BB$143),"hole",(BC190-BB190)),0)</f>
        <v>1398.2</v>
      </c>
      <c r="BT190" s="172">
        <f t="shared" si="222"/>
        <v>0</v>
      </c>
      <c r="BU190" s="172">
        <f t="shared" si="222"/>
        <v>0</v>
      </c>
      <c r="BV190" s="172">
        <f t="shared" si="222"/>
        <v>0</v>
      </c>
      <c r="BW190" s="172">
        <f t="shared" si="222"/>
        <v>0</v>
      </c>
      <c r="BX190" s="172">
        <f t="shared" si="222"/>
        <v>0</v>
      </c>
      <c r="BY190" s="173">
        <f t="shared" si="222"/>
        <v>0</v>
      </c>
      <c r="BZ190" s="123" cm="1">
        <f t="array" ref="BZ190">IF(ISEVEN(BR190),SUM(BS190:BY190),SUM(ABS(BS190:BY190)))</f>
        <v>1398.2</v>
      </c>
      <c r="CA190" s="112">
        <f t="shared" si="151"/>
        <v>31599.320000000003</v>
      </c>
      <c r="CB190" s="126">
        <f t="shared" si="140"/>
        <v>0</v>
      </c>
      <c r="CC190" s="41">
        <f t="shared" si="141"/>
        <v>0</v>
      </c>
      <c r="CD190" s="41">
        <f t="shared" si="142"/>
        <v>0</v>
      </c>
      <c r="CE190" s="41">
        <f t="shared" si="143"/>
        <v>0</v>
      </c>
      <c r="CF190" s="41">
        <f t="shared" si="144"/>
        <v>0</v>
      </c>
      <c r="CG190" s="41">
        <f t="shared" si="145"/>
        <v>0</v>
      </c>
      <c r="CH190" s="112">
        <f t="shared" si="146"/>
        <v>0</v>
      </c>
      <c r="CI190" s="196">
        <f t="shared" si="147"/>
        <v>0</v>
      </c>
      <c r="CJ190" s="2">
        <f t="shared" si="148"/>
        <v>-450.90000000000009</v>
      </c>
      <c r="CK190" s="200">
        <f t="shared" si="152"/>
        <v>0</v>
      </c>
      <c r="CL190" s="201">
        <f t="shared" si="153"/>
        <v>-450.90000000000009</v>
      </c>
      <c r="CN190" s="126">
        <f t="shared" si="154"/>
        <v>-450.90000000000009</v>
      </c>
      <c r="CO190" s="50">
        <f t="shared" si="67"/>
        <v>1.1071061946902653E-3</v>
      </c>
      <c r="CP190" s="40">
        <f t="shared" si="155"/>
        <v>20.417471659301821</v>
      </c>
      <c r="CQ190" s="41">
        <f t="shared" si="156"/>
        <v>645178.22055320931</v>
      </c>
      <c r="CR190" s="41">
        <f t="shared" si="157"/>
        <v>645178.22055320931</v>
      </c>
      <c r="CS190" s="41">
        <f t="shared" si="158"/>
        <v>0</v>
      </c>
      <c r="CT190" s="41">
        <f t="shared" si="71"/>
        <v>-290910859.64744216</v>
      </c>
      <c r="CU190" s="112">
        <f t="shared" si="72"/>
        <v>0</v>
      </c>
    </row>
    <row r="191" spans="2:99" x14ac:dyDescent="0.25">
      <c r="B191" s="129">
        <v>48</v>
      </c>
      <c r="C191" s="114">
        <f>+$D$77-(B191-0.5)*$G$136</f>
        <v>-473.5</v>
      </c>
      <c r="D191" s="41" t="str">
        <f t="shared" ref="D191:K191" si="223">IF(D$58-E$58=0,"",(-(E$57-D$57)*$C191-(D$57*E$58-E$57*D$58))/(D$58-E$58))</f>
        <v/>
      </c>
      <c r="E191" s="41">
        <f t="shared" si="223"/>
        <v>1623.5</v>
      </c>
      <c r="F191" s="41">
        <f t="shared" si="223"/>
        <v>750</v>
      </c>
      <c r="G191" s="41">
        <f t="shared" si="223"/>
        <v>676.5</v>
      </c>
      <c r="H191" s="41" t="str">
        <f t="shared" si="223"/>
        <v/>
      </c>
      <c r="I191" s="41">
        <f t="shared" si="223"/>
        <v>-676.5</v>
      </c>
      <c r="J191" s="41">
        <f t="shared" si="223"/>
        <v>-750</v>
      </c>
      <c r="K191" s="121">
        <f t="shared" si="223"/>
        <v>-1623.5</v>
      </c>
      <c r="L191" s="126" t="str">
        <f t="shared" si="173"/>
        <v/>
      </c>
      <c r="M191" s="41">
        <f t="shared" si="174"/>
        <v>623.5</v>
      </c>
      <c r="N191" s="41">
        <f t="shared" si="175"/>
        <v>-150</v>
      </c>
      <c r="O191" s="41">
        <f t="shared" si="176"/>
        <v>-323.5</v>
      </c>
      <c r="P191" s="41" t="str">
        <f t="shared" si="177"/>
        <v/>
      </c>
      <c r="Q191" s="41">
        <f t="shared" si="178"/>
        <v>-376.5</v>
      </c>
      <c r="R191" s="41">
        <f t="shared" si="179"/>
        <v>-550</v>
      </c>
      <c r="S191" s="112">
        <f t="shared" si="180"/>
        <v>-1323.5</v>
      </c>
      <c r="T191" s="123" t="str">
        <f t="shared" si="181"/>
        <v/>
      </c>
      <c r="U191" s="41">
        <f t="shared" si="182"/>
        <v>1323.5</v>
      </c>
      <c r="V191" s="41">
        <f t="shared" si="183"/>
        <v>550</v>
      </c>
      <c r="W191" s="41">
        <f t="shared" si="184"/>
        <v>376.5</v>
      </c>
      <c r="X191" s="41" t="str">
        <f t="shared" si="185"/>
        <v/>
      </c>
      <c r="Y191" s="41">
        <f t="shared" si="186"/>
        <v>323.5</v>
      </c>
      <c r="Z191" s="41">
        <f t="shared" si="187"/>
        <v>150</v>
      </c>
      <c r="AA191" s="41">
        <f t="shared" si="188"/>
        <v>-623.5</v>
      </c>
      <c r="AB191" s="53"/>
      <c r="AC191" s="126" t="str">
        <f t="shared" si="189"/>
        <v/>
      </c>
      <c r="AD191" s="41" t="str">
        <f t="shared" si="190"/>
        <v/>
      </c>
      <c r="AE191" s="41" t="str">
        <f t="shared" si="191"/>
        <v/>
      </c>
      <c r="AF191" s="41">
        <f t="shared" si="192"/>
        <v>676.5</v>
      </c>
      <c r="AG191" s="41" t="str">
        <f t="shared" si="193"/>
        <v/>
      </c>
      <c r="AH191" s="41">
        <f t="shared" si="194"/>
        <v>-676.5</v>
      </c>
      <c r="AI191" s="41" t="str">
        <f t="shared" si="195"/>
        <v/>
      </c>
      <c r="AJ191" s="112" t="str">
        <f t="shared" si="196"/>
        <v/>
      </c>
      <c r="AK191" s="126" t="str">
        <f t="shared" si="197"/>
        <v/>
      </c>
      <c r="AL191" s="41" t="str">
        <f t="shared" si="198"/>
        <v/>
      </c>
      <c r="AM191" s="41" t="str">
        <f t="shared" si="199"/>
        <v/>
      </c>
      <c r="AN191" s="41" t="str">
        <f t="shared" si="200"/>
        <v/>
      </c>
      <c r="AO191" s="41" t="str">
        <f t="shared" si="201"/>
        <v/>
      </c>
      <c r="AP191" s="41" t="str">
        <f t="shared" si="202"/>
        <v/>
      </c>
      <c r="AQ191" s="41" t="str">
        <f t="shared" si="203"/>
        <v/>
      </c>
      <c r="AR191" s="112" t="str">
        <f t="shared" si="204"/>
        <v/>
      </c>
      <c r="AS191" s="123" t="str">
        <f t="shared" si="205"/>
        <v/>
      </c>
      <c r="AT191" s="41" t="str">
        <f t="shared" si="206"/>
        <v/>
      </c>
      <c r="AU191" s="41" t="str">
        <f t="shared" si="207"/>
        <v/>
      </c>
      <c r="AV191" s="41" t="str">
        <f t="shared" si="208"/>
        <v/>
      </c>
      <c r="AW191" s="41" t="str">
        <f t="shared" si="209"/>
        <v/>
      </c>
      <c r="AX191" s="41" t="str">
        <f t="shared" si="210"/>
        <v/>
      </c>
      <c r="AY191" s="41" t="str">
        <f t="shared" si="211"/>
        <v/>
      </c>
      <c r="AZ191" s="41" t="str">
        <f t="shared" si="212"/>
        <v/>
      </c>
      <c r="BA191" s="53"/>
      <c r="BB191" s="147" cm="1">
        <f t="array" ref="BB191:BC191">IFERROR(_xlfn._xlws.SORT(_xlfn.UNIQUE(_xlfn._xlws.FILTER($AC191:$AZ191,ISNUMBER($AC191:$AZ191)),TRUE),,,TRUE),"")</f>
        <v>-676.5</v>
      </c>
      <c r="BC191" s="51">
        <v>676.5</v>
      </c>
      <c r="BD191" s="51"/>
      <c r="BE191" s="51"/>
      <c r="BF191" s="51"/>
      <c r="BG191" s="51"/>
      <c r="BH191" s="51"/>
      <c r="BI191" s="51"/>
      <c r="BJ191" s="51">
        <f t="shared" si="213"/>
        <v>-473.5</v>
      </c>
      <c r="BK191" s="51">
        <f t="shared" si="214"/>
        <v>-473.5</v>
      </c>
      <c r="BL191" s="51" t="str">
        <f t="shared" si="215"/>
        <v/>
      </c>
      <c r="BM191" s="51" t="str">
        <f t="shared" si="216"/>
        <v/>
      </c>
      <c r="BN191" s="51" t="str">
        <f t="shared" si="217"/>
        <v/>
      </c>
      <c r="BO191" s="51" t="str">
        <f t="shared" si="218"/>
        <v/>
      </c>
      <c r="BP191" s="51" t="str">
        <f t="shared" si="219"/>
        <v/>
      </c>
      <c r="BQ191" s="148" t="str">
        <f t="shared" si="220"/>
        <v/>
      </c>
      <c r="BR191" s="170">
        <f t="shared" si="221"/>
        <v>2</v>
      </c>
      <c r="BS191" s="172">
        <f t="shared" si="222"/>
        <v>1353</v>
      </c>
      <c r="BT191" s="172">
        <f t="shared" si="222"/>
        <v>0</v>
      </c>
      <c r="BU191" s="172">
        <f t="shared" si="222"/>
        <v>0</v>
      </c>
      <c r="BV191" s="172">
        <f t="shared" si="222"/>
        <v>0</v>
      </c>
      <c r="BW191" s="172">
        <f t="shared" si="222"/>
        <v>0</v>
      </c>
      <c r="BX191" s="172">
        <f t="shared" si="222"/>
        <v>0</v>
      </c>
      <c r="BY191" s="173">
        <f t="shared" si="222"/>
        <v>0</v>
      </c>
      <c r="BZ191" s="123" cm="1">
        <f t="array" ref="BZ191">IF(ISEVEN(BR191),SUM(BS191:BY191),SUM(ABS(BS191:BY191)))</f>
        <v>1353</v>
      </c>
      <c r="CA191" s="112">
        <f t="shared" si="151"/>
        <v>30577.800000000003</v>
      </c>
      <c r="CB191" s="126">
        <f t="shared" si="140"/>
        <v>0</v>
      </c>
      <c r="CC191" s="41">
        <f t="shared" si="141"/>
        <v>0</v>
      </c>
      <c r="CD191" s="41">
        <f t="shared" si="142"/>
        <v>0</v>
      </c>
      <c r="CE191" s="41">
        <f t="shared" si="143"/>
        <v>0</v>
      </c>
      <c r="CF191" s="41">
        <f t="shared" si="144"/>
        <v>0</v>
      </c>
      <c r="CG191" s="41">
        <f t="shared" si="145"/>
        <v>0</v>
      </c>
      <c r="CH191" s="112">
        <f t="shared" si="146"/>
        <v>0</v>
      </c>
      <c r="CI191" s="196">
        <f t="shared" si="147"/>
        <v>0</v>
      </c>
      <c r="CJ191" s="2">
        <f t="shared" si="148"/>
        <v>-473.5</v>
      </c>
      <c r="CK191" s="200">
        <f t="shared" si="152"/>
        <v>0</v>
      </c>
      <c r="CL191" s="201">
        <f t="shared" si="153"/>
        <v>-473.5</v>
      </c>
      <c r="CN191" s="126">
        <f t="shared" si="154"/>
        <v>-473.5</v>
      </c>
      <c r="CO191" s="50">
        <f t="shared" si="67"/>
        <v>1.0411061946902656E-3</v>
      </c>
      <c r="CP191" s="40">
        <f t="shared" si="155"/>
        <v>19.638332022133685</v>
      </c>
      <c r="CQ191" s="41">
        <f t="shared" si="156"/>
        <v>600496.98890639946</v>
      </c>
      <c r="CR191" s="41">
        <f t="shared" si="157"/>
        <v>600496.98890639946</v>
      </c>
      <c r="CS191" s="41">
        <f t="shared" si="158"/>
        <v>0</v>
      </c>
      <c r="CT191" s="41">
        <f t="shared" si="71"/>
        <v>-284335324.24718016</v>
      </c>
      <c r="CU191" s="112">
        <f t="shared" si="72"/>
        <v>0</v>
      </c>
    </row>
    <row r="192" spans="2:99" x14ac:dyDescent="0.25">
      <c r="B192" s="129">
        <v>49</v>
      </c>
      <c r="C192" s="114">
        <f>+$D$77-(B192-0.5)*$G$136</f>
        <v>-496.10000000000014</v>
      </c>
      <c r="D192" s="41" t="str">
        <f t="shared" ref="D192:K192" si="224">IF(D$58-E$58=0,"",(-(E$57-D$57)*$C192-(D$57*E$58-E$57*D$58))/(D$58-E$58))</f>
        <v/>
      </c>
      <c r="E192" s="41">
        <f t="shared" si="224"/>
        <v>1646.1</v>
      </c>
      <c r="F192" s="41">
        <f t="shared" si="224"/>
        <v>750</v>
      </c>
      <c r="G192" s="41">
        <f t="shared" si="224"/>
        <v>653.89999999999986</v>
      </c>
      <c r="H192" s="41" t="str">
        <f t="shared" si="224"/>
        <v/>
      </c>
      <c r="I192" s="41">
        <f t="shared" si="224"/>
        <v>-653.89999999999986</v>
      </c>
      <c r="J192" s="41">
        <f t="shared" si="224"/>
        <v>-750</v>
      </c>
      <c r="K192" s="121">
        <f t="shared" si="224"/>
        <v>-1646.1</v>
      </c>
      <c r="L192" s="126" t="str">
        <f t="shared" si="173"/>
        <v/>
      </c>
      <c r="M192" s="41">
        <f t="shared" si="174"/>
        <v>646.10000000000014</v>
      </c>
      <c r="N192" s="41">
        <f t="shared" si="175"/>
        <v>-150</v>
      </c>
      <c r="O192" s="41">
        <f t="shared" si="176"/>
        <v>-346.10000000000014</v>
      </c>
      <c r="P192" s="41" t="str">
        <f t="shared" si="177"/>
        <v/>
      </c>
      <c r="Q192" s="41">
        <f t="shared" si="178"/>
        <v>-353.89999999999986</v>
      </c>
      <c r="R192" s="41">
        <f t="shared" si="179"/>
        <v>-550</v>
      </c>
      <c r="S192" s="112">
        <f t="shared" si="180"/>
        <v>-1346.1</v>
      </c>
      <c r="T192" s="123" t="str">
        <f t="shared" si="181"/>
        <v/>
      </c>
      <c r="U192" s="41">
        <f t="shared" si="182"/>
        <v>1346.1</v>
      </c>
      <c r="V192" s="41">
        <f t="shared" si="183"/>
        <v>550</v>
      </c>
      <c r="W192" s="41">
        <f t="shared" si="184"/>
        <v>353.89999999999986</v>
      </c>
      <c r="X192" s="41" t="str">
        <f t="shared" si="185"/>
        <v/>
      </c>
      <c r="Y192" s="41">
        <f t="shared" si="186"/>
        <v>346.10000000000014</v>
      </c>
      <c r="Z192" s="41">
        <f t="shared" si="187"/>
        <v>150</v>
      </c>
      <c r="AA192" s="41">
        <f t="shared" si="188"/>
        <v>-646.10000000000014</v>
      </c>
      <c r="AB192" s="53"/>
      <c r="AC192" s="126" t="str">
        <f t="shared" si="189"/>
        <v/>
      </c>
      <c r="AD192" s="41" t="str">
        <f t="shared" si="190"/>
        <v/>
      </c>
      <c r="AE192" s="41" t="str">
        <f t="shared" si="191"/>
        <v/>
      </c>
      <c r="AF192" s="41">
        <f t="shared" si="192"/>
        <v>653.89999999999986</v>
      </c>
      <c r="AG192" s="41" t="str">
        <f t="shared" si="193"/>
        <v/>
      </c>
      <c r="AH192" s="41">
        <f t="shared" si="194"/>
        <v>-653.89999999999986</v>
      </c>
      <c r="AI192" s="41" t="str">
        <f t="shared" si="195"/>
        <v/>
      </c>
      <c r="AJ192" s="112" t="str">
        <f t="shared" si="196"/>
        <v/>
      </c>
      <c r="AK192" s="126" t="str">
        <f t="shared" si="197"/>
        <v/>
      </c>
      <c r="AL192" s="41" t="str">
        <f t="shared" si="198"/>
        <v/>
      </c>
      <c r="AM192" s="41" t="str">
        <f t="shared" si="199"/>
        <v/>
      </c>
      <c r="AN192" s="41" t="str">
        <f t="shared" si="200"/>
        <v/>
      </c>
      <c r="AO192" s="41" t="str">
        <f t="shared" si="201"/>
        <v/>
      </c>
      <c r="AP192" s="41" t="str">
        <f t="shared" si="202"/>
        <v/>
      </c>
      <c r="AQ192" s="41" t="str">
        <f t="shared" si="203"/>
        <v/>
      </c>
      <c r="AR192" s="112" t="str">
        <f t="shared" si="204"/>
        <v/>
      </c>
      <c r="AS192" s="123" t="str">
        <f t="shared" si="205"/>
        <v/>
      </c>
      <c r="AT192" s="41" t="str">
        <f t="shared" si="206"/>
        <v/>
      </c>
      <c r="AU192" s="41" t="str">
        <f t="shared" si="207"/>
        <v/>
      </c>
      <c r="AV192" s="41" t="str">
        <f t="shared" si="208"/>
        <v/>
      </c>
      <c r="AW192" s="41" t="str">
        <f t="shared" si="209"/>
        <v/>
      </c>
      <c r="AX192" s="41" t="str">
        <f t="shared" si="210"/>
        <v/>
      </c>
      <c r="AY192" s="41" t="str">
        <f t="shared" si="211"/>
        <v/>
      </c>
      <c r="AZ192" s="41" t="str">
        <f t="shared" si="212"/>
        <v/>
      </c>
      <c r="BA192" s="53"/>
      <c r="BB192" s="147" cm="1">
        <f t="array" ref="BB192:BC192">IFERROR(_xlfn._xlws.SORT(_xlfn.UNIQUE(_xlfn._xlws.FILTER($AC192:$AZ192,ISNUMBER($AC192:$AZ192)),TRUE),,,TRUE),"")</f>
        <v>-653.89999999999986</v>
      </c>
      <c r="BC192" s="51">
        <v>653.89999999999986</v>
      </c>
      <c r="BD192" s="51"/>
      <c r="BE192" s="51"/>
      <c r="BF192" s="51"/>
      <c r="BG192" s="51"/>
      <c r="BH192" s="51"/>
      <c r="BI192" s="51"/>
      <c r="BJ192" s="51">
        <f t="shared" si="213"/>
        <v>-496.10000000000014</v>
      </c>
      <c r="BK192" s="51">
        <f t="shared" si="214"/>
        <v>-496.10000000000014</v>
      </c>
      <c r="BL192" s="51" t="str">
        <f t="shared" si="215"/>
        <v/>
      </c>
      <c r="BM192" s="51" t="str">
        <f t="shared" si="216"/>
        <v/>
      </c>
      <c r="BN192" s="51" t="str">
        <f t="shared" si="217"/>
        <v/>
      </c>
      <c r="BO192" s="51" t="str">
        <f t="shared" si="218"/>
        <v/>
      </c>
      <c r="BP192" s="51" t="str">
        <f t="shared" si="219"/>
        <v/>
      </c>
      <c r="BQ192" s="148" t="str">
        <f t="shared" si="220"/>
        <v/>
      </c>
      <c r="BR192" s="170">
        <f t="shared" si="221"/>
        <v>2</v>
      </c>
      <c r="BS192" s="172">
        <f t="shared" si="222"/>
        <v>1307.7999999999997</v>
      </c>
      <c r="BT192" s="172">
        <f t="shared" si="222"/>
        <v>0</v>
      </c>
      <c r="BU192" s="172">
        <f t="shared" si="222"/>
        <v>0</v>
      </c>
      <c r="BV192" s="172">
        <f t="shared" si="222"/>
        <v>0</v>
      </c>
      <c r="BW192" s="172">
        <f t="shared" si="222"/>
        <v>0</v>
      </c>
      <c r="BX192" s="172">
        <f t="shared" si="222"/>
        <v>0</v>
      </c>
      <c r="BY192" s="173">
        <f t="shared" si="222"/>
        <v>0</v>
      </c>
      <c r="BZ192" s="123" cm="1">
        <f t="array" ref="BZ192">IF(ISEVEN(BR192),SUM(BS192:BY192),SUM(ABS(BS192:BY192)))</f>
        <v>1307.7999999999997</v>
      </c>
      <c r="CA192" s="112">
        <f t="shared" si="151"/>
        <v>29556.279999999995</v>
      </c>
      <c r="CB192" s="126">
        <f t="shared" si="140"/>
        <v>0</v>
      </c>
      <c r="CC192" s="41">
        <f t="shared" si="141"/>
        <v>0</v>
      </c>
      <c r="CD192" s="41">
        <f t="shared" si="142"/>
        <v>0</v>
      </c>
      <c r="CE192" s="41">
        <f t="shared" si="143"/>
        <v>0</v>
      </c>
      <c r="CF192" s="41">
        <f t="shared" si="144"/>
        <v>0</v>
      </c>
      <c r="CG192" s="41">
        <f t="shared" si="145"/>
        <v>0</v>
      </c>
      <c r="CH192" s="112">
        <f t="shared" si="146"/>
        <v>0</v>
      </c>
      <c r="CI192" s="196">
        <f t="shared" si="147"/>
        <v>0</v>
      </c>
      <c r="CJ192" s="2">
        <f t="shared" si="148"/>
        <v>-496.10000000000014</v>
      </c>
      <c r="CK192" s="200">
        <f t="shared" si="152"/>
        <v>0</v>
      </c>
      <c r="CL192" s="201">
        <f t="shared" si="153"/>
        <v>-496.10000000000014</v>
      </c>
      <c r="CN192" s="126">
        <f t="shared" si="154"/>
        <v>-496.10000000000014</v>
      </c>
      <c r="CO192" s="50">
        <f t="shared" si="67"/>
        <v>9.751061946902651E-4</v>
      </c>
      <c r="CP192" s="40">
        <f t="shared" si="155"/>
        <v>18.803653384965536</v>
      </c>
      <c r="CQ192" s="41">
        <f t="shared" si="156"/>
        <v>555766.04446898901</v>
      </c>
      <c r="CR192" s="41">
        <f t="shared" si="157"/>
        <v>555766.04446898901</v>
      </c>
      <c r="CS192" s="41">
        <f t="shared" si="158"/>
        <v>0</v>
      </c>
      <c r="CT192" s="41">
        <f t="shared" si="71"/>
        <v>-275715534.66106552</v>
      </c>
      <c r="CU192" s="112">
        <f t="shared" si="72"/>
        <v>0</v>
      </c>
    </row>
    <row r="193" spans="2:110" x14ac:dyDescent="0.25">
      <c r="B193" s="129">
        <v>50</v>
      </c>
      <c r="C193" s="114">
        <f>+$D$77-(B193-0.5)*$G$136</f>
        <v>-518.70000000000005</v>
      </c>
      <c r="D193" s="41" t="str">
        <f t="shared" ref="D193:K193" si="225">IF(D$58-E$58=0,"",(-(E$57-D$57)*$C193-(D$57*E$58-E$57*D$58))/(D$58-E$58))</f>
        <v/>
      </c>
      <c r="E193" s="41">
        <f t="shared" si="225"/>
        <v>1668.7</v>
      </c>
      <c r="F193" s="41">
        <f t="shared" si="225"/>
        <v>750</v>
      </c>
      <c r="G193" s="41">
        <f t="shared" si="225"/>
        <v>631.29999999999995</v>
      </c>
      <c r="H193" s="41" t="str">
        <f t="shared" si="225"/>
        <v/>
      </c>
      <c r="I193" s="41">
        <f t="shared" si="225"/>
        <v>-631.29999999999995</v>
      </c>
      <c r="J193" s="41">
        <f t="shared" si="225"/>
        <v>-750</v>
      </c>
      <c r="K193" s="121">
        <f t="shared" si="225"/>
        <v>-1668.7</v>
      </c>
      <c r="L193" s="126" t="str">
        <f t="shared" si="173"/>
        <v/>
      </c>
      <c r="M193" s="41">
        <f t="shared" si="174"/>
        <v>668.7</v>
      </c>
      <c r="N193" s="41">
        <f t="shared" si="175"/>
        <v>-150</v>
      </c>
      <c r="O193" s="41">
        <f t="shared" si="176"/>
        <v>-368.70000000000005</v>
      </c>
      <c r="P193" s="41" t="str">
        <f t="shared" si="177"/>
        <v/>
      </c>
      <c r="Q193" s="41">
        <f t="shared" si="178"/>
        <v>-331.29999999999995</v>
      </c>
      <c r="R193" s="41">
        <f t="shared" si="179"/>
        <v>-550</v>
      </c>
      <c r="S193" s="112">
        <f t="shared" si="180"/>
        <v>-1368.7</v>
      </c>
      <c r="T193" s="123" t="str">
        <f t="shared" si="181"/>
        <v/>
      </c>
      <c r="U193" s="41">
        <f t="shared" si="182"/>
        <v>1368.7</v>
      </c>
      <c r="V193" s="41">
        <f t="shared" si="183"/>
        <v>550</v>
      </c>
      <c r="W193" s="41">
        <f t="shared" si="184"/>
        <v>331.29999999999995</v>
      </c>
      <c r="X193" s="41" t="str">
        <f t="shared" si="185"/>
        <v/>
      </c>
      <c r="Y193" s="41">
        <f t="shared" si="186"/>
        <v>368.70000000000005</v>
      </c>
      <c r="Z193" s="41">
        <f t="shared" si="187"/>
        <v>150</v>
      </c>
      <c r="AA193" s="41">
        <f t="shared" si="188"/>
        <v>-668.7</v>
      </c>
      <c r="AB193" s="53"/>
      <c r="AC193" s="126" t="str">
        <f t="shared" si="189"/>
        <v/>
      </c>
      <c r="AD193" s="41" t="str">
        <f t="shared" si="190"/>
        <v/>
      </c>
      <c r="AE193" s="41" t="str">
        <f t="shared" si="191"/>
        <v/>
      </c>
      <c r="AF193" s="41">
        <f t="shared" si="192"/>
        <v>631.29999999999995</v>
      </c>
      <c r="AG193" s="41" t="str">
        <f t="shared" si="193"/>
        <v/>
      </c>
      <c r="AH193" s="41">
        <f t="shared" si="194"/>
        <v>-631.29999999999995</v>
      </c>
      <c r="AI193" s="41" t="str">
        <f t="shared" si="195"/>
        <v/>
      </c>
      <c r="AJ193" s="112" t="str">
        <f t="shared" si="196"/>
        <v/>
      </c>
      <c r="AK193" s="126" t="str">
        <f t="shared" si="197"/>
        <v/>
      </c>
      <c r="AL193" s="41" t="str">
        <f t="shared" si="198"/>
        <v/>
      </c>
      <c r="AM193" s="41" t="str">
        <f t="shared" si="199"/>
        <v/>
      </c>
      <c r="AN193" s="41" t="str">
        <f t="shared" si="200"/>
        <v/>
      </c>
      <c r="AO193" s="41" t="str">
        <f t="shared" si="201"/>
        <v/>
      </c>
      <c r="AP193" s="41" t="str">
        <f t="shared" si="202"/>
        <v/>
      </c>
      <c r="AQ193" s="41" t="str">
        <f t="shared" si="203"/>
        <v/>
      </c>
      <c r="AR193" s="112" t="str">
        <f t="shared" si="204"/>
        <v/>
      </c>
      <c r="AS193" s="123" t="str">
        <f t="shared" si="205"/>
        <v/>
      </c>
      <c r="AT193" s="41" t="str">
        <f t="shared" si="206"/>
        <v/>
      </c>
      <c r="AU193" s="41" t="str">
        <f t="shared" si="207"/>
        <v/>
      </c>
      <c r="AV193" s="41" t="str">
        <f t="shared" si="208"/>
        <v/>
      </c>
      <c r="AW193" s="41" t="str">
        <f t="shared" si="209"/>
        <v/>
      </c>
      <c r="AX193" s="41" t="str">
        <f t="shared" si="210"/>
        <v/>
      </c>
      <c r="AY193" s="41" t="str">
        <f t="shared" si="211"/>
        <v/>
      </c>
      <c r="AZ193" s="41" t="str">
        <f t="shared" si="212"/>
        <v/>
      </c>
      <c r="BA193" s="53"/>
      <c r="BB193" s="147" cm="1">
        <f t="array" ref="BB193:BC193">IFERROR(_xlfn._xlws.SORT(_xlfn.UNIQUE(_xlfn._xlws.FILTER($AC193:$AZ193,ISNUMBER($AC193:$AZ193)),TRUE),,,TRUE),"")</f>
        <v>-631.29999999999995</v>
      </c>
      <c r="BC193" s="51">
        <v>631.29999999999995</v>
      </c>
      <c r="BD193" s="51"/>
      <c r="BE193" s="51"/>
      <c r="BF193" s="51"/>
      <c r="BG193" s="51"/>
      <c r="BH193" s="51"/>
      <c r="BI193" s="51"/>
      <c r="BJ193" s="51">
        <f t="shared" si="213"/>
        <v>-518.70000000000005</v>
      </c>
      <c r="BK193" s="51">
        <f t="shared" si="214"/>
        <v>-518.70000000000005</v>
      </c>
      <c r="BL193" s="51" t="str">
        <f t="shared" si="215"/>
        <v/>
      </c>
      <c r="BM193" s="51" t="str">
        <f t="shared" si="216"/>
        <v/>
      </c>
      <c r="BN193" s="51" t="str">
        <f t="shared" si="217"/>
        <v/>
      </c>
      <c r="BO193" s="51" t="str">
        <f t="shared" si="218"/>
        <v/>
      </c>
      <c r="BP193" s="51" t="str">
        <f t="shared" si="219"/>
        <v/>
      </c>
      <c r="BQ193" s="148" t="str">
        <f t="shared" si="220"/>
        <v/>
      </c>
      <c r="BR193" s="170">
        <f t="shared" si="221"/>
        <v>2</v>
      </c>
      <c r="BS193" s="172">
        <f t="shared" si="222"/>
        <v>1262.5999999999999</v>
      </c>
      <c r="BT193" s="172">
        <f t="shared" si="222"/>
        <v>0</v>
      </c>
      <c r="BU193" s="172">
        <f t="shared" si="222"/>
        <v>0</v>
      </c>
      <c r="BV193" s="172">
        <f t="shared" si="222"/>
        <v>0</v>
      </c>
      <c r="BW193" s="172">
        <f t="shared" si="222"/>
        <v>0</v>
      </c>
      <c r="BX193" s="172">
        <f t="shared" si="222"/>
        <v>0</v>
      </c>
      <c r="BY193" s="173">
        <f t="shared" si="222"/>
        <v>0</v>
      </c>
      <c r="BZ193" s="123" cm="1">
        <f t="array" ref="BZ193">IF(ISEVEN(BR193),SUM(BS193:BY193),SUM(ABS(BS193:BY193)))</f>
        <v>1262.5999999999999</v>
      </c>
      <c r="CA193" s="112">
        <f t="shared" si="151"/>
        <v>28534.76</v>
      </c>
      <c r="CB193" s="126">
        <f t="shared" si="140"/>
        <v>0</v>
      </c>
      <c r="CC193" s="41">
        <f t="shared" si="141"/>
        <v>0</v>
      </c>
      <c r="CD193" s="41">
        <f t="shared" si="142"/>
        <v>0</v>
      </c>
      <c r="CE193" s="41">
        <f t="shared" si="143"/>
        <v>0</v>
      </c>
      <c r="CF193" s="41">
        <f t="shared" si="144"/>
        <v>0</v>
      </c>
      <c r="CG193" s="41">
        <f t="shared" si="145"/>
        <v>0</v>
      </c>
      <c r="CH193" s="112">
        <f t="shared" si="146"/>
        <v>0</v>
      </c>
      <c r="CI193" s="196">
        <f t="shared" si="147"/>
        <v>0</v>
      </c>
      <c r="CJ193" s="2">
        <f t="shared" si="148"/>
        <v>-518.70000000000005</v>
      </c>
      <c r="CK193" s="200">
        <f t="shared" si="152"/>
        <v>0</v>
      </c>
      <c r="CL193" s="201">
        <f t="shared" si="153"/>
        <v>-518.70000000000005</v>
      </c>
      <c r="CN193" s="126">
        <f t="shared" si="154"/>
        <v>-518.70000000000005</v>
      </c>
      <c r="CO193" s="50">
        <f t="shared" si="67"/>
        <v>9.0910619469026545E-4</v>
      </c>
      <c r="CP193" s="40">
        <f t="shared" si="155"/>
        <v>17.913435747797397</v>
      </c>
      <c r="CQ193" s="41">
        <f t="shared" si="156"/>
        <v>511155.58983881923</v>
      </c>
      <c r="CR193" s="41">
        <f t="shared" si="157"/>
        <v>511155.58983881923</v>
      </c>
      <c r="CS193" s="41">
        <f t="shared" si="158"/>
        <v>0</v>
      </c>
      <c r="CT193" s="41">
        <f t="shared" si="71"/>
        <v>-265136404.44939557</v>
      </c>
      <c r="CU193" s="112">
        <f t="shared" si="72"/>
        <v>0</v>
      </c>
    </row>
    <row r="196" spans="2:110" s="281" customFormat="1" x14ac:dyDescent="0.25">
      <c r="D196" s="282"/>
      <c r="E196" s="283"/>
      <c r="G196" s="283"/>
      <c r="H196" s="283"/>
      <c r="I196" s="284"/>
      <c r="J196" s="284"/>
      <c r="K196" s="284"/>
      <c r="L196" s="284"/>
      <c r="M196" s="285"/>
    </row>
    <row r="197" spans="2:110" ht="16.5" thickBot="1" x14ac:dyDescent="0.3">
      <c r="C197" s="278" t="s">
        <v>43</v>
      </c>
      <c r="D197" s="178"/>
      <c r="E197" s="86"/>
      <c r="G197" s="86"/>
      <c r="H197" s="86"/>
      <c r="I197" s="8"/>
      <c r="J197" s="8"/>
      <c r="K197" s="8"/>
      <c r="L197" s="8"/>
      <c r="M197" s="179"/>
    </row>
    <row r="198" spans="2:110" ht="17.25" thickTop="1" thickBot="1" x14ac:dyDescent="0.3">
      <c r="C198" s="11" t="s">
        <v>70</v>
      </c>
      <c r="D198" s="12"/>
      <c r="E198" s="12"/>
      <c r="F198" s="186" t="s">
        <v>17</v>
      </c>
      <c r="G198" s="187">
        <f>INDEX(D$71:U$71,MATCH(MIN(D$73:U$73),D$73:U$73,0))</f>
        <v>6</v>
      </c>
      <c r="H198" s="181"/>
      <c r="I198" s="8"/>
      <c r="J198" s="8"/>
      <c r="K198" s="8"/>
      <c r="L198" s="8"/>
      <c r="M198" s="179"/>
      <c r="O198" s="180" t="s">
        <v>156</v>
      </c>
    </row>
    <row r="199" spans="2:110" ht="15.75" thickTop="1" x14ac:dyDescent="0.25">
      <c r="C199" s="13" t="s">
        <v>71</v>
      </c>
      <c r="E199" t="s">
        <v>9</v>
      </c>
      <c r="F199" s="7" t="s">
        <v>17</v>
      </c>
      <c r="G199" s="86">
        <f>+MIN(D$73:U$73)</f>
        <v>-530</v>
      </c>
      <c r="H199" s="182"/>
      <c r="I199" s="8"/>
      <c r="L199" t="s">
        <v>97</v>
      </c>
      <c r="N199" s="179"/>
      <c r="O199" s="18"/>
      <c r="P199" s="19" t="s">
        <v>129</v>
      </c>
      <c r="Q199" s="279" t="s">
        <v>23</v>
      </c>
      <c r="R199" s="20" t="s">
        <v>142</v>
      </c>
    </row>
    <row r="200" spans="2:110" x14ac:dyDescent="0.25">
      <c r="C200" s="13"/>
      <c r="E200" t="s">
        <v>143</v>
      </c>
      <c r="F200" s="7" t="s">
        <v>17</v>
      </c>
      <c r="G200" s="86">
        <f>+$D$77-G199</f>
        <v>1130</v>
      </c>
      <c r="H200" s="182"/>
      <c r="I200" t="s">
        <v>148</v>
      </c>
      <c r="L200" s="23" t="s">
        <v>15</v>
      </c>
      <c r="M200" s="25" t="s">
        <v>9</v>
      </c>
      <c r="N200" s="179"/>
      <c r="O200" s="289" t="s">
        <v>11</v>
      </c>
      <c r="P200" s="286">
        <f>+CQ210/10^3</f>
        <v>18889.428329752576</v>
      </c>
      <c r="Q200" s="287">
        <f>+DE210/10^3</f>
        <v>3638.0217105322322</v>
      </c>
      <c r="R200" s="288">
        <f>+P200+Q200</f>
        <v>22527.45004028481</v>
      </c>
      <c r="V200" s="2"/>
      <c r="W200" s="2"/>
    </row>
    <row r="201" spans="2:110" ht="15.75" thickBot="1" x14ac:dyDescent="0.3">
      <c r="C201" s="13"/>
      <c r="E201" t="s">
        <v>25</v>
      </c>
      <c r="F201" s="7" t="s">
        <v>17</v>
      </c>
      <c r="G201" s="294">
        <f>ecu/(ecu+0.5*fy/Es)*G200</f>
        <v>867.20930232558146</v>
      </c>
      <c r="H201" s="182"/>
      <c r="I201" t="s">
        <v>149</v>
      </c>
      <c r="L201" s="188">
        <f>E160</f>
        <v>922.9</v>
      </c>
      <c r="M201" s="189">
        <f>+G199</f>
        <v>-530</v>
      </c>
      <c r="N201" s="179"/>
      <c r="O201" s="289" t="s">
        <v>13</v>
      </c>
      <c r="P201" s="286">
        <f>+SQRT(P202^2 +P203^2)</f>
        <v>4345.1975277354259</v>
      </c>
      <c r="Q201" s="286">
        <f t="shared" ref="Q201:R201" si="226">+SQRT(Q202^2 +Q203^2)</f>
        <v>844.23257945446926</v>
      </c>
      <c r="R201" s="288">
        <f t="shared" si="226"/>
        <v>5189.4301071898954</v>
      </c>
      <c r="V201" s="2"/>
      <c r="W201" s="2"/>
    </row>
    <row r="202" spans="2:110" ht="15.75" thickTop="1" x14ac:dyDescent="0.25">
      <c r="C202" s="183" t="s">
        <v>72</v>
      </c>
      <c r="D202" s="179"/>
      <c r="F202" s="7" t="s">
        <v>17</v>
      </c>
      <c r="G202" s="61">
        <v>50</v>
      </c>
      <c r="H202" s="182"/>
      <c r="I202" s="290" t="s">
        <v>146</v>
      </c>
      <c r="J202" s="291">
        <f>+ecu*(G201-h/2)/G201</f>
        <v>2.1584070796460179E-3</v>
      </c>
      <c r="L202" s="190" t="str">
        <f>+D160</f>
        <v/>
      </c>
      <c r="M202" s="157">
        <f>+G199</f>
        <v>-530</v>
      </c>
      <c r="O202" s="21" t="s">
        <v>126</v>
      </c>
      <c r="P202" s="62">
        <f>+CT210/10^6</f>
        <v>4345.1975277354259</v>
      </c>
      <c r="Q202" s="280">
        <f>+DJ210/10^6</f>
        <v>844.23257945446926</v>
      </c>
      <c r="R202" s="100">
        <f t="shared" ref="R202" si="227">+P202+Q202</f>
        <v>5189.4301071898954</v>
      </c>
      <c r="CN202" s="70" t="s">
        <v>101</v>
      </c>
      <c r="CO202" s="71"/>
      <c r="CP202" s="71"/>
      <c r="CQ202" s="71"/>
      <c r="CR202" s="71" t="s">
        <v>102</v>
      </c>
      <c r="CS202" s="71"/>
      <c r="CT202" s="72"/>
      <c r="CW202" s="70" t="s">
        <v>101</v>
      </c>
      <c r="CX202" s="71"/>
      <c r="CY202" s="71"/>
      <c r="CZ202" s="71"/>
      <c r="DA202" s="71"/>
      <c r="DB202" s="71" t="s">
        <v>105</v>
      </c>
      <c r="DC202" s="71"/>
      <c r="DD202" s="71"/>
      <c r="DE202" s="71"/>
      <c r="DF202" s="72"/>
    </row>
    <row r="203" spans="2:110" ht="15.75" thickBot="1" x14ac:dyDescent="0.3">
      <c r="C203" s="15" t="s">
        <v>73</v>
      </c>
      <c r="D203" s="16"/>
      <c r="E203" s="16"/>
      <c r="F203" s="184" t="s">
        <v>17</v>
      </c>
      <c r="G203" s="185">
        <f>G201/G202</f>
        <v>17.344186046511631</v>
      </c>
      <c r="H203" s="17"/>
      <c r="I203" s="292" t="s">
        <v>147</v>
      </c>
      <c r="J203" s="293">
        <f>+ecu/G201</f>
        <v>3.8053097345132742E-6</v>
      </c>
      <c r="O203" s="22" t="s">
        <v>127</v>
      </c>
      <c r="P203" s="89">
        <f>+CU210/10^6</f>
        <v>0</v>
      </c>
      <c r="Q203" s="277">
        <f>+DK210/10^6</f>
        <v>0</v>
      </c>
      <c r="R203" s="101">
        <f>+P203+Q203</f>
        <v>0</v>
      </c>
      <c r="CN203" s="154" t="s">
        <v>103</v>
      </c>
      <c r="CO203" s="205"/>
      <c r="CP203" s="205"/>
      <c r="CQ203" s="205"/>
      <c r="CR203" s="205"/>
      <c r="CS203" s="205"/>
      <c r="CT203" s="191"/>
      <c r="CW203" s="154" t="s">
        <v>106</v>
      </c>
      <c r="CX203" s="205"/>
      <c r="CY203" s="205"/>
      <c r="CZ203" s="205"/>
      <c r="DA203" s="205"/>
      <c r="DB203" s="205"/>
      <c r="DC203" s="205"/>
      <c r="DD203" s="205"/>
      <c r="DE203" s="205"/>
      <c r="DF203" s="191"/>
    </row>
    <row r="204" spans="2:110" ht="15.75" thickTop="1" x14ac:dyDescent="0.25">
      <c r="CN204" s="154" t="s">
        <v>104</v>
      </c>
      <c r="CO204" s="205"/>
      <c r="CP204" s="205"/>
      <c r="CQ204" s="205"/>
      <c r="CR204" s="205"/>
      <c r="CS204" s="205"/>
      <c r="CT204" s="191"/>
      <c r="CW204" s="154" t="s">
        <v>104</v>
      </c>
      <c r="CX204" s="205"/>
      <c r="CY204" s="205"/>
      <c r="CZ204" s="205"/>
      <c r="DA204" s="205"/>
      <c r="DB204" s="205" t="s">
        <v>107</v>
      </c>
      <c r="DC204" s="205"/>
      <c r="DD204" s="205"/>
      <c r="DE204" s="205"/>
      <c r="DF204" s="191"/>
    </row>
    <row r="205" spans="2:110" x14ac:dyDescent="0.25">
      <c r="D205" s="5" t="s">
        <v>82</v>
      </c>
      <c r="L205" s="69" t="s">
        <v>58</v>
      </c>
      <c r="AC205" s="69" t="s">
        <v>79</v>
      </c>
      <c r="BB205" s="69" t="s">
        <v>83</v>
      </c>
      <c r="BS205" s="69" t="s">
        <v>88</v>
      </c>
      <c r="CN205" s="154" t="s">
        <v>115</v>
      </c>
      <c r="CO205" s="205"/>
      <c r="CP205" s="205"/>
      <c r="CQ205" s="205"/>
      <c r="CR205" s="205"/>
      <c r="CS205" s="205"/>
      <c r="CT205" s="191"/>
      <c r="CW205" s="154" t="s">
        <v>123</v>
      </c>
      <c r="CX205" s="205"/>
      <c r="CY205" s="205"/>
      <c r="CZ205" s="205"/>
      <c r="DA205" s="205"/>
      <c r="DB205" s="205"/>
      <c r="DC205" s="205"/>
      <c r="DD205" s="205"/>
      <c r="DE205" s="205"/>
      <c r="DF205" s="191"/>
    </row>
    <row r="206" spans="2:110" x14ac:dyDescent="0.25">
      <c r="D206" s="70" t="s">
        <v>52</v>
      </c>
      <c r="E206" s="71"/>
      <c r="F206" s="71"/>
      <c r="G206" s="71"/>
      <c r="H206" s="71"/>
      <c r="I206" s="71"/>
      <c r="J206" s="72"/>
      <c r="L206" s="70" t="s">
        <v>59</v>
      </c>
      <c r="M206" s="71"/>
      <c r="N206" s="71"/>
      <c r="O206" s="72"/>
      <c r="AC206" s="70" t="s">
        <v>80</v>
      </c>
      <c r="AD206" s="71"/>
      <c r="AE206" s="71"/>
      <c r="AF206" s="71"/>
      <c r="AG206" s="71"/>
      <c r="AH206" s="72"/>
      <c r="BB206" s="70" t="s">
        <v>84</v>
      </c>
      <c r="BC206" s="71"/>
      <c r="BD206" s="71"/>
      <c r="BE206" s="71"/>
      <c r="BF206" s="71"/>
      <c r="BG206" s="72"/>
      <c r="BS206" s="70" t="s">
        <v>90</v>
      </c>
      <c r="BT206" s="71"/>
      <c r="BU206" s="71"/>
      <c r="BV206" s="71"/>
      <c r="BW206" s="71"/>
      <c r="BX206" s="72"/>
      <c r="CI206" s="63" t="s">
        <v>152</v>
      </c>
      <c r="CJ206" s="64"/>
      <c r="CK206" s="65"/>
      <c r="CN206" s="154" t="s">
        <v>124</v>
      </c>
      <c r="CO206" s="205"/>
      <c r="CP206" s="205"/>
      <c r="CQ206" s="205"/>
      <c r="CR206" s="205"/>
      <c r="CS206" s="205"/>
      <c r="CT206" s="191"/>
      <c r="CW206" s="154" t="s">
        <v>125</v>
      </c>
      <c r="CX206" s="205"/>
      <c r="CY206" s="205"/>
      <c r="CZ206" s="205"/>
      <c r="DA206" s="205"/>
      <c r="DB206" s="205"/>
      <c r="DC206" s="205"/>
      <c r="DD206" s="205"/>
      <c r="DE206" s="205"/>
      <c r="DF206" s="191"/>
    </row>
    <row r="207" spans="2:110" x14ac:dyDescent="0.25">
      <c r="D207" s="73" t="s">
        <v>53</v>
      </c>
      <c r="E207" s="74"/>
      <c r="F207" s="74" t="s">
        <v>54</v>
      </c>
      <c r="G207" s="74"/>
      <c r="H207" s="74" t="s">
        <v>55</v>
      </c>
      <c r="I207" s="74"/>
      <c r="J207" s="75"/>
      <c r="L207" s="73" t="s">
        <v>60</v>
      </c>
      <c r="M207" s="74"/>
      <c r="N207" s="74"/>
      <c r="O207" s="75"/>
      <c r="AC207" s="73" t="s">
        <v>81</v>
      </c>
      <c r="AD207" s="74"/>
      <c r="AE207" s="74"/>
      <c r="AF207" s="74"/>
      <c r="AG207" s="74"/>
      <c r="AH207" s="75"/>
      <c r="BB207" s="73" t="s">
        <v>85</v>
      </c>
      <c r="BC207" s="74"/>
      <c r="BD207" s="74"/>
      <c r="BE207" s="74"/>
      <c r="BF207" s="74"/>
      <c r="BG207" s="75"/>
      <c r="BS207" s="73" t="s">
        <v>89</v>
      </c>
      <c r="BT207" s="74"/>
      <c r="BU207" s="74"/>
      <c r="BV207" s="74"/>
      <c r="BW207" s="74"/>
      <c r="BX207" s="75"/>
      <c r="CC207" s="192" t="s">
        <v>111</v>
      </c>
      <c r="CD207" s="193"/>
      <c r="CE207" s="194"/>
      <c r="CF207" s="195"/>
      <c r="CI207" s="66" t="s">
        <v>153</v>
      </c>
      <c r="CJ207" s="67"/>
      <c r="CK207" s="68"/>
      <c r="CN207" s="73" t="s">
        <v>116</v>
      </c>
      <c r="CO207" s="74"/>
      <c r="CP207" s="74"/>
      <c r="CQ207" s="74"/>
      <c r="CR207" s="74"/>
      <c r="CS207" s="74"/>
      <c r="CT207" s="75"/>
      <c r="CW207" s="73" t="s">
        <v>116</v>
      </c>
      <c r="CX207" s="74"/>
      <c r="CY207" s="74"/>
      <c r="CZ207" s="74"/>
      <c r="DA207" s="74"/>
      <c r="DB207" s="74"/>
      <c r="DC207" s="74"/>
      <c r="DD207" s="74"/>
      <c r="DE207" s="74"/>
      <c r="DF207" s="75"/>
    </row>
    <row r="208" spans="2:110" ht="16.5" thickBot="1" x14ac:dyDescent="0.3">
      <c r="C208" s="61" t="s">
        <v>144</v>
      </c>
      <c r="CA208" s="61" t="s">
        <v>144</v>
      </c>
      <c r="CI208" t="s">
        <v>112</v>
      </c>
      <c r="CN208" s="180" t="s">
        <v>40</v>
      </c>
      <c r="CO208" s="61" t="s">
        <v>144</v>
      </c>
      <c r="CW208" s="180" t="s">
        <v>39</v>
      </c>
      <c r="CX208" s="180"/>
      <c r="DA208" s="61" t="s">
        <v>144</v>
      </c>
    </row>
    <row r="209" spans="2:116" ht="24.75" customHeight="1" thickTop="1" x14ac:dyDescent="0.25">
      <c r="B209" s="18"/>
      <c r="C209" s="19"/>
      <c r="D209" s="115" t="s">
        <v>76</v>
      </c>
      <c r="E209" s="115"/>
      <c r="F209" s="116"/>
      <c r="G209" s="117"/>
      <c r="H209" s="115"/>
      <c r="I209" s="115"/>
      <c r="J209" s="115"/>
      <c r="K209" s="120"/>
      <c r="L209" s="124" t="s">
        <v>77</v>
      </c>
      <c r="M209" s="118"/>
      <c r="N209" s="118"/>
      <c r="O209" s="118"/>
      <c r="P209" s="118"/>
      <c r="Q209" s="118"/>
      <c r="R209" s="118"/>
      <c r="S209" s="125"/>
      <c r="T209" s="141" t="s">
        <v>78</v>
      </c>
      <c r="U209" s="142"/>
      <c r="V209" s="142"/>
      <c r="W209" s="142"/>
      <c r="X209" s="142"/>
      <c r="Y209" s="142"/>
      <c r="Z209" s="142"/>
      <c r="AA209" s="142"/>
      <c r="AB209" s="143"/>
      <c r="AC209" s="127" t="s">
        <v>76</v>
      </c>
      <c r="AD209" s="115"/>
      <c r="AE209" s="116"/>
      <c r="AF209" s="117"/>
      <c r="AG209" s="115"/>
      <c r="AH209" s="115"/>
      <c r="AI209" s="115"/>
      <c r="AJ209" s="128"/>
      <c r="AK209" s="124" t="s">
        <v>77</v>
      </c>
      <c r="AL209" s="118"/>
      <c r="AM209" s="118"/>
      <c r="AN209" s="118"/>
      <c r="AO209" s="118"/>
      <c r="AP209" s="118"/>
      <c r="AQ209" s="118"/>
      <c r="AR209" s="125"/>
      <c r="AS209" s="141" t="s">
        <v>78</v>
      </c>
      <c r="AT209" s="142"/>
      <c r="AU209" s="142"/>
      <c r="AV209" s="142"/>
      <c r="AW209" s="142"/>
      <c r="AX209" s="142"/>
      <c r="AY209" s="142"/>
      <c r="AZ209" s="142"/>
      <c r="BA209" s="143"/>
      <c r="BB209" s="139" t="s">
        <v>86</v>
      </c>
      <c r="BC209" s="119"/>
      <c r="BD209" s="119"/>
      <c r="BE209" s="119"/>
      <c r="BF209" s="119"/>
      <c r="BG209" s="119"/>
      <c r="BH209" s="119"/>
      <c r="BI209" s="119"/>
      <c r="BJ209" s="122" t="s">
        <v>87</v>
      </c>
      <c r="BK209" s="119"/>
      <c r="BL209" s="119"/>
      <c r="BM209" s="119"/>
      <c r="BN209" s="119"/>
      <c r="BO209" s="119"/>
      <c r="BP209" s="119"/>
      <c r="BQ209" s="140"/>
      <c r="BR209" s="18" t="s">
        <v>91</v>
      </c>
      <c r="BS209" s="119" t="s">
        <v>92</v>
      </c>
      <c r="BT209" s="113"/>
      <c r="BU209" s="113"/>
      <c r="BV209" s="113"/>
      <c r="BW209" s="113"/>
      <c r="BX209" s="113"/>
      <c r="BY209" s="149"/>
      <c r="BZ209" s="151" t="s">
        <v>93</v>
      </c>
      <c r="CA209" s="152" t="s">
        <v>74</v>
      </c>
      <c r="CB209" s="139" t="s">
        <v>110</v>
      </c>
      <c r="CC209" s="113"/>
      <c r="CD209" s="113"/>
      <c r="CE209" s="113"/>
      <c r="CF209" s="113"/>
      <c r="CG209" s="113"/>
      <c r="CH209" s="149"/>
      <c r="CI209" s="202" t="s">
        <v>15</v>
      </c>
      <c r="CJ209" s="203" t="s">
        <v>9</v>
      </c>
      <c r="CK209" s="203" t="s">
        <v>15</v>
      </c>
      <c r="CL209" s="204" t="s">
        <v>9</v>
      </c>
      <c r="CN209" s="42" t="s">
        <v>9</v>
      </c>
      <c r="CO209" s="43" t="s">
        <v>27</v>
      </c>
      <c r="CP209" s="43" t="s">
        <v>28</v>
      </c>
      <c r="CQ209" s="43" t="s">
        <v>37</v>
      </c>
      <c r="CR209" s="43" t="s">
        <v>113</v>
      </c>
      <c r="CS209" s="43" t="s">
        <v>114</v>
      </c>
      <c r="CT209" s="43" t="s">
        <v>117</v>
      </c>
      <c r="CU209" s="44" t="s">
        <v>118</v>
      </c>
      <c r="CW209" s="42" t="s">
        <v>63</v>
      </c>
      <c r="CX209" s="43" t="s">
        <v>137</v>
      </c>
      <c r="CY209" s="43" t="s">
        <v>9</v>
      </c>
      <c r="CZ209" s="43" t="s">
        <v>154</v>
      </c>
      <c r="DA209" s="43" t="s">
        <v>32</v>
      </c>
      <c r="DB209" s="43" t="s">
        <v>31</v>
      </c>
      <c r="DC209" s="43" t="s">
        <v>28</v>
      </c>
      <c r="DD209" s="43" t="s">
        <v>33</v>
      </c>
      <c r="DE209" s="43" t="s">
        <v>34</v>
      </c>
      <c r="DF209" s="43" t="s">
        <v>155</v>
      </c>
      <c r="DG209" s="43" t="s">
        <v>154</v>
      </c>
      <c r="DH209" s="43" t="s">
        <v>119</v>
      </c>
      <c r="DI209" s="43" t="s">
        <v>120</v>
      </c>
      <c r="DJ209" s="43" t="s">
        <v>121</v>
      </c>
      <c r="DK209" s="44" t="s">
        <v>122</v>
      </c>
    </row>
    <row r="210" spans="2:116" s="30" customFormat="1" x14ac:dyDescent="0.25">
      <c r="B210" s="129" t="s">
        <v>75</v>
      </c>
      <c r="C210" s="130" t="s">
        <v>98</v>
      </c>
      <c r="D210" s="131">
        <v>1</v>
      </c>
      <c r="E210" s="131">
        <v>2</v>
      </c>
      <c r="F210" s="131">
        <v>3</v>
      </c>
      <c r="G210" s="131">
        <v>4</v>
      </c>
      <c r="H210" s="131">
        <v>5</v>
      </c>
      <c r="I210" s="131">
        <v>6</v>
      </c>
      <c r="J210" s="131">
        <v>7</v>
      </c>
      <c r="K210" s="132">
        <v>8</v>
      </c>
      <c r="L210" s="133">
        <v>1</v>
      </c>
      <c r="M210" s="134">
        <v>2</v>
      </c>
      <c r="N210" s="134">
        <v>3</v>
      </c>
      <c r="O210" s="134">
        <v>4</v>
      </c>
      <c r="P210" s="134">
        <v>5</v>
      </c>
      <c r="Q210" s="134">
        <v>6</v>
      </c>
      <c r="R210" s="134">
        <v>7</v>
      </c>
      <c r="S210" s="135">
        <v>8</v>
      </c>
      <c r="T210" s="144">
        <v>1</v>
      </c>
      <c r="U210" s="145">
        <v>2</v>
      </c>
      <c r="V210" s="145">
        <v>3</v>
      </c>
      <c r="W210" s="145">
        <v>4</v>
      </c>
      <c r="X210" s="145">
        <v>5</v>
      </c>
      <c r="Y210" s="145">
        <v>6</v>
      </c>
      <c r="Z210" s="145">
        <v>7</v>
      </c>
      <c r="AA210" s="145">
        <v>8</v>
      </c>
      <c r="AB210" s="146"/>
      <c r="AC210" s="136">
        <v>1</v>
      </c>
      <c r="AD210" s="131">
        <v>2</v>
      </c>
      <c r="AE210" s="131">
        <v>3</v>
      </c>
      <c r="AF210" s="131">
        <v>4</v>
      </c>
      <c r="AG210" s="131">
        <v>5</v>
      </c>
      <c r="AH210" s="131">
        <v>6</v>
      </c>
      <c r="AI210" s="131">
        <v>7</v>
      </c>
      <c r="AJ210" s="137">
        <v>8</v>
      </c>
      <c r="AK210" s="133">
        <v>1</v>
      </c>
      <c r="AL210" s="134">
        <v>2</v>
      </c>
      <c r="AM210" s="134">
        <v>3</v>
      </c>
      <c r="AN210" s="134">
        <v>4</v>
      </c>
      <c r="AO210" s="134">
        <v>5</v>
      </c>
      <c r="AP210" s="134">
        <v>6</v>
      </c>
      <c r="AQ210" s="134">
        <v>7</v>
      </c>
      <c r="AR210" s="135">
        <v>8</v>
      </c>
      <c r="AS210" s="144">
        <v>1</v>
      </c>
      <c r="AT210" s="145">
        <v>2</v>
      </c>
      <c r="AU210" s="145">
        <v>3</v>
      </c>
      <c r="AV210" s="145">
        <v>4</v>
      </c>
      <c r="AW210" s="145">
        <v>5</v>
      </c>
      <c r="AX210" s="145">
        <v>6</v>
      </c>
      <c r="AY210" s="145">
        <v>7</v>
      </c>
      <c r="AZ210" s="145">
        <v>8</v>
      </c>
      <c r="BA210" s="146"/>
      <c r="BB210" s="129">
        <v>1</v>
      </c>
      <c r="BC210" s="130">
        <v>2</v>
      </c>
      <c r="BD210" s="130">
        <v>3</v>
      </c>
      <c r="BE210" s="130">
        <v>4</v>
      </c>
      <c r="BF210" s="130">
        <v>5</v>
      </c>
      <c r="BG210" s="130">
        <v>6</v>
      </c>
      <c r="BH210" s="130">
        <v>7</v>
      </c>
      <c r="BI210" s="130">
        <v>8</v>
      </c>
      <c r="BJ210" s="130">
        <v>1</v>
      </c>
      <c r="BK210" s="130">
        <v>2</v>
      </c>
      <c r="BL210" s="130">
        <v>3</v>
      </c>
      <c r="BM210" s="130">
        <v>4</v>
      </c>
      <c r="BN210" s="130">
        <v>5</v>
      </c>
      <c r="BO210" s="130">
        <v>6</v>
      </c>
      <c r="BP210" s="130">
        <v>7</v>
      </c>
      <c r="BQ210" s="138">
        <v>8</v>
      </c>
      <c r="BR210" s="129"/>
      <c r="BS210" s="130">
        <v>1</v>
      </c>
      <c r="BT210" s="130">
        <v>2</v>
      </c>
      <c r="BU210" s="130">
        <v>3</v>
      </c>
      <c r="BV210" s="130">
        <v>4</v>
      </c>
      <c r="BW210" s="130">
        <v>5</v>
      </c>
      <c r="BX210" s="130">
        <v>6</v>
      </c>
      <c r="BY210" s="138">
        <v>7</v>
      </c>
      <c r="BZ210" s="150">
        <f>+SUM(BZ211:BZ260)</f>
        <v>43267.748837209307</v>
      </c>
      <c r="CA210" s="153">
        <f>+SUM(CA211:CA260)</f>
        <v>750443.8856462962</v>
      </c>
      <c r="CB210" s="129">
        <v>1</v>
      </c>
      <c r="CC210" s="130">
        <v>2</v>
      </c>
      <c r="CD210" s="130">
        <v>3</v>
      </c>
      <c r="CE210" s="130">
        <v>4</v>
      </c>
      <c r="CF210" s="130">
        <v>5</v>
      </c>
      <c r="CG210" s="130">
        <v>6</v>
      </c>
      <c r="CH210" s="138">
        <v>7</v>
      </c>
      <c r="CI210" s="197">
        <f>+SUM(CI211:CI260)</f>
        <v>0</v>
      </c>
      <c r="CJ210" s="198">
        <f>+SUM(CJ211:CJ260)</f>
        <v>8319.7674418604638</v>
      </c>
      <c r="CK210" s="198">
        <f>+SUM(CK211:CK260)</f>
        <v>0</v>
      </c>
      <c r="CL210" s="199">
        <f>+SUM(CL211:CL260)</f>
        <v>8319.7674418604638</v>
      </c>
      <c r="CN210" s="47"/>
      <c r="CO210" s="48"/>
      <c r="CP210" s="48"/>
      <c r="CQ210" s="49">
        <f>+SUM(CQ211:CQ260)</f>
        <v>18889428.329752576</v>
      </c>
      <c r="CR210" s="49">
        <f>+SUM(CR211:CR260)</f>
        <v>18889428.329752576</v>
      </c>
      <c r="CS210" s="49">
        <f>+SUM(CS211:CS260)</f>
        <v>0</v>
      </c>
      <c r="CT210" s="49">
        <f>+SUM(CT211:CT260)</f>
        <v>4345197527.7354259</v>
      </c>
      <c r="CU210" s="206">
        <f>+SUM(CU211:CU260)</f>
        <v>0</v>
      </c>
      <c r="CW210" s="47"/>
      <c r="CX210" s="48"/>
      <c r="CY210" s="48"/>
      <c r="CZ210" s="48"/>
      <c r="DA210" s="48"/>
      <c r="DB210" s="48"/>
      <c r="DC210" s="49"/>
      <c r="DD210" s="48"/>
      <c r="DE210" s="52">
        <f>+SUM(DE211:DE228)</f>
        <v>3638021.7105322322</v>
      </c>
      <c r="DF210" s="48"/>
      <c r="DG210" s="48"/>
      <c r="DH210" s="49">
        <f>+SUM(DH211:DH228)</f>
        <v>3638021.7105322322</v>
      </c>
      <c r="DI210" s="49">
        <f>+SUM(DI211:DI228)</f>
        <v>0</v>
      </c>
      <c r="DJ210" s="49">
        <f>+SUM(DJ211:DJ228)</f>
        <v>844232579.4544692</v>
      </c>
      <c r="DK210" s="206">
        <f>+SUM(DK211:DK228)</f>
        <v>0</v>
      </c>
      <c r="DL210"/>
    </row>
    <row r="211" spans="2:116" x14ac:dyDescent="0.25">
      <c r="B211" s="129">
        <v>1</v>
      </c>
      <c r="C211" s="114">
        <f>+$D$77-(B211-0.5)*$G$203</f>
        <v>591.3279069767442</v>
      </c>
      <c r="D211" s="41" t="str">
        <f>IF(D$58-E$58=0,"",(-(E$57-D$57)*$C211-(D$57*E$58-E$57*D$58))/(D$58-E$58))</f>
        <v/>
      </c>
      <c r="E211" s="41">
        <f t="shared" ref="E211:E260" si="228">IF(E$58-F$58=0,"",(-(F$57-E$57)*$C211-(E$57*F$58-F$57*E$58))/(E$58-F$58))</f>
        <v>558.6720930232558</v>
      </c>
      <c r="F211" s="41">
        <f t="shared" ref="F211:F260" si="229">IF(F$58-G$58=0,"",(-(G$57-F$57)*$C211-(F$57*G$58-G$57*F$58))/(F$58-G$58))</f>
        <v>750</v>
      </c>
      <c r="G211" s="41">
        <f t="shared" ref="G211:G260" si="230">IF(G$58-H$58=0,"",(-(H$57-G$57)*$C211-(G$57*H$58-H$57*G$58))/(G$58-H$58))</f>
        <v>1741.3279069767441</v>
      </c>
      <c r="H211" s="41" t="str">
        <f t="shared" ref="H211:H260" si="231">IF(H$58-I$58=0,"",(-(I$57-H$57)*$C211-(H$57*I$58-I$57*H$58))/(H$58-I$58))</f>
        <v/>
      </c>
      <c r="I211" s="41">
        <f t="shared" ref="I211:I260" si="232">IF(I$58-J$58=0,"",(-(J$57-I$57)*$C211-(I$57*J$58-J$57*I$58))/(I$58-J$58))</f>
        <v>-1741.3279069767441</v>
      </c>
      <c r="J211" s="41">
        <f t="shared" ref="J211:J260" si="233">IF(J$58-K$58=0,"",(-(K$57-J$57)*$C211-(J$57*K$58-K$57*J$58))/(J$58-K$58))</f>
        <v>-750</v>
      </c>
      <c r="K211" s="121">
        <f t="shared" ref="K211:K260" si="234">IF(K$58-L$58=0,"",(-(L$57-K$57)*$C211-(K$57*L$58-L$57*K$58))/(K$58-L$58))</f>
        <v>-558.6720930232558</v>
      </c>
      <c r="L211" s="126" t="str">
        <f>IF(D$63-E$63=0,"",(-(E$62-D$62)*$C211-(D$62*E$63-E$62*D$63))/(D$63-E$63))</f>
        <v/>
      </c>
      <c r="M211" s="41">
        <f t="shared" ref="M211:M260" si="235">IF(E$63-F$63=0,"",(-(F$62-E$62)*$C211-(E$62*F$63-F$62*E$63))/(E$63-F$63))</f>
        <v>-441.3279069767442</v>
      </c>
      <c r="N211" s="41">
        <f t="shared" ref="N211:N260" si="236">IF(F$63-G$63=0,"",(-(G$62-F$62)*$C211-(F$62*G$63-G$62*F$63))/(F$63-G$63))</f>
        <v>-150</v>
      </c>
      <c r="O211" s="41">
        <f t="shared" ref="O211:O260" si="237">IF(G$63-H$63=0,"",(-(H$62-G$62)*$C211-(G$62*H$63-H$62*G$63))/(G$63-H$63))</f>
        <v>741.32790697674409</v>
      </c>
      <c r="P211" s="41" t="str">
        <f t="shared" ref="P211:P260" si="238">IF(H$63-I$63=0,"",(-(I$62-H$62)*$C211-(H$62*I$63-I$62*H$63))/(H$63-I$63))</f>
        <v/>
      </c>
      <c r="Q211" s="41">
        <f t="shared" ref="Q211:Q260" si="239">IF(I$63-J$63=0,"",(-(J$62-I$62)*$C211-(I$62*J$63-J$62*I$63))/(I$63-J$63))</f>
        <v>-1441.3279069767441</v>
      </c>
      <c r="R211" s="41">
        <f t="shared" ref="R211:R260" si="240">IF(J$63-K$63=0,"",(-(K$62-J$62)*$C211-(J$62*K$63-K$62*J$63))/(J$63-K$63))</f>
        <v>-550</v>
      </c>
      <c r="S211" s="112">
        <f t="shared" ref="S211:S260" si="241">IF(K$63-L$63=0,"",(-(L$62-K$62)*$C211-(K$62*L$63-L$62*K$63))/(K$63-L$63))</f>
        <v>-258.6720930232558</v>
      </c>
      <c r="T211" s="123" t="str">
        <f>IF(D$68-E$68=0,"",(-(E$67-D$67)*$C211-(D$67*E$68-E$67*D$68))/(D$68-E$68))</f>
        <v/>
      </c>
      <c r="U211" s="41">
        <f t="shared" ref="U211:U260" si="242">IF(E$68-F$68=0,"",(-(F$67-E$67)*$C211-(E$67*F$68-F$67*E$68))/(E$68-F$68))</f>
        <v>258.6720930232558</v>
      </c>
      <c r="V211" s="41">
        <f t="shared" ref="V211:V260" si="243">IF(F$68-G$68=0,"",(-(G$67-F$67)*$C211-(F$67*G$68-G$67*F$68))/(F$68-G$68))</f>
        <v>550</v>
      </c>
      <c r="W211" s="41">
        <f t="shared" ref="W211:W260" si="244">IF(G$68-H$68=0,"",(-(H$67-G$67)*$C211-(G$67*H$68-H$67*G$68))/(G$68-H$68))</f>
        <v>1441.3279069767441</v>
      </c>
      <c r="X211" s="41" t="str">
        <f t="shared" ref="X211:X260" si="245">IF(H$68-I$68=0,"",(-(I$67-H$67)*$C211-(H$67*I$68-I$67*H$68))/(H$68-I$68))</f>
        <v/>
      </c>
      <c r="Y211" s="41">
        <f t="shared" ref="Y211:Y260" si="246">IF(I$68-J$68=0,"",(-(J$67-I$67)*$C211-(I$67*J$68-J$67*I$68))/(I$68-J$68))</f>
        <v>-741.32790697674409</v>
      </c>
      <c r="Z211" s="41">
        <f t="shared" ref="Z211:Z260" si="247">IF(J$68-K$68=0,"",(-(K$67-J$67)*$C211-(J$67*K$68-K$67*J$68))/(J$68-K$68))</f>
        <v>150</v>
      </c>
      <c r="AA211" s="41">
        <f t="shared" ref="AA211:AA260" si="248">IF(K$68-L$68=0,"",(-(L$67-K$67)*$C211-(K$67*L$68-L$67*K$68))/(K$68-L$68))</f>
        <v>441.3279069767442</v>
      </c>
      <c r="AB211" s="53"/>
      <c r="AC211" s="126" t="str">
        <f>IF(IF(D$57=E$57,AND($C211&gt;=MIN(D$58,E$58),$C211&lt;=MAX(D$58,E$58)),AND(D211&gt;=MIN(D$57,E$57),D211&lt;=MAX(D$57,E$57))),D211,"")</f>
        <v/>
      </c>
      <c r="AD211" s="41">
        <f t="shared" ref="AD211:AD260" si="249">IF(IF(E$57=F$57,AND($C211&gt;=MIN(E$58,F$58),$C211&lt;=MAX(E$58,F$58)),AND(E211&gt;=MIN(E$57,F$57),E211&lt;=MAX(E$57,F$57))),E211,"")</f>
        <v>558.6720930232558</v>
      </c>
      <c r="AE211" s="41" t="str">
        <f t="shared" ref="AE211:AE260" si="250">IF(IF(F$57=G$57,AND($C211&gt;=MIN(F$58,G$58),$C211&lt;=MAX(F$58,G$58)),AND(F211&gt;=MIN(F$57,G$57),F211&lt;=MAX(F$57,G$57))),F211,"")</f>
        <v/>
      </c>
      <c r="AF211" s="41" t="str">
        <f t="shared" ref="AF211:AF260" si="251">IF(IF(G$57=H$57,AND($C211&gt;=MIN(G$58,H$58),$C211&lt;=MAX(G$58,H$58)),AND(G211&gt;=MIN(G$57,H$57),G211&lt;=MAX(G$57,H$57))),G211,"")</f>
        <v/>
      </c>
      <c r="AG211" s="41" t="str">
        <f t="shared" ref="AG211:AG260" si="252">IF(IF(H$57=I$57,AND($C211&gt;=MIN(H$58,I$58),$C211&lt;=MAX(H$58,I$58)),AND(H211&gt;=MIN(H$57,I$57),H211&lt;=MAX(H$57,I$57))),H211,"")</f>
        <v/>
      </c>
      <c r="AH211" s="41" t="str">
        <f t="shared" ref="AH211:AH260" si="253">IF(IF(I$57=J$57,AND($C211&gt;=MIN(I$58,J$58),$C211&lt;=MAX(I$58,J$58)),AND(I211&gt;=MIN(I$57,J$57),I211&lt;=MAX(I$57,J$57))),I211,"")</f>
        <v/>
      </c>
      <c r="AI211" s="41" t="str">
        <f t="shared" ref="AI211:AI260" si="254">IF(IF(J$57=K$57,AND($C211&gt;=MIN(J$58,K$58),$C211&lt;=MAX(J$58,K$58)),AND(J211&gt;=MIN(J$57,K$57),J211&lt;=MAX(J$57,K$57))),J211,"")</f>
        <v/>
      </c>
      <c r="AJ211" s="112">
        <f t="shared" ref="AJ211:AJ260" si="255">IF(IF(K$57=L$57,AND($C211&gt;=MIN(K$58,L$58),$C211&lt;=MAX(K$58,L$58)),AND(K211&gt;=MIN(K$57,L$57),K211&lt;=MAX(K$57,L$57))),K211,"")</f>
        <v>-558.6720930232558</v>
      </c>
      <c r="AK211" s="126" t="str">
        <f>IF(IF(D$62=E$62,AND($C211&gt;=MIN(D$63,E$63),$C211&lt;=MAX(D$63,E$63)),AND(L211&gt;=MIN(D$62,E$62),L211&lt;=MAX(D$62,E$62))),L211,"")</f>
        <v/>
      </c>
      <c r="AL211" s="41" t="str">
        <f t="shared" ref="AL211:AL260" si="256">IF(IF(E$62=F$62,AND($C211&gt;=MIN(E$63,F$63),$C211&lt;=MAX(E$63,F$63)),AND(M211&gt;=MIN(E$62,F$62),M211&lt;=MAX(E$62,F$62))),M211,"")</f>
        <v/>
      </c>
      <c r="AM211" s="41" t="str">
        <f t="shared" ref="AM211:AM260" si="257">IF(IF(F$62=G$62,AND($C211&gt;=MIN(F$63,G$63),$C211&lt;=MAX(F$63,G$63)),AND(N211&gt;=MIN(F$62,G$62),N211&lt;=MAX(F$62,G$62))),N211,"")</f>
        <v/>
      </c>
      <c r="AN211" s="41" t="str">
        <f t="shared" ref="AN211:AN260" si="258">IF(IF(G$62=H$62,AND($C211&gt;=MIN(G$63,H$63),$C211&lt;=MAX(G$63,H$63)),AND(O211&gt;=MIN(G$62,H$62),O211&lt;=MAX(G$62,H$62))),O211,"")</f>
        <v/>
      </c>
      <c r="AO211" s="41" t="str">
        <f t="shared" ref="AO211:AO260" si="259">IF(IF(H$62=I$62,AND($C211&gt;=MIN(H$63,I$63),$C211&lt;=MAX(H$63,I$63)),AND(P211&gt;=MIN(H$62,I$62),P211&lt;=MAX(H$62,I$62))),P211,"")</f>
        <v/>
      </c>
      <c r="AP211" s="41" t="str">
        <f t="shared" ref="AP211:AP260" si="260">IF(IF(I$62=J$62,AND($C211&gt;=MIN(I$63,J$63),$C211&lt;=MAX(I$63,J$63)),AND(Q211&gt;=MIN(I$62,J$62),Q211&lt;=MAX(I$62,J$62))),Q211,"")</f>
        <v/>
      </c>
      <c r="AQ211" s="41" t="str">
        <f t="shared" ref="AQ211:AQ260" si="261">IF(IF(J$62=K$62,AND($C211&gt;=MIN(J$63,K$63),$C211&lt;=MAX(J$63,K$63)),AND(R211&gt;=MIN(J$62,K$62),R211&lt;=MAX(J$62,K$62))),R211,"")</f>
        <v/>
      </c>
      <c r="AR211" s="112" t="str">
        <f t="shared" ref="AR211:AR260" si="262">IF(IF(K$62=L$62,AND($C211&gt;=MIN(K$63,L$63),$C211&lt;=MAX(K$63,L$63)),AND(S211&gt;=MIN(K$62,L$62),S211&lt;=MAX(K$62,L$62))),S211,"")</f>
        <v/>
      </c>
      <c r="AS211" s="123" t="str">
        <f>IF(IF(D$67=E$67,AND($C211&gt;=MIN(D$68,E$68),$C211&lt;=MAX(D$68,E$68)),AND(T211&gt;=MIN(D$67,E$67),T211&lt;=MAX(D$67,E$67))),T211,"")</f>
        <v/>
      </c>
      <c r="AT211" s="41" t="str">
        <f t="shared" ref="AT211:AT260" si="263">IF(IF(E$67=F$67,AND($C211&gt;=MIN(E$68,F$68),$C211&lt;=MAX(E$68,F$68)),AND(U211&gt;=MIN(E$67,F$67),U211&lt;=MAX(E$67,F$67))),U211,"")</f>
        <v/>
      </c>
      <c r="AU211" s="41" t="str">
        <f t="shared" ref="AU211:AU260" si="264">IF(IF(F$67=G$67,AND($C211&gt;=MIN(F$68,G$68),$C211&lt;=MAX(F$68,G$68)),AND(V211&gt;=MIN(F$67,G$67),V211&lt;=MAX(F$67,G$67))),V211,"")</f>
        <v/>
      </c>
      <c r="AV211" s="41" t="str">
        <f t="shared" ref="AV211:AV260" si="265">IF(IF(G$67=H$67,AND($C211&gt;=MIN(G$68,H$68),$C211&lt;=MAX(G$68,H$68)),AND(W211&gt;=MIN(G$67,H$67),W211&lt;=MAX(G$67,H$67))),W211,"")</f>
        <v/>
      </c>
      <c r="AW211" s="41" t="str">
        <f t="shared" ref="AW211:AW260" si="266">IF(IF(H$67=I$67,AND($C211&gt;=MIN(H$68,I$68),$C211&lt;=MAX(H$68,I$68)),AND(X211&gt;=MIN(H$67,I$67),X211&lt;=MAX(H$67,I$67))),X211,"")</f>
        <v/>
      </c>
      <c r="AX211" s="41" t="str">
        <f t="shared" ref="AX211:AX260" si="267">IF(IF(I$67=J$67,AND($C211&gt;=MIN(I$68,J$68),$C211&lt;=MAX(I$68,J$68)),AND(Y211&gt;=MIN(I$67,J$67),Y211&lt;=MAX(I$67,J$67))),Y211,"")</f>
        <v/>
      </c>
      <c r="AY211" s="41" t="str">
        <f t="shared" ref="AY211:AY260" si="268">IF(IF(J$67=K$67,AND($C211&gt;=MIN(J$68,K$68),$C211&lt;=MAX(J$68,K$68)),AND(Z211&gt;=MIN(J$67,K$67),Z211&lt;=MAX(J$67,K$67))),Z211,"")</f>
        <v/>
      </c>
      <c r="AZ211" s="41" t="str">
        <f>IF(IF(K$67=L$67,AND($C211&gt;=MIN(K$68,L$68),$C211&lt;=MAX(K$68,L$68)),AND(AA211&gt;=MIN(K$67,L$67),AA211&lt;=MAX(K$67,L$67))),AA211,"")</f>
        <v/>
      </c>
      <c r="BA211" s="53"/>
      <c r="BB211" s="147" cm="1">
        <f t="array" ref="BB211:BC211">IFERROR(_xlfn._xlws.SORT(_xlfn.UNIQUE(_xlfn._xlws.FILTER($AC211:$AZ211,ISNUMBER($AC211:$AZ211)),TRUE),,,TRUE),"")</f>
        <v>-558.6720930232558</v>
      </c>
      <c r="BC211" s="51">
        <v>558.6720930232558</v>
      </c>
      <c r="BD211" s="51"/>
      <c r="BE211" s="51"/>
      <c r="BF211" s="51"/>
      <c r="BG211" s="51"/>
      <c r="BH211" s="51"/>
      <c r="BI211" s="51"/>
      <c r="BJ211" s="51">
        <f>IF(ISNUMBER(BB211),$C211,"")</f>
        <v>591.3279069767442</v>
      </c>
      <c r="BK211" s="51">
        <f t="shared" ref="BK211:BK260" si="269">IF(ISNUMBER(BC211),$C211,"")</f>
        <v>591.3279069767442</v>
      </c>
      <c r="BL211" s="51" t="str">
        <f t="shared" ref="BL211:BL260" si="270">IF(ISNUMBER(BD211),$C211,"")</f>
        <v/>
      </c>
      <c r="BM211" s="51" t="str">
        <f t="shared" ref="BM211:BM260" si="271">IF(ISNUMBER(BE211),$C211,"")</f>
        <v/>
      </c>
      <c r="BN211" s="51" t="str">
        <f t="shared" ref="BN211:BN260" si="272">IF(ISNUMBER(BF211),$C211,"")</f>
        <v/>
      </c>
      <c r="BO211" s="51" t="str">
        <f t="shared" ref="BO211:BO260" si="273">IF(ISNUMBER(BG211),$C211,"")</f>
        <v/>
      </c>
      <c r="BP211" s="51" t="str">
        <f t="shared" ref="BP211:BP260" si="274">IF(ISNUMBER(BH211),$C211,"")</f>
        <v/>
      </c>
      <c r="BQ211" s="148" t="str">
        <f t="shared" ref="BQ211:BQ260" si="275">IF(ISNUMBER(BI211),$C211,"")</f>
        <v/>
      </c>
      <c r="BR211" s="170">
        <f>COUNTIF(BJ211:BQ211,"&lt;0")+COUNTIF(BJ211:BQ211,"&gt;0")</f>
        <v>2</v>
      </c>
      <c r="BS211" s="172">
        <f>IF(ISNUMBER(BC211),IF(ISEVEN(BB$143),"hole",(BC211-BB211)),0)</f>
        <v>1117.3441860465116</v>
      </c>
      <c r="BT211" s="172">
        <f t="shared" ref="BT211:BT260" si="276">IF(ISNUMBER(BD211),IF(ISEVEN(BC$143),"hole",(BD211-BC211)),0)</f>
        <v>0</v>
      </c>
      <c r="BU211" s="172">
        <f t="shared" ref="BU211:BU260" si="277">IF(ISNUMBER(BE211),IF(ISEVEN(BD$143),"hole",(BE211-BD211)),0)</f>
        <v>0</v>
      </c>
      <c r="BV211" s="172">
        <f t="shared" ref="BV211:BV260" si="278">IF(ISNUMBER(BF211),IF(ISEVEN(BE$143),"hole",(BF211-BE211)),0)</f>
        <v>0</v>
      </c>
      <c r="BW211" s="172">
        <f t="shared" ref="BW211:BW260" si="279">IF(ISNUMBER(BG211),IF(ISEVEN(BF$143),"hole",(BG211-BF211)),0)</f>
        <v>0</v>
      </c>
      <c r="BX211" s="172">
        <f t="shared" ref="BX211:BX260" si="280">IF(ISNUMBER(BH211),IF(ISEVEN(BG$143),"hole",(BH211-BG211)),0)</f>
        <v>0</v>
      </c>
      <c r="BY211" s="173">
        <f t="shared" ref="BY211:BY260" si="281">IF(ISNUMBER(BI211),IF(ISEVEN(BH$143),"hole",(BI211-BH211)),0)</f>
        <v>0</v>
      </c>
      <c r="BZ211" s="123" cm="1">
        <f t="array" ref="BZ211">IF(ISEVEN(BR211),SUM(BS211:BY211),SUM(ABS(BS211:BY211)))</f>
        <v>1117.3441860465116</v>
      </c>
      <c r="CA211" s="112">
        <f>+BZ211*$G$203</f>
        <v>19379.425440778803</v>
      </c>
      <c r="CB211" s="126">
        <f>+IF(AND(ISNUMBER(BS211),BS211&gt;0),BB211+BS211/2,0)</f>
        <v>0</v>
      </c>
      <c r="CC211" s="41">
        <f t="shared" ref="CC211:CC260" si="282">+IF(AND(ISNUMBER(BT211),BT211&gt;0),BC211+BT211/2,0)</f>
        <v>0</v>
      </c>
      <c r="CD211" s="41">
        <f t="shared" ref="CD211:CD260" si="283">+IF(AND(ISNUMBER(BU211),BU211&gt;0),BD211+BU211/2,0)</f>
        <v>0</v>
      </c>
      <c r="CE211" s="41">
        <f t="shared" ref="CE211:CE260" si="284">+IF(AND(ISNUMBER(BV211),BV211&gt;0),BE211+BV211/2,0)</f>
        <v>0</v>
      </c>
      <c r="CF211" s="41">
        <f t="shared" ref="CF211:CF260" si="285">+IF(AND(ISNUMBER(BW211),BW211&gt;0),BF211+BW211/2,0)</f>
        <v>0</v>
      </c>
      <c r="CG211" s="41">
        <f t="shared" ref="CG211:CG260" si="286">+IF(AND(ISNUMBER(BX211),BX211&gt;0),BG211+BX211/2,0)</f>
        <v>0</v>
      </c>
      <c r="CH211" s="112">
        <f t="shared" ref="CH211:CH260" si="287">+IF(AND(ISNUMBER(BY211),BY211&gt;0),BH211+BY211/2,0)</f>
        <v>0</v>
      </c>
      <c r="CI211" s="196">
        <f>+SUMPRODUCT(BS211:BY211,CB211:CH211)/BZ211</f>
        <v>0</v>
      </c>
      <c r="CJ211" s="2">
        <f>+C211</f>
        <v>591.3279069767442</v>
      </c>
      <c r="CK211" s="200">
        <f t="shared" ref="CK211:CK242" si="288">(CI211-xc)*COS(RADIANS(p)) + (CJ211-yc)*SIN(RADIANS(p))</f>
        <v>0</v>
      </c>
      <c r="CL211" s="201">
        <f t="shared" ref="CL211:CL242" si="289">-(CI211-xc)*SIN(RADIANS(p)) +(CJ211-yc)*COS(RADIANS(p))</f>
        <v>591.3279069767442</v>
      </c>
      <c r="CN211" s="126">
        <f t="shared" ref="CN211:CN242" si="290">+C211-yc</f>
        <v>591.3279069767442</v>
      </c>
      <c r="CO211" s="50">
        <f>$J$202+$J$203*CN211</f>
        <v>4.4085929203539825E-3</v>
      </c>
      <c r="CP211" s="40">
        <f>+IF(CO211&gt;=0,IF(CO211&lt;=eco,1-(1-CO211/eco)^n,1),0)*0.85*fck</f>
        <v>25.5</v>
      </c>
      <c r="CQ211" s="41">
        <f>+CP211*CA211</f>
        <v>494175.34873985947</v>
      </c>
      <c r="CR211" s="41">
        <f>+CQ211*COS(RADIANS(p))</f>
        <v>494175.34873985947</v>
      </c>
      <c r="CS211" s="41">
        <f>+CQ211*SIN(RADIANS(p))</f>
        <v>0</v>
      </c>
      <c r="CT211" s="41">
        <f>+CR211*CL211</f>
        <v>292219674.64984375</v>
      </c>
      <c r="CU211" s="112">
        <f>+CS211*CK211</f>
        <v>0</v>
      </c>
      <c r="CW211" s="21" cm="1">
        <f t="array" ref="CW211:CW228">+TRANSPOSE($D$71:$U$71)</f>
        <v>1</v>
      </c>
      <c r="CX211" s="41" cm="1">
        <f t="array" ref="CX211:CX228">+TRANSPOSE($D$23:$U$23)</f>
        <v>32</v>
      </c>
      <c r="CY211" s="41" cm="1">
        <f t="array" ref="CY211:CY228">+TRANSPOSE($D$73:$U$73)</f>
        <v>530</v>
      </c>
      <c r="CZ211" s="51">
        <f t="shared" ref="CZ211:CZ228" si="291">CY211-yc</f>
        <v>530</v>
      </c>
      <c r="DA211" s="50">
        <f>$J$202+$J$203*CZ211</f>
        <v>4.1752212389380532E-3</v>
      </c>
      <c r="DB211" s="40">
        <f t="shared" ref="DB211:DB228" si="292">DA211*Es</f>
        <v>835.04424778761063</v>
      </c>
      <c r="DC211" s="40">
        <f t="shared" ref="DC211:DC228" si="293">+IF(DB211&gt;=0,IF(DA211&lt;=eco,1-(1-DA211/eco)^n,1),0)*0.85*fck</f>
        <v>25.5</v>
      </c>
      <c r="DD211" s="51">
        <f t="shared" ref="DD211:DD228" si="294">MAX(MIN(DB211,fy),-fy)-IF(DB211&gt;=0,DC211,0)</f>
        <v>374.5</v>
      </c>
      <c r="DE211" s="39">
        <f>+DD211*0.25*PI()*CX211^2</f>
        <v>301190.77088496066</v>
      </c>
      <c r="DF211" s="41" cm="1">
        <f t="array" ref="DF211:DF228">+TRANSPOSE($D$21:$U$21)-xc</f>
        <v>-400</v>
      </c>
      <c r="DG211" s="51" cm="1">
        <f t="array" ref="DG211:DG228">+TRANSPOSE($D$22:$U$22)-yc</f>
        <v>530</v>
      </c>
      <c r="DH211" s="41">
        <f t="shared" ref="DH211:DH228" si="295">+DE211*COS(RADIANS(p))</f>
        <v>301190.77088496066</v>
      </c>
      <c r="DI211" s="41">
        <f t="shared" ref="DI211:DI228" si="296">+DE211*SIN(RADIANS(p))</f>
        <v>0</v>
      </c>
      <c r="DJ211" s="41">
        <f t="shared" ref="DJ211:DJ228" si="297">+DH211*DG211</f>
        <v>159631108.56902915</v>
      </c>
      <c r="DK211" s="112">
        <f t="shared" ref="DK211:DK228" si="298">+DI211*DF211</f>
        <v>0</v>
      </c>
    </row>
    <row r="212" spans="2:116" x14ac:dyDescent="0.25">
      <c r="B212" s="129">
        <v>2</v>
      </c>
      <c r="C212" s="114">
        <f>+$D$77-(B212-0.5)*$G$203</f>
        <v>573.98372093023261</v>
      </c>
      <c r="D212" s="41" t="str">
        <f>IF(D$58-E$58=0,"",(-(E$57-D$57)*$C212-(D$57*E$58-E$57*D$58))/(D$58-E$58))</f>
        <v/>
      </c>
      <c r="E212" s="41">
        <f t="shared" si="228"/>
        <v>576.01627906976739</v>
      </c>
      <c r="F212" s="41">
        <f t="shared" si="229"/>
        <v>750</v>
      </c>
      <c r="G212" s="41">
        <f t="shared" si="230"/>
        <v>1723.9837209302327</v>
      </c>
      <c r="H212" s="41" t="str">
        <f t="shared" si="231"/>
        <v/>
      </c>
      <c r="I212" s="41">
        <f t="shared" si="232"/>
        <v>-1723.9837209302327</v>
      </c>
      <c r="J212" s="41">
        <f t="shared" si="233"/>
        <v>-750</v>
      </c>
      <c r="K212" s="121">
        <f t="shared" si="234"/>
        <v>-576.01627906976739</v>
      </c>
      <c r="L212" s="126" t="str">
        <f>IF(D$63-E$63=0,"",(-(E$62-D$62)*$C212-(D$62*E$63-E$62*D$63))/(D$63-E$63))</f>
        <v/>
      </c>
      <c r="M212" s="41">
        <f t="shared" si="235"/>
        <v>-423.98372093023261</v>
      </c>
      <c r="N212" s="41">
        <f t="shared" si="236"/>
        <v>-150</v>
      </c>
      <c r="O212" s="41">
        <f t="shared" si="237"/>
        <v>723.98372093023272</v>
      </c>
      <c r="P212" s="41" t="str">
        <f t="shared" si="238"/>
        <v/>
      </c>
      <c r="Q212" s="41">
        <f t="shared" si="239"/>
        <v>-1423.9837209302327</v>
      </c>
      <c r="R212" s="41">
        <f t="shared" si="240"/>
        <v>-550</v>
      </c>
      <c r="S212" s="112">
        <f t="shared" si="241"/>
        <v>-276.01627906976739</v>
      </c>
      <c r="T212" s="123" t="str">
        <f>IF(D$68-E$68=0,"",(-(E$67-D$67)*$C212-(D$67*E$68-E$67*D$68))/(D$68-E$68))</f>
        <v/>
      </c>
      <c r="U212" s="41">
        <f t="shared" si="242"/>
        <v>276.01627906976739</v>
      </c>
      <c r="V212" s="41">
        <f t="shared" si="243"/>
        <v>550</v>
      </c>
      <c r="W212" s="41">
        <f t="shared" si="244"/>
        <v>1423.9837209302327</v>
      </c>
      <c r="X212" s="41" t="str">
        <f t="shared" si="245"/>
        <v/>
      </c>
      <c r="Y212" s="41">
        <f t="shared" si="246"/>
        <v>-723.98372093023272</v>
      </c>
      <c r="Z212" s="41">
        <f t="shared" si="247"/>
        <v>150</v>
      </c>
      <c r="AA212" s="41">
        <f t="shared" si="248"/>
        <v>423.98372093023261</v>
      </c>
      <c r="AB212" s="53"/>
      <c r="AC212" s="126" t="str">
        <f>IF(IF(D$57=E$57,AND($C212&gt;=MIN(D$58,E$58),$C212&lt;=MAX(D$58,E$58)),AND(D212&gt;=MIN(D$57,E$57),D212&lt;=MAX(D$57,E$57))),D212,"")</f>
        <v/>
      </c>
      <c r="AD212" s="41">
        <f t="shared" si="249"/>
        <v>576.01627906976739</v>
      </c>
      <c r="AE212" s="41" t="str">
        <f t="shared" si="250"/>
        <v/>
      </c>
      <c r="AF212" s="41" t="str">
        <f t="shared" si="251"/>
        <v/>
      </c>
      <c r="AG212" s="41" t="str">
        <f t="shared" si="252"/>
        <v/>
      </c>
      <c r="AH212" s="41" t="str">
        <f t="shared" si="253"/>
        <v/>
      </c>
      <c r="AI212" s="41" t="str">
        <f t="shared" si="254"/>
        <v/>
      </c>
      <c r="AJ212" s="112">
        <f t="shared" si="255"/>
        <v>-576.01627906976739</v>
      </c>
      <c r="AK212" s="126" t="str">
        <f>IF(IF(D$62=E$62,AND($C212&gt;=MIN(D$63,E$63),$C212&lt;=MAX(D$63,E$63)),AND(L212&gt;=MIN(D$62,E$62),L212&lt;=MAX(D$62,E$62))),L212,"")</f>
        <v/>
      </c>
      <c r="AL212" s="41" t="str">
        <f t="shared" si="256"/>
        <v/>
      </c>
      <c r="AM212" s="41" t="str">
        <f t="shared" si="257"/>
        <v/>
      </c>
      <c r="AN212" s="41" t="str">
        <f t="shared" si="258"/>
        <v/>
      </c>
      <c r="AO212" s="41" t="str">
        <f t="shared" si="259"/>
        <v/>
      </c>
      <c r="AP212" s="41" t="str">
        <f t="shared" si="260"/>
        <v/>
      </c>
      <c r="AQ212" s="41" t="str">
        <f t="shared" si="261"/>
        <v/>
      </c>
      <c r="AR212" s="112" t="str">
        <f t="shared" si="262"/>
        <v/>
      </c>
      <c r="AS212" s="123" t="str">
        <f>IF(IF(D$67=E$67,AND($C212&gt;=MIN(D$68,E$68),$C212&lt;=MAX(D$68,E$68)),AND(T212&gt;=MIN(D$67,E$67),T212&lt;=MAX(D$67,E$67))),T212,"")</f>
        <v/>
      </c>
      <c r="AT212" s="41" t="str">
        <f t="shared" si="263"/>
        <v/>
      </c>
      <c r="AU212" s="41" t="str">
        <f t="shared" si="264"/>
        <v/>
      </c>
      <c r="AV212" s="41" t="str">
        <f t="shared" si="265"/>
        <v/>
      </c>
      <c r="AW212" s="41" t="str">
        <f t="shared" si="266"/>
        <v/>
      </c>
      <c r="AX212" s="41" t="str">
        <f t="shared" si="267"/>
        <v/>
      </c>
      <c r="AY212" s="41" t="str">
        <f t="shared" si="268"/>
        <v/>
      </c>
      <c r="AZ212" s="41" t="str">
        <f>IF(IF(K$67=L$67,AND($C212&gt;=MIN(K$68,L$68),$C212&lt;=MAX(K$68,L$68)),AND(AA212&gt;=MIN(K$67,L$67),AA212&lt;=MAX(K$67,L$67))),AA212,"")</f>
        <v/>
      </c>
      <c r="BA212" s="53"/>
      <c r="BB212" s="147" cm="1">
        <f t="array" ref="BB212:BC212">IFERROR(_xlfn._xlws.SORT(_xlfn.UNIQUE(_xlfn._xlws.FILTER($AC212:$AZ212,ISNUMBER($AC212:$AZ212)),TRUE),,,TRUE),"")</f>
        <v>-576.01627906976739</v>
      </c>
      <c r="BC212" s="51">
        <v>576.01627906976739</v>
      </c>
      <c r="BD212" s="51"/>
      <c r="BE212" s="51"/>
      <c r="BF212" s="51"/>
      <c r="BG212" s="51"/>
      <c r="BH212" s="51"/>
      <c r="BI212" s="51"/>
      <c r="BJ212" s="51">
        <f>IF(ISNUMBER(BB212),$C212,"")</f>
        <v>573.98372093023261</v>
      </c>
      <c r="BK212" s="51">
        <f t="shared" si="269"/>
        <v>573.98372093023261</v>
      </c>
      <c r="BL212" s="51" t="str">
        <f t="shared" si="270"/>
        <v/>
      </c>
      <c r="BM212" s="51" t="str">
        <f t="shared" si="271"/>
        <v/>
      </c>
      <c r="BN212" s="51" t="str">
        <f t="shared" si="272"/>
        <v/>
      </c>
      <c r="BO212" s="51" t="str">
        <f t="shared" si="273"/>
        <v/>
      </c>
      <c r="BP212" s="51" t="str">
        <f t="shared" si="274"/>
        <v/>
      </c>
      <c r="BQ212" s="148" t="str">
        <f t="shared" si="275"/>
        <v/>
      </c>
      <c r="BR212" s="170">
        <f t="shared" ref="BR212:BR260" si="299">COUNTIF(BJ212:BQ212,"&lt;0")+COUNTIF(BJ212:BQ212,"&gt;0")</f>
        <v>2</v>
      </c>
      <c r="BS212" s="172">
        <f t="shared" ref="BS212:BS260" si="300">IF(ISNUMBER(BC212),IF(ISEVEN(BB$143),"hole",(BC212-BB212)),0)</f>
        <v>1152.0325581395348</v>
      </c>
      <c r="BT212" s="172">
        <f t="shared" si="276"/>
        <v>0</v>
      </c>
      <c r="BU212" s="172">
        <f t="shared" si="277"/>
        <v>0</v>
      </c>
      <c r="BV212" s="172">
        <f t="shared" si="278"/>
        <v>0</v>
      </c>
      <c r="BW212" s="172">
        <f t="shared" si="279"/>
        <v>0</v>
      </c>
      <c r="BX212" s="172">
        <f t="shared" si="280"/>
        <v>0</v>
      </c>
      <c r="BY212" s="173">
        <f t="shared" si="281"/>
        <v>0</v>
      </c>
      <c r="BZ212" s="123" cm="1">
        <f t="array" ref="BZ212">IF(ISEVEN(BR212),SUM(BS212:BY212),SUM(ABS(BS212:BY212)))</f>
        <v>1152.0325581395348</v>
      </c>
      <c r="CA212" s="112">
        <f t="shared" ref="CA212:CA260" si="301">+BZ212*$G$203</f>
        <v>19981.067020010818</v>
      </c>
      <c r="CB212" s="126">
        <f t="shared" ref="CB212:CB260" si="302">+IF(AND(ISNUMBER(BS212),BS212&gt;0),BB212+BS212/2,0)</f>
        <v>0</v>
      </c>
      <c r="CC212" s="41">
        <f t="shared" si="282"/>
        <v>0</v>
      </c>
      <c r="CD212" s="41">
        <f t="shared" si="283"/>
        <v>0</v>
      </c>
      <c r="CE212" s="41">
        <f t="shared" si="284"/>
        <v>0</v>
      </c>
      <c r="CF212" s="41">
        <f t="shared" si="285"/>
        <v>0</v>
      </c>
      <c r="CG212" s="41">
        <f t="shared" si="286"/>
        <v>0</v>
      </c>
      <c r="CH212" s="112">
        <f t="shared" si="287"/>
        <v>0</v>
      </c>
      <c r="CI212" s="196">
        <f t="shared" ref="CI212:CI260" si="303">+SUMPRODUCT(BS212:BY212,CB212:CH212)/BZ212</f>
        <v>0</v>
      </c>
      <c r="CJ212" s="2">
        <f t="shared" ref="CJ212:CJ260" si="304">+C212</f>
        <v>573.98372093023261</v>
      </c>
      <c r="CK212" s="200">
        <f t="shared" si="288"/>
        <v>0</v>
      </c>
      <c r="CL212" s="201">
        <f t="shared" si="289"/>
        <v>573.98372093023261</v>
      </c>
      <c r="CN212" s="126">
        <f t="shared" si="290"/>
        <v>573.98372093023261</v>
      </c>
      <c r="CO212" s="50">
        <f t="shared" ref="CO212:CO260" si="305">$J$202+$J$203*CN212</f>
        <v>4.3425929203539824E-3</v>
      </c>
      <c r="CP212" s="40">
        <f t="shared" ref="CP212:CP260" si="306">+IF(CO212&gt;=0,IF(CO212&lt;=eco,1-(1-CO212/eco)^n,1),0)*0.85*fck</f>
        <v>25.5</v>
      </c>
      <c r="CQ212" s="41">
        <f t="shared" ref="CQ212:CQ260" si="307">+CP212*CA212</f>
        <v>509517.20901027584</v>
      </c>
      <c r="CR212" s="41">
        <f t="shared" ref="CR212:CR260" si="308">+CQ212*COS(RADIANS(p))</f>
        <v>509517.20901027584</v>
      </c>
      <c r="CS212" s="41">
        <f t="shared" ref="CS212:CS260" si="309">+CQ212*SIN(RADIANS(p))</f>
        <v>0</v>
      </c>
      <c r="CT212" s="41">
        <f t="shared" ref="CT212:CT260" si="310">+CR212*CL212</f>
        <v>292454583.50570518</v>
      </c>
      <c r="CU212" s="112">
        <f t="shared" ref="CU212:CU260" si="311">+CS212*CK212</f>
        <v>0</v>
      </c>
      <c r="CW212" s="21">
        <v>2</v>
      </c>
      <c r="CX212" s="41">
        <v>32</v>
      </c>
      <c r="CY212" s="41">
        <v>530</v>
      </c>
      <c r="CZ212" s="51">
        <f t="shared" si="291"/>
        <v>530</v>
      </c>
      <c r="DA212" s="50">
        <f t="shared" ref="DA212:DA228" si="312">$J$202+$J$203*CZ212</f>
        <v>4.1752212389380532E-3</v>
      </c>
      <c r="DB212" s="40">
        <f t="shared" si="292"/>
        <v>835.04424778761063</v>
      </c>
      <c r="DC212" s="40">
        <f t="shared" si="293"/>
        <v>25.5</v>
      </c>
      <c r="DD212" s="51">
        <f t="shared" si="294"/>
        <v>374.5</v>
      </c>
      <c r="DE212" s="39">
        <f t="shared" ref="DE212:DE228" si="313">+DD212*0.25*PI()*CX212^2</f>
        <v>301190.77088496066</v>
      </c>
      <c r="DF212" s="41">
        <v>-200</v>
      </c>
      <c r="DG212" s="51">
        <v>530</v>
      </c>
      <c r="DH212" s="41">
        <f t="shared" si="295"/>
        <v>301190.77088496066</v>
      </c>
      <c r="DI212" s="41">
        <f t="shared" si="296"/>
        <v>0</v>
      </c>
      <c r="DJ212" s="41">
        <f t="shared" si="297"/>
        <v>159631108.56902915</v>
      </c>
      <c r="DK212" s="112">
        <f t="shared" si="298"/>
        <v>0</v>
      </c>
    </row>
    <row r="213" spans="2:116" x14ac:dyDescent="0.25">
      <c r="B213" s="129">
        <v>3</v>
      </c>
      <c r="C213" s="114">
        <f>+$D$77-(B213-0.5)*$G$203</f>
        <v>556.6395348837209</v>
      </c>
      <c r="D213" s="41" t="str">
        <f t="shared" ref="D213:D260" si="314">IF(D$58-E$58=0,"",(-(E$57-D$57)*$C213-(D$57*E$58-E$57*D$58))/(D$58-E$58))</f>
        <v/>
      </c>
      <c r="E213" s="41">
        <f t="shared" si="228"/>
        <v>593.3604651162791</v>
      </c>
      <c r="F213" s="41">
        <f t="shared" si="229"/>
        <v>750</v>
      </c>
      <c r="G213" s="41">
        <f t="shared" si="230"/>
        <v>1706.6395348837209</v>
      </c>
      <c r="H213" s="41" t="str">
        <f t="shared" si="231"/>
        <v/>
      </c>
      <c r="I213" s="41">
        <f t="shared" si="232"/>
        <v>-1706.6395348837209</v>
      </c>
      <c r="J213" s="41">
        <f t="shared" si="233"/>
        <v>-750</v>
      </c>
      <c r="K213" s="121">
        <f t="shared" si="234"/>
        <v>-593.3604651162791</v>
      </c>
      <c r="L213" s="126" t="str">
        <f t="shared" ref="L213:L260" si="315">IF(D$63-E$63=0,"",(-(E$62-D$62)*$C213-(D$62*E$63-E$62*D$63))/(D$63-E$63))</f>
        <v/>
      </c>
      <c r="M213" s="41">
        <f t="shared" si="235"/>
        <v>-406.6395348837209</v>
      </c>
      <c r="N213" s="41">
        <f t="shared" si="236"/>
        <v>-150</v>
      </c>
      <c r="O213" s="41">
        <f t="shared" si="237"/>
        <v>706.6395348837209</v>
      </c>
      <c r="P213" s="41" t="str">
        <f t="shared" si="238"/>
        <v/>
      </c>
      <c r="Q213" s="41">
        <f t="shared" si="239"/>
        <v>-1406.6395348837209</v>
      </c>
      <c r="R213" s="41">
        <f t="shared" si="240"/>
        <v>-550</v>
      </c>
      <c r="S213" s="112">
        <f t="shared" si="241"/>
        <v>-293.3604651162791</v>
      </c>
      <c r="T213" s="123" t="str">
        <f t="shared" ref="T213:T260" si="316">IF(D$68-E$68=0,"",(-(E$67-D$67)*$C213-(D$67*E$68-E$67*D$68))/(D$68-E$68))</f>
        <v/>
      </c>
      <c r="U213" s="41">
        <f t="shared" si="242"/>
        <v>293.3604651162791</v>
      </c>
      <c r="V213" s="41">
        <f t="shared" si="243"/>
        <v>550</v>
      </c>
      <c r="W213" s="41">
        <f t="shared" si="244"/>
        <v>1406.6395348837209</v>
      </c>
      <c r="X213" s="41" t="str">
        <f t="shared" si="245"/>
        <v/>
      </c>
      <c r="Y213" s="41">
        <f t="shared" si="246"/>
        <v>-706.6395348837209</v>
      </c>
      <c r="Z213" s="41">
        <f t="shared" si="247"/>
        <v>150</v>
      </c>
      <c r="AA213" s="41">
        <f t="shared" si="248"/>
        <v>406.6395348837209</v>
      </c>
      <c r="AB213" s="53"/>
      <c r="AC213" s="126" t="str">
        <f t="shared" ref="AC213:AC260" si="317">IF(IF(D$57=E$57,AND($C213&gt;=MIN(D$58,E$58),$C213&lt;=MAX(D$58,E$58)),AND(D213&gt;=MIN(D$57,E$57),D213&lt;=MAX(D$57,E$57))),D213,"")</f>
        <v/>
      </c>
      <c r="AD213" s="41">
        <f t="shared" si="249"/>
        <v>593.3604651162791</v>
      </c>
      <c r="AE213" s="41" t="str">
        <f t="shared" si="250"/>
        <v/>
      </c>
      <c r="AF213" s="41" t="str">
        <f t="shared" si="251"/>
        <v/>
      </c>
      <c r="AG213" s="41" t="str">
        <f t="shared" si="252"/>
        <v/>
      </c>
      <c r="AH213" s="41" t="str">
        <f t="shared" si="253"/>
        <v/>
      </c>
      <c r="AI213" s="41" t="str">
        <f t="shared" si="254"/>
        <v/>
      </c>
      <c r="AJ213" s="112">
        <f t="shared" si="255"/>
        <v>-593.3604651162791</v>
      </c>
      <c r="AK213" s="126" t="str">
        <f t="shared" ref="AK213:AK260" si="318">IF(IF(D$62=E$62,AND($C213&gt;=MIN(D$63,E$63),$C213&lt;=MAX(D$63,E$63)),AND(L213&gt;=MIN(D$62,E$62),L213&lt;=MAX(D$62,E$62))),L213,"")</f>
        <v/>
      </c>
      <c r="AL213" s="41" t="str">
        <f t="shared" si="256"/>
        <v/>
      </c>
      <c r="AM213" s="41" t="str">
        <f t="shared" si="257"/>
        <v/>
      </c>
      <c r="AN213" s="41" t="str">
        <f t="shared" si="258"/>
        <v/>
      </c>
      <c r="AO213" s="41" t="str">
        <f t="shared" si="259"/>
        <v/>
      </c>
      <c r="AP213" s="41" t="str">
        <f t="shared" si="260"/>
        <v/>
      </c>
      <c r="AQ213" s="41" t="str">
        <f t="shared" si="261"/>
        <v/>
      </c>
      <c r="AR213" s="112" t="str">
        <f t="shared" si="262"/>
        <v/>
      </c>
      <c r="AS213" s="123" t="str">
        <f t="shared" ref="AS213:AS260" si="319">IF(IF(D$67=E$67,AND($C213&gt;=MIN(D$68,E$68),$C213&lt;=MAX(D$68,E$68)),AND(T213&gt;=MIN(D$67,E$67),T213&lt;=MAX(D$67,E$67))),T213,"")</f>
        <v/>
      </c>
      <c r="AT213" s="41" t="str">
        <f t="shared" si="263"/>
        <v/>
      </c>
      <c r="AU213" s="41" t="str">
        <f t="shared" si="264"/>
        <v/>
      </c>
      <c r="AV213" s="41" t="str">
        <f t="shared" si="265"/>
        <v/>
      </c>
      <c r="AW213" s="41" t="str">
        <f t="shared" si="266"/>
        <v/>
      </c>
      <c r="AX213" s="41" t="str">
        <f t="shared" si="267"/>
        <v/>
      </c>
      <c r="AY213" s="41" t="str">
        <f t="shared" si="268"/>
        <v/>
      </c>
      <c r="AZ213" s="41" t="str">
        <f t="shared" ref="AZ213:AZ260" si="320">IF(IF(K$67=L$67,AND($C213&gt;=MIN(K$68,L$68),$C213&lt;=MAX(K$68,L$68)),AND(AA213&gt;=MIN(K$67,L$67),AA213&lt;=MAX(K$67,L$67))),AA213,"")</f>
        <v/>
      </c>
      <c r="BA213" s="53"/>
      <c r="BB213" s="147" cm="1">
        <f t="array" ref="BB213:BC213">IFERROR(_xlfn._xlws.SORT(_xlfn.UNIQUE(_xlfn._xlws.FILTER($AC213:$AZ213,ISNUMBER($AC213:$AZ213)),TRUE),,,TRUE),"")</f>
        <v>-593.3604651162791</v>
      </c>
      <c r="BC213" s="51">
        <v>593.3604651162791</v>
      </c>
      <c r="BD213" s="51"/>
      <c r="BE213" s="51"/>
      <c r="BF213" s="51"/>
      <c r="BG213" s="51"/>
      <c r="BH213" s="51"/>
      <c r="BI213" s="51"/>
      <c r="BJ213" s="51">
        <f t="shared" ref="BJ213:BJ260" si="321">IF(ISNUMBER(BB213),$C213,"")</f>
        <v>556.6395348837209</v>
      </c>
      <c r="BK213" s="51">
        <f t="shared" si="269"/>
        <v>556.6395348837209</v>
      </c>
      <c r="BL213" s="51" t="str">
        <f t="shared" si="270"/>
        <v/>
      </c>
      <c r="BM213" s="51" t="str">
        <f t="shared" si="271"/>
        <v/>
      </c>
      <c r="BN213" s="51" t="str">
        <f t="shared" si="272"/>
        <v/>
      </c>
      <c r="BO213" s="51" t="str">
        <f t="shared" si="273"/>
        <v/>
      </c>
      <c r="BP213" s="51" t="str">
        <f t="shared" si="274"/>
        <v/>
      </c>
      <c r="BQ213" s="148" t="str">
        <f t="shared" si="275"/>
        <v/>
      </c>
      <c r="BR213" s="170">
        <f t="shared" si="299"/>
        <v>2</v>
      </c>
      <c r="BS213" s="172">
        <f t="shared" si="300"/>
        <v>1186.7209302325582</v>
      </c>
      <c r="BT213" s="172">
        <f t="shared" si="276"/>
        <v>0</v>
      </c>
      <c r="BU213" s="172">
        <f t="shared" si="277"/>
        <v>0</v>
      </c>
      <c r="BV213" s="172">
        <f t="shared" si="278"/>
        <v>0</v>
      </c>
      <c r="BW213" s="172">
        <f t="shared" si="279"/>
        <v>0</v>
      </c>
      <c r="BX213" s="172">
        <f t="shared" si="280"/>
        <v>0</v>
      </c>
      <c r="BY213" s="173">
        <f t="shared" si="281"/>
        <v>0</v>
      </c>
      <c r="BZ213" s="123" cm="1">
        <f t="array" ref="BZ213">IF(ISEVEN(BR213),SUM(BS213:BY213),SUM(ABS(BS213:BY213)))</f>
        <v>1186.7209302325582</v>
      </c>
      <c r="CA213" s="112">
        <f t="shared" si="301"/>
        <v>20582.70859924284</v>
      </c>
      <c r="CB213" s="126">
        <f t="shared" si="302"/>
        <v>0</v>
      </c>
      <c r="CC213" s="41">
        <f t="shared" si="282"/>
        <v>0</v>
      </c>
      <c r="CD213" s="41">
        <f t="shared" si="283"/>
        <v>0</v>
      </c>
      <c r="CE213" s="41">
        <f t="shared" si="284"/>
        <v>0</v>
      </c>
      <c r="CF213" s="41">
        <f t="shared" si="285"/>
        <v>0</v>
      </c>
      <c r="CG213" s="41">
        <f t="shared" si="286"/>
        <v>0</v>
      </c>
      <c r="CH213" s="112">
        <f t="shared" si="287"/>
        <v>0</v>
      </c>
      <c r="CI213" s="196">
        <f t="shared" si="303"/>
        <v>0</v>
      </c>
      <c r="CJ213" s="2">
        <f t="shared" si="304"/>
        <v>556.6395348837209</v>
      </c>
      <c r="CK213" s="200">
        <f t="shared" si="288"/>
        <v>0</v>
      </c>
      <c r="CL213" s="201">
        <f t="shared" si="289"/>
        <v>556.6395348837209</v>
      </c>
      <c r="CN213" s="126">
        <f t="shared" si="290"/>
        <v>556.6395348837209</v>
      </c>
      <c r="CO213" s="50">
        <f t="shared" si="305"/>
        <v>4.2765929203539823E-3</v>
      </c>
      <c r="CP213" s="40">
        <f t="shared" si="306"/>
        <v>25.5</v>
      </c>
      <c r="CQ213" s="41">
        <f t="shared" si="307"/>
        <v>524859.06928069238</v>
      </c>
      <c r="CR213" s="41">
        <f t="shared" si="308"/>
        <v>524859.06928069238</v>
      </c>
      <c r="CS213" s="41">
        <f t="shared" si="309"/>
        <v>0</v>
      </c>
      <c r="CT213" s="41">
        <f t="shared" si="310"/>
        <v>292157308.20390725</v>
      </c>
      <c r="CU213" s="112">
        <f t="shared" si="311"/>
        <v>0</v>
      </c>
      <c r="CW213" s="21">
        <v>3</v>
      </c>
      <c r="CX213" s="41">
        <v>32</v>
      </c>
      <c r="CY213" s="41">
        <v>530</v>
      </c>
      <c r="CZ213" s="51">
        <f t="shared" si="291"/>
        <v>530</v>
      </c>
      <c r="DA213" s="50">
        <f t="shared" si="312"/>
        <v>4.1752212389380532E-3</v>
      </c>
      <c r="DB213" s="40">
        <f t="shared" si="292"/>
        <v>835.04424778761063</v>
      </c>
      <c r="DC213" s="40">
        <f t="shared" si="293"/>
        <v>25.5</v>
      </c>
      <c r="DD213" s="51">
        <f t="shared" si="294"/>
        <v>374.5</v>
      </c>
      <c r="DE213" s="39">
        <f t="shared" si="313"/>
        <v>301190.77088496066</v>
      </c>
      <c r="DF213" s="41">
        <v>0</v>
      </c>
      <c r="DG213" s="51">
        <v>530</v>
      </c>
      <c r="DH213" s="41">
        <f t="shared" si="295"/>
        <v>301190.77088496066</v>
      </c>
      <c r="DI213" s="41">
        <f t="shared" si="296"/>
        <v>0</v>
      </c>
      <c r="DJ213" s="41">
        <f t="shared" si="297"/>
        <v>159631108.56902915</v>
      </c>
      <c r="DK213" s="112">
        <f t="shared" si="298"/>
        <v>0</v>
      </c>
    </row>
    <row r="214" spans="2:116" x14ac:dyDescent="0.25">
      <c r="B214" s="129">
        <v>4</v>
      </c>
      <c r="C214" s="114">
        <f>+$D$77-(B214-0.5)*$G$203</f>
        <v>539.2953488372093</v>
      </c>
      <c r="D214" s="41" t="str">
        <f t="shared" si="314"/>
        <v/>
      </c>
      <c r="E214" s="41">
        <f t="shared" si="228"/>
        <v>610.7046511627907</v>
      </c>
      <c r="F214" s="41">
        <f t="shared" si="229"/>
        <v>750</v>
      </c>
      <c r="G214" s="41">
        <f t="shared" si="230"/>
        <v>1689.2953488372091</v>
      </c>
      <c r="H214" s="41" t="str">
        <f t="shared" si="231"/>
        <v/>
      </c>
      <c r="I214" s="41">
        <f t="shared" si="232"/>
        <v>-1689.2953488372091</v>
      </c>
      <c r="J214" s="41">
        <f t="shared" si="233"/>
        <v>-750</v>
      </c>
      <c r="K214" s="121">
        <f t="shared" si="234"/>
        <v>-610.7046511627907</v>
      </c>
      <c r="L214" s="126" t="str">
        <f t="shared" si="315"/>
        <v/>
      </c>
      <c r="M214" s="41">
        <f t="shared" si="235"/>
        <v>-389.2953488372093</v>
      </c>
      <c r="N214" s="41">
        <f t="shared" si="236"/>
        <v>-150</v>
      </c>
      <c r="O214" s="41">
        <f t="shared" si="237"/>
        <v>689.2953488372093</v>
      </c>
      <c r="P214" s="41" t="str">
        <f t="shared" si="238"/>
        <v/>
      </c>
      <c r="Q214" s="41">
        <f t="shared" si="239"/>
        <v>-1389.2953488372091</v>
      </c>
      <c r="R214" s="41">
        <f t="shared" si="240"/>
        <v>-550</v>
      </c>
      <c r="S214" s="112">
        <f t="shared" si="241"/>
        <v>-310.7046511627907</v>
      </c>
      <c r="T214" s="123" t="str">
        <f t="shared" si="316"/>
        <v/>
      </c>
      <c r="U214" s="41">
        <f t="shared" si="242"/>
        <v>310.7046511627907</v>
      </c>
      <c r="V214" s="41">
        <f t="shared" si="243"/>
        <v>550</v>
      </c>
      <c r="W214" s="41">
        <f t="shared" si="244"/>
        <v>1389.2953488372091</v>
      </c>
      <c r="X214" s="41" t="str">
        <f t="shared" si="245"/>
        <v/>
      </c>
      <c r="Y214" s="41">
        <f t="shared" si="246"/>
        <v>-689.2953488372093</v>
      </c>
      <c r="Z214" s="41">
        <f t="shared" si="247"/>
        <v>150</v>
      </c>
      <c r="AA214" s="41">
        <f t="shared" si="248"/>
        <v>389.2953488372093</v>
      </c>
      <c r="AB214" s="53"/>
      <c r="AC214" s="126" t="str">
        <f t="shared" si="317"/>
        <v/>
      </c>
      <c r="AD214" s="41">
        <f t="shared" si="249"/>
        <v>610.7046511627907</v>
      </c>
      <c r="AE214" s="41" t="str">
        <f t="shared" si="250"/>
        <v/>
      </c>
      <c r="AF214" s="41" t="str">
        <f t="shared" si="251"/>
        <v/>
      </c>
      <c r="AG214" s="41" t="str">
        <f t="shared" si="252"/>
        <v/>
      </c>
      <c r="AH214" s="41" t="str">
        <f t="shared" si="253"/>
        <v/>
      </c>
      <c r="AI214" s="41" t="str">
        <f t="shared" si="254"/>
        <v/>
      </c>
      <c r="AJ214" s="112">
        <f t="shared" si="255"/>
        <v>-610.7046511627907</v>
      </c>
      <c r="AK214" s="126" t="str">
        <f t="shared" si="318"/>
        <v/>
      </c>
      <c r="AL214" s="41" t="str">
        <f t="shared" si="256"/>
        <v/>
      </c>
      <c r="AM214" s="41" t="str">
        <f t="shared" si="257"/>
        <v/>
      </c>
      <c r="AN214" s="41" t="str">
        <f t="shared" si="258"/>
        <v/>
      </c>
      <c r="AO214" s="41" t="str">
        <f t="shared" si="259"/>
        <v/>
      </c>
      <c r="AP214" s="41" t="str">
        <f t="shared" si="260"/>
        <v/>
      </c>
      <c r="AQ214" s="41" t="str">
        <f t="shared" si="261"/>
        <v/>
      </c>
      <c r="AR214" s="112" t="str">
        <f t="shared" si="262"/>
        <v/>
      </c>
      <c r="AS214" s="123" t="str">
        <f t="shared" si="319"/>
        <v/>
      </c>
      <c r="AT214" s="41" t="str">
        <f t="shared" si="263"/>
        <v/>
      </c>
      <c r="AU214" s="41" t="str">
        <f t="shared" si="264"/>
        <v/>
      </c>
      <c r="AV214" s="41" t="str">
        <f t="shared" si="265"/>
        <v/>
      </c>
      <c r="AW214" s="41" t="str">
        <f t="shared" si="266"/>
        <v/>
      </c>
      <c r="AX214" s="41" t="str">
        <f t="shared" si="267"/>
        <v/>
      </c>
      <c r="AY214" s="41" t="str">
        <f t="shared" si="268"/>
        <v/>
      </c>
      <c r="AZ214" s="41" t="str">
        <f t="shared" si="320"/>
        <v/>
      </c>
      <c r="BA214" s="53"/>
      <c r="BB214" s="147" cm="1">
        <f t="array" ref="BB214:BC214">IFERROR(_xlfn._xlws.SORT(_xlfn.UNIQUE(_xlfn._xlws.FILTER($AC214:$AZ214,ISNUMBER($AC214:$AZ214)),TRUE),,,TRUE),"")</f>
        <v>-610.7046511627907</v>
      </c>
      <c r="BC214" s="51">
        <v>610.7046511627907</v>
      </c>
      <c r="BD214" s="51"/>
      <c r="BE214" s="51"/>
      <c r="BF214" s="51"/>
      <c r="BG214" s="51"/>
      <c r="BH214" s="51"/>
      <c r="BI214" s="51"/>
      <c r="BJ214" s="51">
        <f t="shared" si="321"/>
        <v>539.2953488372093</v>
      </c>
      <c r="BK214" s="51">
        <f t="shared" si="269"/>
        <v>539.2953488372093</v>
      </c>
      <c r="BL214" s="51" t="str">
        <f t="shared" si="270"/>
        <v/>
      </c>
      <c r="BM214" s="51" t="str">
        <f t="shared" si="271"/>
        <v/>
      </c>
      <c r="BN214" s="51" t="str">
        <f t="shared" si="272"/>
        <v/>
      </c>
      <c r="BO214" s="51" t="str">
        <f t="shared" si="273"/>
        <v/>
      </c>
      <c r="BP214" s="51" t="str">
        <f t="shared" si="274"/>
        <v/>
      </c>
      <c r="BQ214" s="148" t="str">
        <f t="shared" si="275"/>
        <v/>
      </c>
      <c r="BR214" s="170">
        <f t="shared" si="299"/>
        <v>2</v>
      </c>
      <c r="BS214" s="172">
        <f t="shared" si="300"/>
        <v>1221.4093023255814</v>
      </c>
      <c r="BT214" s="172">
        <f t="shared" si="276"/>
        <v>0</v>
      </c>
      <c r="BU214" s="172">
        <f t="shared" si="277"/>
        <v>0</v>
      </c>
      <c r="BV214" s="172">
        <f t="shared" si="278"/>
        <v>0</v>
      </c>
      <c r="BW214" s="172">
        <f t="shared" si="279"/>
        <v>0</v>
      </c>
      <c r="BX214" s="172">
        <f t="shared" si="280"/>
        <v>0</v>
      </c>
      <c r="BY214" s="173">
        <f t="shared" si="281"/>
        <v>0</v>
      </c>
      <c r="BZ214" s="123" cm="1">
        <f t="array" ref="BZ214">IF(ISEVEN(BR214),SUM(BS214:BY214),SUM(ABS(BS214:BY214)))</f>
        <v>1221.4093023255814</v>
      </c>
      <c r="CA214" s="112">
        <f t="shared" si="301"/>
        <v>21184.350178474855</v>
      </c>
      <c r="CB214" s="126">
        <f t="shared" si="302"/>
        <v>0</v>
      </c>
      <c r="CC214" s="41">
        <f t="shared" si="282"/>
        <v>0</v>
      </c>
      <c r="CD214" s="41">
        <f t="shared" si="283"/>
        <v>0</v>
      </c>
      <c r="CE214" s="41">
        <f t="shared" si="284"/>
        <v>0</v>
      </c>
      <c r="CF214" s="41">
        <f t="shared" si="285"/>
        <v>0</v>
      </c>
      <c r="CG214" s="41">
        <f t="shared" si="286"/>
        <v>0</v>
      </c>
      <c r="CH214" s="112">
        <f t="shared" si="287"/>
        <v>0</v>
      </c>
      <c r="CI214" s="196">
        <f t="shared" si="303"/>
        <v>0</v>
      </c>
      <c r="CJ214" s="2">
        <f t="shared" si="304"/>
        <v>539.2953488372093</v>
      </c>
      <c r="CK214" s="200">
        <f t="shared" si="288"/>
        <v>0</v>
      </c>
      <c r="CL214" s="201">
        <f t="shared" si="289"/>
        <v>539.2953488372093</v>
      </c>
      <c r="CN214" s="126">
        <f t="shared" si="290"/>
        <v>539.2953488372093</v>
      </c>
      <c r="CO214" s="50">
        <f t="shared" si="305"/>
        <v>4.2105929203539822E-3</v>
      </c>
      <c r="CP214" s="40">
        <f t="shared" si="306"/>
        <v>25.5</v>
      </c>
      <c r="CQ214" s="41">
        <f t="shared" si="307"/>
        <v>540200.92955110886</v>
      </c>
      <c r="CR214" s="41">
        <f t="shared" si="308"/>
        <v>540200.92955110886</v>
      </c>
      <c r="CS214" s="41">
        <f t="shared" si="309"/>
        <v>0</v>
      </c>
      <c r="CT214" s="41">
        <f t="shared" si="310"/>
        <v>291327848.74444997</v>
      </c>
      <c r="CU214" s="112">
        <f t="shared" si="311"/>
        <v>0</v>
      </c>
      <c r="CW214" s="21">
        <v>4</v>
      </c>
      <c r="CX214" s="41">
        <v>32</v>
      </c>
      <c r="CY214" s="41">
        <v>530</v>
      </c>
      <c r="CZ214" s="51">
        <f t="shared" si="291"/>
        <v>530</v>
      </c>
      <c r="DA214" s="50">
        <f t="shared" si="312"/>
        <v>4.1752212389380532E-3</v>
      </c>
      <c r="DB214" s="40">
        <f t="shared" si="292"/>
        <v>835.04424778761063</v>
      </c>
      <c r="DC214" s="40">
        <f t="shared" si="293"/>
        <v>25.5</v>
      </c>
      <c r="DD214" s="51">
        <f t="shared" si="294"/>
        <v>374.5</v>
      </c>
      <c r="DE214" s="39">
        <f t="shared" si="313"/>
        <v>301190.77088496066</v>
      </c>
      <c r="DF214" s="41">
        <v>200</v>
      </c>
      <c r="DG214" s="51">
        <v>530</v>
      </c>
      <c r="DH214" s="41">
        <f t="shared" si="295"/>
        <v>301190.77088496066</v>
      </c>
      <c r="DI214" s="41">
        <f t="shared" si="296"/>
        <v>0</v>
      </c>
      <c r="DJ214" s="41">
        <f t="shared" si="297"/>
        <v>159631108.56902915</v>
      </c>
      <c r="DK214" s="112">
        <f t="shared" si="298"/>
        <v>0</v>
      </c>
    </row>
    <row r="215" spans="2:116" x14ac:dyDescent="0.25">
      <c r="B215" s="129">
        <v>5</v>
      </c>
      <c r="C215" s="114">
        <f>+$D$77-(B215-0.5)*$G$203</f>
        <v>521.95116279069771</v>
      </c>
      <c r="D215" s="41" t="str">
        <f t="shared" si="314"/>
        <v/>
      </c>
      <c r="E215" s="41">
        <f t="shared" si="228"/>
        <v>628.04883720930229</v>
      </c>
      <c r="F215" s="41">
        <f t="shared" si="229"/>
        <v>750</v>
      </c>
      <c r="G215" s="41">
        <f t="shared" si="230"/>
        <v>1671.9511627906977</v>
      </c>
      <c r="H215" s="41" t="str">
        <f t="shared" si="231"/>
        <v/>
      </c>
      <c r="I215" s="41">
        <f t="shared" si="232"/>
        <v>-1671.9511627906977</v>
      </c>
      <c r="J215" s="41">
        <f t="shared" si="233"/>
        <v>-750</v>
      </c>
      <c r="K215" s="121">
        <f t="shared" si="234"/>
        <v>-628.04883720930229</v>
      </c>
      <c r="L215" s="126" t="str">
        <f t="shared" si="315"/>
        <v/>
      </c>
      <c r="M215" s="41">
        <f t="shared" si="235"/>
        <v>-371.95116279069771</v>
      </c>
      <c r="N215" s="41">
        <f t="shared" si="236"/>
        <v>-150</v>
      </c>
      <c r="O215" s="41">
        <f t="shared" si="237"/>
        <v>671.95116279069771</v>
      </c>
      <c r="P215" s="41" t="str">
        <f t="shared" si="238"/>
        <v/>
      </c>
      <c r="Q215" s="41">
        <f t="shared" si="239"/>
        <v>-1371.9511627906977</v>
      </c>
      <c r="R215" s="41">
        <f t="shared" si="240"/>
        <v>-550</v>
      </c>
      <c r="S215" s="112">
        <f t="shared" si="241"/>
        <v>-328.04883720930229</v>
      </c>
      <c r="T215" s="123" t="str">
        <f t="shared" si="316"/>
        <v/>
      </c>
      <c r="U215" s="41">
        <f t="shared" si="242"/>
        <v>328.04883720930229</v>
      </c>
      <c r="V215" s="41">
        <f t="shared" si="243"/>
        <v>550</v>
      </c>
      <c r="W215" s="41">
        <f t="shared" si="244"/>
        <v>1371.9511627906977</v>
      </c>
      <c r="X215" s="41" t="str">
        <f t="shared" si="245"/>
        <v/>
      </c>
      <c r="Y215" s="41">
        <f t="shared" si="246"/>
        <v>-671.95116279069771</v>
      </c>
      <c r="Z215" s="41">
        <f t="shared" si="247"/>
        <v>150</v>
      </c>
      <c r="AA215" s="41">
        <f t="shared" si="248"/>
        <v>371.95116279069771</v>
      </c>
      <c r="AB215" s="53"/>
      <c r="AC215" s="126" t="str">
        <f t="shared" si="317"/>
        <v/>
      </c>
      <c r="AD215" s="41">
        <f t="shared" si="249"/>
        <v>628.04883720930229</v>
      </c>
      <c r="AE215" s="41" t="str">
        <f t="shared" si="250"/>
        <v/>
      </c>
      <c r="AF215" s="41" t="str">
        <f t="shared" si="251"/>
        <v/>
      </c>
      <c r="AG215" s="41" t="str">
        <f t="shared" si="252"/>
        <v/>
      </c>
      <c r="AH215" s="41" t="str">
        <f t="shared" si="253"/>
        <v/>
      </c>
      <c r="AI215" s="41" t="str">
        <f t="shared" si="254"/>
        <v/>
      </c>
      <c r="AJ215" s="112">
        <f t="shared" si="255"/>
        <v>-628.04883720930229</v>
      </c>
      <c r="AK215" s="126" t="str">
        <f t="shared" si="318"/>
        <v/>
      </c>
      <c r="AL215" s="41" t="str">
        <f t="shared" si="256"/>
        <v/>
      </c>
      <c r="AM215" s="41" t="str">
        <f t="shared" si="257"/>
        <v/>
      </c>
      <c r="AN215" s="41" t="str">
        <f t="shared" si="258"/>
        <v/>
      </c>
      <c r="AO215" s="41" t="str">
        <f t="shared" si="259"/>
        <v/>
      </c>
      <c r="AP215" s="41" t="str">
        <f t="shared" si="260"/>
        <v/>
      </c>
      <c r="AQ215" s="41" t="str">
        <f t="shared" si="261"/>
        <v/>
      </c>
      <c r="AR215" s="112" t="str">
        <f t="shared" si="262"/>
        <v/>
      </c>
      <c r="AS215" s="123" t="str">
        <f t="shared" si="319"/>
        <v/>
      </c>
      <c r="AT215" s="41" t="str">
        <f t="shared" si="263"/>
        <v/>
      </c>
      <c r="AU215" s="41" t="str">
        <f t="shared" si="264"/>
        <v/>
      </c>
      <c r="AV215" s="41" t="str">
        <f t="shared" si="265"/>
        <v/>
      </c>
      <c r="AW215" s="41" t="str">
        <f t="shared" si="266"/>
        <v/>
      </c>
      <c r="AX215" s="41" t="str">
        <f t="shared" si="267"/>
        <v/>
      </c>
      <c r="AY215" s="41" t="str">
        <f t="shared" si="268"/>
        <v/>
      </c>
      <c r="AZ215" s="41" t="str">
        <f t="shared" si="320"/>
        <v/>
      </c>
      <c r="BA215" s="53"/>
      <c r="BB215" s="147" cm="1">
        <f t="array" ref="BB215:BC215">IFERROR(_xlfn._xlws.SORT(_xlfn.UNIQUE(_xlfn._xlws.FILTER($AC215:$AZ215,ISNUMBER($AC215:$AZ215)),TRUE),,,TRUE),"")</f>
        <v>-628.04883720930229</v>
      </c>
      <c r="BC215" s="51">
        <v>628.04883720930229</v>
      </c>
      <c r="BD215" s="51"/>
      <c r="BE215" s="51"/>
      <c r="BF215" s="51"/>
      <c r="BG215" s="51"/>
      <c r="BH215" s="51"/>
      <c r="BI215" s="51"/>
      <c r="BJ215" s="51">
        <f t="shared" si="321"/>
        <v>521.95116279069771</v>
      </c>
      <c r="BK215" s="51">
        <f t="shared" si="269"/>
        <v>521.95116279069771</v>
      </c>
      <c r="BL215" s="51" t="str">
        <f t="shared" si="270"/>
        <v/>
      </c>
      <c r="BM215" s="51" t="str">
        <f t="shared" si="271"/>
        <v/>
      </c>
      <c r="BN215" s="51" t="str">
        <f t="shared" si="272"/>
        <v/>
      </c>
      <c r="BO215" s="51" t="str">
        <f t="shared" si="273"/>
        <v/>
      </c>
      <c r="BP215" s="51" t="str">
        <f t="shared" si="274"/>
        <v/>
      </c>
      <c r="BQ215" s="148" t="str">
        <f t="shared" si="275"/>
        <v/>
      </c>
      <c r="BR215" s="170">
        <f t="shared" si="299"/>
        <v>2</v>
      </c>
      <c r="BS215" s="172">
        <f t="shared" si="300"/>
        <v>1256.0976744186046</v>
      </c>
      <c r="BT215" s="172">
        <f t="shared" si="276"/>
        <v>0</v>
      </c>
      <c r="BU215" s="172">
        <f t="shared" si="277"/>
        <v>0</v>
      </c>
      <c r="BV215" s="172">
        <f t="shared" si="278"/>
        <v>0</v>
      </c>
      <c r="BW215" s="172">
        <f t="shared" si="279"/>
        <v>0</v>
      </c>
      <c r="BX215" s="172">
        <f t="shared" si="280"/>
        <v>0</v>
      </c>
      <c r="BY215" s="173">
        <f t="shared" si="281"/>
        <v>0</v>
      </c>
      <c r="BZ215" s="123" cm="1">
        <f t="array" ref="BZ215">IF(ISEVEN(BR215),SUM(BS215:BY215),SUM(ABS(BS215:BY215)))</f>
        <v>1256.0976744186046</v>
      </c>
      <c r="CA215" s="112">
        <f t="shared" si="301"/>
        <v>21785.99175770687</v>
      </c>
      <c r="CB215" s="126">
        <f t="shared" si="302"/>
        <v>0</v>
      </c>
      <c r="CC215" s="41">
        <f t="shared" si="282"/>
        <v>0</v>
      </c>
      <c r="CD215" s="41">
        <f t="shared" si="283"/>
        <v>0</v>
      </c>
      <c r="CE215" s="41">
        <f t="shared" si="284"/>
        <v>0</v>
      </c>
      <c r="CF215" s="41">
        <f t="shared" si="285"/>
        <v>0</v>
      </c>
      <c r="CG215" s="41">
        <f t="shared" si="286"/>
        <v>0</v>
      </c>
      <c r="CH215" s="112">
        <f t="shared" si="287"/>
        <v>0</v>
      </c>
      <c r="CI215" s="196">
        <f t="shared" si="303"/>
        <v>0</v>
      </c>
      <c r="CJ215" s="2">
        <f t="shared" si="304"/>
        <v>521.95116279069771</v>
      </c>
      <c r="CK215" s="200">
        <f t="shared" si="288"/>
        <v>0</v>
      </c>
      <c r="CL215" s="201">
        <f t="shared" si="289"/>
        <v>521.95116279069771</v>
      </c>
      <c r="CN215" s="126">
        <f t="shared" si="290"/>
        <v>521.95116279069771</v>
      </c>
      <c r="CO215" s="50">
        <f t="shared" si="305"/>
        <v>4.144592920353983E-3</v>
      </c>
      <c r="CP215" s="40">
        <f t="shared" si="306"/>
        <v>25.5</v>
      </c>
      <c r="CQ215" s="41">
        <f t="shared" si="307"/>
        <v>555542.78982152522</v>
      </c>
      <c r="CR215" s="41">
        <f t="shared" si="308"/>
        <v>555542.78982152522</v>
      </c>
      <c r="CS215" s="41">
        <f t="shared" si="309"/>
        <v>0</v>
      </c>
      <c r="CT215" s="41">
        <f t="shared" si="310"/>
        <v>289966205.12733328</v>
      </c>
      <c r="CU215" s="112">
        <f t="shared" si="311"/>
        <v>0</v>
      </c>
      <c r="CW215" s="21">
        <v>5</v>
      </c>
      <c r="CX215" s="41">
        <v>32</v>
      </c>
      <c r="CY215" s="41">
        <v>530</v>
      </c>
      <c r="CZ215" s="51">
        <f t="shared" si="291"/>
        <v>530</v>
      </c>
      <c r="DA215" s="50">
        <f t="shared" si="312"/>
        <v>4.1752212389380532E-3</v>
      </c>
      <c r="DB215" s="40">
        <f t="shared" si="292"/>
        <v>835.04424778761063</v>
      </c>
      <c r="DC215" s="40">
        <f t="shared" si="293"/>
        <v>25.5</v>
      </c>
      <c r="DD215" s="51">
        <f t="shared" si="294"/>
        <v>374.5</v>
      </c>
      <c r="DE215" s="39">
        <f t="shared" si="313"/>
        <v>301190.77088496066</v>
      </c>
      <c r="DF215" s="41">
        <v>400</v>
      </c>
      <c r="DG215" s="51">
        <v>530</v>
      </c>
      <c r="DH215" s="41">
        <f t="shared" si="295"/>
        <v>301190.77088496066</v>
      </c>
      <c r="DI215" s="41">
        <f t="shared" si="296"/>
        <v>0</v>
      </c>
      <c r="DJ215" s="41">
        <f t="shared" si="297"/>
        <v>159631108.56902915</v>
      </c>
      <c r="DK215" s="112">
        <f t="shared" si="298"/>
        <v>0</v>
      </c>
    </row>
    <row r="216" spans="2:116" x14ac:dyDescent="0.25">
      <c r="B216" s="129">
        <v>6</v>
      </c>
      <c r="C216" s="114">
        <f>+$D$77-(B216-0.5)*$G$203</f>
        <v>504.606976744186</v>
      </c>
      <c r="D216" s="41" t="str">
        <f t="shared" si="314"/>
        <v/>
      </c>
      <c r="E216" s="41">
        <f t="shared" si="228"/>
        <v>645.393023255814</v>
      </c>
      <c r="F216" s="41">
        <f t="shared" si="229"/>
        <v>750</v>
      </c>
      <c r="G216" s="41">
        <f t="shared" si="230"/>
        <v>1654.6069767441859</v>
      </c>
      <c r="H216" s="41" t="str">
        <f t="shared" si="231"/>
        <v/>
      </c>
      <c r="I216" s="41">
        <f t="shared" si="232"/>
        <v>-1654.6069767441859</v>
      </c>
      <c r="J216" s="41">
        <f t="shared" si="233"/>
        <v>-750</v>
      </c>
      <c r="K216" s="121">
        <f t="shared" si="234"/>
        <v>-645.393023255814</v>
      </c>
      <c r="L216" s="126" t="str">
        <f t="shared" si="315"/>
        <v/>
      </c>
      <c r="M216" s="41">
        <f t="shared" si="235"/>
        <v>-354.60697674418606</v>
      </c>
      <c r="N216" s="41">
        <f t="shared" si="236"/>
        <v>-150</v>
      </c>
      <c r="O216" s="41">
        <f t="shared" si="237"/>
        <v>654.606976744186</v>
      </c>
      <c r="P216" s="41" t="str">
        <f t="shared" si="238"/>
        <v/>
      </c>
      <c r="Q216" s="41">
        <f t="shared" si="239"/>
        <v>-1354.6069767441859</v>
      </c>
      <c r="R216" s="41">
        <f t="shared" si="240"/>
        <v>-550</v>
      </c>
      <c r="S216" s="112">
        <f t="shared" si="241"/>
        <v>-345.39302325581394</v>
      </c>
      <c r="T216" s="123" t="str">
        <f t="shared" si="316"/>
        <v/>
      </c>
      <c r="U216" s="41">
        <f t="shared" si="242"/>
        <v>345.39302325581394</v>
      </c>
      <c r="V216" s="41">
        <f t="shared" si="243"/>
        <v>550</v>
      </c>
      <c r="W216" s="41">
        <f t="shared" si="244"/>
        <v>1354.6069767441859</v>
      </c>
      <c r="X216" s="41" t="str">
        <f t="shared" si="245"/>
        <v/>
      </c>
      <c r="Y216" s="41">
        <f t="shared" si="246"/>
        <v>-654.606976744186</v>
      </c>
      <c r="Z216" s="41">
        <f t="shared" si="247"/>
        <v>150</v>
      </c>
      <c r="AA216" s="41">
        <f t="shared" si="248"/>
        <v>354.60697674418606</v>
      </c>
      <c r="AB216" s="53"/>
      <c r="AC216" s="126" t="str">
        <f t="shared" si="317"/>
        <v/>
      </c>
      <c r="AD216" s="41">
        <f t="shared" si="249"/>
        <v>645.393023255814</v>
      </c>
      <c r="AE216" s="41" t="str">
        <f t="shared" si="250"/>
        <v/>
      </c>
      <c r="AF216" s="41" t="str">
        <f t="shared" si="251"/>
        <v/>
      </c>
      <c r="AG216" s="41" t="str">
        <f t="shared" si="252"/>
        <v/>
      </c>
      <c r="AH216" s="41" t="str">
        <f t="shared" si="253"/>
        <v/>
      </c>
      <c r="AI216" s="41" t="str">
        <f t="shared" si="254"/>
        <v/>
      </c>
      <c r="AJ216" s="112">
        <f t="shared" si="255"/>
        <v>-645.393023255814</v>
      </c>
      <c r="AK216" s="126" t="str">
        <f t="shared" si="318"/>
        <v/>
      </c>
      <c r="AL216" s="41" t="str">
        <f t="shared" si="256"/>
        <v/>
      </c>
      <c r="AM216" s="41" t="str">
        <f t="shared" si="257"/>
        <v/>
      </c>
      <c r="AN216" s="41" t="str">
        <f t="shared" si="258"/>
        <v/>
      </c>
      <c r="AO216" s="41" t="str">
        <f t="shared" si="259"/>
        <v/>
      </c>
      <c r="AP216" s="41" t="str">
        <f t="shared" si="260"/>
        <v/>
      </c>
      <c r="AQ216" s="41" t="str">
        <f t="shared" si="261"/>
        <v/>
      </c>
      <c r="AR216" s="112" t="str">
        <f t="shared" si="262"/>
        <v/>
      </c>
      <c r="AS216" s="123" t="str">
        <f t="shared" si="319"/>
        <v/>
      </c>
      <c r="AT216" s="41" t="str">
        <f t="shared" si="263"/>
        <v/>
      </c>
      <c r="AU216" s="41" t="str">
        <f t="shared" si="264"/>
        <v/>
      </c>
      <c r="AV216" s="41" t="str">
        <f t="shared" si="265"/>
        <v/>
      </c>
      <c r="AW216" s="41" t="str">
        <f t="shared" si="266"/>
        <v/>
      </c>
      <c r="AX216" s="41" t="str">
        <f t="shared" si="267"/>
        <v/>
      </c>
      <c r="AY216" s="41" t="str">
        <f t="shared" si="268"/>
        <v/>
      </c>
      <c r="AZ216" s="41" t="str">
        <f t="shared" si="320"/>
        <v/>
      </c>
      <c r="BA216" s="53"/>
      <c r="BB216" s="147" cm="1">
        <f t="array" ref="BB216:BC216">IFERROR(_xlfn._xlws.SORT(_xlfn.UNIQUE(_xlfn._xlws.FILTER($AC216:$AZ216,ISNUMBER($AC216:$AZ216)),TRUE),,,TRUE),"")</f>
        <v>-645.393023255814</v>
      </c>
      <c r="BC216" s="51">
        <v>645.393023255814</v>
      </c>
      <c r="BD216" s="51"/>
      <c r="BE216" s="51"/>
      <c r="BF216" s="51"/>
      <c r="BG216" s="51"/>
      <c r="BH216" s="51"/>
      <c r="BI216" s="51"/>
      <c r="BJ216" s="51">
        <f t="shared" si="321"/>
        <v>504.606976744186</v>
      </c>
      <c r="BK216" s="51">
        <f t="shared" si="269"/>
        <v>504.606976744186</v>
      </c>
      <c r="BL216" s="51" t="str">
        <f t="shared" si="270"/>
        <v/>
      </c>
      <c r="BM216" s="51" t="str">
        <f t="shared" si="271"/>
        <v/>
      </c>
      <c r="BN216" s="51" t="str">
        <f t="shared" si="272"/>
        <v/>
      </c>
      <c r="BO216" s="51" t="str">
        <f t="shared" si="273"/>
        <v/>
      </c>
      <c r="BP216" s="51" t="str">
        <f t="shared" si="274"/>
        <v/>
      </c>
      <c r="BQ216" s="148" t="str">
        <f t="shared" si="275"/>
        <v/>
      </c>
      <c r="BR216" s="170">
        <f t="shared" si="299"/>
        <v>2</v>
      </c>
      <c r="BS216" s="172">
        <f t="shared" si="300"/>
        <v>1290.786046511628</v>
      </c>
      <c r="BT216" s="172">
        <f t="shared" si="276"/>
        <v>0</v>
      </c>
      <c r="BU216" s="172">
        <f t="shared" si="277"/>
        <v>0</v>
      </c>
      <c r="BV216" s="172">
        <f t="shared" si="278"/>
        <v>0</v>
      </c>
      <c r="BW216" s="172">
        <f t="shared" si="279"/>
        <v>0</v>
      </c>
      <c r="BX216" s="172">
        <f t="shared" si="280"/>
        <v>0</v>
      </c>
      <c r="BY216" s="173">
        <f t="shared" si="281"/>
        <v>0</v>
      </c>
      <c r="BZ216" s="123" cm="1">
        <f t="array" ref="BZ216">IF(ISEVEN(BR216),SUM(BS216:BY216),SUM(ABS(BS216:BY216)))</f>
        <v>1290.786046511628</v>
      </c>
      <c r="CA216" s="112">
        <f t="shared" si="301"/>
        <v>22387.633336938892</v>
      </c>
      <c r="CB216" s="126">
        <f t="shared" si="302"/>
        <v>0</v>
      </c>
      <c r="CC216" s="41">
        <f t="shared" si="282"/>
        <v>0</v>
      </c>
      <c r="CD216" s="41">
        <f t="shared" si="283"/>
        <v>0</v>
      </c>
      <c r="CE216" s="41">
        <f t="shared" si="284"/>
        <v>0</v>
      </c>
      <c r="CF216" s="41">
        <f t="shared" si="285"/>
        <v>0</v>
      </c>
      <c r="CG216" s="41">
        <f t="shared" si="286"/>
        <v>0</v>
      </c>
      <c r="CH216" s="112">
        <f t="shared" si="287"/>
        <v>0</v>
      </c>
      <c r="CI216" s="196">
        <f t="shared" si="303"/>
        <v>0</v>
      </c>
      <c r="CJ216" s="2">
        <f t="shared" si="304"/>
        <v>504.606976744186</v>
      </c>
      <c r="CK216" s="200">
        <f t="shared" si="288"/>
        <v>0</v>
      </c>
      <c r="CL216" s="201">
        <f t="shared" si="289"/>
        <v>504.606976744186</v>
      </c>
      <c r="CN216" s="126">
        <f t="shared" si="290"/>
        <v>504.606976744186</v>
      </c>
      <c r="CO216" s="50">
        <f t="shared" si="305"/>
        <v>4.0785929203539821E-3</v>
      </c>
      <c r="CP216" s="40">
        <f t="shared" si="306"/>
        <v>25.5</v>
      </c>
      <c r="CQ216" s="41">
        <f t="shared" si="307"/>
        <v>570884.6500919417</v>
      </c>
      <c r="CR216" s="41">
        <f t="shared" si="308"/>
        <v>570884.6500919417</v>
      </c>
      <c r="CS216" s="41">
        <f t="shared" si="309"/>
        <v>0</v>
      </c>
      <c r="CT216" s="41">
        <f t="shared" si="310"/>
        <v>288072377.35255718</v>
      </c>
      <c r="CU216" s="112">
        <f t="shared" si="311"/>
        <v>0</v>
      </c>
      <c r="CW216" s="21">
        <v>6</v>
      </c>
      <c r="CX216" s="41">
        <v>32</v>
      </c>
      <c r="CY216" s="41">
        <v>-530</v>
      </c>
      <c r="CZ216" s="51">
        <f t="shared" si="291"/>
        <v>-530</v>
      </c>
      <c r="DA216" s="50">
        <f t="shared" si="312"/>
        <v>1.4159292035398254E-4</v>
      </c>
      <c r="DB216" s="40">
        <f t="shared" si="292"/>
        <v>28.318584070796508</v>
      </c>
      <c r="DC216" s="40">
        <f t="shared" si="293"/>
        <v>3.4828099302999505</v>
      </c>
      <c r="DD216" s="51">
        <f t="shared" si="294"/>
        <v>24.835774140496557</v>
      </c>
      <c r="DE216" s="39">
        <f t="shared" si="313"/>
        <v>19974.11471001583</v>
      </c>
      <c r="DF216" s="41">
        <v>-400</v>
      </c>
      <c r="DG216" s="51">
        <v>-530</v>
      </c>
      <c r="DH216" s="41">
        <f t="shared" si="295"/>
        <v>19974.11471001583</v>
      </c>
      <c r="DI216" s="41">
        <f t="shared" si="296"/>
        <v>0</v>
      </c>
      <c r="DJ216" s="41">
        <f t="shared" si="297"/>
        <v>-10586280.796308391</v>
      </c>
      <c r="DK216" s="112">
        <f t="shared" si="298"/>
        <v>0</v>
      </c>
    </row>
    <row r="217" spans="2:116" x14ac:dyDescent="0.25">
      <c r="B217" s="129">
        <v>7</v>
      </c>
      <c r="C217" s="114">
        <f>+$D$77-(B217-0.5)*$G$203</f>
        <v>487.2627906976744</v>
      </c>
      <c r="D217" s="41" t="str">
        <f t="shared" si="314"/>
        <v/>
      </c>
      <c r="E217" s="41">
        <f t="shared" si="228"/>
        <v>662.73720930232548</v>
      </c>
      <c r="F217" s="41">
        <f t="shared" si="229"/>
        <v>750</v>
      </c>
      <c r="G217" s="41">
        <f t="shared" si="230"/>
        <v>1637.2627906976745</v>
      </c>
      <c r="H217" s="41" t="str">
        <f t="shared" si="231"/>
        <v/>
      </c>
      <c r="I217" s="41">
        <f t="shared" si="232"/>
        <v>-1637.2627906976745</v>
      </c>
      <c r="J217" s="41">
        <f t="shared" si="233"/>
        <v>-750</v>
      </c>
      <c r="K217" s="121">
        <f t="shared" si="234"/>
        <v>-662.73720930232548</v>
      </c>
      <c r="L217" s="126" t="str">
        <f t="shared" si="315"/>
        <v/>
      </c>
      <c r="M217" s="41">
        <f t="shared" si="235"/>
        <v>-337.2627906976744</v>
      </c>
      <c r="N217" s="41">
        <f t="shared" si="236"/>
        <v>-150</v>
      </c>
      <c r="O217" s="41">
        <f t="shared" si="237"/>
        <v>637.2627906976744</v>
      </c>
      <c r="P217" s="41" t="str">
        <f t="shared" si="238"/>
        <v/>
      </c>
      <c r="Q217" s="41">
        <f t="shared" si="239"/>
        <v>-1337.2627906976745</v>
      </c>
      <c r="R217" s="41">
        <f t="shared" si="240"/>
        <v>-550</v>
      </c>
      <c r="S217" s="112">
        <f t="shared" si="241"/>
        <v>-362.7372093023256</v>
      </c>
      <c r="T217" s="123" t="str">
        <f t="shared" si="316"/>
        <v/>
      </c>
      <c r="U217" s="41">
        <f t="shared" si="242"/>
        <v>362.7372093023256</v>
      </c>
      <c r="V217" s="41">
        <f t="shared" si="243"/>
        <v>550</v>
      </c>
      <c r="W217" s="41">
        <f t="shared" si="244"/>
        <v>1337.2627906976745</v>
      </c>
      <c r="X217" s="41" t="str">
        <f t="shared" si="245"/>
        <v/>
      </c>
      <c r="Y217" s="41">
        <f t="shared" si="246"/>
        <v>-637.2627906976744</v>
      </c>
      <c r="Z217" s="41">
        <f t="shared" si="247"/>
        <v>150</v>
      </c>
      <c r="AA217" s="41">
        <f t="shared" si="248"/>
        <v>337.2627906976744</v>
      </c>
      <c r="AB217" s="53"/>
      <c r="AC217" s="126" t="str">
        <f t="shared" si="317"/>
        <v/>
      </c>
      <c r="AD217" s="41">
        <f t="shared" si="249"/>
        <v>662.73720930232548</v>
      </c>
      <c r="AE217" s="41" t="str">
        <f t="shared" si="250"/>
        <v/>
      </c>
      <c r="AF217" s="41" t="str">
        <f t="shared" si="251"/>
        <v/>
      </c>
      <c r="AG217" s="41" t="str">
        <f t="shared" si="252"/>
        <v/>
      </c>
      <c r="AH217" s="41" t="str">
        <f t="shared" si="253"/>
        <v/>
      </c>
      <c r="AI217" s="41" t="str">
        <f t="shared" si="254"/>
        <v/>
      </c>
      <c r="AJ217" s="112">
        <f t="shared" si="255"/>
        <v>-662.73720930232548</v>
      </c>
      <c r="AK217" s="126" t="str">
        <f t="shared" si="318"/>
        <v/>
      </c>
      <c r="AL217" s="41" t="str">
        <f t="shared" si="256"/>
        <v/>
      </c>
      <c r="AM217" s="41" t="str">
        <f t="shared" si="257"/>
        <v/>
      </c>
      <c r="AN217" s="41" t="str">
        <f t="shared" si="258"/>
        <v/>
      </c>
      <c r="AO217" s="41" t="str">
        <f t="shared" si="259"/>
        <v/>
      </c>
      <c r="AP217" s="41" t="str">
        <f t="shared" si="260"/>
        <v/>
      </c>
      <c r="AQ217" s="41" t="str">
        <f t="shared" si="261"/>
        <v/>
      </c>
      <c r="AR217" s="112" t="str">
        <f t="shared" si="262"/>
        <v/>
      </c>
      <c r="AS217" s="123" t="str">
        <f t="shared" si="319"/>
        <v/>
      </c>
      <c r="AT217" s="41" t="str">
        <f t="shared" si="263"/>
        <v/>
      </c>
      <c r="AU217" s="41" t="str">
        <f t="shared" si="264"/>
        <v/>
      </c>
      <c r="AV217" s="41" t="str">
        <f t="shared" si="265"/>
        <v/>
      </c>
      <c r="AW217" s="41" t="str">
        <f t="shared" si="266"/>
        <v/>
      </c>
      <c r="AX217" s="41" t="str">
        <f t="shared" si="267"/>
        <v/>
      </c>
      <c r="AY217" s="41" t="str">
        <f t="shared" si="268"/>
        <v/>
      </c>
      <c r="AZ217" s="41" t="str">
        <f t="shared" si="320"/>
        <v/>
      </c>
      <c r="BA217" s="53"/>
      <c r="BB217" s="147" cm="1">
        <f t="array" ref="BB217:BC217">IFERROR(_xlfn._xlws.SORT(_xlfn.UNIQUE(_xlfn._xlws.FILTER($AC217:$AZ217,ISNUMBER($AC217:$AZ217)),TRUE),,,TRUE),"")</f>
        <v>-662.73720930232548</v>
      </c>
      <c r="BC217" s="51">
        <v>662.73720930232548</v>
      </c>
      <c r="BD217" s="51"/>
      <c r="BE217" s="51"/>
      <c r="BF217" s="51"/>
      <c r="BG217" s="51"/>
      <c r="BH217" s="51"/>
      <c r="BI217" s="51"/>
      <c r="BJ217" s="51">
        <f t="shared" si="321"/>
        <v>487.2627906976744</v>
      </c>
      <c r="BK217" s="51">
        <f t="shared" si="269"/>
        <v>487.2627906976744</v>
      </c>
      <c r="BL217" s="51" t="str">
        <f t="shared" si="270"/>
        <v/>
      </c>
      <c r="BM217" s="51" t="str">
        <f t="shared" si="271"/>
        <v/>
      </c>
      <c r="BN217" s="51" t="str">
        <f t="shared" si="272"/>
        <v/>
      </c>
      <c r="BO217" s="51" t="str">
        <f t="shared" si="273"/>
        <v/>
      </c>
      <c r="BP217" s="51" t="str">
        <f t="shared" si="274"/>
        <v/>
      </c>
      <c r="BQ217" s="148" t="str">
        <f t="shared" si="275"/>
        <v/>
      </c>
      <c r="BR217" s="170">
        <f t="shared" si="299"/>
        <v>2</v>
      </c>
      <c r="BS217" s="172">
        <f t="shared" si="300"/>
        <v>1325.474418604651</v>
      </c>
      <c r="BT217" s="172">
        <f t="shared" si="276"/>
        <v>0</v>
      </c>
      <c r="BU217" s="172">
        <f t="shared" si="277"/>
        <v>0</v>
      </c>
      <c r="BV217" s="172">
        <f t="shared" si="278"/>
        <v>0</v>
      </c>
      <c r="BW217" s="172">
        <f t="shared" si="279"/>
        <v>0</v>
      </c>
      <c r="BX217" s="172">
        <f t="shared" si="280"/>
        <v>0</v>
      </c>
      <c r="BY217" s="173">
        <f t="shared" si="281"/>
        <v>0</v>
      </c>
      <c r="BZ217" s="123" cm="1">
        <f t="array" ref="BZ217">IF(ISEVEN(BR217),SUM(BS217:BY217),SUM(ABS(BS217:BY217)))</f>
        <v>1325.474418604651</v>
      </c>
      <c r="CA217" s="112">
        <f t="shared" si="301"/>
        <v>22989.274916170903</v>
      </c>
      <c r="CB217" s="126">
        <f t="shared" si="302"/>
        <v>0</v>
      </c>
      <c r="CC217" s="41">
        <f t="shared" si="282"/>
        <v>0</v>
      </c>
      <c r="CD217" s="41">
        <f t="shared" si="283"/>
        <v>0</v>
      </c>
      <c r="CE217" s="41">
        <f t="shared" si="284"/>
        <v>0</v>
      </c>
      <c r="CF217" s="41">
        <f t="shared" si="285"/>
        <v>0</v>
      </c>
      <c r="CG217" s="41">
        <f t="shared" si="286"/>
        <v>0</v>
      </c>
      <c r="CH217" s="112">
        <f t="shared" si="287"/>
        <v>0</v>
      </c>
      <c r="CI217" s="196">
        <f t="shared" si="303"/>
        <v>0</v>
      </c>
      <c r="CJ217" s="2">
        <f t="shared" si="304"/>
        <v>487.2627906976744</v>
      </c>
      <c r="CK217" s="200">
        <f t="shared" si="288"/>
        <v>0</v>
      </c>
      <c r="CL217" s="201">
        <f t="shared" si="289"/>
        <v>487.2627906976744</v>
      </c>
      <c r="CN217" s="126">
        <f t="shared" si="290"/>
        <v>487.2627906976744</v>
      </c>
      <c r="CO217" s="50">
        <f t="shared" si="305"/>
        <v>4.0125929203539829E-3</v>
      </c>
      <c r="CP217" s="40">
        <f t="shared" si="306"/>
        <v>25.5</v>
      </c>
      <c r="CQ217" s="41">
        <f t="shared" si="307"/>
        <v>586226.51036235807</v>
      </c>
      <c r="CR217" s="41">
        <f t="shared" si="308"/>
        <v>586226.51036235807</v>
      </c>
      <c r="CS217" s="41">
        <f t="shared" si="309"/>
        <v>0</v>
      </c>
      <c r="CT217" s="41">
        <f t="shared" si="310"/>
        <v>285646365.42012173</v>
      </c>
      <c r="CU217" s="112">
        <f t="shared" si="311"/>
        <v>0</v>
      </c>
      <c r="CW217" s="21">
        <v>7</v>
      </c>
      <c r="CX217" s="41">
        <v>32</v>
      </c>
      <c r="CY217" s="41">
        <v>-530</v>
      </c>
      <c r="CZ217" s="51">
        <f t="shared" si="291"/>
        <v>-530</v>
      </c>
      <c r="DA217" s="50">
        <f t="shared" si="312"/>
        <v>1.4159292035398254E-4</v>
      </c>
      <c r="DB217" s="40">
        <f t="shared" si="292"/>
        <v>28.318584070796508</v>
      </c>
      <c r="DC217" s="40">
        <f t="shared" si="293"/>
        <v>3.4828099302999505</v>
      </c>
      <c r="DD217" s="51">
        <f t="shared" si="294"/>
        <v>24.835774140496557</v>
      </c>
      <c r="DE217" s="39">
        <f t="shared" si="313"/>
        <v>19974.11471001583</v>
      </c>
      <c r="DF217" s="41">
        <v>-200</v>
      </c>
      <c r="DG217" s="51">
        <v>-530</v>
      </c>
      <c r="DH217" s="41">
        <f t="shared" si="295"/>
        <v>19974.11471001583</v>
      </c>
      <c r="DI217" s="41">
        <f t="shared" si="296"/>
        <v>0</v>
      </c>
      <c r="DJ217" s="41">
        <f t="shared" si="297"/>
        <v>-10586280.796308391</v>
      </c>
      <c r="DK217" s="112">
        <f t="shared" si="298"/>
        <v>0</v>
      </c>
    </row>
    <row r="218" spans="2:116" x14ac:dyDescent="0.25">
      <c r="B218" s="129">
        <v>8</v>
      </c>
      <c r="C218" s="114">
        <f>+$D$77-(B218-0.5)*$G$203</f>
        <v>469.91860465116281</v>
      </c>
      <c r="D218" s="41" t="str">
        <f t="shared" si="314"/>
        <v/>
      </c>
      <c r="E218" s="41">
        <f t="shared" si="228"/>
        <v>680.0813953488373</v>
      </c>
      <c r="F218" s="41">
        <f t="shared" si="229"/>
        <v>750</v>
      </c>
      <c r="G218" s="41">
        <f t="shared" si="230"/>
        <v>1619.9186046511627</v>
      </c>
      <c r="H218" s="41" t="str">
        <f t="shared" si="231"/>
        <v/>
      </c>
      <c r="I218" s="41">
        <f t="shared" si="232"/>
        <v>-1619.9186046511627</v>
      </c>
      <c r="J218" s="41">
        <f t="shared" si="233"/>
        <v>-750</v>
      </c>
      <c r="K218" s="121">
        <f t="shared" si="234"/>
        <v>-680.0813953488373</v>
      </c>
      <c r="L218" s="126" t="str">
        <f t="shared" si="315"/>
        <v/>
      </c>
      <c r="M218" s="41">
        <f t="shared" si="235"/>
        <v>-319.91860465116281</v>
      </c>
      <c r="N218" s="41">
        <f t="shared" si="236"/>
        <v>-150</v>
      </c>
      <c r="O218" s="41">
        <f t="shared" si="237"/>
        <v>619.91860465116281</v>
      </c>
      <c r="P218" s="41" t="str">
        <f t="shared" si="238"/>
        <v/>
      </c>
      <c r="Q218" s="41">
        <f t="shared" si="239"/>
        <v>-1319.9186046511627</v>
      </c>
      <c r="R218" s="41">
        <f t="shared" si="240"/>
        <v>-550</v>
      </c>
      <c r="S218" s="112">
        <f t="shared" si="241"/>
        <v>-380.08139534883719</v>
      </c>
      <c r="T218" s="123" t="str">
        <f t="shared" si="316"/>
        <v/>
      </c>
      <c r="U218" s="41">
        <f t="shared" si="242"/>
        <v>380.08139534883719</v>
      </c>
      <c r="V218" s="41">
        <f t="shared" si="243"/>
        <v>550</v>
      </c>
      <c r="W218" s="41">
        <f t="shared" si="244"/>
        <v>1319.9186046511627</v>
      </c>
      <c r="X218" s="41" t="str">
        <f t="shared" si="245"/>
        <v/>
      </c>
      <c r="Y218" s="41">
        <f t="shared" si="246"/>
        <v>-619.91860465116281</v>
      </c>
      <c r="Z218" s="41">
        <f t="shared" si="247"/>
        <v>150</v>
      </c>
      <c r="AA218" s="41">
        <f t="shared" si="248"/>
        <v>319.91860465116281</v>
      </c>
      <c r="AB218" s="53"/>
      <c r="AC218" s="126" t="str">
        <f t="shared" si="317"/>
        <v/>
      </c>
      <c r="AD218" s="41">
        <f t="shared" si="249"/>
        <v>680.0813953488373</v>
      </c>
      <c r="AE218" s="41" t="str">
        <f t="shared" si="250"/>
        <v/>
      </c>
      <c r="AF218" s="41" t="str">
        <f t="shared" si="251"/>
        <v/>
      </c>
      <c r="AG218" s="41" t="str">
        <f t="shared" si="252"/>
        <v/>
      </c>
      <c r="AH218" s="41" t="str">
        <f t="shared" si="253"/>
        <v/>
      </c>
      <c r="AI218" s="41" t="str">
        <f t="shared" si="254"/>
        <v/>
      </c>
      <c r="AJ218" s="112">
        <f t="shared" si="255"/>
        <v>-680.0813953488373</v>
      </c>
      <c r="AK218" s="126" t="str">
        <f t="shared" si="318"/>
        <v/>
      </c>
      <c r="AL218" s="41" t="str">
        <f t="shared" si="256"/>
        <v/>
      </c>
      <c r="AM218" s="41" t="str">
        <f t="shared" si="257"/>
        <v/>
      </c>
      <c r="AN218" s="41" t="str">
        <f t="shared" si="258"/>
        <v/>
      </c>
      <c r="AO218" s="41" t="str">
        <f t="shared" si="259"/>
        <v/>
      </c>
      <c r="AP218" s="41" t="str">
        <f t="shared" si="260"/>
        <v/>
      </c>
      <c r="AQ218" s="41" t="str">
        <f t="shared" si="261"/>
        <v/>
      </c>
      <c r="AR218" s="112" t="str">
        <f t="shared" si="262"/>
        <v/>
      </c>
      <c r="AS218" s="123" t="str">
        <f t="shared" si="319"/>
        <v/>
      </c>
      <c r="AT218" s="41" t="str">
        <f t="shared" si="263"/>
        <v/>
      </c>
      <c r="AU218" s="41" t="str">
        <f t="shared" si="264"/>
        <v/>
      </c>
      <c r="AV218" s="41" t="str">
        <f t="shared" si="265"/>
        <v/>
      </c>
      <c r="AW218" s="41" t="str">
        <f t="shared" si="266"/>
        <v/>
      </c>
      <c r="AX218" s="41" t="str">
        <f t="shared" si="267"/>
        <v/>
      </c>
      <c r="AY218" s="41" t="str">
        <f t="shared" si="268"/>
        <v/>
      </c>
      <c r="AZ218" s="41" t="str">
        <f t="shared" si="320"/>
        <v/>
      </c>
      <c r="BA218" s="53"/>
      <c r="BB218" s="147" cm="1">
        <f t="array" ref="BB218:BC218">IFERROR(_xlfn._xlws.SORT(_xlfn.UNIQUE(_xlfn._xlws.FILTER($AC218:$AZ218,ISNUMBER($AC218:$AZ218)),TRUE),,,TRUE),"")</f>
        <v>-680.0813953488373</v>
      </c>
      <c r="BC218" s="51">
        <v>680.0813953488373</v>
      </c>
      <c r="BD218" s="51"/>
      <c r="BE218" s="51"/>
      <c r="BF218" s="51"/>
      <c r="BG218" s="51"/>
      <c r="BH218" s="51"/>
      <c r="BI218" s="51"/>
      <c r="BJ218" s="51">
        <f t="shared" si="321"/>
        <v>469.91860465116281</v>
      </c>
      <c r="BK218" s="51">
        <f t="shared" si="269"/>
        <v>469.91860465116281</v>
      </c>
      <c r="BL218" s="51" t="str">
        <f t="shared" si="270"/>
        <v/>
      </c>
      <c r="BM218" s="51" t="str">
        <f t="shared" si="271"/>
        <v/>
      </c>
      <c r="BN218" s="51" t="str">
        <f t="shared" si="272"/>
        <v/>
      </c>
      <c r="BO218" s="51" t="str">
        <f t="shared" si="273"/>
        <v/>
      </c>
      <c r="BP218" s="51" t="str">
        <f t="shared" si="274"/>
        <v/>
      </c>
      <c r="BQ218" s="148" t="str">
        <f t="shared" si="275"/>
        <v/>
      </c>
      <c r="BR218" s="170">
        <f t="shared" si="299"/>
        <v>2</v>
      </c>
      <c r="BS218" s="172">
        <f t="shared" si="300"/>
        <v>1360.1627906976746</v>
      </c>
      <c r="BT218" s="172">
        <f t="shared" si="276"/>
        <v>0</v>
      </c>
      <c r="BU218" s="172">
        <f t="shared" si="277"/>
        <v>0</v>
      </c>
      <c r="BV218" s="172">
        <f t="shared" si="278"/>
        <v>0</v>
      </c>
      <c r="BW218" s="172">
        <f t="shared" si="279"/>
        <v>0</v>
      </c>
      <c r="BX218" s="172">
        <f t="shared" si="280"/>
        <v>0</v>
      </c>
      <c r="BY218" s="173">
        <f t="shared" si="281"/>
        <v>0</v>
      </c>
      <c r="BZ218" s="123" cm="1">
        <f t="array" ref="BZ218">IF(ISEVEN(BR218),SUM(BS218:BY218),SUM(ABS(BS218:BY218)))</f>
        <v>1360.1627906976746</v>
      </c>
      <c r="CA218" s="112">
        <f t="shared" si="301"/>
        <v>23590.916495402929</v>
      </c>
      <c r="CB218" s="126">
        <f t="shared" si="302"/>
        <v>0</v>
      </c>
      <c r="CC218" s="41">
        <f t="shared" si="282"/>
        <v>0</v>
      </c>
      <c r="CD218" s="41">
        <f t="shared" si="283"/>
        <v>0</v>
      </c>
      <c r="CE218" s="41">
        <f t="shared" si="284"/>
        <v>0</v>
      </c>
      <c r="CF218" s="41">
        <f t="shared" si="285"/>
        <v>0</v>
      </c>
      <c r="CG218" s="41">
        <f t="shared" si="286"/>
        <v>0</v>
      </c>
      <c r="CH218" s="112">
        <f t="shared" si="287"/>
        <v>0</v>
      </c>
      <c r="CI218" s="196">
        <f t="shared" si="303"/>
        <v>0</v>
      </c>
      <c r="CJ218" s="2">
        <f t="shared" si="304"/>
        <v>469.91860465116281</v>
      </c>
      <c r="CK218" s="200">
        <f t="shared" si="288"/>
        <v>0</v>
      </c>
      <c r="CL218" s="201">
        <f t="shared" si="289"/>
        <v>469.91860465116281</v>
      </c>
      <c r="CN218" s="126">
        <f t="shared" si="290"/>
        <v>469.91860465116281</v>
      </c>
      <c r="CO218" s="50">
        <f t="shared" si="305"/>
        <v>3.9465929203539828E-3</v>
      </c>
      <c r="CP218" s="40">
        <f t="shared" si="306"/>
        <v>25.5</v>
      </c>
      <c r="CQ218" s="41">
        <f t="shared" si="307"/>
        <v>601568.37063277466</v>
      </c>
      <c r="CR218" s="41">
        <f t="shared" si="308"/>
        <v>601568.37063277466</v>
      </c>
      <c r="CS218" s="41">
        <f t="shared" si="309"/>
        <v>0</v>
      </c>
      <c r="CT218" s="41">
        <f t="shared" si="310"/>
        <v>282688169.33002704</v>
      </c>
      <c r="CU218" s="112">
        <f t="shared" si="311"/>
        <v>0</v>
      </c>
      <c r="CW218" s="21">
        <v>8</v>
      </c>
      <c r="CX218" s="41">
        <v>32</v>
      </c>
      <c r="CY218" s="41">
        <v>-530</v>
      </c>
      <c r="CZ218" s="51">
        <f t="shared" si="291"/>
        <v>-530</v>
      </c>
      <c r="DA218" s="50">
        <f t="shared" si="312"/>
        <v>1.4159292035398254E-4</v>
      </c>
      <c r="DB218" s="40">
        <f t="shared" si="292"/>
        <v>28.318584070796508</v>
      </c>
      <c r="DC218" s="40">
        <f t="shared" si="293"/>
        <v>3.4828099302999505</v>
      </c>
      <c r="DD218" s="51">
        <f t="shared" si="294"/>
        <v>24.835774140496557</v>
      </c>
      <c r="DE218" s="39">
        <f t="shared" si="313"/>
        <v>19974.11471001583</v>
      </c>
      <c r="DF218" s="41">
        <v>0</v>
      </c>
      <c r="DG218" s="51">
        <v>-530</v>
      </c>
      <c r="DH218" s="41">
        <f t="shared" si="295"/>
        <v>19974.11471001583</v>
      </c>
      <c r="DI218" s="41">
        <f t="shared" si="296"/>
        <v>0</v>
      </c>
      <c r="DJ218" s="41">
        <f t="shared" si="297"/>
        <v>-10586280.796308391</v>
      </c>
      <c r="DK218" s="112">
        <f t="shared" si="298"/>
        <v>0</v>
      </c>
    </row>
    <row r="219" spans="2:116" x14ac:dyDescent="0.25">
      <c r="B219" s="129">
        <v>9</v>
      </c>
      <c r="C219" s="114">
        <f>+$D$77-(B219-0.5)*$G$203</f>
        <v>452.5744186046511</v>
      </c>
      <c r="D219" s="41" t="str">
        <f t="shared" si="314"/>
        <v/>
      </c>
      <c r="E219" s="41">
        <f t="shared" si="228"/>
        <v>697.42558139534901</v>
      </c>
      <c r="F219" s="41">
        <f t="shared" si="229"/>
        <v>750</v>
      </c>
      <c r="G219" s="41">
        <f t="shared" si="230"/>
        <v>1602.5744186046511</v>
      </c>
      <c r="H219" s="41" t="str">
        <f t="shared" si="231"/>
        <v/>
      </c>
      <c r="I219" s="41">
        <f t="shared" si="232"/>
        <v>-1602.5744186046511</v>
      </c>
      <c r="J219" s="41">
        <f t="shared" si="233"/>
        <v>-750</v>
      </c>
      <c r="K219" s="121">
        <f t="shared" si="234"/>
        <v>-697.42558139534901</v>
      </c>
      <c r="L219" s="126" t="str">
        <f t="shared" si="315"/>
        <v/>
      </c>
      <c r="M219" s="41">
        <f t="shared" si="235"/>
        <v>-302.5744186046511</v>
      </c>
      <c r="N219" s="41">
        <f t="shared" si="236"/>
        <v>-150</v>
      </c>
      <c r="O219" s="41">
        <f t="shared" si="237"/>
        <v>602.5744186046511</v>
      </c>
      <c r="P219" s="41" t="str">
        <f t="shared" si="238"/>
        <v/>
      </c>
      <c r="Q219" s="41">
        <f t="shared" si="239"/>
        <v>-1302.5744186046511</v>
      </c>
      <c r="R219" s="41">
        <f t="shared" si="240"/>
        <v>-550</v>
      </c>
      <c r="S219" s="112">
        <f t="shared" si="241"/>
        <v>-397.4255813953489</v>
      </c>
      <c r="T219" s="123" t="str">
        <f t="shared" si="316"/>
        <v/>
      </c>
      <c r="U219" s="41">
        <f t="shared" si="242"/>
        <v>397.4255813953489</v>
      </c>
      <c r="V219" s="41">
        <f t="shared" si="243"/>
        <v>550</v>
      </c>
      <c r="W219" s="41">
        <f t="shared" si="244"/>
        <v>1302.5744186046511</v>
      </c>
      <c r="X219" s="41" t="str">
        <f t="shared" si="245"/>
        <v/>
      </c>
      <c r="Y219" s="41">
        <f t="shared" si="246"/>
        <v>-602.5744186046511</v>
      </c>
      <c r="Z219" s="41">
        <f t="shared" si="247"/>
        <v>150</v>
      </c>
      <c r="AA219" s="41">
        <f t="shared" si="248"/>
        <v>302.5744186046511</v>
      </c>
      <c r="AB219" s="53"/>
      <c r="AC219" s="126" t="str">
        <f t="shared" si="317"/>
        <v/>
      </c>
      <c r="AD219" s="41">
        <f t="shared" si="249"/>
        <v>697.42558139534901</v>
      </c>
      <c r="AE219" s="41" t="str">
        <f t="shared" si="250"/>
        <v/>
      </c>
      <c r="AF219" s="41" t="str">
        <f t="shared" si="251"/>
        <v/>
      </c>
      <c r="AG219" s="41" t="str">
        <f t="shared" si="252"/>
        <v/>
      </c>
      <c r="AH219" s="41" t="str">
        <f t="shared" si="253"/>
        <v/>
      </c>
      <c r="AI219" s="41" t="str">
        <f t="shared" si="254"/>
        <v/>
      </c>
      <c r="AJ219" s="112">
        <f t="shared" si="255"/>
        <v>-697.42558139534901</v>
      </c>
      <c r="AK219" s="126" t="str">
        <f t="shared" si="318"/>
        <v/>
      </c>
      <c r="AL219" s="41" t="str">
        <f t="shared" si="256"/>
        <v/>
      </c>
      <c r="AM219" s="41" t="str">
        <f t="shared" si="257"/>
        <v/>
      </c>
      <c r="AN219" s="41" t="str">
        <f t="shared" si="258"/>
        <v/>
      </c>
      <c r="AO219" s="41" t="str">
        <f t="shared" si="259"/>
        <v/>
      </c>
      <c r="AP219" s="41" t="str">
        <f t="shared" si="260"/>
        <v/>
      </c>
      <c r="AQ219" s="41" t="str">
        <f t="shared" si="261"/>
        <v/>
      </c>
      <c r="AR219" s="112" t="str">
        <f t="shared" si="262"/>
        <v/>
      </c>
      <c r="AS219" s="123" t="str">
        <f t="shared" si="319"/>
        <v/>
      </c>
      <c r="AT219" s="41" t="str">
        <f t="shared" si="263"/>
        <v/>
      </c>
      <c r="AU219" s="41" t="str">
        <f t="shared" si="264"/>
        <v/>
      </c>
      <c r="AV219" s="41" t="str">
        <f t="shared" si="265"/>
        <v/>
      </c>
      <c r="AW219" s="41" t="str">
        <f t="shared" si="266"/>
        <v/>
      </c>
      <c r="AX219" s="41" t="str">
        <f t="shared" si="267"/>
        <v/>
      </c>
      <c r="AY219" s="41" t="str">
        <f t="shared" si="268"/>
        <v/>
      </c>
      <c r="AZ219" s="41" t="str">
        <f t="shared" si="320"/>
        <v/>
      </c>
      <c r="BA219" s="53"/>
      <c r="BB219" s="147" cm="1">
        <f t="array" ref="BB219:BC219">IFERROR(_xlfn._xlws.SORT(_xlfn.UNIQUE(_xlfn._xlws.FILTER($AC219:$AZ219,ISNUMBER($AC219:$AZ219)),TRUE),,,TRUE),"")</f>
        <v>-697.42558139534901</v>
      </c>
      <c r="BC219" s="51">
        <v>697.42558139534901</v>
      </c>
      <c r="BD219" s="51"/>
      <c r="BE219" s="51"/>
      <c r="BF219" s="51"/>
      <c r="BG219" s="51"/>
      <c r="BH219" s="51"/>
      <c r="BI219" s="51"/>
      <c r="BJ219" s="51">
        <f t="shared" si="321"/>
        <v>452.5744186046511</v>
      </c>
      <c r="BK219" s="51">
        <f t="shared" si="269"/>
        <v>452.5744186046511</v>
      </c>
      <c r="BL219" s="51" t="str">
        <f t="shared" si="270"/>
        <v/>
      </c>
      <c r="BM219" s="51" t="str">
        <f t="shared" si="271"/>
        <v/>
      </c>
      <c r="BN219" s="51" t="str">
        <f t="shared" si="272"/>
        <v/>
      </c>
      <c r="BO219" s="51" t="str">
        <f t="shared" si="273"/>
        <v/>
      </c>
      <c r="BP219" s="51" t="str">
        <f t="shared" si="274"/>
        <v/>
      </c>
      <c r="BQ219" s="148" t="str">
        <f t="shared" si="275"/>
        <v/>
      </c>
      <c r="BR219" s="170">
        <f t="shared" si="299"/>
        <v>2</v>
      </c>
      <c r="BS219" s="172">
        <f t="shared" si="300"/>
        <v>1394.851162790698</v>
      </c>
      <c r="BT219" s="172">
        <f t="shared" si="276"/>
        <v>0</v>
      </c>
      <c r="BU219" s="172">
        <f t="shared" si="277"/>
        <v>0</v>
      </c>
      <c r="BV219" s="172">
        <f t="shared" si="278"/>
        <v>0</v>
      </c>
      <c r="BW219" s="172">
        <f t="shared" si="279"/>
        <v>0</v>
      </c>
      <c r="BX219" s="172">
        <f t="shared" si="280"/>
        <v>0</v>
      </c>
      <c r="BY219" s="173">
        <f t="shared" si="281"/>
        <v>0</v>
      </c>
      <c r="BZ219" s="123" cm="1">
        <f t="array" ref="BZ219">IF(ISEVEN(BR219),SUM(BS219:BY219),SUM(ABS(BS219:BY219)))</f>
        <v>1394.851162790698</v>
      </c>
      <c r="CA219" s="112">
        <f t="shared" si="301"/>
        <v>24192.558074634948</v>
      </c>
      <c r="CB219" s="126">
        <f t="shared" si="302"/>
        <v>0</v>
      </c>
      <c r="CC219" s="41">
        <f t="shared" si="282"/>
        <v>0</v>
      </c>
      <c r="CD219" s="41">
        <f t="shared" si="283"/>
        <v>0</v>
      </c>
      <c r="CE219" s="41">
        <f t="shared" si="284"/>
        <v>0</v>
      </c>
      <c r="CF219" s="41">
        <f t="shared" si="285"/>
        <v>0</v>
      </c>
      <c r="CG219" s="41">
        <f t="shared" si="286"/>
        <v>0</v>
      </c>
      <c r="CH219" s="112">
        <f t="shared" si="287"/>
        <v>0</v>
      </c>
      <c r="CI219" s="196">
        <f t="shared" si="303"/>
        <v>0</v>
      </c>
      <c r="CJ219" s="2">
        <f t="shared" si="304"/>
        <v>452.5744186046511</v>
      </c>
      <c r="CK219" s="200">
        <f t="shared" si="288"/>
        <v>0</v>
      </c>
      <c r="CL219" s="201">
        <f t="shared" si="289"/>
        <v>452.5744186046511</v>
      </c>
      <c r="CN219" s="126">
        <f t="shared" si="290"/>
        <v>452.5744186046511</v>
      </c>
      <c r="CO219" s="50">
        <f t="shared" si="305"/>
        <v>3.8805929203539822E-3</v>
      </c>
      <c r="CP219" s="40">
        <f t="shared" si="306"/>
        <v>25.5</v>
      </c>
      <c r="CQ219" s="41">
        <f t="shared" si="307"/>
        <v>616910.23090319114</v>
      </c>
      <c r="CR219" s="41">
        <f t="shared" si="308"/>
        <v>616910.23090319114</v>
      </c>
      <c r="CS219" s="41">
        <f t="shared" si="309"/>
        <v>0</v>
      </c>
      <c r="CT219" s="41">
        <f t="shared" si="310"/>
        <v>279197789.08227277</v>
      </c>
      <c r="CU219" s="112">
        <f t="shared" si="311"/>
        <v>0</v>
      </c>
      <c r="CW219" s="21">
        <v>9</v>
      </c>
      <c r="CX219" s="41">
        <v>32</v>
      </c>
      <c r="CY219" s="41">
        <v>-530</v>
      </c>
      <c r="CZ219" s="51">
        <f t="shared" si="291"/>
        <v>-530</v>
      </c>
      <c r="DA219" s="50">
        <f t="shared" si="312"/>
        <v>1.4159292035398254E-4</v>
      </c>
      <c r="DB219" s="40">
        <f t="shared" si="292"/>
        <v>28.318584070796508</v>
      </c>
      <c r="DC219" s="40">
        <f t="shared" si="293"/>
        <v>3.4828099302999505</v>
      </c>
      <c r="DD219" s="51">
        <f t="shared" si="294"/>
        <v>24.835774140496557</v>
      </c>
      <c r="DE219" s="39">
        <f t="shared" si="313"/>
        <v>19974.11471001583</v>
      </c>
      <c r="DF219" s="41">
        <v>200</v>
      </c>
      <c r="DG219" s="51">
        <v>-530</v>
      </c>
      <c r="DH219" s="41">
        <f t="shared" si="295"/>
        <v>19974.11471001583</v>
      </c>
      <c r="DI219" s="41">
        <f t="shared" si="296"/>
        <v>0</v>
      </c>
      <c r="DJ219" s="41">
        <f t="shared" si="297"/>
        <v>-10586280.796308391</v>
      </c>
      <c r="DK219" s="112">
        <f t="shared" si="298"/>
        <v>0</v>
      </c>
    </row>
    <row r="220" spans="2:116" x14ac:dyDescent="0.25">
      <c r="B220" s="129">
        <v>10</v>
      </c>
      <c r="C220" s="114">
        <f>+$D$77-(B220-0.5)*$G$203</f>
        <v>435.23023255813951</v>
      </c>
      <c r="D220" s="41" t="str">
        <f t="shared" si="314"/>
        <v/>
      </c>
      <c r="E220" s="41">
        <f t="shared" si="228"/>
        <v>714.76976744186049</v>
      </c>
      <c r="F220" s="41">
        <f t="shared" si="229"/>
        <v>750</v>
      </c>
      <c r="G220" s="41">
        <f t="shared" si="230"/>
        <v>1585.2302325581395</v>
      </c>
      <c r="H220" s="41" t="str">
        <f t="shared" si="231"/>
        <v/>
      </c>
      <c r="I220" s="41">
        <f t="shared" si="232"/>
        <v>-1585.2302325581395</v>
      </c>
      <c r="J220" s="41">
        <f t="shared" si="233"/>
        <v>-750</v>
      </c>
      <c r="K220" s="121">
        <f t="shared" si="234"/>
        <v>-714.76976744186049</v>
      </c>
      <c r="L220" s="126" t="str">
        <f t="shared" si="315"/>
        <v/>
      </c>
      <c r="M220" s="41">
        <f t="shared" si="235"/>
        <v>-285.23023255813956</v>
      </c>
      <c r="N220" s="41">
        <f t="shared" si="236"/>
        <v>-150</v>
      </c>
      <c r="O220" s="41">
        <f t="shared" si="237"/>
        <v>585.23023255813951</v>
      </c>
      <c r="P220" s="41" t="str">
        <f t="shared" si="238"/>
        <v/>
      </c>
      <c r="Q220" s="41">
        <f t="shared" si="239"/>
        <v>-1285.2302325581395</v>
      </c>
      <c r="R220" s="41">
        <f t="shared" si="240"/>
        <v>-550</v>
      </c>
      <c r="S220" s="112">
        <f t="shared" si="241"/>
        <v>-414.76976744186044</v>
      </c>
      <c r="T220" s="123" t="str">
        <f t="shared" si="316"/>
        <v/>
      </c>
      <c r="U220" s="41">
        <f t="shared" si="242"/>
        <v>414.76976744186044</v>
      </c>
      <c r="V220" s="41">
        <f t="shared" si="243"/>
        <v>550</v>
      </c>
      <c r="W220" s="41">
        <f t="shared" si="244"/>
        <v>1285.2302325581395</v>
      </c>
      <c r="X220" s="41" t="str">
        <f t="shared" si="245"/>
        <v/>
      </c>
      <c r="Y220" s="41">
        <f t="shared" si="246"/>
        <v>-585.23023255813951</v>
      </c>
      <c r="Z220" s="41">
        <f t="shared" si="247"/>
        <v>150</v>
      </c>
      <c r="AA220" s="41">
        <f t="shared" si="248"/>
        <v>285.23023255813956</v>
      </c>
      <c r="AB220" s="53"/>
      <c r="AC220" s="126" t="str">
        <f t="shared" si="317"/>
        <v/>
      </c>
      <c r="AD220" s="41">
        <f t="shared" si="249"/>
        <v>714.76976744186049</v>
      </c>
      <c r="AE220" s="41" t="str">
        <f t="shared" si="250"/>
        <v/>
      </c>
      <c r="AF220" s="41" t="str">
        <f t="shared" si="251"/>
        <v/>
      </c>
      <c r="AG220" s="41" t="str">
        <f t="shared" si="252"/>
        <v/>
      </c>
      <c r="AH220" s="41" t="str">
        <f t="shared" si="253"/>
        <v/>
      </c>
      <c r="AI220" s="41" t="str">
        <f t="shared" si="254"/>
        <v/>
      </c>
      <c r="AJ220" s="112">
        <f t="shared" si="255"/>
        <v>-714.76976744186049</v>
      </c>
      <c r="AK220" s="126" t="str">
        <f t="shared" si="318"/>
        <v/>
      </c>
      <c r="AL220" s="41" t="str">
        <f t="shared" si="256"/>
        <v/>
      </c>
      <c r="AM220" s="41" t="str">
        <f t="shared" si="257"/>
        <v/>
      </c>
      <c r="AN220" s="41" t="str">
        <f t="shared" si="258"/>
        <v/>
      </c>
      <c r="AO220" s="41" t="str">
        <f t="shared" si="259"/>
        <v/>
      </c>
      <c r="AP220" s="41" t="str">
        <f t="shared" si="260"/>
        <v/>
      </c>
      <c r="AQ220" s="41" t="str">
        <f t="shared" si="261"/>
        <v/>
      </c>
      <c r="AR220" s="112" t="str">
        <f t="shared" si="262"/>
        <v/>
      </c>
      <c r="AS220" s="123" t="str">
        <f t="shared" si="319"/>
        <v/>
      </c>
      <c r="AT220" s="41" t="str">
        <f t="shared" si="263"/>
        <v/>
      </c>
      <c r="AU220" s="41" t="str">
        <f t="shared" si="264"/>
        <v/>
      </c>
      <c r="AV220" s="41" t="str">
        <f t="shared" si="265"/>
        <v/>
      </c>
      <c r="AW220" s="41" t="str">
        <f t="shared" si="266"/>
        <v/>
      </c>
      <c r="AX220" s="41" t="str">
        <f t="shared" si="267"/>
        <v/>
      </c>
      <c r="AY220" s="41" t="str">
        <f t="shared" si="268"/>
        <v/>
      </c>
      <c r="AZ220" s="41" t="str">
        <f t="shared" si="320"/>
        <v/>
      </c>
      <c r="BA220" s="53"/>
      <c r="BB220" s="147" cm="1">
        <f t="array" ref="BB220:BC220">IFERROR(_xlfn._xlws.SORT(_xlfn.UNIQUE(_xlfn._xlws.FILTER($AC220:$AZ220,ISNUMBER($AC220:$AZ220)),TRUE),,,TRUE),"")</f>
        <v>-714.76976744186049</v>
      </c>
      <c r="BC220" s="51">
        <v>714.76976744186049</v>
      </c>
      <c r="BD220" s="51"/>
      <c r="BE220" s="51"/>
      <c r="BF220" s="51"/>
      <c r="BG220" s="51"/>
      <c r="BH220" s="51"/>
      <c r="BI220" s="51"/>
      <c r="BJ220" s="51">
        <f t="shared" si="321"/>
        <v>435.23023255813951</v>
      </c>
      <c r="BK220" s="51">
        <f t="shared" si="269"/>
        <v>435.23023255813951</v>
      </c>
      <c r="BL220" s="51" t="str">
        <f t="shared" si="270"/>
        <v/>
      </c>
      <c r="BM220" s="51" t="str">
        <f t="shared" si="271"/>
        <v/>
      </c>
      <c r="BN220" s="51" t="str">
        <f t="shared" si="272"/>
        <v/>
      </c>
      <c r="BO220" s="51" t="str">
        <f t="shared" si="273"/>
        <v/>
      </c>
      <c r="BP220" s="51" t="str">
        <f t="shared" si="274"/>
        <v/>
      </c>
      <c r="BQ220" s="148" t="str">
        <f t="shared" si="275"/>
        <v/>
      </c>
      <c r="BR220" s="170">
        <f t="shared" si="299"/>
        <v>2</v>
      </c>
      <c r="BS220" s="172">
        <f t="shared" si="300"/>
        <v>1429.539534883721</v>
      </c>
      <c r="BT220" s="172">
        <f t="shared" si="276"/>
        <v>0</v>
      </c>
      <c r="BU220" s="172">
        <f t="shared" si="277"/>
        <v>0</v>
      </c>
      <c r="BV220" s="172">
        <f t="shared" si="278"/>
        <v>0</v>
      </c>
      <c r="BW220" s="172">
        <f t="shared" si="279"/>
        <v>0</v>
      </c>
      <c r="BX220" s="172">
        <f t="shared" si="280"/>
        <v>0</v>
      </c>
      <c r="BY220" s="173">
        <f t="shared" si="281"/>
        <v>0</v>
      </c>
      <c r="BZ220" s="123" cm="1">
        <f t="array" ref="BZ220">IF(ISEVEN(BR220),SUM(BS220:BY220),SUM(ABS(BS220:BY220)))</f>
        <v>1429.539534883721</v>
      </c>
      <c r="CA220" s="112">
        <f t="shared" si="301"/>
        <v>24794.199653866959</v>
      </c>
      <c r="CB220" s="126">
        <f t="shared" si="302"/>
        <v>0</v>
      </c>
      <c r="CC220" s="41">
        <f t="shared" si="282"/>
        <v>0</v>
      </c>
      <c r="CD220" s="41">
        <f t="shared" si="283"/>
        <v>0</v>
      </c>
      <c r="CE220" s="41">
        <f t="shared" si="284"/>
        <v>0</v>
      </c>
      <c r="CF220" s="41">
        <f t="shared" si="285"/>
        <v>0</v>
      </c>
      <c r="CG220" s="41">
        <f t="shared" si="286"/>
        <v>0</v>
      </c>
      <c r="CH220" s="112">
        <f t="shared" si="287"/>
        <v>0</v>
      </c>
      <c r="CI220" s="196">
        <f t="shared" si="303"/>
        <v>0</v>
      </c>
      <c r="CJ220" s="2">
        <f t="shared" si="304"/>
        <v>435.23023255813951</v>
      </c>
      <c r="CK220" s="200">
        <f t="shared" si="288"/>
        <v>0</v>
      </c>
      <c r="CL220" s="201">
        <f t="shared" si="289"/>
        <v>435.23023255813951</v>
      </c>
      <c r="CN220" s="126">
        <f t="shared" si="290"/>
        <v>435.23023255813951</v>
      </c>
      <c r="CO220" s="50">
        <f t="shared" si="305"/>
        <v>3.8145929203539826E-3</v>
      </c>
      <c r="CP220" s="40">
        <f t="shared" si="306"/>
        <v>25.5</v>
      </c>
      <c r="CQ220" s="41">
        <f t="shared" si="307"/>
        <v>632252.09117360751</v>
      </c>
      <c r="CR220" s="41">
        <f t="shared" si="308"/>
        <v>632252.09117360751</v>
      </c>
      <c r="CS220" s="41">
        <f t="shared" si="309"/>
        <v>0</v>
      </c>
      <c r="CT220" s="41">
        <f t="shared" si="310"/>
        <v>275175224.6768592</v>
      </c>
      <c r="CU220" s="112">
        <f t="shared" si="311"/>
        <v>0</v>
      </c>
      <c r="CW220" s="21">
        <v>10</v>
      </c>
      <c r="CX220" s="41">
        <v>32</v>
      </c>
      <c r="CY220" s="41">
        <v>-530</v>
      </c>
      <c r="CZ220" s="51">
        <f t="shared" si="291"/>
        <v>-530</v>
      </c>
      <c r="DA220" s="50">
        <f t="shared" si="312"/>
        <v>1.4159292035398254E-4</v>
      </c>
      <c r="DB220" s="40">
        <f t="shared" si="292"/>
        <v>28.318584070796508</v>
      </c>
      <c r="DC220" s="40">
        <f t="shared" si="293"/>
        <v>3.4828099302999505</v>
      </c>
      <c r="DD220" s="51">
        <f t="shared" si="294"/>
        <v>24.835774140496557</v>
      </c>
      <c r="DE220" s="39">
        <f t="shared" si="313"/>
        <v>19974.11471001583</v>
      </c>
      <c r="DF220" s="41">
        <v>400</v>
      </c>
      <c r="DG220" s="51">
        <v>-530</v>
      </c>
      <c r="DH220" s="41">
        <f t="shared" si="295"/>
        <v>19974.11471001583</v>
      </c>
      <c r="DI220" s="41">
        <f t="shared" si="296"/>
        <v>0</v>
      </c>
      <c r="DJ220" s="41">
        <f t="shared" si="297"/>
        <v>-10586280.796308391</v>
      </c>
      <c r="DK220" s="112">
        <f t="shared" si="298"/>
        <v>0</v>
      </c>
    </row>
    <row r="221" spans="2:116" x14ac:dyDescent="0.25">
      <c r="B221" s="129">
        <v>11</v>
      </c>
      <c r="C221" s="114">
        <f>+$D$77-(B221-0.5)*$G$203</f>
        <v>417.88604651162791</v>
      </c>
      <c r="D221" s="41" t="str">
        <f t="shared" si="314"/>
        <v/>
      </c>
      <c r="E221" s="41">
        <f t="shared" si="228"/>
        <v>732.11395348837209</v>
      </c>
      <c r="F221" s="41">
        <f t="shared" si="229"/>
        <v>750</v>
      </c>
      <c r="G221" s="41">
        <f t="shared" si="230"/>
        <v>1567.8860465116281</v>
      </c>
      <c r="H221" s="41" t="str">
        <f t="shared" si="231"/>
        <v/>
      </c>
      <c r="I221" s="41">
        <f t="shared" si="232"/>
        <v>-1567.8860465116281</v>
      </c>
      <c r="J221" s="41">
        <f t="shared" si="233"/>
        <v>-750</v>
      </c>
      <c r="K221" s="121">
        <f t="shared" si="234"/>
        <v>-732.11395348837209</v>
      </c>
      <c r="L221" s="126" t="str">
        <f t="shared" si="315"/>
        <v/>
      </c>
      <c r="M221" s="41">
        <f t="shared" si="235"/>
        <v>-267.88604651162791</v>
      </c>
      <c r="N221" s="41">
        <f t="shared" si="236"/>
        <v>-150</v>
      </c>
      <c r="O221" s="41">
        <f t="shared" si="237"/>
        <v>567.88604651162791</v>
      </c>
      <c r="P221" s="41" t="str">
        <f t="shared" si="238"/>
        <v/>
      </c>
      <c r="Q221" s="41">
        <f t="shared" si="239"/>
        <v>-1267.8860465116279</v>
      </c>
      <c r="R221" s="41">
        <f t="shared" si="240"/>
        <v>-550</v>
      </c>
      <c r="S221" s="112">
        <f t="shared" si="241"/>
        <v>-432.11395348837209</v>
      </c>
      <c r="T221" s="123" t="str">
        <f t="shared" si="316"/>
        <v/>
      </c>
      <c r="U221" s="41">
        <f t="shared" si="242"/>
        <v>432.11395348837209</v>
      </c>
      <c r="V221" s="41">
        <f t="shared" si="243"/>
        <v>550</v>
      </c>
      <c r="W221" s="41">
        <f t="shared" si="244"/>
        <v>1267.8860465116279</v>
      </c>
      <c r="X221" s="41" t="str">
        <f t="shared" si="245"/>
        <v/>
      </c>
      <c r="Y221" s="41">
        <f t="shared" si="246"/>
        <v>-567.88604651162791</v>
      </c>
      <c r="Z221" s="41">
        <f t="shared" si="247"/>
        <v>150</v>
      </c>
      <c r="AA221" s="41">
        <f t="shared" si="248"/>
        <v>267.88604651162791</v>
      </c>
      <c r="AB221" s="53"/>
      <c r="AC221" s="126" t="str">
        <f t="shared" si="317"/>
        <v/>
      </c>
      <c r="AD221" s="41">
        <f t="shared" si="249"/>
        <v>732.11395348837209</v>
      </c>
      <c r="AE221" s="41" t="str">
        <f t="shared" si="250"/>
        <v/>
      </c>
      <c r="AF221" s="41" t="str">
        <f t="shared" si="251"/>
        <v/>
      </c>
      <c r="AG221" s="41" t="str">
        <f t="shared" si="252"/>
        <v/>
      </c>
      <c r="AH221" s="41" t="str">
        <f t="shared" si="253"/>
        <v/>
      </c>
      <c r="AI221" s="41" t="str">
        <f t="shared" si="254"/>
        <v/>
      </c>
      <c r="AJ221" s="112">
        <f t="shared" si="255"/>
        <v>-732.11395348837209</v>
      </c>
      <c r="AK221" s="126" t="str">
        <f t="shared" si="318"/>
        <v/>
      </c>
      <c r="AL221" s="41" t="str">
        <f t="shared" si="256"/>
        <v/>
      </c>
      <c r="AM221" s="41" t="str">
        <f t="shared" si="257"/>
        <v/>
      </c>
      <c r="AN221" s="41" t="str">
        <f t="shared" si="258"/>
        <v/>
      </c>
      <c r="AO221" s="41" t="str">
        <f t="shared" si="259"/>
        <v/>
      </c>
      <c r="AP221" s="41" t="str">
        <f t="shared" si="260"/>
        <v/>
      </c>
      <c r="AQ221" s="41" t="str">
        <f t="shared" si="261"/>
        <v/>
      </c>
      <c r="AR221" s="112" t="str">
        <f t="shared" si="262"/>
        <v/>
      </c>
      <c r="AS221" s="123" t="str">
        <f t="shared" si="319"/>
        <v/>
      </c>
      <c r="AT221" s="41" t="str">
        <f t="shared" si="263"/>
        <v/>
      </c>
      <c r="AU221" s="41" t="str">
        <f t="shared" si="264"/>
        <v/>
      </c>
      <c r="AV221" s="41" t="str">
        <f t="shared" si="265"/>
        <v/>
      </c>
      <c r="AW221" s="41" t="str">
        <f t="shared" si="266"/>
        <v/>
      </c>
      <c r="AX221" s="41" t="str">
        <f t="shared" si="267"/>
        <v/>
      </c>
      <c r="AY221" s="41" t="str">
        <f t="shared" si="268"/>
        <v/>
      </c>
      <c r="AZ221" s="41" t="str">
        <f t="shared" si="320"/>
        <v/>
      </c>
      <c r="BA221" s="53"/>
      <c r="BB221" s="147" cm="1">
        <f t="array" ref="BB221:BC221">IFERROR(_xlfn._xlws.SORT(_xlfn.UNIQUE(_xlfn._xlws.FILTER($AC221:$AZ221,ISNUMBER($AC221:$AZ221)),TRUE),,,TRUE),"")</f>
        <v>-732.11395348837209</v>
      </c>
      <c r="BC221" s="51">
        <v>732.11395348837209</v>
      </c>
      <c r="BD221" s="51"/>
      <c r="BE221" s="51"/>
      <c r="BF221" s="51"/>
      <c r="BG221" s="51"/>
      <c r="BH221" s="51"/>
      <c r="BI221" s="51"/>
      <c r="BJ221" s="51">
        <f t="shared" si="321"/>
        <v>417.88604651162791</v>
      </c>
      <c r="BK221" s="51">
        <f t="shared" si="269"/>
        <v>417.88604651162791</v>
      </c>
      <c r="BL221" s="51" t="str">
        <f t="shared" si="270"/>
        <v/>
      </c>
      <c r="BM221" s="51" t="str">
        <f t="shared" si="271"/>
        <v/>
      </c>
      <c r="BN221" s="51" t="str">
        <f t="shared" si="272"/>
        <v/>
      </c>
      <c r="BO221" s="51" t="str">
        <f t="shared" si="273"/>
        <v/>
      </c>
      <c r="BP221" s="51" t="str">
        <f t="shared" si="274"/>
        <v/>
      </c>
      <c r="BQ221" s="148" t="str">
        <f t="shared" si="275"/>
        <v/>
      </c>
      <c r="BR221" s="170">
        <f t="shared" si="299"/>
        <v>2</v>
      </c>
      <c r="BS221" s="172">
        <f t="shared" si="300"/>
        <v>1464.2279069767442</v>
      </c>
      <c r="BT221" s="172">
        <f t="shared" si="276"/>
        <v>0</v>
      </c>
      <c r="BU221" s="172">
        <f t="shared" si="277"/>
        <v>0</v>
      </c>
      <c r="BV221" s="172">
        <f t="shared" si="278"/>
        <v>0</v>
      </c>
      <c r="BW221" s="172">
        <f t="shared" si="279"/>
        <v>0</v>
      </c>
      <c r="BX221" s="172">
        <f t="shared" si="280"/>
        <v>0</v>
      </c>
      <c r="BY221" s="173">
        <f t="shared" si="281"/>
        <v>0</v>
      </c>
      <c r="BZ221" s="123" cm="1">
        <f t="array" ref="BZ221">IF(ISEVEN(BR221),SUM(BS221:BY221),SUM(ABS(BS221:BY221)))</f>
        <v>1464.2279069767442</v>
      </c>
      <c r="CA221" s="112">
        <f t="shared" si="301"/>
        <v>25395.841233098978</v>
      </c>
      <c r="CB221" s="126">
        <f t="shared" si="302"/>
        <v>0</v>
      </c>
      <c r="CC221" s="41">
        <f t="shared" si="282"/>
        <v>0</v>
      </c>
      <c r="CD221" s="41">
        <f t="shared" si="283"/>
        <v>0</v>
      </c>
      <c r="CE221" s="41">
        <f t="shared" si="284"/>
        <v>0</v>
      </c>
      <c r="CF221" s="41">
        <f t="shared" si="285"/>
        <v>0</v>
      </c>
      <c r="CG221" s="41">
        <f t="shared" si="286"/>
        <v>0</v>
      </c>
      <c r="CH221" s="112">
        <f t="shared" si="287"/>
        <v>0</v>
      </c>
      <c r="CI221" s="196">
        <f t="shared" si="303"/>
        <v>0</v>
      </c>
      <c r="CJ221" s="2">
        <f t="shared" si="304"/>
        <v>417.88604651162791</v>
      </c>
      <c r="CK221" s="200">
        <f t="shared" si="288"/>
        <v>0</v>
      </c>
      <c r="CL221" s="201">
        <f t="shared" si="289"/>
        <v>417.88604651162791</v>
      </c>
      <c r="CN221" s="126">
        <f t="shared" si="290"/>
        <v>417.88604651162791</v>
      </c>
      <c r="CO221" s="50">
        <f t="shared" si="305"/>
        <v>3.7485929203539825E-3</v>
      </c>
      <c r="CP221" s="40">
        <f t="shared" si="306"/>
        <v>25.5</v>
      </c>
      <c r="CQ221" s="41">
        <f t="shared" si="307"/>
        <v>647593.95144402399</v>
      </c>
      <c r="CR221" s="41">
        <f t="shared" si="308"/>
        <v>647593.95144402399</v>
      </c>
      <c r="CS221" s="41">
        <f t="shared" si="309"/>
        <v>0</v>
      </c>
      <c r="CT221" s="41">
        <f t="shared" si="310"/>
        <v>270620476.11378634</v>
      </c>
      <c r="CU221" s="112">
        <f t="shared" si="311"/>
        <v>0</v>
      </c>
      <c r="CW221" s="21">
        <v>11</v>
      </c>
      <c r="CX221" s="41">
        <v>32</v>
      </c>
      <c r="CY221" s="41">
        <v>300</v>
      </c>
      <c r="CZ221" s="51">
        <f t="shared" si="291"/>
        <v>300</v>
      </c>
      <c r="DA221" s="50">
        <f t="shared" si="312"/>
        <v>3.3E-3</v>
      </c>
      <c r="DB221" s="40">
        <f t="shared" si="292"/>
        <v>660</v>
      </c>
      <c r="DC221" s="40">
        <f t="shared" si="293"/>
        <v>25.5</v>
      </c>
      <c r="DD221" s="51">
        <f t="shared" si="294"/>
        <v>374.5</v>
      </c>
      <c r="DE221" s="39">
        <f t="shared" si="313"/>
        <v>301190.77088496066</v>
      </c>
      <c r="DF221" s="41">
        <v>-680</v>
      </c>
      <c r="DG221" s="51">
        <v>300</v>
      </c>
      <c r="DH221" s="41">
        <f t="shared" si="295"/>
        <v>301190.77088496066</v>
      </c>
      <c r="DI221" s="41">
        <f t="shared" si="296"/>
        <v>0</v>
      </c>
      <c r="DJ221" s="41">
        <f t="shared" si="297"/>
        <v>90357231.265488192</v>
      </c>
      <c r="DK221" s="112">
        <f t="shared" si="298"/>
        <v>0</v>
      </c>
    </row>
    <row r="222" spans="2:116" x14ac:dyDescent="0.25">
      <c r="B222" s="129">
        <v>12</v>
      </c>
      <c r="C222" s="114">
        <f>+$D$77-(B222-0.5)*$G$203</f>
        <v>400.54186046511626</v>
      </c>
      <c r="D222" s="41" t="str">
        <f t="shared" si="314"/>
        <v/>
      </c>
      <c r="E222" s="41">
        <f t="shared" si="228"/>
        <v>749.45813953488368</v>
      </c>
      <c r="F222" s="41">
        <f t="shared" si="229"/>
        <v>750</v>
      </c>
      <c r="G222" s="41">
        <f t="shared" si="230"/>
        <v>1550.5418604651163</v>
      </c>
      <c r="H222" s="41" t="str">
        <f t="shared" si="231"/>
        <v/>
      </c>
      <c r="I222" s="41">
        <f t="shared" si="232"/>
        <v>-1550.5418604651163</v>
      </c>
      <c r="J222" s="41">
        <f t="shared" si="233"/>
        <v>-750</v>
      </c>
      <c r="K222" s="121">
        <f t="shared" si="234"/>
        <v>-749.45813953488368</v>
      </c>
      <c r="L222" s="126" t="str">
        <f t="shared" si="315"/>
        <v/>
      </c>
      <c r="M222" s="41">
        <f t="shared" si="235"/>
        <v>-250.54186046511626</v>
      </c>
      <c r="N222" s="41">
        <f t="shared" si="236"/>
        <v>-150</v>
      </c>
      <c r="O222" s="41">
        <f t="shared" si="237"/>
        <v>550.54186046511632</v>
      </c>
      <c r="P222" s="41" t="str">
        <f t="shared" si="238"/>
        <v/>
      </c>
      <c r="Q222" s="41">
        <f t="shared" si="239"/>
        <v>-1250.5418604651163</v>
      </c>
      <c r="R222" s="41">
        <f t="shared" si="240"/>
        <v>-550</v>
      </c>
      <c r="S222" s="112">
        <f t="shared" si="241"/>
        <v>-449.45813953488374</v>
      </c>
      <c r="T222" s="123" t="str">
        <f t="shared" si="316"/>
        <v/>
      </c>
      <c r="U222" s="41">
        <f t="shared" si="242"/>
        <v>449.45813953488374</v>
      </c>
      <c r="V222" s="41">
        <f t="shared" si="243"/>
        <v>550</v>
      </c>
      <c r="W222" s="41">
        <f t="shared" si="244"/>
        <v>1250.5418604651163</v>
      </c>
      <c r="X222" s="41" t="str">
        <f t="shared" si="245"/>
        <v/>
      </c>
      <c r="Y222" s="41">
        <f t="shared" si="246"/>
        <v>-550.54186046511632</v>
      </c>
      <c r="Z222" s="41">
        <f t="shared" si="247"/>
        <v>150</v>
      </c>
      <c r="AA222" s="41">
        <f t="shared" si="248"/>
        <v>250.54186046511626</v>
      </c>
      <c r="AB222" s="53"/>
      <c r="AC222" s="126" t="str">
        <f t="shared" si="317"/>
        <v/>
      </c>
      <c r="AD222" s="41">
        <f t="shared" si="249"/>
        <v>749.45813953488368</v>
      </c>
      <c r="AE222" s="41" t="str">
        <f t="shared" si="250"/>
        <v/>
      </c>
      <c r="AF222" s="41" t="str">
        <f t="shared" si="251"/>
        <v/>
      </c>
      <c r="AG222" s="41" t="str">
        <f t="shared" si="252"/>
        <v/>
      </c>
      <c r="AH222" s="41" t="str">
        <f t="shared" si="253"/>
        <v/>
      </c>
      <c r="AI222" s="41" t="str">
        <f t="shared" si="254"/>
        <v/>
      </c>
      <c r="AJ222" s="112">
        <f t="shared" si="255"/>
        <v>-749.45813953488368</v>
      </c>
      <c r="AK222" s="126" t="str">
        <f t="shared" si="318"/>
        <v/>
      </c>
      <c r="AL222" s="41" t="str">
        <f t="shared" si="256"/>
        <v/>
      </c>
      <c r="AM222" s="41" t="str">
        <f t="shared" si="257"/>
        <v/>
      </c>
      <c r="AN222" s="41" t="str">
        <f t="shared" si="258"/>
        <v/>
      </c>
      <c r="AO222" s="41" t="str">
        <f t="shared" si="259"/>
        <v/>
      </c>
      <c r="AP222" s="41" t="str">
        <f t="shared" si="260"/>
        <v/>
      </c>
      <c r="AQ222" s="41" t="str">
        <f t="shared" si="261"/>
        <v/>
      </c>
      <c r="AR222" s="112" t="str">
        <f t="shared" si="262"/>
        <v/>
      </c>
      <c r="AS222" s="123" t="str">
        <f t="shared" si="319"/>
        <v/>
      </c>
      <c r="AT222" s="41" t="str">
        <f t="shared" si="263"/>
        <v/>
      </c>
      <c r="AU222" s="41" t="str">
        <f t="shared" si="264"/>
        <v/>
      </c>
      <c r="AV222" s="41" t="str">
        <f t="shared" si="265"/>
        <v/>
      </c>
      <c r="AW222" s="41" t="str">
        <f t="shared" si="266"/>
        <v/>
      </c>
      <c r="AX222" s="41" t="str">
        <f t="shared" si="267"/>
        <v/>
      </c>
      <c r="AY222" s="41" t="str">
        <f t="shared" si="268"/>
        <v/>
      </c>
      <c r="AZ222" s="41" t="str">
        <f t="shared" si="320"/>
        <v/>
      </c>
      <c r="BA222" s="53"/>
      <c r="BB222" s="147" cm="1">
        <f t="array" ref="BB222:BC222">IFERROR(_xlfn._xlws.SORT(_xlfn.UNIQUE(_xlfn._xlws.FILTER($AC222:$AZ222,ISNUMBER($AC222:$AZ222)),TRUE),,,TRUE),"")</f>
        <v>-749.45813953488368</v>
      </c>
      <c r="BC222" s="51">
        <v>749.45813953488368</v>
      </c>
      <c r="BD222" s="51"/>
      <c r="BE222" s="51"/>
      <c r="BF222" s="51"/>
      <c r="BG222" s="51"/>
      <c r="BH222" s="51"/>
      <c r="BI222" s="51"/>
      <c r="BJ222" s="51">
        <f t="shared" si="321"/>
        <v>400.54186046511626</v>
      </c>
      <c r="BK222" s="51">
        <f t="shared" si="269"/>
        <v>400.54186046511626</v>
      </c>
      <c r="BL222" s="51" t="str">
        <f t="shared" si="270"/>
        <v/>
      </c>
      <c r="BM222" s="51" t="str">
        <f t="shared" si="271"/>
        <v/>
      </c>
      <c r="BN222" s="51" t="str">
        <f t="shared" si="272"/>
        <v/>
      </c>
      <c r="BO222" s="51" t="str">
        <f t="shared" si="273"/>
        <v/>
      </c>
      <c r="BP222" s="51" t="str">
        <f t="shared" si="274"/>
        <v/>
      </c>
      <c r="BQ222" s="148" t="str">
        <f t="shared" si="275"/>
        <v/>
      </c>
      <c r="BR222" s="170">
        <f t="shared" si="299"/>
        <v>2</v>
      </c>
      <c r="BS222" s="172">
        <f t="shared" si="300"/>
        <v>1498.9162790697674</v>
      </c>
      <c r="BT222" s="172">
        <f t="shared" si="276"/>
        <v>0</v>
      </c>
      <c r="BU222" s="172">
        <f t="shared" si="277"/>
        <v>0</v>
      </c>
      <c r="BV222" s="172">
        <f t="shared" si="278"/>
        <v>0</v>
      </c>
      <c r="BW222" s="172">
        <f t="shared" si="279"/>
        <v>0</v>
      </c>
      <c r="BX222" s="172">
        <f t="shared" si="280"/>
        <v>0</v>
      </c>
      <c r="BY222" s="173">
        <f t="shared" si="281"/>
        <v>0</v>
      </c>
      <c r="BZ222" s="123" cm="1">
        <f t="array" ref="BZ222">IF(ISEVEN(BR222),SUM(BS222:BY222),SUM(ABS(BS222:BY222)))</f>
        <v>1498.9162790697674</v>
      </c>
      <c r="CA222" s="112">
        <f t="shared" si="301"/>
        <v>25997.482812330993</v>
      </c>
      <c r="CB222" s="126">
        <f t="shared" si="302"/>
        <v>0</v>
      </c>
      <c r="CC222" s="41">
        <f t="shared" si="282"/>
        <v>0</v>
      </c>
      <c r="CD222" s="41">
        <f t="shared" si="283"/>
        <v>0</v>
      </c>
      <c r="CE222" s="41">
        <f t="shared" si="284"/>
        <v>0</v>
      </c>
      <c r="CF222" s="41">
        <f t="shared" si="285"/>
        <v>0</v>
      </c>
      <c r="CG222" s="41">
        <f t="shared" si="286"/>
        <v>0</v>
      </c>
      <c r="CH222" s="112">
        <f t="shared" si="287"/>
        <v>0</v>
      </c>
      <c r="CI222" s="196">
        <f t="shared" si="303"/>
        <v>0</v>
      </c>
      <c r="CJ222" s="2">
        <f t="shared" si="304"/>
        <v>400.54186046511626</v>
      </c>
      <c r="CK222" s="200">
        <f t="shared" si="288"/>
        <v>0</v>
      </c>
      <c r="CL222" s="201">
        <f t="shared" si="289"/>
        <v>400.54186046511626</v>
      </c>
      <c r="CN222" s="126">
        <f t="shared" si="290"/>
        <v>400.54186046511626</v>
      </c>
      <c r="CO222" s="50">
        <f t="shared" si="305"/>
        <v>3.6825929203539824E-3</v>
      </c>
      <c r="CP222" s="40">
        <f t="shared" si="306"/>
        <v>25.5</v>
      </c>
      <c r="CQ222" s="41">
        <f t="shared" si="307"/>
        <v>662935.81171444035</v>
      </c>
      <c r="CR222" s="41">
        <f t="shared" si="308"/>
        <v>662935.81171444035</v>
      </c>
      <c r="CS222" s="41">
        <f t="shared" si="309"/>
        <v>0</v>
      </c>
      <c r="CT222" s="41">
        <f t="shared" si="310"/>
        <v>265533543.39305395</v>
      </c>
      <c r="CU222" s="112">
        <f t="shared" si="311"/>
        <v>0</v>
      </c>
      <c r="CW222" s="21">
        <v>12</v>
      </c>
      <c r="CX222" s="41">
        <v>32</v>
      </c>
      <c r="CY222" s="41">
        <v>100</v>
      </c>
      <c r="CZ222" s="51">
        <f t="shared" si="291"/>
        <v>100</v>
      </c>
      <c r="DA222" s="50">
        <f t="shared" si="312"/>
        <v>2.5389380530973452E-3</v>
      </c>
      <c r="DB222" s="40">
        <f t="shared" si="292"/>
        <v>507.78761061946904</v>
      </c>
      <c r="DC222" s="40">
        <f t="shared" si="293"/>
        <v>25.5</v>
      </c>
      <c r="DD222" s="51">
        <f t="shared" si="294"/>
        <v>374.5</v>
      </c>
      <c r="DE222" s="39">
        <f t="shared" si="313"/>
        <v>301190.77088496066</v>
      </c>
      <c r="DF222" s="41">
        <v>-680</v>
      </c>
      <c r="DG222" s="51">
        <v>100</v>
      </c>
      <c r="DH222" s="41">
        <f t="shared" si="295"/>
        <v>301190.77088496066</v>
      </c>
      <c r="DI222" s="41">
        <f t="shared" si="296"/>
        <v>0</v>
      </c>
      <c r="DJ222" s="41">
        <f t="shared" si="297"/>
        <v>30119077.088496067</v>
      </c>
      <c r="DK222" s="112">
        <f t="shared" si="298"/>
        <v>0</v>
      </c>
    </row>
    <row r="223" spans="2:116" x14ac:dyDescent="0.25">
      <c r="B223" s="129">
        <v>13</v>
      </c>
      <c r="C223" s="114">
        <f>+$D$77-(B223-0.5)*$G$203</f>
        <v>383.19767441860461</v>
      </c>
      <c r="D223" s="41" t="str">
        <f t="shared" si="314"/>
        <v/>
      </c>
      <c r="E223" s="41">
        <f t="shared" si="228"/>
        <v>766.80232558139539</v>
      </c>
      <c r="F223" s="41">
        <f t="shared" si="229"/>
        <v>750</v>
      </c>
      <c r="G223" s="41">
        <f t="shared" si="230"/>
        <v>1533.1976744186045</v>
      </c>
      <c r="H223" s="41" t="str">
        <f t="shared" si="231"/>
        <v/>
      </c>
      <c r="I223" s="41">
        <f t="shared" si="232"/>
        <v>-1533.1976744186045</v>
      </c>
      <c r="J223" s="41">
        <f t="shared" si="233"/>
        <v>-750</v>
      </c>
      <c r="K223" s="121">
        <f t="shared" si="234"/>
        <v>-766.80232558139539</v>
      </c>
      <c r="L223" s="126" t="str">
        <f t="shared" si="315"/>
        <v/>
      </c>
      <c r="M223" s="41">
        <f t="shared" si="235"/>
        <v>-233.19767441860458</v>
      </c>
      <c r="N223" s="41">
        <f t="shared" si="236"/>
        <v>-150</v>
      </c>
      <c r="O223" s="41">
        <f t="shared" si="237"/>
        <v>533.19767441860461</v>
      </c>
      <c r="P223" s="41" t="str">
        <f t="shared" si="238"/>
        <v/>
      </c>
      <c r="Q223" s="41">
        <f t="shared" si="239"/>
        <v>-1233.1976744186045</v>
      </c>
      <c r="R223" s="41">
        <f t="shared" si="240"/>
        <v>-550</v>
      </c>
      <c r="S223" s="112">
        <f t="shared" si="241"/>
        <v>-466.80232558139539</v>
      </c>
      <c r="T223" s="123" t="str">
        <f t="shared" si="316"/>
        <v/>
      </c>
      <c r="U223" s="41">
        <f t="shared" si="242"/>
        <v>466.80232558139539</v>
      </c>
      <c r="V223" s="41">
        <f t="shared" si="243"/>
        <v>550</v>
      </c>
      <c r="W223" s="41">
        <f t="shared" si="244"/>
        <v>1233.1976744186045</v>
      </c>
      <c r="X223" s="41" t="str">
        <f t="shared" si="245"/>
        <v/>
      </c>
      <c r="Y223" s="41">
        <f t="shared" si="246"/>
        <v>-533.19767441860461</v>
      </c>
      <c r="Z223" s="41">
        <f t="shared" si="247"/>
        <v>150</v>
      </c>
      <c r="AA223" s="41">
        <f t="shared" si="248"/>
        <v>233.19767441860458</v>
      </c>
      <c r="AB223" s="53"/>
      <c r="AC223" s="126" t="str">
        <f t="shared" si="317"/>
        <v/>
      </c>
      <c r="AD223" s="41" t="str">
        <f t="shared" si="249"/>
        <v/>
      </c>
      <c r="AE223" s="41">
        <f t="shared" si="250"/>
        <v>750</v>
      </c>
      <c r="AF223" s="41" t="str">
        <f t="shared" si="251"/>
        <v/>
      </c>
      <c r="AG223" s="41" t="str">
        <f t="shared" si="252"/>
        <v/>
      </c>
      <c r="AH223" s="41" t="str">
        <f t="shared" si="253"/>
        <v/>
      </c>
      <c r="AI223" s="41">
        <f t="shared" si="254"/>
        <v>-750</v>
      </c>
      <c r="AJ223" s="112" t="str">
        <f t="shared" si="255"/>
        <v/>
      </c>
      <c r="AK223" s="126" t="str">
        <f t="shared" si="318"/>
        <v/>
      </c>
      <c r="AL223" s="41">
        <f t="shared" si="256"/>
        <v>-233.19767441860458</v>
      </c>
      <c r="AM223" s="41" t="str">
        <f t="shared" si="257"/>
        <v/>
      </c>
      <c r="AN223" s="41" t="str">
        <f t="shared" si="258"/>
        <v/>
      </c>
      <c r="AO223" s="41" t="str">
        <f t="shared" si="259"/>
        <v/>
      </c>
      <c r="AP223" s="41" t="str">
        <f t="shared" si="260"/>
        <v/>
      </c>
      <c r="AQ223" s="41" t="str">
        <f t="shared" si="261"/>
        <v/>
      </c>
      <c r="AR223" s="112">
        <f t="shared" si="262"/>
        <v>-466.80232558139539</v>
      </c>
      <c r="AS223" s="123" t="str">
        <f t="shared" si="319"/>
        <v/>
      </c>
      <c r="AT223" s="41">
        <f t="shared" si="263"/>
        <v>466.80232558139539</v>
      </c>
      <c r="AU223" s="41" t="str">
        <f t="shared" si="264"/>
        <v/>
      </c>
      <c r="AV223" s="41" t="str">
        <f t="shared" si="265"/>
        <v/>
      </c>
      <c r="AW223" s="41" t="str">
        <f t="shared" si="266"/>
        <v/>
      </c>
      <c r="AX223" s="41" t="str">
        <f t="shared" si="267"/>
        <v/>
      </c>
      <c r="AY223" s="41" t="str">
        <f t="shared" si="268"/>
        <v/>
      </c>
      <c r="AZ223" s="41">
        <f t="shared" si="320"/>
        <v>233.19767441860458</v>
      </c>
      <c r="BA223" s="53"/>
      <c r="BB223" s="147" cm="1">
        <f t="array" ref="BB223:BG223">IFERROR(_xlfn._xlws.SORT(_xlfn.UNIQUE(_xlfn._xlws.FILTER($AC223:$AZ223,ISNUMBER($AC223:$AZ223)),TRUE),,,TRUE),"")</f>
        <v>-750</v>
      </c>
      <c r="BC223" s="51">
        <v>-466.80232558139539</v>
      </c>
      <c r="BD223" s="51">
        <v>-233.19767441860458</v>
      </c>
      <c r="BE223" s="51">
        <v>233.19767441860458</v>
      </c>
      <c r="BF223" s="51">
        <v>466.80232558139539</v>
      </c>
      <c r="BG223" s="51">
        <v>750</v>
      </c>
      <c r="BH223" s="51"/>
      <c r="BI223" s="51"/>
      <c r="BJ223" s="51">
        <f t="shared" si="321"/>
        <v>383.19767441860461</v>
      </c>
      <c r="BK223" s="51">
        <f t="shared" si="269"/>
        <v>383.19767441860461</v>
      </c>
      <c r="BL223" s="51">
        <f t="shared" si="270"/>
        <v>383.19767441860461</v>
      </c>
      <c r="BM223" s="51">
        <f t="shared" si="271"/>
        <v>383.19767441860461</v>
      </c>
      <c r="BN223" s="51">
        <f t="shared" si="272"/>
        <v>383.19767441860461</v>
      </c>
      <c r="BO223" s="51">
        <f t="shared" si="273"/>
        <v>383.19767441860461</v>
      </c>
      <c r="BP223" s="51" t="str">
        <f t="shared" si="274"/>
        <v/>
      </c>
      <c r="BQ223" s="148" t="str">
        <f t="shared" si="275"/>
        <v/>
      </c>
      <c r="BR223" s="170">
        <f t="shared" si="299"/>
        <v>6</v>
      </c>
      <c r="BS223" s="172">
        <f t="shared" si="300"/>
        <v>283.19767441860461</v>
      </c>
      <c r="BT223" s="172" t="str">
        <f t="shared" si="276"/>
        <v>hole</v>
      </c>
      <c r="BU223" s="172">
        <f t="shared" si="277"/>
        <v>466.39534883720916</v>
      </c>
      <c r="BV223" s="172" t="str">
        <f t="shared" si="278"/>
        <v>hole</v>
      </c>
      <c r="BW223" s="172">
        <f t="shared" si="279"/>
        <v>283.19767441860461</v>
      </c>
      <c r="BX223" s="172">
        <f t="shared" si="280"/>
        <v>0</v>
      </c>
      <c r="BY223" s="173">
        <f t="shared" si="281"/>
        <v>0</v>
      </c>
      <c r="BZ223" s="123" cm="1">
        <f t="array" ref="BZ223">IF(ISEVEN(BR223),SUM(BS223:BY223),SUM(ABS(BS223:BY223)))</f>
        <v>1032.7906976744184</v>
      </c>
      <c r="CA223" s="112">
        <f t="shared" si="301"/>
        <v>17912.91400757166</v>
      </c>
      <c r="CB223" s="126">
        <f t="shared" si="302"/>
        <v>-608.40116279069775</v>
      </c>
      <c r="CC223" s="41">
        <f t="shared" si="282"/>
        <v>0</v>
      </c>
      <c r="CD223" s="41">
        <f t="shared" si="283"/>
        <v>0</v>
      </c>
      <c r="CE223" s="41">
        <f t="shared" si="284"/>
        <v>0</v>
      </c>
      <c r="CF223" s="41">
        <f t="shared" si="285"/>
        <v>608.40116279069775</v>
      </c>
      <c r="CG223" s="41">
        <f t="shared" si="286"/>
        <v>0</v>
      </c>
      <c r="CH223" s="112">
        <f t="shared" si="287"/>
        <v>0</v>
      </c>
      <c r="CI223" s="196">
        <f t="shared" si="303"/>
        <v>0</v>
      </c>
      <c r="CJ223" s="2">
        <f t="shared" si="304"/>
        <v>383.19767441860461</v>
      </c>
      <c r="CK223" s="200">
        <f t="shared" si="288"/>
        <v>0</v>
      </c>
      <c r="CL223" s="201">
        <f t="shared" si="289"/>
        <v>383.19767441860461</v>
      </c>
      <c r="CN223" s="126">
        <f t="shared" si="290"/>
        <v>383.19767441860461</v>
      </c>
      <c r="CO223" s="50">
        <f t="shared" si="305"/>
        <v>3.6165929203539823E-3</v>
      </c>
      <c r="CP223" s="40">
        <f t="shared" si="306"/>
        <v>25.5</v>
      </c>
      <c r="CQ223" s="41">
        <f t="shared" si="307"/>
        <v>456779.30719307734</v>
      </c>
      <c r="CR223" s="41">
        <f t="shared" si="308"/>
        <v>456779.30719307734</v>
      </c>
      <c r="CS223" s="41">
        <f t="shared" si="309"/>
        <v>0</v>
      </c>
      <c r="CT223" s="41">
        <f t="shared" si="310"/>
        <v>175036768.23892862</v>
      </c>
      <c r="CU223" s="112">
        <f t="shared" si="311"/>
        <v>0</v>
      </c>
      <c r="CW223" s="21">
        <v>13</v>
      </c>
      <c r="CX223" s="41">
        <v>32</v>
      </c>
      <c r="CY223" s="41">
        <v>-100</v>
      </c>
      <c r="CZ223" s="51">
        <f t="shared" si="291"/>
        <v>-100</v>
      </c>
      <c r="DA223" s="50">
        <f t="shared" si="312"/>
        <v>1.7778761061946905E-3</v>
      </c>
      <c r="DB223" s="40">
        <f t="shared" si="292"/>
        <v>355.57522123893807</v>
      </c>
      <c r="DC223" s="40">
        <f t="shared" si="293"/>
        <v>25.185463720729892</v>
      </c>
      <c r="DD223" s="51">
        <f t="shared" si="294"/>
        <v>330.38975751820817</v>
      </c>
      <c r="DE223" s="39">
        <f t="shared" si="313"/>
        <v>265715.2089703721</v>
      </c>
      <c r="DF223" s="41">
        <v>-680</v>
      </c>
      <c r="DG223" s="51">
        <v>-100</v>
      </c>
      <c r="DH223" s="41">
        <f t="shared" si="295"/>
        <v>265715.2089703721</v>
      </c>
      <c r="DI223" s="41">
        <f t="shared" si="296"/>
        <v>0</v>
      </c>
      <c r="DJ223" s="41">
        <f t="shared" si="297"/>
        <v>-26571520.897037208</v>
      </c>
      <c r="DK223" s="112">
        <f t="shared" si="298"/>
        <v>0</v>
      </c>
    </row>
    <row r="224" spans="2:116" x14ac:dyDescent="0.25">
      <c r="B224" s="129">
        <v>14</v>
      </c>
      <c r="C224" s="114">
        <f>+$D$77-(B224-0.5)*$G$203</f>
        <v>365.85348837209301</v>
      </c>
      <c r="D224" s="41" t="str">
        <f t="shared" si="314"/>
        <v/>
      </c>
      <c r="E224" s="41">
        <f t="shared" si="228"/>
        <v>784.14651162790699</v>
      </c>
      <c r="F224" s="41">
        <f t="shared" si="229"/>
        <v>750</v>
      </c>
      <c r="G224" s="41">
        <f t="shared" si="230"/>
        <v>1515.8534883720929</v>
      </c>
      <c r="H224" s="41" t="str">
        <f t="shared" si="231"/>
        <v/>
      </c>
      <c r="I224" s="41">
        <f t="shared" si="232"/>
        <v>-1515.8534883720929</v>
      </c>
      <c r="J224" s="41">
        <f t="shared" si="233"/>
        <v>-750</v>
      </c>
      <c r="K224" s="121">
        <f t="shared" si="234"/>
        <v>-784.14651162790699</v>
      </c>
      <c r="L224" s="126" t="str">
        <f t="shared" si="315"/>
        <v/>
      </c>
      <c r="M224" s="41">
        <f t="shared" si="235"/>
        <v>-215.85348837209298</v>
      </c>
      <c r="N224" s="41">
        <f t="shared" si="236"/>
        <v>-150</v>
      </c>
      <c r="O224" s="41">
        <f t="shared" si="237"/>
        <v>515.85348837209301</v>
      </c>
      <c r="P224" s="41" t="str">
        <f t="shared" si="238"/>
        <v/>
      </c>
      <c r="Q224" s="41">
        <f t="shared" si="239"/>
        <v>-1215.8534883720929</v>
      </c>
      <c r="R224" s="41">
        <f t="shared" si="240"/>
        <v>-550</v>
      </c>
      <c r="S224" s="112">
        <f t="shared" si="241"/>
        <v>-484.14651162790705</v>
      </c>
      <c r="T224" s="123" t="str">
        <f t="shared" si="316"/>
        <v/>
      </c>
      <c r="U224" s="41">
        <f t="shared" si="242"/>
        <v>484.14651162790705</v>
      </c>
      <c r="V224" s="41">
        <f t="shared" si="243"/>
        <v>550</v>
      </c>
      <c r="W224" s="41">
        <f t="shared" si="244"/>
        <v>1215.8534883720929</v>
      </c>
      <c r="X224" s="41" t="str">
        <f t="shared" si="245"/>
        <v/>
      </c>
      <c r="Y224" s="41">
        <f t="shared" si="246"/>
        <v>-515.85348837209301</v>
      </c>
      <c r="Z224" s="41">
        <f t="shared" si="247"/>
        <v>150</v>
      </c>
      <c r="AA224" s="41">
        <f t="shared" si="248"/>
        <v>215.85348837209298</v>
      </c>
      <c r="AB224" s="53"/>
      <c r="AC224" s="126" t="str">
        <f t="shared" si="317"/>
        <v/>
      </c>
      <c r="AD224" s="41" t="str">
        <f t="shared" si="249"/>
        <v/>
      </c>
      <c r="AE224" s="41">
        <f t="shared" si="250"/>
        <v>750</v>
      </c>
      <c r="AF224" s="41" t="str">
        <f t="shared" si="251"/>
        <v/>
      </c>
      <c r="AG224" s="41" t="str">
        <f t="shared" si="252"/>
        <v/>
      </c>
      <c r="AH224" s="41" t="str">
        <f t="shared" si="253"/>
        <v/>
      </c>
      <c r="AI224" s="41">
        <f t="shared" si="254"/>
        <v>-750</v>
      </c>
      <c r="AJ224" s="112" t="str">
        <f t="shared" si="255"/>
        <v/>
      </c>
      <c r="AK224" s="126" t="str">
        <f t="shared" si="318"/>
        <v/>
      </c>
      <c r="AL224" s="41">
        <f t="shared" si="256"/>
        <v>-215.85348837209298</v>
      </c>
      <c r="AM224" s="41" t="str">
        <f t="shared" si="257"/>
        <v/>
      </c>
      <c r="AN224" s="41" t="str">
        <f t="shared" si="258"/>
        <v/>
      </c>
      <c r="AO224" s="41" t="str">
        <f t="shared" si="259"/>
        <v/>
      </c>
      <c r="AP224" s="41" t="str">
        <f t="shared" si="260"/>
        <v/>
      </c>
      <c r="AQ224" s="41" t="str">
        <f t="shared" si="261"/>
        <v/>
      </c>
      <c r="AR224" s="112">
        <f t="shared" si="262"/>
        <v>-484.14651162790705</v>
      </c>
      <c r="AS224" s="123" t="str">
        <f t="shared" si="319"/>
        <v/>
      </c>
      <c r="AT224" s="41">
        <f t="shared" si="263"/>
        <v>484.14651162790705</v>
      </c>
      <c r="AU224" s="41" t="str">
        <f t="shared" si="264"/>
        <v/>
      </c>
      <c r="AV224" s="41" t="str">
        <f t="shared" si="265"/>
        <v/>
      </c>
      <c r="AW224" s="41" t="str">
        <f t="shared" si="266"/>
        <v/>
      </c>
      <c r="AX224" s="41" t="str">
        <f t="shared" si="267"/>
        <v/>
      </c>
      <c r="AY224" s="41" t="str">
        <f t="shared" si="268"/>
        <v/>
      </c>
      <c r="AZ224" s="41">
        <f t="shared" si="320"/>
        <v>215.85348837209298</v>
      </c>
      <c r="BA224" s="53"/>
      <c r="BB224" s="147" cm="1">
        <f t="array" ref="BB224:BG224">IFERROR(_xlfn._xlws.SORT(_xlfn.UNIQUE(_xlfn._xlws.FILTER($AC224:$AZ224,ISNUMBER($AC224:$AZ224)),TRUE),,,TRUE),"")</f>
        <v>-750</v>
      </c>
      <c r="BC224" s="51">
        <v>-484.14651162790705</v>
      </c>
      <c r="BD224" s="51">
        <v>-215.85348837209298</v>
      </c>
      <c r="BE224" s="51">
        <v>215.85348837209298</v>
      </c>
      <c r="BF224" s="51">
        <v>484.14651162790705</v>
      </c>
      <c r="BG224" s="51">
        <v>750</v>
      </c>
      <c r="BH224" s="51"/>
      <c r="BI224" s="51"/>
      <c r="BJ224" s="51">
        <f t="shared" si="321"/>
        <v>365.85348837209301</v>
      </c>
      <c r="BK224" s="51">
        <f t="shared" si="269"/>
        <v>365.85348837209301</v>
      </c>
      <c r="BL224" s="51">
        <f t="shared" si="270"/>
        <v>365.85348837209301</v>
      </c>
      <c r="BM224" s="51">
        <f t="shared" si="271"/>
        <v>365.85348837209301</v>
      </c>
      <c r="BN224" s="51">
        <f t="shared" si="272"/>
        <v>365.85348837209301</v>
      </c>
      <c r="BO224" s="51">
        <f t="shared" si="273"/>
        <v>365.85348837209301</v>
      </c>
      <c r="BP224" s="51" t="str">
        <f t="shared" si="274"/>
        <v/>
      </c>
      <c r="BQ224" s="148" t="str">
        <f t="shared" si="275"/>
        <v/>
      </c>
      <c r="BR224" s="170">
        <f t="shared" si="299"/>
        <v>6</v>
      </c>
      <c r="BS224" s="172">
        <f t="shared" si="300"/>
        <v>265.85348837209295</v>
      </c>
      <c r="BT224" s="172" t="str">
        <f t="shared" si="276"/>
        <v>hole</v>
      </c>
      <c r="BU224" s="172">
        <f t="shared" si="277"/>
        <v>431.70697674418597</v>
      </c>
      <c r="BV224" s="172" t="str">
        <f t="shared" si="278"/>
        <v>hole</v>
      </c>
      <c r="BW224" s="172">
        <f t="shared" si="279"/>
        <v>265.85348837209295</v>
      </c>
      <c r="BX224" s="172">
        <f t="shared" si="280"/>
        <v>0</v>
      </c>
      <c r="BY224" s="173">
        <f t="shared" si="281"/>
        <v>0</v>
      </c>
      <c r="BZ224" s="123" cm="1">
        <f t="array" ref="BZ224">IF(ISEVEN(BR224),SUM(BS224:BY224),SUM(ABS(BS224:BY224)))</f>
        <v>963.41395348837182</v>
      </c>
      <c r="CA224" s="112">
        <f t="shared" si="301"/>
        <v>16709.630849107623</v>
      </c>
      <c r="CB224" s="126">
        <f t="shared" si="302"/>
        <v>-617.07325581395355</v>
      </c>
      <c r="CC224" s="41">
        <f t="shared" si="282"/>
        <v>0</v>
      </c>
      <c r="CD224" s="41">
        <f t="shared" si="283"/>
        <v>0</v>
      </c>
      <c r="CE224" s="41">
        <f t="shared" si="284"/>
        <v>0</v>
      </c>
      <c r="CF224" s="41">
        <f t="shared" si="285"/>
        <v>617.07325581395355</v>
      </c>
      <c r="CG224" s="41">
        <f t="shared" si="286"/>
        <v>0</v>
      </c>
      <c r="CH224" s="112">
        <f t="shared" si="287"/>
        <v>0</v>
      </c>
      <c r="CI224" s="196">
        <f t="shared" si="303"/>
        <v>0</v>
      </c>
      <c r="CJ224" s="2">
        <f t="shared" si="304"/>
        <v>365.85348837209301</v>
      </c>
      <c r="CK224" s="200">
        <f t="shared" si="288"/>
        <v>0</v>
      </c>
      <c r="CL224" s="201">
        <f t="shared" si="289"/>
        <v>365.85348837209301</v>
      </c>
      <c r="CN224" s="126">
        <f t="shared" si="290"/>
        <v>365.85348837209301</v>
      </c>
      <c r="CO224" s="50">
        <f t="shared" si="305"/>
        <v>3.5505929203539822E-3</v>
      </c>
      <c r="CP224" s="40">
        <f t="shared" si="306"/>
        <v>25.5</v>
      </c>
      <c r="CQ224" s="41">
        <f t="shared" si="307"/>
        <v>426095.58665224438</v>
      </c>
      <c r="CR224" s="41">
        <f t="shared" si="308"/>
        <v>426095.58665224438</v>
      </c>
      <c r="CS224" s="41">
        <f t="shared" si="309"/>
        <v>0</v>
      </c>
      <c r="CT224" s="41">
        <f t="shared" si="310"/>
        <v>155888556.75667703</v>
      </c>
      <c r="CU224" s="112">
        <f t="shared" si="311"/>
        <v>0</v>
      </c>
      <c r="CW224" s="21">
        <v>14</v>
      </c>
      <c r="CX224" s="41">
        <v>32</v>
      </c>
      <c r="CY224" s="41">
        <v>-300</v>
      </c>
      <c r="CZ224" s="51">
        <f t="shared" si="291"/>
        <v>-300</v>
      </c>
      <c r="DA224" s="50">
        <f t="shared" si="312"/>
        <v>1.0168141592920355E-3</v>
      </c>
      <c r="DB224" s="40">
        <f t="shared" si="292"/>
        <v>203.36283185840711</v>
      </c>
      <c r="DC224" s="40">
        <f t="shared" si="293"/>
        <v>19.337578216775</v>
      </c>
      <c r="DD224" s="51">
        <f t="shared" si="294"/>
        <v>184.0252536416321</v>
      </c>
      <c r="DE224" s="39">
        <f t="shared" si="313"/>
        <v>148001.89053838074</v>
      </c>
      <c r="DF224" s="41">
        <v>-680</v>
      </c>
      <c r="DG224" s="51">
        <v>-300</v>
      </c>
      <c r="DH224" s="41">
        <f t="shared" si="295"/>
        <v>148001.89053838074</v>
      </c>
      <c r="DI224" s="41">
        <f t="shared" si="296"/>
        <v>0</v>
      </c>
      <c r="DJ224" s="41">
        <f t="shared" si="297"/>
        <v>-44400567.161514223</v>
      </c>
      <c r="DK224" s="112">
        <f t="shared" si="298"/>
        <v>0</v>
      </c>
    </row>
    <row r="225" spans="2:115" x14ac:dyDescent="0.25">
      <c r="B225" s="129">
        <v>15</v>
      </c>
      <c r="C225" s="114">
        <f>+$D$77-(B225-0.5)*$G$203</f>
        <v>348.50930232558136</v>
      </c>
      <c r="D225" s="41" t="str">
        <f t="shared" si="314"/>
        <v/>
      </c>
      <c r="E225" s="41">
        <f t="shared" si="228"/>
        <v>801.49069767441858</v>
      </c>
      <c r="F225" s="41">
        <f t="shared" si="229"/>
        <v>750</v>
      </c>
      <c r="G225" s="41">
        <f t="shared" si="230"/>
        <v>1498.5093023255813</v>
      </c>
      <c r="H225" s="41" t="str">
        <f t="shared" si="231"/>
        <v/>
      </c>
      <c r="I225" s="41">
        <f t="shared" si="232"/>
        <v>-1498.5093023255813</v>
      </c>
      <c r="J225" s="41">
        <f t="shared" si="233"/>
        <v>-750</v>
      </c>
      <c r="K225" s="121">
        <f t="shared" si="234"/>
        <v>-801.49069767441858</v>
      </c>
      <c r="L225" s="126" t="str">
        <f t="shared" si="315"/>
        <v/>
      </c>
      <c r="M225" s="41">
        <f t="shared" si="235"/>
        <v>-198.50930232558139</v>
      </c>
      <c r="N225" s="41">
        <f t="shared" si="236"/>
        <v>-150</v>
      </c>
      <c r="O225" s="41">
        <f t="shared" si="237"/>
        <v>498.50930232558136</v>
      </c>
      <c r="P225" s="41" t="str">
        <f t="shared" si="238"/>
        <v/>
      </c>
      <c r="Q225" s="41">
        <f t="shared" si="239"/>
        <v>-1198.5093023255813</v>
      </c>
      <c r="R225" s="41">
        <f t="shared" si="240"/>
        <v>-550</v>
      </c>
      <c r="S225" s="112">
        <f t="shared" si="241"/>
        <v>-501.49069767441864</v>
      </c>
      <c r="T225" s="123" t="str">
        <f t="shared" si="316"/>
        <v/>
      </c>
      <c r="U225" s="41">
        <f t="shared" si="242"/>
        <v>501.49069767441864</v>
      </c>
      <c r="V225" s="41">
        <f t="shared" si="243"/>
        <v>550</v>
      </c>
      <c r="W225" s="41">
        <f t="shared" si="244"/>
        <v>1198.5093023255813</v>
      </c>
      <c r="X225" s="41" t="str">
        <f t="shared" si="245"/>
        <v/>
      </c>
      <c r="Y225" s="41">
        <f t="shared" si="246"/>
        <v>-498.50930232558136</v>
      </c>
      <c r="Z225" s="41">
        <f t="shared" si="247"/>
        <v>150</v>
      </c>
      <c r="AA225" s="41">
        <f t="shared" si="248"/>
        <v>198.50930232558139</v>
      </c>
      <c r="AB225" s="53"/>
      <c r="AC225" s="126" t="str">
        <f t="shared" si="317"/>
        <v/>
      </c>
      <c r="AD225" s="41" t="str">
        <f t="shared" si="249"/>
        <v/>
      </c>
      <c r="AE225" s="41">
        <f t="shared" si="250"/>
        <v>750</v>
      </c>
      <c r="AF225" s="41" t="str">
        <f t="shared" si="251"/>
        <v/>
      </c>
      <c r="AG225" s="41" t="str">
        <f t="shared" si="252"/>
        <v/>
      </c>
      <c r="AH225" s="41" t="str">
        <f t="shared" si="253"/>
        <v/>
      </c>
      <c r="AI225" s="41">
        <f t="shared" si="254"/>
        <v>-750</v>
      </c>
      <c r="AJ225" s="112" t="str">
        <f t="shared" si="255"/>
        <v/>
      </c>
      <c r="AK225" s="126" t="str">
        <f t="shared" si="318"/>
        <v/>
      </c>
      <c r="AL225" s="41">
        <f t="shared" si="256"/>
        <v>-198.50930232558139</v>
      </c>
      <c r="AM225" s="41" t="str">
        <f t="shared" si="257"/>
        <v/>
      </c>
      <c r="AN225" s="41" t="str">
        <f t="shared" si="258"/>
        <v/>
      </c>
      <c r="AO225" s="41" t="str">
        <f t="shared" si="259"/>
        <v/>
      </c>
      <c r="AP225" s="41" t="str">
        <f t="shared" si="260"/>
        <v/>
      </c>
      <c r="AQ225" s="41" t="str">
        <f t="shared" si="261"/>
        <v/>
      </c>
      <c r="AR225" s="112">
        <f t="shared" si="262"/>
        <v>-501.49069767441864</v>
      </c>
      <c r="AS225" s="123" t="str">
        <f t="shared" si="319"/>
        <v/>
      </c>
      <c r="AT225" s="41">
        <f t="shared" si="263"/>
        <v>501.49069767441864</v>
      </c>
      <c r="AU225" s="41" t="str">
        <f t="shared" si="264"/>
        <v/>
      </c>
      <c r="AV225" s="41" t="str">
        <f t="shared" si="265"/>
        <v/>
      </c>
      <c r="AW225" s="41" t="str">
        <f t="shared" si="266"/>
        <v/>
      </c>
      <c r="AX225" s="41" t="str">
        <f t="shared" si="267"/>
        <v/>
      </c>
      <c r="AY225" s="41" t="str">
        <f t="shared" si="268"/>
        <v/>
      </c>
      <c r="AZ225" s="41">
        <f t="shared" si="320"/>
        <v>198.50930232558139</v>
      </c>
      <c r="BA225" s="53"/>
      <c r="BB225" s="147" cm="1">
        <f t="array" ref="BB225:BG225">IFERROR(_xlfn._xlws.SORT(_xlfn.UNIQUE(_xlfn._xlws.FILTER($AC225:$AZ225,ISNUMBER($AC225:$AZ225)),TRUE),,,TRUE),"")</f>
        <v>-750</v>
      </c>
      <c r="BC225" s="51">
        <v>-501.49069767441864</v>
      </c>
      <c r="BD225" s="51">
        <v>-198.50930232558139</v>
      </c>
      <c r="BE225" s="51">
        <v>198.50930232558139</v>
      </c>
      <c r="BF225" s="51">
        <v>501.49069767441864</v>
      </c>
      <c r="BG225" s="51">
        <v>750</v>
      </c>
      <c r="BH225" s="51"/>
      <c r="BI225" s="51"/>
      <c r="BJ225" s="51">
        <f t="shared" si="321"/>
        <v>348.50930232558136</v>
      </c>
      <c r="BK225" s="51">
        <f t="shared" si="269"/>
        <v>348.50930232558136</v>
      </c>
      <c r="BL225" s="51">
        <f t="shared" si="270"/>
        <v>348.50930232558136</v>
      </c>
      <c r="BM225" s="51">
        <f t="shared" si="271"/>
        <v>348.50930232558136</v>
      </c>
      <c r="BN225" s="51">
        <f t="shared" si="272"/>
        <v>348.50930232558136</v>
      </c>
      <c r="BO225" s="51">
        <f t="shared" si="273"/>
        <v>348.50930232558136</v>
      </c>
      <c r="BP225" s="51" t="str">
        <f t="shared" si="274"/>
        <v/>
      </c>
      <c r="BQ225" s="148" t="str">
        <f t="shared" si="275"/>
        <v/>
      </c>
      <c r="BR225" s="170">
        <f t="shared" si="299"/>
        <v>6</v>
      </c>
      <c r="BS225" s="172">
        <f t="shared" si="300"/>
        <v>248.50930232558136</v>
      </c>
      <c r="BT225" s="172" t="str">
        <f t="shared" si="276"/>
        <v>hole</v>
      </c>
      <c r="BU225" s="172">
        <f t="shared" si="277"/>
        <v>397.01860465116278</v>
      </c>
      <c r="BV225" s="172" t="str">
        <f t="shared" si="278"/>
        <v>hole</v>
      </c>
      <c r="BW225" s="172">
        <f t="shared" si="279"/>
        <v>248.50930232558136</v>
      </c>
      <c r="BX225" s="172">
        <f t="shared" si="280"/>
        <v>0</v>
      </c>
      <c r="BY225" s="173">
        <f t="shared" si="281"/>
        <v>0</v>
      </c>
      <c r="BZ225" s="123" cm="1">
        <f t="array" ref="BZ225">IF(ISEVEN(BR225),SUM(BS225:BY225),SUM(ABS(BS225:BY225)))</f>
        <v>894.03720930232544</v>
      </c>
      <c r="CA225" s="112">
        <f t="shared" si="301"/>
        <v>15506.347690643592</v>
      </c>
      <c r="CB225" s="126">
        <f t="shared" si="302"/>
        <v>-625.74534883720935</v>
      </c>
      <c r="CC225" s="41">
        <f t="shared" si="282"/>
        <v>0</v>
      </c>
      <c r="CD225" s="41">
        <f t="shared" si="283"/>
        <v>0</v>
      </c>
      <c r="CE225" s="41">
        <f t="shared" si="284"/>
        <v>0</v>
      </c>
      <c r="CF225" s="41">
        <f t="shared" si="285"/>
        <v>625.74534883720935</v>
      </c>
      <c r="CG225" s="41">
        <f t="shared" si="286"/>
        <v>0</v>
      </c>
      <c r="CH225" s="112">
        <f t="shared" si="287"/>
        <v>0</v>
      </c>
      <c r="CI225" s="196">
        <f t="shared" si="303"/>
        <v>0</v>
      </c>
      <c r="CJ225" s="2">
        <f t="shared" si="304"/>
        <v>348.50930232558136</v>
      </c>
      <c r="CK225" s="200">
        <f t="shared" si="288"/>
        <v>0</v>
      </c>
      <c r="CL225" s="201">
        <f t="shared" si="289"/>
        <v>348.50930232558136</v>
      </c>
      <c r="CN225" s="126">
        <f t="shared" si="290"/>
        <v>348.50930232558136</v>
      </c>
      <c r="CO225" s="50">
        <f t="shared" si="305"/>
        <v>3.4845929203539822E-3</v>
      </c>
      <c r="CP225" s="40">
        <f t="shared" si="306"/>
        <v>25.5</v>
      </c>
      <c r="CQ225" s="41">
        <f t="shared" si="307"/>
        <v>395411.8661114116</v>
      </c>
      <c r="CR225" s="41">
        <f t="shared" si="308"/>
        <v>395411.8661114116</v>
      </c>
      <c r="CS225" s="41">
        <f t="shared" si="309"/>
        <v>0</v>
      </c>
      <c r="CT225" s="41">
        <f t="shared" si="310"/>
        <v>137804713.58974424</v>
      </c>
      <c r="CU225" s="112">
        <f t="shared" si="311"/>
        <v>0</v>
      </c>
      <c r="CW225" s="21">
        <v>15</v>
      </c>
      <c r="CX225" s="41">
        <v>32</v>
      </c>
      <c r="CY225" s="41">
        <v>300</v>
      </c>
      <c r="CZ225" s="51">
        <f t="shared" si="291"/>
        <v>300</v>
      </c>
      <c r="DA225" s="50">
        <f t="shared" si="312"/>
        <v>3.3E-3</v>
      </c>
      <c r="DB225" s="40">
        <f t="shared" si="292"/>
        <v>660</v>
      </c>
      <c r="DC225" s="40">
        <f t="shared" si="293"/>
        <v>25.5</v>
      </c>
      <c r="DD225" s="51">
        <f t="shared" si="294"/>
        <v>374.5</v>
      </c>
      <c r="DE225" s="39">
        <f t="shared" si="313"/>
        <v>301190.77088496066</v>
      </c>
      <c r="DF225" s="41">
        <v>680</v>
      </c>
      <c r="DG225" s="51">
        <v>300</v>
      </c>
      <c r="DH225" s="41">
        <f t="shared" si="295"/>
        <v>301190.77088496066</v>
      </c>
      <c r="DI225" s="41">
        <f t="shared" si="296"/>
        <v>0</v>
      </c>
      <c r="DJ225" s="41">
        <f t="shared" si="297"/>
        <v>90357231.265488192</v>
      </c>
      <c r="DK225" s="112">
        <f t="shared" si="298"/>
        <v>0</v>
      </c>
    </row>
    <row r="226" spans="2:115" x14ac:dyDescent="0.25">
      <c r="B226" s="129">
        <v>16</v>
      </c>
      <c r="C226" s="114">
        <f>+$D$77-(B226-0.5)*$G$203</f>
        <v>331.16511627906971</v>
      </c>
      <c r="D226" s="41" t="str">
        <f t="shared" si="314"/>
        <v/>
      </c>
      <c r="E226" s="41">
        <f t="shared" si="228"/>
        <v>818.83488372093041</v>
      </c>
      <c r="F226" s="41">
        <f t="shared" si="229"/>
        <v>750</v>
      </c>
      <c r="G226" s="41">
        <f t="shared" si="230"/>
        <v>1481.1651162790697</v>
      </c>
      <c r="H226" s="41" t="str">
        <f t="shared" si="231"/>
        <v/>
      </c>
      <c r="I226" s="41">
        <f t="shared" si="232"/>
        <v>-1481.1651162790697</v>
      </c>
      <c r="J226" s="41">
        <f t="shared" si="233"/>
        <v>-750</v>
      </c>
      <c r="K226" s="121">
        <f t="shared" si="234"/>
        <v>-818.83488372093041</v>
      </c>
      <c r="L226" s="126" t="str">
        <f t="shared" si="315"/>
        <v/>
      </c>
      <c r="M226" s="41">
        <f t="shared" si="235"/>
        <v>-181.16511627906971</v>
      </c>
      <c r="N226" s="41">
        <f t="shared" si="236"/>
        <v>-150</v>
      </c>
      <c r="O226" s="41">
        <f t="shared" si="237"/>
        <v>481.16511627906971</v>
      </c>
      <c r="P226" s="41" t="str">
        <f t="shared" si="238"/>
        <v/>
      </c>
      <c r="Q226" s="41">
        <f t="shared" si="239"/>
        <v>-1181.1651162790697</v>
      </c>
      <c r="R226" s="41">
        <f t="shared" si="240"/>
        <v>-550</v>
      </c>
      <c r="S226" s="112">
        <f t="shared" si="241"/>
        <v>-518.83488372093029</v>
      </c>
      <c r="T226" s="123" t="str">
        <f t="shared" si="316"/>
        <v/>
      </c>
      <c r="U226" s="41">
        <f t="shared" si="242"/>
        <v>518.83488372093029</v>
      </c>
      <c r="V226" s="41">
        <f t="shared" si="243"/>
        <v>550</v>
      </c>
      <c r="W226" s="41">
        <f t="shared" si="244"/>
        <v>1181.1651162790697</v>
      </c>
      <c r="X226" s="41" t="str">
        <f t="shared" si="245"/>
        <v/>
      </c>
      <c r="Y226" s="41">
        <f t="shared" si="246"/>
        <v>-481.16511627906971</v>
      </c>
      <c r="Z226" s="41">
        <f t="shared" si="247"/>
        <v>150</v>
      </c>
      <c r="AA226" s="41">
        <f t="shared" si="248"/>
        <v>181.16511627906971</v>
      </c>
      <c r="AB226" s="53"/>
      <c r="AC226" s="126" t="str">
        <f t="shared" si="317"/>
        <v/>
      </c>
      <c r="AD226" s="41" t="str">
        <f t="shared" si="249"/>
        <v/>
      </c>
      <c r="AE226" s="41">
        <f t="shared" si="250"/>
        <v>750</v>
      </c>
      <c r="AF226" s="41" t="str">
        <f t="shared" si="251"/>
        <v/>
      </c>
      <c r="AG226" s="41" t="str">
        <f t="shared" si="252"/>
        <v/>
      </c>
      <c r="AH226" s="41" t="str">
        <f t="shared" si="253"/>
        <v/>
      </c>
      <c r="AI226" s="41">
        <f t="shared" si="254"/>
        <v>-750</v>
      </c>
      <c r="AJ226" s="112" t="str">
        <f t="shared" si="255"/>
        <v/>
      </c>
      <c r="AK226" s="126" t="str">
        <f t="shared" si="318"/>
        <v/>
      </c>
      <c r="AL226" s="41">
        <f t="shared" si="256"/>
        <v>-181.16511627906971</v>
      </c>
      <c r="AM226" s="41" t="str">
        <f t="shared" si="257"/>
        <v/>
      </c>
      <c r="AN226" s="41" t="str">
        <f t="shared" si="258"/>
        <v/>
      </c>
      <c r="AO226" s="41" t="str">
        <f t="shared" si="259"/>
        <v/>
      </c>
      <c r="AP226" s="41" t="str">
        <f t="shared" si="260"/>
        <v/>
      </c>
      <c r="AQ226" s="41" t="str">
        <f t="shared" si="261"/>
        <v/>
      </c>
      <c r="AR226" s="112">
        <f t="shared" si="262"/>
        <v>-518.83488372093029</v>
      </c>
      <c r="AS226" s="123" t="str">
        <f t="shared" si="319"/>
        <v/>
      </c>
      <c r="AT226" s="41">
        <f t="shared" si="263"/>
        <v>518.83488372093029</v>
      </c>
      <c r="AU226" s="41" t="str">
        <f t="shared" si="264"/>
        <v/>
      </c>
      <c r="AV226" s="41" t="str">
        <f t="shared" si="265"/>
        <v/>
      </c>
      <c r="AW226" s="41" t="str">
        <f t="shared" si="266"/>
        <v/>
      </c>
      <c r="AX226" s="41" t="str">
        <f t="shared" si="267"/>
        <v/>
      </c>
      <c r="AY226" s="41" t="str">
        <f t="shared" si="268"/>
        <v/>
      </c>
      <c r="AZ226" s="41">
        <f t="shared" si="320"/>
        <v>181.16511627906971</v>
      </c>
      <c r="BA226" s="53"/>
      <c r="BB226" s="147" cm="1">
        <f t="array" ref="BB226:BG226">IFERROR(_xlfn._xlws.SORT(_xlfn.UNIQUE(_xlfn._xlws.FILTER($AC226:$AZ226,ISNUMBER($AC226:$AZ226)),TRUE),,,TRUE),"")</f>
        <v>-750</v>
      </c>
      <c r="BC226" s="51">
        <v>-518.83488372093029</v>
      </c>
      <c r="BD226" s="51">
        <v>-181.16511627906971</v>
      </c>
      <c r="BE226" s="51">
        <v>181.16511627906971</v>
      </c>
      <c r="BF226" s="51">
        <v>518.83488372093029</v>
      </c>
      <c r="BG226" s="51">
        <v>750</v>
      </c>
      <c r="BH226" s="51"/>
      <c r="BI226" s="51"/>
      <c r="BJ226" s="51">
        <f t="shared" si="321"/>
        <v>331.16511627906971</v>
      </c>
      <c r="BK226" s="51">
        <f t="shared" si="269"/>
        <v>331.16511627906971</v>
      </c>
      <c r="BL226" s="51">
        <f t="shared" si="270"/>
        <v>331.16511627906971</v>
      </c>
      <c r="BM226" s="51">
        <f t="shared" si="271"/>
        <v>331.16511627906971</v>
      </c>
      <c r="BN226" s="51">
        <f t="shared" si="272"/>
        <v>331.16511627906971</v>
      </c>
      <c r="BO226" s="51">
        <f t="shared" si="273"/>
        <v>331.16511627906971</v>
      </c>
      <c r="BP226" s="51" t="str">
        <f t="shared" si="274"/>
        <v/>
      </c>
      <c r="BQ226" s="148" t="str">
        <f t="shared" si="275"/>
        <v/>
      </c>
      <c r="BR226" s="170">
        <f t="shared" si="299"/>
        <v>6</v>
      </c>
      <c r="BS226" s="172">
        <f t="shared" si="300"/>
        <v>231.16511627906971</v>
      </c>
      <c r="BT226" s="172" t="str">
        <f t="shared" si="276"/>
        <v>hole</v>
      </c>
      <c r="BU226" s="172">
        <f t="shared" si="277"/>
        <v>362.33023255813941</v>
      </c>
      <c r="BV226" s="172" t="str">
        <f t="shared" si="278"/>
        <v>hole</v>
      </c>
      <c r="BW226" s="172">
        <f t="shared" si="279"/>
        <v>231.16511627906971</v>
      </c>
      <c r="BX226" s="172">
        <f t="shared" si="280"/>
        <v>0</v>
      </c>
      <c r="BY226" s="173">
        <f t="shared" si="281"/>
        <v>0</v>
      </c>
      <c r="BZ226" s="123" cm="1">
        <f t="array" ref="BZ226">IF(ISEVEN(BR226),SUM(BS226:BY226),SUM(ABS(BS226:BY226)))</f>
        <v>824.66046511627883</v>
      </c>
      <c r="CA226" s="112">
        <f t="shared" si="301"/>
        <v>14303.064532179555</v>
      </c>
      <c r="CB226" s="126">
        <f t="shared" si="302"/>
        <v>-634.41744186046515</v>
      </c>
      <c r="CC226" s="41">
        <f t="shared" si="282"/>
        <v>0</v>
      </c>
      <c r="CD226" s="41">
        <f t="shared" si="283"/>
        <v>0</v>
      </c>
      <c r="CE226" s="41">
        <f t="shared" si="284"/>
        <v>0</v>
      </c>
      <c r="CF226" s="41">
        <f t="shared" si="285"/>
        <v>634.41744186046515</v>
      </c>
      <c r="CG226" s="41">
        <f t="shared" si="286"/>
        <v>0</v>
      </c>
      <c r="CH226" s="112">
        <f t="shared" si="287"/>
        <v>0</v>
      </c>
      <c r="CI226" s="196">
        <f t="shared" si="303"/>
        <v>0</v>
      </c>
      <c r="CJ226" s="2">
        <f t="shared" si="304"/>
        <v>331.16511627906971</v>
      </c>
      <c r="CK226" s="200">
        <f t="shared" si="288"/>
        <v>0</v>
      </c>
      <c r="CL226" s="201">
        <f t="shared" si="289"/>
        <v>331.16511627906971</v>
      </c>
      <c r="CN226" s="126">
        <f t="shared" si="290"/>
        <v>331.16511627906971</v>
      </c>
      <c r="CO226" s="50">
        <f t="shared" si="305"/>
        <v>3.4185929203539821E-3</v>
      </c>
      <c r="CP226" s="40">
        <f t="shared" si="306"/>
        <v>25.5</v>
      </c>
      <c r="CQ226" s="41">
        <f t="shared" si="307"/>
        <v>364728.14557057864</v>
      </c>
      <c r="CR226" s="41">
        <f t="shared" si="308"/>
        <v>364728.14557057864</v>
      </c>
      <c r="CS226" s="41">
        <f t="shared" si="309"/>
        <v>0</v>
      </c>
      <c r="CT226" s="41">
        <f t="shared" si="310"/>
        <v>120785238.73813014</v>
      </c>
      <c r="CU226" s="112">
        <f t="shared" si="311"/>
        <v>0</v>
      </c>
      <c r="CW226" s="21">
        <v>16</v>
      </c>
      <c r="CX226" s="41">
        <v>32</v>
      </c>
      <c r="CY226" s="41">
        <v>100</v>
      </c>
      <c r="CZ226" s="51">
        <f t="shared" si="291"/>
        <v>100</v>
      </c>
      <c r="DA226" s="50">
        <f t="shared" si="312"/>
        <v>2.5389380530973452E-3</v>
      </c>
      <c r="DB226" s="40">
        <f t="shared" si="292"/>
        <v>507.78761061946904</v>
      </c>
      <c r="DC226" s="40">
        <f t="shared" si="293"/>
        <v>25.5</v>
      </c>
      <c r="DD226" s="51">
        <f t="shared" si="294"/>
        <v>374.5</v>
      </c>
      <c r="DE226" s="39">
        <f t="shared" si="313"/>
        <v>301190.77088496066</v>
      </c>
      <c r="DF226" s="41">
        <v>680</v>
      </c>
      <c r="DG226" s="51">
        <v>100</v>
      </c>
      <c r="DH226" s="41">
        <f t="shared" si="295"/>
        <v>301190.77088496066</v>
      </c>
      <c r="DI226" s="41">
        <f t="shared" si="296"/>
        <v>0</v>
      </c>
      <c r="DJ226" s="41">
        <f t="shared" si="297"/>
        <v>30119077.088496067</v>
      </c>
      <c r="DK226" s="112">
        <f t="shared" si="298"/>
        <v>0</v>
      </c>
    </row>
    <row r="227" spans="2:115" x14ac:dyDescent="0.25">
      <c r="B227" s="129">
        <v>17</v>
      </c>
      <c r="C227" s="114">
        <f>+$D$77-(B227-0.5)*$G$203</f>
        <v>313.82093023255811</v>
      </c>
      <c r="D227" s="41" t="str">
        <f t="shared" si="314"/>
        <v/>
      </c>
      <c r="E227" s="41">
        <f t="shared" si="228"/>
        <v>836.17906976744189</v>
      </c>
      <c r="F227" s="41">
        <f t="shared" si="229"/>
        <v>750</v>
      </c>
      <c r="G227" s="41">
        <f t="shared" si="230"/>
        <v>1463.8209302325581</v>
      </c>
      <c r="H227" s="41" t="str">
        <f t="shared" si="231"/>
        <v/>
      </c>
      <c r="I227" s="41">
        <f t="shared" si="232"/>
        <v>-1463.8209302325581</v>
      </c>
      <c r="J227" s="41">
        <f t="shared" si="233"/>
        <v>-750</v>
      </c>
      <c r="K227" s="121">
        <f t="shared" si="234"/>
        <v>-836.17906976744189</v>
      </c>
      <c r="L227" s="126" t="str">
        <f t="shared" si="315"/>
        <v/>
      </c>
      <c r="M227" s="41">
        <f t="shared" si="235"/>
        <v>-163.82093023255808</v>
      </c>
      <c r="N227" s="41">
        <f t="shared" si="236"/>
        <v>-150</v>
      </c>
      <c r="O227" s="41">
        <f t="shared" si="237"/>
        <v>463.82093023255811</v>
      </c>
      <c r="P227" s="41" t="str">
        <f t="shared" si="238"/>
        <v/>
      </c>
      <c r="Q227" s="41">
        <f t="shared" si="239"/>
        <v>-1163.8209302325581</v>
      </c>
      <c r="R227" s="41">
        <f t="shared" si="240"/>
        <v>-550</v>
      </c>
      <c r="S227" s="112">
        <f t="shared" si="241"/>
        <v>-536.17906976744189</v>
      </c>
      <c r="T227" s="123" t="str">
        <f t="shared" si="316"/>
        <v/>
      </c>
      <c r="U227" s="41">
        <f t="shared" si="242"/>
        <v>536.17906976744189</v>
      </c>
      <c r="V227" s="41">
        <f t="shared" si="243"/>
        <v>550</v>
      </c>
      <c r="W227" s="41">
        <f t="shared" si="244"/>
        <v>1163.8209302325581</v>
      </c>
      <c r="X227" s="41" t="str">
        <f t="shared" si="245"/>
        <v/>
      </c>
      <c r="Y227" s="41">
        <f t="shared" si="246"/>
        <v>-463.82093023255811</v>
      </c>
      <c r="Z227" s="41">
        <f t="shared" si="247"/>
        <v>150</v>
      </c>
      <c r="AA227" s="41">
        <f t="shared" si="248"/>
        <v>163.82093023255808</v>
      </c>
      <c r="AB227" s="53"/>
      <c r="AC227" s="126" t="str">
        <f t="shared" si="317"/>
        <v/>
      </c>
      <c r="AD227" s="41" t="str">
        <f t="shared" si="249"/>
        <v/>
      </c>
      <c r="AE227" s="41">
        <f t="shared" si="250"/>
        <v>750</v>
      </c>
      <c r="AF227" s="41" t="str">
        <f t="shared" si="251"/>
        <v/>
      </c>
      <c r="AG227" s="41" t="str">
        <f t="shared" si="252"/>
        <v/>
      </c>
      <c r="AH227" s="41" t="str">
        <f t="shared" si="253"/>
        <v/>
      </c>
      <c r="AI227" s="41">
        <f t="shared" si="254"/>
        <v>-750</v>
      </c>
      <c r="AJ227" s="112" t="str">
        <f t="shared" si="255"/>
        <v/>
      </c>
      <c r="AK227" s="126" t="str">
        <f t="shared" si="318"/>
        <v/>
      </c>
      <c r="AL227" s="41">
        <f t="shared" si="256"/>
        <v>-163.82093023255808</v>
      </c>
      <c r="AM227" s="41" t="str">
        <f t="shared" si="257"/>
        <v/>
      </c>
      <c r="AN227" s="41" t="str">
        <f t="shared" si="258"/>
        <v/>
      </c>
      <c r="AO227" s="41" t="str">
        <f t="shared" si="259"/>
        <v/>
      </c>
      <c r="AP227" s="41" t="str">
        <f t="shared" si="260"/>
        <v/>
      </c>
      <c r="AQ227" s="41" t="str">
        <f t="shared" si="261"/>
        <v/>
      </c>
      <c r="AR227" s="112">
        <f t="shared" si="262"/>
        <v>-536.17906976744189</v>
      </c>
      <c r="AS227" s="123" t="str">
        <f t="shared" si="319"/>
        <v/>
      </c>
      <c r="AT227" s="41">
        <f t="shared" si="263"/>
        <v>536.17906976744189</v>
      </c>
      <c r="AU227" s="41" t="str">
        <f t="shared" si="264"/>
        <v/>
      </c>
      <c r="AV227" s="41" t="str">
        <f t="shared" si="265"/>
        <v/>
      </c>
      <c r="AW227" s="41" t="str">
        <f t="shared" si="266"/>
        <v/>
      </c>
      <c r="AX227" s="41" t="str">
        <f t="shared" si="267"/>
        <v/>
      </c>
      <c r="AY227" s="41" t="str">
        <f t="shared" si="268"/>
        <v/>
      </c>
      <c r="AZ227" s="41">
        <f t="shared" si="320"/>
        <v>163.82093023255808</v>
      </c>
      <c r="BA227" s="53"/>
      <c r="BB227" s="147" cm="1">
        <f t="array" ref="BB227:BG227">IFERROR(_xlfn._xlws.SORT(_xlfn.UNIQUE(_xlfn._xlws.FILTER($AC227:$AZ227,ISNUMBER($AC227:$AZ227)),TRUE),,,TRUE),"")</f>
        <v>-750</v>
      </c>
      <c r="BC227" s="51">
        <v>-536.17906976744189</v>
      </c>
      <c r="BD227" s="51">
        <v>-163.82093023255808</v>
      </c>
      <c r="BE227" s="51">
        <v>163.82093023255808</v>
      </c>
      <c r="BF227" s="51">
        <v>536.17906976744189</v>
      </c>
      <c r="BG227" s="51">
        <v>750</v>
      </c>
      <c r="BH227" s="51"/>
      <c r="BI227" s="51"/>
      <c r="BJ227" s="51">
        <f t="shared" si="321"/>
        <v>313.82093023255811</v>
      </c>
      <c r="BK227" s="51">
        <f t="shared" si="269"/>
        <v>313.82093023255811</v>
      </c>
      <c r="BL227" s="51">
        <f t="shared" si="270"/>
        <v>313.82093023255811</v>
      </c>
      <c r="BM227" s="51">
        <f t="shared" si="271"/>
        <v>313.82093023255811</v>
      </c>
      <c r="BN227" s="51">
        <f t="shared" si="272"/>
        <v>313.82093023255811</v>
      </c>
      <c r="BO227" s="51">
        <f t="shared" si="273"/>
        <v>313.82093023255811</v>
      </c>
      <c r="BP227" s="51" t="str">
        <f t="shared" si="274"/>
        <v/>
      </c>
      <c r="BQ227" s="148" t="str">
        <f t="shared" si="275"/>
        <v/>
      </c>
      <c r="BR227" s="170">
        <f t="shared" si="299"/>
        <v>6</v>
      </c>
      <c r="BS227" s="172">
        <f t="shared" si="300"/>
        <v>213.82093023255811</v>
      </c>
      <c r="BT227" s="172" t="str">
        <f t="shared" si="276"/>
        <v>hole</v>
      </c>
      <c r="BU227" s="172">
        <f t="shared" si="277"/>
        <v>327.64186046511617</v>
      </c>
      <c r="BV227" s="172" t="str">
        <f t="shared" si="278"/>
        <v>hole</v>
      </c>
      <c r="BW227" s="172">
        <f t="shared" si="279"/>
        <v>213.82093023255811</v>
      </c>
      <c r="BX227" s="172">
        <f t="shared" si="280"/>
        <v>0</v>
      </c>
      <c r="BY227" s="173">
        <f t="shared" si="281"/>
        <v>0</v>
      </c>
      <c r="BZ227" s="123" cm="1">
        <f t="array" ref="BZ227">IF(ISEVEN(BR227),SUM(BS227:BY227),SUM(ABS(BS227:BY227)))</f>
        <v>755.28372093023245</v>
      </c>
      <c r="CA227" s="112">
        <f t="shared" si="301"/>
        <v>13099.781373715523</v>
      </c>
      <c r="CB227" s="126">
        <f t="shared" si="302"/>
        <v>-643.08953488372094</v>
      </c>
      <c r="CC227" s="41">
        <f t="shared" si="282"/>
        <v>0</v>
      </c>
      <c r="CD227" s="41">
        <f t="shared" si="283"/>
        <v>0</v>
      </c>
      <c r="CE227" s="41">
        <f t="shared" si="284"/>
        <v>0</v>
      </c>
      <c r="CF227" s="41">
        <f t="shared" si="285"/>
        <v>643.08953488372094</v>
      </c>
      <c r="CG227" s="41">
        <f t="shared" si="286"/>
        <v>0</v>
      </c>
      <c r="CH227" s="112">
        <f t="shared" si="287"/>
        <v>0</v>
      </c>
      <c r="CI227" s="196">
        <f t="shared" si="303"/>
        <v>0</v>
      </c>
      <c r="CJ227" s="2">
        <f t="shared" si="304"/>
        <v>313.82093023255811</v>
      </c>
      <c r="CK227" s="200">
        <f t="shared" si="288"/>
        <v>0</v>
      </c>
      <c r="CL227" s="201">
        <f t="shared" si="289"/>
        <v>313.82093023255811</v>
      </c>
      <c r="CN227" s="126">
        <f t="shared" si="290"/>
        <v>313.82093023255811</v>
      </c>
      <c r="CO227" s="50">
        <f t="shared" si="305"/>
        <v>3.352592920353982E-3</v>
      </c>
      <c r="CP227" s="40">
        <f t="shared" si="306"/>
        <v>25.5</v>
      </c>
      <c r="CQ227" s="41">
        <f t="shared" si="307"/>
        <v>334044.42502974585</v>
      </c>
      <c r="CR227" s="41">
        <f t="shared" si="308"/>
        <v>334044.42502974585</v>
      </c>
      <c r="CS227" s="41">
        <f t="shared" si="309"/>
        <v>0</v>
      </c>
      <c r="CT227" s="41">
        <f t="shared" si="310"/>
        <v>104830132.20183486</v>
      </c>
      <c r="CU227" s="112">
        <f t="shared" si="311"/>
        <v>0</v>
      </c>
      <c r="CW227" s="21">
        <v>17</v>
      </c>
      <c r="CX227" s="41">
        <v>32</v>
      </c>
      <c r="CY227" s="41">
        <v>-100</v>
      </c>
      <c r="CZ227" s="51">
        <f t="shared" si="291"/>
        <v>-100</v>
      </c>
      <c r="DA227" s="50">
        <f t="shared" si="312"/>
        <v>1.7778761061946905E-3</v>
      </c>
      <c r="DB227" s="40">
        <f t="shared" si="292"/>
        <v>355.57522123893807</v>
      </c>
      <c r="DC227" s="40">
        <f t="shared" si="293"/>
        <v>25.185463720729892</v>
      </c>
      <c r="DD227" s="51">
        <f t="shared" si="294"/>
        <v>330.38975751820817</v>
      </c>
      <c r="DE227" s="39">
        <f t="shared" si="313"/>
        <v>265715.2089703721</v>
      </c>
      <c r="DF227" s="41">
        <v>680</v>
      </c>
      <c r="DG227" s="51">
        <v>-100</v>
      </c>
      <c r="DH227" s="41">
        <f t="shared" si="295"/>
        <v>265715.2089703721</v>
      </c>
      <c r="DI227" s="41">
        <f t="shared" si="296"/>
        <v>0</v>
      </c>
      <c r="DJ227" s="41">
        <f t="shared" si="297"/>
        <v>-26571520.897037208</v>
      </c>
      <c r="DK227" s="112">
        <f t="shared" si="298"/>
        <v>0</v>
      </c>
    </row>
    <row r="228" spans="2:115" x14ac:dyDescent="0.25">
      <c r="B228" s="129">
        <v>18</v>
      </c>
      <c r="C228" s="114">
        <f>+$D$77-(B228-0.5)*$G$203</f>
        <v>296.47674418604646</v>
      </c>
      <c r="D228" s="41" t="str">
        <f t="shared" si="314"/>
        <v/>
      </c>
      <c r="E228" s="41">
        <f t="shared" si="228"/>
        <v>853.5232558139536</v>
      </c>
      <c r="F228" s="41">
        <f t="shared" si="229"/>
        <v>750</v>
      </c>
      <c r="G228" s="41">
        <f t="shared" si="230"/>
        <v>1446.4767441860465</v>
      </c>
      <c r="H228" s="41" t="str">
        <f t="shared" si="231"/>
        <v/>
      </c>
      <c r="I228" s="41">
        <f t="shared" si="232"/>
        <v>-1446.4767441860465</v>
      </c>
      <c r="J228" s="41">
        <f t="shared" si="233"/>
        <v>-750</v>
      </c>
      <c r="K228" s="121">
        <f t="shared" si="234"/>
        <v>-853.5232558139536</v>
      </c>
      <c r="L228" s="126" t="str">
        <f t="shared" si="315"/>
        <v/>
      </c>
      <c r="M228" s="41">
        <f t="shared" si="235"/>
        <v>-146.47674418604646</v>
      </c>
      <c r="N228" s="41">
        <f t="shared" si="236"/>
        <v>-150</v>
      </c>
      <c r="O228" s="41">
        <f t="shared" si="237"/>
        <v>446.4767441860464</v>
      </c>
      <c r="P228" s="41" t="str">
        <f t="shared" si="238"/>
        <v/>
      </c>
      <c r="Q228" s="41">
        <f t="shared" si="239"/>
        <v>-1146.4767441860465</v>
      </c>
      <c r="R228" s="41">
        <f t="shared" si="240"/>
        <v>-550</v>
      </c>
      <c r="S228" s="112">
        <f t="shared" si="241"/>
        <v>-553.5232558139536</v>
      </c>
      <c r="T228" s="123" t="str">
        <f t="shared" si="316"/>
        <v/>
      </c>
      <c r="U228" s="41">
        <f t="shared" si="242"/>
        <v>553.5232558139536</v>
      </c>
      <c r="V228" s="41">
        <f t="shared" si="243"/>
        <v>550</v>
      </c>
      <c r="W228" s="41">
        <f t="shared" si="244"/>
        <v>1146.4767441860465</v>
      </c>
      <c r="X228" s="41" t="str">
        <f t="shared" si="245"/>
        <v/>
      </c>
      <c r="Y228" s="41">
        <f t="shared" si="246"/>
        <v>-446.4767441860464</v>
      </c>
      <c r="Z228" s="41">
        <f t="shared" si="247"/>
        <v>150</v>
      </c>
      <c r="AA228" s="41">
        <f t="shared" si="248"/>
        <v>146.47674418604646</v>
      </c>
      <c r="AB228" s="53"/>
      <c r="AC228" s="126" t="str">
        <f t="shared" si="317"/>
        <v/>
      </c>
      <c r="AD228" s="41" t="str">
        <f t="shared" si="249"/>
        <v/>
      </c>
      <c r="AE228" s="41">
        <f t="shared" si="250"/>
        <v>750</v>
      </c>
      <c r="AF228" s="41" t="str">
        <f t="shared" si="251"/>
        <v/>
      </c>
      <c r="AG228" s="41" t="str">
        <f t="shared" si="252"/>
        <v/>
      </c>
      <c r="AH228" s="41" t="str">
        <f t="shared" si="253"/>
        <v/>
      </c>
      <c r="AI228" s="41">
        <f t="shared" si="254"/>
        <v>-750</v>
      </c>
      <c r="AJ228" s="112" t="str">
        <f t="shared" si="255"/>
        <v/>
      </c>
      <c r="AK228" s="126" t="str">
        <f t="shared" si="318"/>
        <v/>
      </c>
      <c r="AL228" s="41" t="str">
        <f t="shared" si="256"/>
        <v/>
      </c>
      <c r="AM228" s="41">
        <f t="shared" si="257"/>
        <v>-150</v>
      </c>
      <c r="AN228" s="41" t="str">
        <f t="shared" si="258"/>
        <v/>
      </c>
      <c r="AO228" s="41" t="str">
        <f t="shared" si="259"/>
        <v/>
      </c>
      <c r="AP228" s="41" t="str">
        <f t="shared" si="260"/>
        <v/>
      </c>
      <c r="AQ228" s="41">
        <f t="shared" si="261"/>
        <v>-550</v>
      </c>
      <c r="AR228" s="112" t="str">
        <f t="shared" si="262"/>
        <v/>
      </c>
      <c r="AS228" s="123" t="str">
        <f t="shared" si="319"/>
        <v/>
      </c>
      <c r="AT228" s="41" t="str">
        <f t="shared" si="263"/>
        <v/>
      </c>
      <c r="AU228" s="41">
        <f t="shared" si="264"/>
        <v>550</v>
      </c>
      <c r="AV228" s="41" t="str">
        <f t="shared" si="265"/>
        <v/>
      </c>
      <c r="AW228" s="41" t="str">
        <f t="shared" si="266"/>
        <v/>
      </c>
      <c r="AX228" s="41" t="str">
        <f t="shared" si="267"/>
        <v/>
      </c>
      <c r="AY228" s="41">
        <f t="shared" si="268"/>
        <v>150</v>
      </c>
      <c r="AZ228" s="41" t="str">
        <f t="shared" si="320"/>
        <v/>
      </c>
      <c r="BA228" s="53"/>
      <c r="BB228" s="147" cm="1">
        <f t="array" ref="BB228:BG228">IFERROR(_xlfn._xlws.SORT(_xlfn.UNIQUE(_xlfn._xlws.FILTER($AC228:$AZ228,ISNUMBER($AC228:$AZ228)),TRUE),,,TRUE),"")</f>
        <v>-750</v>
      </c>
      <c r="BC228" s="51">
        <v>-550</v>
      </c>
      <c r="BD228" s="51">
        <v>-150</v>
      </c>
      <c r="BE228" s="51">
        <v>150</v>
      </c>
      <c r="BF228" s="51">
        <v>550</v>
      </c>
      <c r="BG228" s="51">
        <v>750</v>
      </c>
      <c r="BH228" s="51"/>
      <c r="BI228" s="51"/>
      <c r="BJ228" s="51">
        <f t="shared" si="321"/>
        <v>296.47674418604646</v>
      </c>
      <c r="BK228" s="51">
        <f t="shared" si="269"/>
        <v>296.47674418604646</v>
      </c>
      <c r="BL228" s="51">
        <f t="shared" si="270"/>
        <v>296.47674418604646</v>
      </c>
      <c r="BM228" s="51">
        <f t="shared" si="271"/>
        <v>296.47674418604646</v>
      </c>
      <c r="BN228" s="51">
        <f t="shared" si="272"/>
        <v>296.47674418604646</v>
      </c>
      <c r="BO228" s="51">
        <f t="shared" si="273"/>
        <v>296.47674418604646</v>
      </c>
      <c r="BP228" s="51" t="str">
        <f t="shared" si="274"/>
        <v/>
      </c>
      <c r="BQ228" s="148" t="str">
        <f t="shared" si="275"/>
        <v/>
      </c>
      <c r="BR228" s="170">
        <f t="shared" si="299"/>
        <v>6</v>
      </c>
      <c r="BS228" s="172">
        <f t="shared" si="300"/>
        <v>200</v>
      </c>
      <c r="BT228" s="172" t="str">
        <f t="shared" si="276"/>
        <v>hole</v>
      </c>
      <c r="BU228" s="172">
        <f t="shared" si="277"/>
        <v>300</v>
      </c>
      <c r="BV228" s="172" t="str">
        <f t="shared" si="278"/>
        <v>hole</v>
      </c>
      <c r="BW228" s="172">
        <f t="shared" si="279"/>
        <v>200</v>
      </c>
      <c r="BX228" s="172">
        <f t="shared" si="280"/>
        <v>0</v>
      </c>
      <c r="BY228" s="173">
        <f t="shared" si="281"/>
        <v>0</v>
      </c>
      <c r="BZ228" s="123" cm="1">
        <f t="array" ref="BZ228">IF(ISEVEN(BR228),SUM(BS228:BY228),SUM(ABS(BS228:BY228)))</f>
        <v>700</v>
      </c>
      <c r="CA228" s="112">
        <f t="shared" si="301"/>
        <v>12140.930232558141</v>
      </c>
      <c r="CB228" s="126">
        <f t="shared" si="302"/>
        <v>-650</v>
      </c>
      <c r="CC228" s="41">
        <f t="shared" si="282"/>
        <v>0</v>
      </c>
      <c r="CD228" s="41">
        <f t="shared" si="283"/>
        <v>0</v>
      </c>
      <c r="CE228" s="41">
        <f t="shared" si="284"/>
        <v>0</v>
      </c>
      <c r="CF228" s="41">
        <f t="shared" si="285"/>
        <v>650</v>
      </c>
      <c r="CG228" s="41">
        <f t="shared" si="286"/>
        <v>0</v>
      </c>
      <c r="CH228" s="112">
        <f t="shared" si="287"/>
        <v>0</v>
      </c>
      <c r="CI228" s="196">
        <f t="shared" si="303"/>
        <v>0</v>
      </c>
      <c r="CJ228" s="2">
        <f t="shared" si="304"/>
        <v>296.47674418604646</v>
      </c>
      <c r="CK228" s="200">
        <f t="shared" si="288"/>
        <v>0</v>
      </c>
      <c r="CL228" s="201">
        <f t="shared" si="289"/>
        <v>296.47674418604646</v>
      </c>
      <c r="CN228" s="126">
        <f t="shared" si="290"/>
        <v>296.47674418604646</v>
      </c>
      <c r="CO228" s="50">
        <f t="shared" si="305"/>
        <v>3.2865929203539819E-3</v>
      </c>
      <c r="CP228" s="40">
        <f t="shared" si="306"/>
        <v>25.5</v>
      </c>
      <c r="CQ228" s="41">
        <f t="shared" si="307"/>
        <v>309593.72093023261</v>
      </c>
      <c r="CR228" s="41">
        <f t="shared" si="308"/>
        <v>309593.72093023261</v>
      </c>
      <c r="CS228" s="41">
        <f t="shared" si="309"/>
        <v>0</v>
      </c>
      <c r="CT228" s="41">
        <f t="shared" si="310"/>
        <v>91787338.401838824</v>
      </c>
      <c r="CU228" s="112">
        <f t="shared" si="311"/>
        <v>0</v>
      </c>
      <c r="CW228" s="21">
        <v>18</v>
      </c>
      <c r="CX228" s="41">
        <v>32</v>
      </c>
      <c r="CY228" s="41">
        <v>-300</v>
      </c>
      <c r="CZ228" s="51">
        <f t="shared" si="291"/>
        <v>-300</v>
      </c>
      <c r="DA228" s="50">
        <f t="shared" si="312"/>
        <v>1.0168141592920355E-3</v>
      </c>
      <c r="DB228" s="40">
        <f t="shared" si="292"/>
        <v>203.36283185840711</v>
      </c>
      <c r="DC228" s="40">
        <f t="shared" si="293"/>
        <v>19.337578216775</v>
      </c>
      <c r="DD228" s="51">
        <f t="shared" si="294"/>
        <v>184.0252536416321</v>
      </c>
      <c r="DE228" s="39">
        <f t="shared" si="313"/>
        <v>148001.89053838074</v>
      </c>
      <c r="DF228" s="41">
        <v>680</v>
      </c>
      <c r="DG228" s="51">
        <v>-300</v>
      </c>
      <c r="DH228" s="41">
        <f t="shared" si="295"/>
        <v>148001.89053838074</v>
      </c>
      <c r="DI228" s="41">
        <f t="shared" si="296"/>
        <v>0</v>
      </c>
      <c r="DJ228" s="41">
        <f t="shared" si="297"/>
        <v>-44400567.161514223</v>
      </c>
      <c r="DK228" s="112">
        <f t="shared" si="298"/>
        <v>0</v>
      </c>
    </row>
    <row r="229" spans="2:115" x14ac:dyDescent="0.25">
      <c r="B229" s="129">
        <v>19</v>
      </c>
      <c r="C229" s="114">
        <f>+$D$77-(B229-0.5)*$G$203</f>
        <v>279.13255813953481</v>
      </c>
      <c r="D229" s="41" t="str">
        <f t="shared" si="314"/>
        <v/>
      </c>
      <c r="E229" s="41">
        <f t="shared" si="228"/>
        <v>870.86744186046519</v>
      </c>
      <c r="F229" s="41">
        <f t="shared" si="229"/>
        <v>750</v>
      </c>
      <c r="G229" s="41">
        <f t="shared" si="230"/>
        <v>1429.1325581395347</v>
      </c>
      <c r="H229" s="41" t="str">
        <f t="shared" si="231"/>
        <v/>
      </c>
      <c r="I229" s="41">
        <f t="shared" si="232"/>
        <v>-1429.1325581395347</v>
      </c>
      <c r="J229" s="41">
        <f t="shared" si="233"/>
        <v>-750</v>
      </c>
      <c r="K229" s="121">
        <f t="shared" si="234"/>
        <v>-870.86744186046519</v>
      </c>
      <c r="L229" s="126" t="str">
        <f t="shared" si="315"/>
        <v/>
      </c>
      <c r="M229" s="41">
        <f t="shared" si="235"/>
        <v>-129.13255813953481</v>
      </c>
      <c r="N229" s="41">
        <f t="shared" si="236"/>
        <v>-150</v>
      </c>
      <c r="O229" s="41">
        <f t="shared" si="237"/>
        <v>429.13255813953481</v>
      </c>
      <c r="P229" s="41" t="str">
        <f t="shared" si="238"/>
        <v/>
      </c>
      <c r="Q229" s="41">
        <f t="shared" si="239"/>
        <v>-1129.1325581395349</v>
      </c>
      <c r="R229" s="41">
        <f t="shared" si="240"/>
        <v>-550</v>
      </c>
      <c r="S229" s="112">
        <f t="shared" si="241"/>
        <v>-570.86744186046519</v>
      </c>
      <c r="T229" s="123" t="str">
        <f t="shared" si="316"/>
        <v/>
      </c>
      <c r="U229" s="41">
        <f t="shared" si="242"/>
        <v>570.86744186046519</v>
      </c>
      <c r="V229" s="41">
        <f t="shared" si="243"/>
        <v>550</v>
      </c>
      <c r="W229" s="41">
        <f t="shared" si="244"/>
        <v>1129.1325581395349</v>
      </c>
      <c r="X229" s="41" t="str">
        <f t="shared" si="245"/>
        <v/>
      </c>
      <c r="Y229" s="41">
        <f t="shared" si="246"/>
        <v>-429.13255813953481</v>
      </c>
      <c r="Z229" s="41">
        <f t="shared" si="247"/>
        <v>150</v>
      </c>
      <c r="AA229" s="41">
        <f t="shared" si="248"/>
        <v>129.13255813953481</v>
      </c>
      <c r="AB229" s="53"/>
      <c r="AC229" s="126" t="str">
        <f t="shared" si="317"/>
        <v/>
      </c>
      <c r="AD229" s="41" t="str">
        <f t="shared" si="249"/>
        <v/>
      </c>
      <c r="AE229" s="41">
        <f t="shared" si="250"/>
        <v>750</v>
      </c>
      <c r="AF229" s="41" t="str">
        <f t="shared" si="251"/>
        <v/>
      </c>
      <c r="AG229" s="41" t="str">
        <f t="shared" si="252"/>
        <v/>
      </c>
      <c r="AH229" s="41" t="str">
        <f t="shared" si="253"/>
        <v/>
      </c>
      <c r="AI229" s="41">
        <f t="shared" si="254"/>
        <v>-750</v>
      </c>
      <c r="AJ229" s="112" t="str">
        <f t="shared" si="255"/>
        <v/>
      </c>
      <c r="AK229" s="126" t="str">
        <f t="shared" si="318"/>
        <v/>
      </c>
      <c r="AL229" s="41" t="str">
        <f t="shared" si="256"/>
        <v/>
      </c>
      <c r="AM229" s="41">
        <f t="shared" si="257"/>
        <v>-150</v>
      </c>
      <c r="AN229" s="41" t="str">
        <f t="shared" si="258"/>
        <v/>
      </c>
      <c r="AO229" s="41" t="str">
        <f t="shared" si="259"/>
        <v/>
      </c>
      <c r="AP229" s="41" t="str">
        <f t="shared" si="260"/>
        <v/>
      </c>
      <c r="AQ229" s="41">
        <f t="shared" si="261"/>
        <v>-550</v>
      </c>
      <c r="AR229" s="112" t="str">
        <f t="shared" si="262"/>
        <v/>
      </c>
      <c r="AS229" s="123" t="str">
        <f t="shared" si="319"/>
        <v/>
      </c>
      <c r="AT229" s="41" t="str">
        <f t="shared" si="263"/>
        <v/>
      </c>
      <c r="AU229" s="41">
        <f t="shared" si="264"/>
        <v>550</v>
      </c>
      <c r="AV229" s="41" t="str">
        <f t="shared" si="265"/>
        <v/>
      </c>
      <c r="AW229" s="41" t="str">
        <f t="shared" si="266"/>
        <v/>
      </c>
      <c r="AX229" s="41" t="str">
        <f t="shared" si="267"/>
        <v/>
      </c>
      <c r="AY229" s="41">
        <f t="shared" si="268"/>
        <v>150</v>
      </c>
      <c r="AZ229" s="41" t="str">
        <f t="shared" si="320"/>
        <v/>
      </c>
      <c r="BA229" s="53"/>
      <c r="BB229" s="147" cm="1">
        <f t="array" ref="BB229:BG229">IFERROR(_xlfn._xlws.SORT(_xlfn.UNIQUE(_xlfn._xlws.FILTER($AC229:$AZ229,ISNUMBER($AC229:$AZ229)),TRUE),,,TRUE),"")</f>
        <v>-750</v>
      </c>
      <c r="BC229" s="51">
        <v>-550</v>
      </c>
      <c r="BD229" s="51">
        <v>-150</v>
      </c>
      <c r="BE229" s="51">
        <v>150</v>
      </c>
      <c r="BF229" s="51">
        <v>550</v>
      </c>
      <c r="BG229" s="51">
        <v>750</v>
      </c>
      <c r="BH229" s="51"/>
      <c r="BI229" s="51"/>
      <c r="BJ229" s="51">
        <f t="shared" si="321"/>
        <v>279.13255813953481</v>
      </c>
      <c r="BK229" s="51">
        <f t="shared" si="269"/>
        <v>279.13255813953481</v>
      </c>
      <c r="BL229" s="51">
        <f t="shared" si="270"/>
        <v>279.13255813953481</v>
      </c>
      <c r="BM229" s="51">
        <f t="shared" si="271"/>
        <v>279.13255813953481</v>
      </c>
      <c r="BN229" s="51">
        <f t="shared" si="272"/>
        <v>279.13255813953481</v>
      </c>
      <c r="BO229" s="51">
        <f t="shared" si="273"/>
        <v>279.13255813953481</v>
      </c>
      <c r="BP229" s="51" t="str">
        <f t="shared" si="274"/>
        <v/>
      </c>
      <c r="BQ229" s="148" t="str">
        <f t="shared" si="275"/>
        <v/>
      </c>
      <c r="BR229" s="170">
        <f t="shared" si="299"/>
        <v>6</v>
      </c>
      <c r="BS229" s="172">
        <f t="shared" si="300"/>
        <v>200</v>
      </c>
      <c r="BT229" s="172" t="str">
        <f t="shared" si="276"/>
        <v>hole</v>
      </c>
      <c r="BU229" s="172">
        <f t="shared" si="277"/>
        <v>300</v>
      </c>
      <c r="BV229" s="172" t="str">
        <f t="shared" si="278"/>
        <v>hole</v>
      </c>
      <c r="BW229" s="172">
        <f t="shared" si="279"/>
        <v>200</v>
      </c>
      <c r="BX229" s="172">
        <f t="shared" si="280"/>
        <v>0</v>
      </c>
      <c r="BY229" s="173">
        <f t="shared" si="281"/>
        <v>0</v>
      </c>
      <c r="BZ229" s="123" cm="1">
        <f t="array" ref="BZ229">IF(ISEVEN(BR229),SUM(BS229:BY229),SUM(ABS(BS229:BY229)))</f>
        <v>700</v>
      </c>
      <c r="CA229" s="112">
        <f t="shared" si="301"/>
        <v>12140.930232558141</v>
      </c>
      <c r="CB229" s="126">
        <f t="shared" si="302"/>
        <v>-650</v>
      </c>
      <c r="CC229" s="41">
        <f t="shared" si="282"/>
        <v>0</v>
      </c>
      <c r="CD229" s="41">
        <f t="shared" si="283"/>
        <v>0</v>
      </c>
      <c r="CE229" s="41">
        <f t="shared" si="284"/>
        <v>0</v>
      </c>
      <c r="CF229" s="41">
        <f t="shared" si="285"/>
        <v>650</v>
      </c>
      <c r="CG229" s="41">
        <f t="shared" si="286"/>
        <v>0</v>
      </c>
      <c r="CH229" s="112">
        <f t="shared" si="287"/>
        <v>0</v>
      </c>
      <c r="CI229" s="196">
        <f t="shared" si="303"/>
        <v>0</v>
      </c>
      <c r="CJ229" s="2">
        <f t="shared" si="304"/>
        <v>279.13255813953481</v>
      </c>
      <c r="CK229" s="200">
        <f t="shared" si="288"/>
        <v>0</v>
      </c>
      <c r="CL229" s="201">
        <f t="shared" si="289"/>
        <v>279.13255813953481</v>
      </c>
      <c r="CN229" s="126">
        <f t="shared" si="290"/>
        <v>279.13255813953481</v>
      </c>
      <c r="CO229" s="50">
        <f t="shared" si="305"/>
        <v>3.2205929203539818E-3</v>
      </c>
      <c r="CP229" s="40">
        <f t="shared" si="306"/>
        <v>25.5</v>
      </c>
      <c r="CQ229" s="41">
        <f t="shared" si="307"/>
        <v>309593.72093023261</v>
      </c>
      <c r="CR229" s="41">
        <f t="shared" si="308"/>
        <v>309593.72093023261</v>
      </c>
      <c r="CS229" s="41">
        <f t="shared" si="309"/>
        <v>0</v>
      </c>
      <c r="CT229" s="41">
        <f t="shared" si="310"/>
        <v>86417687.307193071</v>
      </c>
      <c r="CU229" s="112">
        <f t="shared" si="311"/>
        <v>0</v>
      </c>
    </row>
    <row r="230" spans="2:115" x14ac:dyDescent="0.25">
      <c r="B230" s="129">
        <v>20</v>
      </c>
      <c r="C230" s="114">
        <f>+$D$77-(B230-0.5)*$G$203</f>
        <v>261.78837209302321</v>
      </c>
      <c r="D230" s="41" t="str">
        <f t="shared" si="314"/>
        <v/>
      </c>
      <c r="E230" s="41">
        <f t="shared" si="228"/>
        <v>888.21162790697679</v>
      </c>
      <c r="F230" s="41">
        <f t="shared" si="229"/>
        <v>750</v>
      </c>
      <c r="G230" s="41">
        <f t="shared" si="230"/>
        <v>1411.7883720930231</v>
      </c>
      <c r="H230" s="41" t="str">
        <f t="shared" si="231"/>
        <v/>
      </c>
      <c r="I230" s="41">
        <f t="shared" si="232"/>
        <v>-1411.7883720930231</v>
      </c>
      <c r="J230" s="41">
        <f t="shared" si="233"/>
        <v>-750</v>
      </c>
      <c r="K230" s="121">
        <f t="shared" si="234"/>
        <v>-888.21162790697679</v>
      </c>
      <c r="L230" s="126" t="str">
        <f t="shared" si="315"/>
        <v/>
      </c>
      <c r="M230" s="41">
        <f t="shared" si="235"/>
        <v>-111.78837209302321</v>
      </c>
      <c r="N230" s="41">
        <f t="shared" si="236"/>
        <v>-150</v>
      </c>
      <c r="O230" s="41">
        <f t="shared" si="237"/>
        <v>411.78837209302321</v>
      </c>
      <c r="P230" s="41" t="str">
        <f t="shared" si="238"/>
        <v/>
      </c>
      <c r="Q230" s="41">
        <f t="shared" si="239"/>
        <v>-1111.7883720930231</v>
      </c>
      <c r="R230" s="41">
        <f t="shared" si="240"/>
        <v>-550</v>
      </c>
      <c r="S230" s="112">
        <f t="shared" si="241"/>
        <v>-588.21162790697679</v>
      </c>
      <c r="T230" s="123" t="str">
        <f t="shared" si="316"/>
        <v/>
      </c>
      <c r="U230" s="41">
        <f t="shared" si="242"/>
        <v>588.21162790697679</v>
      </c>
      <c r="V230" s="41">
        <f t="shared" si="243"/>
        <v>550</v>
      </c>
      <c r="W230" s="41">
        <f t="shared" si="244"/>
        <v>1111.7883720930231</v>
      </c>
      <c r="X230" s="41" t="str">
        <f t="shared" si="245"/>
        <v/>
      </c>
      <c r="Y230" s="41">
        <f t="shared" si="246"/>
        <v>-411.78837209302321</v>
      </c>
      <c r="Z230" s="41">
        <f t="shared" si="247"/>
        <v>150</v>
      </c>
      <c r="AA230" s="41">
        <f t="shared" si="248"/>
        <v>111.78837209302321</v>
      </c>
      <c r="AB230" s="53"/>
      <c r="AC230" s="126" t="str">
        <f t="shared" si="317"/>
        <v/>
      </c>
      <c r="AD230" s="41" t="str">
        <f t="shared" si="249"/>
        <v/>
      </c>
      <c r="AE230" s="41">
        <f t="shared" si="250"/>
        <v>750</v>
      </c>
      <c r="AF230" s="41" t="str">
        <f t="shared" si="251"/>
        <v/>
      </c>
      <c r="AG230" s="41" t="str">
        <f t="shared" si="252"/>
        <v/>
      </c>
      <c r="AH230" s="41" t="str">
        <f t="shared" si="253"/>
        <v/>
      </c>
      <c r="AI230" s="41">
        <f t="shared" si="254"/>
        <v>-750</v>
      </c>
      <c r="AJ230" s="112" t="str">
        <f t="shared" si="255"/>
        <v/>
      </c>
      <c r="AK230" s="126" t="str">
        <f t="shared" si="318"/>
        <v/>
      </c>
      <c r="AL230" s="41" t="str">
        <f t="shared" si="256"/>
        <v/>
      </c>
      <c r="AM230" s="41">
        <f t="shared" si="257"/>
        <v>-150</v>
      </c>
      <c r="AN230" s="41" t="str">
        <f t="shared" si="258"/>
        <v/>
      </c>
      <c r="AO230" s="41" t="str">
        <f t="shared" si="259"/>
        <v/>
      </c>
      <c r="AP230" s="41" t="str">
        <f t="shared" si="260"/>
        <v/>
      </c>
      <c r="AQ230" s="41">
        <f t="shared" si="261"/>
        <v>-550</v>
      </c>
      <c r="AR230" s="112" t="str">
        <f t="shared" si="262"/>
        <v/>
      </c>
      <c r="AS230" s="123" t="str">
        <f t="shared" si="319"/>
        <v/>
      </c>
      <c r="AT230" s="41" t="str">
        <f t="shared" si="263"/>
        <v/>
      </c>
      <c r="AU230" s="41">
        <f t="shared" si="264"/>
        <v>550</v>
      </c>
      <c r="AV230" s="41" t="str">
        <f t="shared" si="265"/>
        <v/>
      </c>
      <c r="AW230" s="41" t="str">
        <f t="shared" si="266"/>
        <v/>
      </c>
      <c r="AX230" s="41" t="str">
        <f t="shared" si="267"/>
        <v/>
      </c>
      <c r="AY230" s="41">
        <f t="shared" si="268"/>
        <v>150</v>
      </c>
      <c r="AZ230" s="41" t="str">
        <f t="shared" si="320"/>
        <v/>
      </c>
      <c r="BA230" s="53"/>
      <c r="BB230" s="147" cm="1">
        <f t="array" ref="BB230:BG230">IFERROR(_xlfn._xlws.SORT(_xlfn.UNIQUE(_xlfn._xlws.FILTER($AC230:$AZ230,ISNUMBER($AC230:$AZ230)),TRUE),,,TRUE),"")</f>
        <v>-750</v>
      </c>
      <c r="BC230" s="51">
        <v>-550</v>
      </c>
      <c r="BD230" s="51">
        <v>-150</v>
      </c>
      <c r="BE230" s="51">
        <v>150</v>
      </c>
      <c r="BF230" s="51">
        <v>550</v>
      </c>
      <c r="BG230" s="51">
        <v>750</v>
      </c>
      <c r="BH230" s="51"/>
      <c r="BI230" s="51"/>
      <c r="BJ230" s="51">
        <f t="shared" si="321"/>
        <v>261.78837209302321</v>
      </c>
      <c r="BK230" s="51">
        <f t="shared" si="269"/>
        <v>261.78837209302321</v>
      </c>
      <c r="BL230" s="51">
        <f t="shared" si="270"/>
        <v>261.78837209302321</v>
      </c>
      <c r="BM230" s="51">
        <f t="shared" si="271"/>
        <v>261.78837209302321</v>
      </c>
      <c r="BN230" s="51">
        <f t="shared" si="272"/>
        <v>261.78837209302321</v>
      </c>
      <c r="BO230" s="51">
        <f t="shared" si="273"/>
        <v>261.78837209302321</v>
      </c>
      <c r="BP230" s="51" t="str">
        <f t="shared" si="274"/>
        <v/>
      </c>
      <c r="BQ230" s="148" t="str">
        <f t="shared" si="275"/>
        <v/>
      </c>
      <c r="BR230" s="170">
        <f t="shared" si="299"/>
        <v>6</v>
      </c>
      <c r="BS230" s="172">
        <f t="shared" si="300"/>
        <v>200</v>
      </c>
      <c r="BT230" s="172" t="str">
        <f t="shared" si="276"/>
        <v>hole</v>
      </c>
      <c r="BU230" s="172">
        <f t="shared" si="277"/>
        <v>300</v>
      </c>
      <c r="BV230" s="172" t="str">
        <f t="shared" si="278"/>
        <v>hole</v>
      </c>
      <c r="BW230" s="172">
        <f t="shared" si="279"/>
        <v>200</v>
      </c>
      <c r="BX230" s="172">
        <f t="shared" si="280"/>
        <v>0</v>
      </c>
      <c r="BY230" s="173">
        <f t="shared" si="281"/>
        <v>0</v>
      </c>
      <c r="BZ230" s="123" cm="1">
        <f t="array" ref="BZ230">IF(ISEVEN(BR230),SUM(BS230:BY230),SUM(ABS(BS230:BY230)))</f>
        <v>700</v>
      </c>
      <c r="CA230" s="112">
        <f t="shared" si="301"/>
        <v>12140.930232558141</v>
      </c>
      <c r="CB230" s="126">
        <f t="shared" si="302"/>
        <v>-650</v>
      </c>
      <c r="CC230" s="41">
        <f t="shared" si="282"/>
        <v>0</v>
      </c>
      <c r="CD230" s="41">
        <f t="shared" si="283"/>
        <v>0</v>
      </c>
      <c r="CE230" s="41">
        <f t="shared" si="284"/>
        <v>0</v>
      </c>
      <c r="CF230" s="41">
        <f t="shared" si="285"/>
        <v>650</v>
      </c>
      <c r="CG230" s="41">
        <f t="shared" si="286"/>
        <v>0</v>
      </c>
      <c r="CH230" s="112">
        <f t="shared" si="287"/>
        <v>0</v>
      </c>
      <c r="CI230" s="196">
        <f t="shared" si="303"/>
        <v>0</v>
      </c>
      <c r="CJ230" s="2">
        <f t="shared" si="304"/>
        <v>261.78837209302321</v>
      </c>
      <c r="CK230" s="200">
        <f t="shared" si="288"/>
        <v>0</v>
      </c>
      <c r="CL230" s="201">
        <f t="shared" si="289"/>
        <v>261.78837209302321</v>
      </c>
      <c r="CN230" s="126">
        <f t="shared" si="290"/>
        <v>261.78837209302321</v>
      </c>
      <c r="CO230" s="50">
        <f t="shared" si="305"/>
        <v>3.1545929203539822E-3</v>
      </c>
      <c r="CP230" s="40">
        <f t="shared" si="306"/>
        <v>25.5</v>
      </c>
      <c r="CQ230" s="41">
        <f t="shared" si="307"/>
        <v>309593.72093023261</v>
      </c>
      <c r="CR230" s="41">
        <f t="shared" si="308"/>
        <v>309593.72093023261</v>
      </c>
      <c r="CS230" s="41">
        <f t="shared" si="309"/>
        <v>0</v>
      </c>
      <c r="CT230" s="41">
        <f t="shared" si="310"/>
        <v>81048036.212547317</v>
      </c>
      <c r="CU230" s="112">
        <f t="shared" si="311"/>
        <v>0</v>
      </c>
    </row>
    <row r="231" spans="2:115" x14ac:dyDescent="0.25">
      <c r="B231" s="129">
        <v>21</v>
      </c>
      <c r="C231" s="114">
        <f>+$D$77-(B231-0.5)*$G$203</f>
        <v>244.44418604651156</v>
      </c>
      <c r="D231" s="41" t="str">
        <f t="shared" si="314"/>
        <v/>
      </c>
      <c r="E231" s="41">
        <f t="shared" si="228"/>
        <v>905.55581395348838</v>
      </c>
      <c r="F231" s="41">
        <f t="shared" si="229"/>
        <v>750</v>
      </c>
      <c r="G231" s="41">
        <f t="shared" si="230"/>
        <v>1394.4441860465115</v>
      </c>
      <c r="H231" s="41" t="str">
        <f t="shared" si="231"/>
        <v/>
      </c>
      <c r="I231" s="41">
        <f t="shared" si="232"/>
        <v>-1394.4441860465115</v>
      </c>
      <c r="J231" s="41">
        <f t="shared" si="233"/>
        <v>-750</v>
      </c>
      <c r="K231" s="121">
        <f t="shared" si="234"/>
        <v>-905.55581395348838</v>
      </c>
      <c r="L231" s="126" t="str">
        <f t="shared" si="315"/>
        <v/>
      </c>
      <c r="M231" s="41">
        <f t="shared" si="235"/>
        <v>-94.444186046511561</v>
      </c>
      <c r="N231" s="41">
        <f t="shared" si="236"/>
        <v>-150</v>
      </c>
      <c r="O231" s="41">
        <f t="shared" si="237"/>
        <v>394.44418604651162</v>
      </c>
      <c r="P231" s="41" t="str">
        <f t="shared" si="238"/>
        <v/>
      </c>
      <c r="Q231" s="41">
        <f t="shared" si="239"/>
        <v>-1094.4441860465115</v>
      </c>
      <c r="R231" s="41">
        <f t="shared" si="240"/>
        <v>-550</v>
      </c>
      <c r="S231" s="112">
        <f t="shared" si="241"/>
        <v>-605.55581395348838</v>
      </c>
      <c r="T231" s="123" t="str">
        <f t="shared" si="316"/>
        <v/>
      </c>
      <c r="U231" s="41">
        <f t="shared" si="242"/>
        <v>605.55581395348838</v>
      </c>
      <c r="V231" s="41">
        <f t="shared" si="243"/>
        <v>550</v>
      </c>
      <c r="W231" s="41">
        <f t="shared" si="244"/>
        <v>1094.4441860465115</v>
      </c>
      <c r="X231" s="41" t="str">
        <f t="shared" si="245"/>
        <v/>
      </c>
      <c r="Y231" s="41">
        <f t="shared" si="246"/>
        <v>-394.44418604651162</v>
      </c>
      <c r="Z231" s="41">
        <f t="shared" si="247"/>
        <v>150</v>
      </c>
      <c r="AA231" s="41">
        <f t="shared" si="248"/>
        <v>94.444186046511561</v>
      </c>
      <c r="AB231" s="53"/>
      <c r="AC231" s="126" t="str">
        <f t="shared" si="317"/>
        <v/>
      </c>
      <c r="AD231" s="41" t="str">
        <f t="shared" si="249"/>
        <v/>
      </c>
      <c r="AE231" s="41">
        <f t="shared" si="250"/>
        <v>750</v>
      </c>
      <c r="AF231" s="41" t="str">
        <f t="shared" si="251"/>
        <v/>
      </c>
      <c r="AG231" s="41" t="str">
        <f t="shared" si="252"/>
        <v/>
      </c>
      <c r="AH231" s="41" t="str">
        <f t="shared" si="253"/>
        <v/>
      </c>
      <c r="AI231" s="41">
        <f t="shared" si="254"/>
        <v>-750</v>
      </c>
      <c r="AJ231" s="112" t="str">
        <f t="shared" si="255"/>
        <v/>
      </c>
      <c r="AK231" s="126" t="str">
        <f t="shared" si="318"/>
        <v/>
      </c>
      <c r="AL231" s="41" t="str">
        <f t="shared" si="256"/>
        <v/>
      </c>
      <c r="AM231" s="41">
        <f t="shared" si="257"/>
        <v>-150</v>
      </c>
      <c r="AN231" s="41" t="str">
        <f t="shared" si="258"/>
        <v/>
      </c>
      <c r="AO231" s="41" t="str">
        <f t="shared" si="259"/>
        <v/>
      </c>
      <c r="AP231" s="41" t="str">
        <f t="shared" si="260"/>
        <v/>
      </c>
      <c r="AQ231" s="41">
        <f t="shared" si="261"/>
        <v>-550</v>
      </c>
      <c r="AR231" s="112" t="str">
        <f t="shared" si="262"/>
        <v/>
      </c>
      <c r="AS231" s="123" t="str">
        <f t="shared" si="319"/>
        <v/>
      </c>
      <c r="AT231" s="41" t="str">
        <f t="shared" si="263"/>
        <v/>
      </c>
      <c r="AU231" s="41">
        <f t="shared" si="264"/>
        <v>550</v>
      </c>
      <c r="AV231" s="41" t="str">
        <f t="shared" si="265"/>
        <v/>
      </c>
      <c r="AW231" s="41" t="str">
        <f t="shared" si="266"/>
        <v/>
      </c>
      <c r="AX231" s="41" t="str">
        <f t="shared" si="267"/>
        <v/>
      </c>
      <c r="AY231" s="41">
        <f t="shared" si="268"/>
        <v>150</v>
      </c>
      <c r="AZ231" s="41" t="str">
        <f t="shared" si="320"/>
        <v/>
      </c>
      <c r="BA231" s="53"/>
      <c r="BB231" s="147" cm="1">
        <f t="array" ref="BB231:BG231">IFERROR(_xlfn._xlws.SORT(_xlfn.UNIQUE(_xlfn._xlws.FILTER($AC231:$AZ231,ISNUMBER($AC231:$AZ231)),TRUE),,,TRUE),"")</f>
        <v>-750</v>
      </c>
      <c r="BC231" s="51">
        <v>-550</v>
      </c>
      <c r="BD231" s="51">
        <v>-150</v>
      </c>
      <c r="BE231" s="51">
        <v>150</v>
      </c>
      <c r="BF231" s="51">
        <v>550</v>
      </c>
      <c r="BG231" s="51">
        <v>750</v>
      </c>
      <c r="BH231" s="51"/>
      <c r="BI231" s="51"/>
      <c r="BJ231" s="51">
        <f t="shared" si="321"/>
        <v>244.44418604651156</v>
      </c>
      <c r="BK231" s="51">
        <f t="shared" si="269"/>
        <v>244.44418604651156</v>
      </c>
      <c r="BL231" s="51">
        <f t="shared" si="270"/>
        <v>244.44418604651156</v>
      </c>
      <c r="BM231" s="51">
        <f t="shared" si="271"/>
        <v>244.44418604651156</v>
      </c>
      <c r="BN231" s="51">
        <f t="shared" si="272"/>
        <v>244.44418604651156</v>
      </c>
      <c r="BO231" s="51">
        <f t="shared" si="273"/>
        <v>244.44418604651156</v>
      </c>
      <c r="BP231" s="51" t="str">
        <f t="shared" si="274"/>
        <v/>
      </c>
      <c r="BQ231" s="148" t="str">
        <f t="shared" si="275"/>
        <v/>
      </c>
      <c r="BR231" s="170">
        <f t="shared" si="299"/>
        <v>6</v>
      </c>
      <c r="BS231" s="172">
        <f t="shared" si="300"/>
        <v>200</v>
      </c>
      <c r="BT231" s="172" t="str">
        <f t="shared" si="276"/>
        <v>hole</v>
      </c>
      <c r="BU231" s="172">
        <f t="shared" si="277"/>
        <v>300</v>
      </c>
      <c r="BV231" s="172" t="str">
        <f t="shared" si="278"/>
        <v>hole</v>
      </c>
      <c r="BW231" s="172">
        <f t="shared" si="279"/>
        <v>200</v>
      </c>
      <c r="BX231" s="172">
        <f t="shared" si="280"/>
        <v>0</v>
      </c>
      <c r="BY231" s="173">
        <f t="shared" si="281"/>
        <v>0</v>
      </c>
      <c r="BZ231" s="123" cm="1">
        <f t="array" ref="BZ231">IF(ISEVEN(BR231),SUM(BS231:BY231),SUM(ABS(BS231:BY231)))</f>
        <v>700</v>
      </c>
      <c r="CA231" s="112">
        <f t="shared" si="301"/>
        <v>12140.930232558141</v>
      </c>
      <c r="CB231" s="126">
        <f t="shared" si="302"/>
        <v>-650</v>
      </c>
      <c r="CC231" s="41">
        <f t="shared" si="282"/>
        <v>0</v>
      </c>
      <c r="CD231" s="41">
        <f t="shared" si="283"/>
        <v>0</v>
      </c>
      <c r="CE231" s="41">
        <f t="shared" si="284"/>
        <v>0</v>
      </c>
      <c r="CF231" s="41">
        <f t="shared" si="285"/>
        <v>650</v>
      </c>
      <c r="CG231" s="41">
        <f t="shared" si="286"/>
        <v>0</v>
      </c>
      <c r="CH231" s="112">
        <f t="shared" si="287"/>
        <v>0</v>
      </c>
      <c r="CI231" s="196">
        <f t="shared" si="303"/>
        <v>0</v>
      </c>
      <c r="CJ231" s="2">
        <f t="shared" si="304"/>
        <v>244.44418604651156</v>
      </c>
      <c r="CK231" s="200">
        <f t="shared" si="288"/>
        <v>0</v>
      </c>
      <c r="CL231" s="201">
        <f t="shared" si="289"/>
        <v>244.44418604651156</v>
      </c>
      <c r="CN231" s="126">
        <f t="shared" si="290"/>
        <v>244.44418604651156</v>
      </c>
      <c r="CO231" s="50">
        <f t="shared" si="305"/>
        <v>3.0885929203539821E-3</v>
      </c>
      <c r="CP231" s="40">
        <f t="shared" si="306"/>
        <v>25.5</v>
      </c>
      <c r="CQ231" s="41">
        <f t="shared" si="307"/>
        <v>309593.72093023261</v>
      </c>
      <c r="CR231" s="41">
        <f t="shared" si="308"/>
        <v>309593.72093023261</v>
      </c>
      <c r="CS231" s="41">
        <f t="shared" si="309"/>
        <v>0</v>
      </c>
      <c r="CT231" s="41">
        <f t="shared" si="310"/>
        <v>75678385.117901564</v>
      </c>
      <c r="CU231" s="112">
        <f t="shared" si="311"/>
        <v>0</v>
      </c>
    </row>
    <row r="232" spans="2:115" x14ac:dyDescent="0.25">
      <c r="B232" s="129">
        <v>22</v>
      </c>
      <c r="C232" s="114">
        <f>+$D$77-(B232-0.5)*$G$203</f>
        <v>227.09999999999997</v>
      </c>
      <c r="D232" s="41" t="str">
        <f t="shared" si="314"/>
        <v/>
      </c>
      <c r="E232" s="41">
        <f t="shared" si="228"/>
        <v>922.9</v>
      </c>
      <c r="F232" s="41">
        <f t="shared" si="229"/>
        <v>750</v>
      </c>
      <c r="G232" s="41">
        <f t="shared" si="230"/>
        <v>1377.1</v>
      </c>
      <c r="H232" s="41" t="str">
        <f t="shared" si="231"/>
        <v/>
      </c>
      <c r="I232" s="41">
        <f t="shared" si="232"/>
        <v>-1377.1</v>
      </c>
      <c r="J232" s="41">
        <f t="shared" si="233"/>
        <v>-750</v>
      </c>
      <c r="K232" s="121">
        <f t="shared" si="234"/>
        <v>-922.9</v>
      </c>
      <c r="L232" s="126" t="str">
        <f t="shared" si="315"/>
        <v/>
      </c>
      <c r="M232" s="41">
        <f t="shared" si="235"/>
        <v>-77.099999999999966</v>
      </c>
      <c r="N232" s="41">
        <f t="shared" si="236"/>
        <v>-150</v>
      </c>
      <c r="O232" s="41">
        <f t="shared" si="237"/>
        <v>377.1</v>
      </c>
      <c r="P232" s="41" t="str">
        <f t="shared" si="238"/>
        <v/>
      </c>
      <c r="Q232" s="41">
        <f t="shared" si="239"/>
        <v>-1077.0999999999999</v>
      </c>
      <c r="R232" s="41">
        <f t="shared" si="240"/>
        <v>-550</v>
      </c>
      <c r="S232" s="112">
        <f t="shared" si="241"/>
        <v>-622.9</v>
      </c>
      <c r="T232" s="123" t="str">
        <f t="shared" si="316"/>
        <v/>
      </c>
      <c r="U232" s="41">
        <f t="shared" si="242"/>
        <v>622.9</v>
      </c>
      <c r="V232" s="41">
        <f t="shared" si="243"/>
        <v>550</v>
      </c>
      <c r="W232" s="41">
        <f t="shared" si="244"/>
        <v>1077.0999999999999</v>
      </c>
      <c r="X232" s="41" t="str">
        <f t="shared" si="245"/>
        <v/>
      </c>
      <c r="Y232" s="41">
        <f t="shared" si="246"/>
        <v>-377.1</v>
      </c>
      <c r="Z232" s="41">
        <f t="shared" si="247"/>
        <v>150</v>
      </c>
      <c r="AA232" s="41">
        <f t="shared" si="248"/>
        <v>77.099999999999966</v>
      </c>
      <c r="AB232" s="53"/>
      <c r="AC232" s="126" t="str">
        <f t="shared" si="317"/>
        <v/>
      </c>
      <c r="AD232" s="41" t="str">
        <f t="shared" si="249"/>
        <v/>
      </c>
      <c r="AE232" s="41">
        <f t="shared" si="250"/>
        <v>750</v>
      </c>
      <c r="AF232" s="41" t="str">
        <f t="shared" si="251"/>
        <v/>
      </c>
      <c r="AG232" s="41" t="str">
        <f t="shared" si="252"/>
        <v/>
      </c>
      <c r="AH232" s="41" t="str">
        <f t="shared" si="253"/>
        <v/>
      </c>
      <c r="AI232" s="41">
        <f t="shared" si="254"/>
        <v>-750</v>
      </c>
      <c r="AJ232" s="112" t="str">
        <f t="shared" si="255"/>
        <v/>
      </c>
      <c r="AK232" s="126" t="str">
        <f t="shared" si="318"/>
        <v/>
      </c>
      <c r="AL232" s="41" t="str">
        <f t="shared" si="256"/>
        <v/>
      </c>
      <c r="AM232" s="41">
        <f t="shared" si="257"/>
        <v>-150</v>
      </c>
      <c r="AN232" s="41" t="str">
        <f t="shared" si="258"/>
        <v/>
      </c>
      <c r="AO232" s="41" t="str">
        <f t="shared" si="259"/>
        <v/>
      </c>
      <c r="AP232" s="41" t="str">
        <f t="shared" si="260"/>
        <v/>
      </c>
      <c r="AQ232" s="41">
        <f t="shared" si="261"/>
        <v>-550</v>
      </c>
      <c r="AR232" s="112" t="str">
        <f t="shared" si="262"/>
        <v/>
      </c>
      <c r="AS232" s="123" t="str">
        <f t="shared" si="319"/>
        <v/>
      </c>
      <c r="AT232" s="41" t="str">
        <f t="shared" si="263"/>
        <v/>
      </c>
      <c r="AU232" s="41">
        <f t="shared" si="264"/>
        <v>550</v>
      </c>
      <c r="AV232" s="41" t="str">
        <f t="shared" si="265"/>
        <v/>
      </c>
      <c r="AW232" s="41" t="str">
        <f t="shared" si="266"/>
        <v/>
      </c>
      <c r="AX232" s="41" t="str">
        <f t="shared" si="267"/>
        <v/>
      </c>
      <c r="AY232" s="41">
        <f t="shared" si="268"/>
        <v>150</v>
      </c>
      <c r="AZ232" s="41" t="str">
        <f t="shared" si="320"/>
        <v/>
      </c>
      <c r="BA232" s="53"/>
      <c r="BB232" s="147" cm="1">
        <f t="array" ref="BB232:BG232">IFERROR(_xlfn._xlws.SORT(_xlfn.UNIQUE(_xlfn._xlws.FILTER($AC232:$AZ232,ISNUMBER($AC232:$AZ232)),TRUE),,,TRUE),"")</f>
        <v>-750</v>
      </c>
      <c r="BC232" s="51">
        <v>-550</v>
      </c>
      <c r="BD232" s="51">
        <v>-150</v>
      </c>
      <c r="BE232" s="51">
        <v>150</v>
      </c>
      <c r="BF232" s="51">
        <v>550</v>
      </c>
      <c r="BG232" s="51">
        <v>750</v>
      </c>
      <c r="BH232" s="51"/>
      <c r="BI232" s="51"/>
      <c r="BJ232" s="51">
        <f t="shared" si="321"/>
        <v>227.09999999999997</v>
      </c>
      <c r="BK232" s="51">
        <f t="shared" si="269"/>
        <v>227.09999999999997</v>
      </c>
      <c r="BL232" s="51">
        <f t="shared" si="270"/>
        <v>227.09999999999997</v>
      </c>
      <c r="BM232" s="51">
        <f t="shared" si="271"/>
        <v>227.09999999999997</v>
      </c>
      <c r="BN232" s="51">
        <f t="shared" si="272"/>
        <v>227.09999999999997</v>
      </c>
      <c r="BO232" s="51">
        <f t="shared" si="273"/>
        <v>227.09999999999997</v>
      </c>
      <c r="BP232" s="51" t="str">
        <f t="shared" si="274"/>
        <v/>
      </c>
      <c r="BQ232" s="148" t="str">
        <f t="shared" si="275"/>
        <v/>
      </c>
      <c r="BR232" s="170">
        <f t="shared" si="299"/>
        <v>6</v>
      </c>
      <c r="BS232" s="172">
        <f t="shared" si="300"/>
        <v>200</v>
      </c>
      <c r="BT232" s="172" t="str">
        <f t="shared" si="276"/>
        <v>hole</v>
      </c>
      <c r="BU232" s="172">
        <f t="shared" si="277"/>
        <v>300</v>
      </c>
      <c r="BV232" s="172" t="str">
        <f t="shared" si="278"/>
        <v>hole</v>
      </c>
      <c r="BW232" s="172">
        <f t="shared" si="279"/>
        <v>200</v>
      </c>
      <c r="BX232" s="172">
        <f t="shared" si="280"/>
        <v>0</v>
      </c>
      <c r="BY232" s="173">
        <f t="shared" si="281"/>
        <v>0</v>
      </c>
      <c r="BZ232" s="123" cm="1">
        <f t="array" ref="BZ232">IF(ISEVEN(BR232),SUM(BS232:BY232),SUM(ABS(BS232:BY232)))</f>
        <v>700</v>
      </c>
      <c r="CA232" s="112">
        <f t="shared" si="301"/>
        <v>12140.930232558141</v>
      </c>
      <c r="CB232" s="126">
        <f t="shared" si="302"/>
        <v>-650</v>
      </c>
      <c r="CC232" s="41">
        <f t="shared" si="282"/>
        <v>0</v>
      </c>
      <c r="CD232" s="41">
        <f t="shared" si="283"/>
        <v>0</v>
      </c>
      <c r="CE232" s="41">
        <f t="shared" si="284"/>
        <v>0</v>
      </c>
      <c r="CF232" s="41">
        <f t="shared" si="285"/>
        <v>650</v>
      </c>
      <c r="CG232" s="41">
        <f t="shared" si="286"/>
        <v>0</v>
      </c>
      <c r="CH232" s="112">
        <f t="shared" si="287"/>
        <v>0</v>
      </c>
      <c r="CI232" s="196">
        <f t="shared" si="303"/>
        <v>0</v>
      </c>
      <c r="CJ232" s="2">
        <f t="shared" si="304"/>
        <v>227.09999999999997</v>
      </c>
      <c r="CK232" s="200">
        <f t="shared" si="288"/>
        <v>0</v>
      </c>
      <c r="CL232" s="201">
        <f t="shared" si="289"/>
        <v>227.09999999999997</v>
      </c>
      <c r="CN232" s="126">
        <f t="shared" si="290"/>
        <v>227.09999999999997</v>
      </c>
      <c r="CO232" s="50">
        <f t="shared" si="305"/>
        <v>3.0225929203539824E-3</v>
      </c>
      <c r="CP232" s="40">
        <f t="shared" si="306"/>
        <v>25.5</v>
      </c>
      <c r="CQ232" s="41">
        <f t="shared" si="307"/>
        <v>309593.72093023261</v>
      </c>
      <c r="CR232" s="41">
        <f t="shared" si="308"/>
        <v>309593.72093023261</v>
      </c>
      <c r="CS232" s="41">
        <f t="shared" si="309"/>
        <v>0</v>
      </c>
      <c r="CT232" s="41">
        <f t="shared" si="310"/>
        <v>70308734.02325581</v>
      </c>
      <c r="CU232" s="112">
        <f t="shared" si="311"/>
        <v>0</v>
      </c>
    </row>
    <row r="233" spans="2:115" x14ac:dyDescent="0.25">
      <c r="B233" s="129">
        <v>23</v>
      </c>
      <c r="C233" s="114">
        <f>+$D$77-(B233-0.5)*$G$203</f>
        <v>209.75581395348831</v>
      </c>
      <c r="D233" s="41" t="str">
        <f t="shared" si="314"/>
        <v/>
      </c>
      <c r="E233" s="41">
        <f t="shared" si="228"/>
        <v>940.2441860465118</v>
      </c>
      <c r="F233" s="41">
        <f t="shared" si="229"/>
        <v>750</v>
      </c>
      <c r="G233" s="41">
        <f t="shared" si="230"/>
        <v>1359.7558139534883</v>
      </c>
      <c r="H233" s="41" t="str">
        <f t="shared" si="231"/>
        <v/>
      </c>
      <c r="I233" s="41">
        <f t="shared" si="232"/>
        <v>-1359.7558139534883</v>
      </c>
      <c r="J233" s="41">
        <f t="shared" si="233"/>
        <v>-750</v>
      </c>
      <c r="K233" s="121">
        <f t="shared" si="234"/>
        <v>-940.2441860465118</v>
      </c>
      <c r="L233" s="126" t="str">
        <f t="shared" si="315"/>
        <v/>
      </c>
      <c r="M233" s="41">
        <f t="shared" si="235"/>
        <v>-59.755813953488321</v>
      </c>
      <c r="N233" s="41">
        <f t="shared" si="236"/>
        <v>-150</v>
      </c>
      <c r="O233" s="41">
        <f t="shared" si="237"/>
        <v>359.75581395348831</v>
      </c>
      <c r="P233" s="41" t="str">
        <f t="shared" si="238"/>
        <v/>
      </c>
      <c r="Q233" s="41">
        <f t="shared" si="239"/>
        <v>-1059.7558139534883</v>
      </c>
      <c r="R233" s="41">
        <f t="shared" si="240"/>
        <v>-550</v>
      </c>
      <c r="S233" s="112">
        <f t="shared" si="241"/>
        <v>-640.24418604651169</v>
      </c>
      <c r="T233" s="123" t="str">
        <f t="shared" si="316"/>
        <v/>
      </c>
      <c r="U233" s="41">
        <f t="shared" si="242"/>
        <v>640.24418604651169</v>
      </c>
      <c r="V233" s="41">
        <f t="shared" si="243"/>
        <v>550</v>
      </c>
      <c r="W233" s="41">
        <f t="shared" si="244"/>
        <v>1059.7558139534883</v>
      </c>
      <c r="X233" s="41" t="str">
        <f t="shared" si="245"/>
        <v/>
      </c>
      <c r="Y233" s="41">
        <f t="shared" si="246"/>
        <v>-359.75581395348831</v>
      </c>
      <c r="Z233" s="41">
        <f t="shared" si="247"/>
        <v>150</v>
      </c>
      <c r="AA233" s="41">
        <f t="shared" si="248"/>
        <v>59.755813953488321</v>
      </c>
      <c r="AB233" s="53"/>
      <c r="AC233" s="126" t="str">
        <f t="shared" si="317"/>
        <v/>
      </c>
      <c r="AD233" s="41" t="str">
        <f t="shared" si="249"/>
        <v/>
      </c>
      <c r="AE233" s="41">
        <f t="shared" si="250"/>
        <v>750</v>
      </c>
      <c r="AF233" s="41" t="str">
        <f t="shared" si="251"/>
        <v/>
      </c>
      <c r="AG233" s="41" t="str">
        <f t="shared" si="252"/>
        <v/>
      </c>
      <c r="AH233" s="41" t="str">
        <f t="shared" si="253"/>
        <v/>
      </c>
      <c r="AI233" s="41">
        <f t="shared" si="254"/>
        <v>-750</v>
      </c>
      <c r="AJ233" s="112" t="str">
        <f t="shared" si="255"/>
        <v/>
      </c>
      <c r="AK233" s="126" t="str">
        <f t="shared" si="318"/>
        <v/>
      </c>
      <c r="AL233" s="41" t="str">
        <f t="shared" si="256"/>
        <v/>
      </c>
      <c r="AM233" s="41">
        <f t="shared" si="257"/>
        <v>-150</v>
      </c>
      <c r="AN233" s="41" t="str">
        <f t="shared" si="258"/>
        <v/>
      </c>
      <c r="AO233" s="41" t="str">
        <f t="shared" si="259"/>
        <v/>
      </c>
      <c r="AP233" s="41" t="str">
        <f t="shared" si="260"/>
        <v/>
      </c>
      <c r="AQ233" s="41">
        <f t="shared" si="261"/>
        <v>-550</v>
      </c>
      <c r="AR233" s="112" t="str">
        <f t="shared" si="262"/>
        <v/>
      </c>
      <c r="AS233" s="123" t="str">
        <f t="shared" si="319"/>
        <v/>
      </c>
      <c r="AT233" s="41" t="str">
        <f t="shared" si="263"/>
        <v/>
      </c>
      <c r="AU233" s="41">
        <f t="shared" si="264"/>
        <v>550</v>
      </c>
      <c r="AV233" s="41" t="str">
        <f t="shared" si="265"/>
        <v/>
      </c>
      <c r="AW233" s="41" t="str">
        <f t="shared" si="266"/>
        <v/>
      </c>
      <c r="AX233" s="41" t="str">
        <f t="shared" si="267"/>
        <v/>
      </c>
      <c r="AY233" s="41">
        <f t="shared" si="268"/>
        <v>150</v>
      </c>
      <c r="AZ233" s="41" t="str">
        <f t="shared" si="320"/>
        <v/>
      </c>
      <c r="BA233" s="53"/>
      <c r="BB233" s="147" cm="1">
        <f t="array" ref="BB233:BG233">IFERROR(_xlfn._xlws.SORT(_xlfn.UNIQUE(_xlfn._xlws.FILTER($AC233:$AZ233,ISNUMBER($AC233:$AZ233)),TRUE),,,TRUE),"")</f>
        <v>-750</v>
      </c>
      <c r="BC233" s="51">
        <v>-550</v>
      </c>
      <c r="BD233" s="51">
        <v>-150</v>
      </c>
      <c r="BE233" s="51">
        <v>150</v>
      </c>
      <c r="BF233" s="51">
        <v>550</v>
      </c>
      <c r="BG233" s="51">
        <v>750</v>
      </c>
      <c r="BH233" s="51"/>
      <c r="BI233" s="51"/>
      <c r="BJ233" s="51">
        <f t="shared" si="321"/>
        <v>209.75581395348831</v>
      </c>
      <c r="BK233" s="51">
        <f t="shared" si="269"/>
        <v>209.75581395348831</v>
      </c>
      <c r="BL233" s="51">
        <f t="shared" si="270"/>
        <v>209.75581395348831</v>
      </c>
      <c r="BM233" s="51">
        <f t="shared" si="271"/>
        <v>209.75581395348831</v>
      </c>
      <c r="BN233" s="51">
        <f t="shared" si="272"/>
        <v>209.75581395348831</v>
      </c>
      <c r="BO233" s="51">
        <f t="shared" si="273"/>
        <v>209.75581395348831</v>
      </c>
      <c r="BP233" s="51" t="str">
        <f t="shared" si="274"/>
        <v/>
      </c>
      <c r="BQ233" s="148" t="str">
        <f t="shared" si="275"/>
        <v/>
      </c>
      <c r="BR233" s="170">
        <f t="shared" si="299"/>
        <v>6</v>
      </c>
      <c r="BS233" s="172">
        <f t="shared" si="300"/>
        <v>200</v>
      </c>
      <c r="BT233" s="172" t="str">
        <f t="shared" si="276"/>
        <v>hole</v>
      </c>
      <c r="BU233" s="172">
        <f t="shared" si="277"/>
        <v>300</v>
      </c>
      <c r="BV233" s="172" t="str">
        <f t="shared" si="278"/>
        <v>hole</v>
      </c>
      <c r="BW233" s="172">
        <f t="shared" si="279"/>
        <v>200</v>
      </c>
      <c r="BX233" s="172">
        <f t="shared" si="280"/>
        <v>0</v>
      </c>
      <c r="BY233" s="173">
        <f t="shared" si="281"/>
        <v>0</v>
      </c>
      <c r="BZ233" s="123" cm="1">
        <f t="array" ref="BZ233">IF(ISEVEN(BR233),SUM(BS233:BY233),SUM(ABS(BS233:BY233)))</f>
        <v>700</v>
      </c>
      <c r="CA233" s="112">
        <f t="shared" si="301"/>
        <v>12140.930232558141</v>
      </c>
      <c r="CB233" s="126">
        <f t="shared" si="302"/>
        <v>-650</v>
      </c>
      <c r="CC233" s="41">
        <f t="shared" si="282"/>
        <v>0</v>
      </c>
      <c r="CD233" s="41">
        <f t="shared" si="283"/>
        <v>0</v>
      </c>
      <c r="CE233" s="41">
        <f t="shared" si="284"/>
        <v>0</v>
      </c>
      <c r="CF233" s="41">
        <f t="shared" si="285"/>
        <v>650</v>
      </c>
      <c r="CG233" s="41">
        <f t="shared" si="286"/>
        <v>0</v>
      </c>
      <c r="CH233" s="112">
        <f t="shared" si="287"/>
        <v>0</v>
      </c>
      <c r="CI233" s="196">
        <f t="shared" si="303"/>
        <v>0</v>
      </c>
      <c r="CJ233" s="2">
        <f t="shared" si="304"/>
        <v>209.75581395348831</v>
      </c>
      <c r="CK233" s="200">
        <f t="shared" si="288"/>
        <v>0</v>
      </c>
      <c r="CL233" s="201">
        <f t="shared" si="289"/>
        <v>209.75581395348831</v>
      </c>
      <c r="CN233" s="126">
        <f t="shared" si="290"/>
        <v>209.75581395348831</v>
      </c>
      <c r="CO233" s="50">
        <f t="shared" si="305"/>
        <v>2.9565929203539823E-3</v>
      </c>
      <c r="CP233" s="40">
        <f t="shared" si="306"/>
        <v>25.5</v>
      </c>
      <c r="CQ233" s="41">
        <f t="shared" si="307"/>
        <v>309593.72093023261</v>
      </c>
      <c r="CR233" s="41">
        <f t="shared" si="308"/>
        <v>309593.72093023261</v>
      </c>
      <c r="CS233" s="41">
        <f t="shared" si="309"/>
        <v>0</v>
      </c>
      <c r="CT233" s="41">
        <f t="shared" si="310"/>
        <v>64939082.928610049</v>
      </c>
      <c r="CU233" s="112">
        <f t="shared" si="311"/>
        <v>0</v>
      </c>
    </row>
    <row r="234" spans="2:115" x14ac:dyDescent="0.25">
      <c r="B234" s="129">
        <v>24</v>
      </c>
      <c r="C234" s="114">
        <f>+$D$77-(B234-0.5)*$G$203</f>
        <v>192.41162790697666</v>
      </c>
      <c r="D234" s="41" t="str">
        <f t="shared" si="314"/>
        <v/>
      </c>
      <c r="E234" s="41">
        <f t="shared" si="228"/>
        <v>957.58837209302339</v>
      </c>
      <c r="F234" s="41">
        <f t="shared" si="229"/>
        <v>750</v>
      </c>
      <c r="G234" s="41">
        <f t="shared" si="230"/>
        <v>1342.4116279069765</v>
      </c>
      <c r="H234" s="41" t="str">
        <f t="shared" si="231"/>
        <v/>
      </c>
      <c r="I234" s="41">
        <f t="shared" si="232"/>
        <v>-1342.4116279069765</v>
      </c>
      <c r="J234" s="41">
        <f t="shared" si="233"/>
        <v>-750</v>
      </c>
      <c r="K234" s="121">
        <f t="shared" si="234"/>
        <v>-957.58837209302339</v>
      </c>
      <c r="L234" s="126" t="str">
        <f t="shared" si="315"/>
        <v/>
      </c>
      <c r="M234" s="41">
        <f t="shared" si="235"/>
        <v>-42.411627906976648</v>
      </c>
      <c r="N234" s="41">
        <f t="shared" si="236"/>
        <v>-150</v>
      </c>
      <c r="O234" s="41">
        <f t="shared" si="237"/>
        <v>342.41162790697666</v>
      </c>
      <c r="P234" s="41" t="str">
        <f t="shared" si="238"/>
        <v/>
      </c>
      <c r="Q234" s="41">
        <f t="shared" si="239"/>
        <v>-1042.4116279069767</v>
      </c>
      <c r="R234" s="41">
        <f t="shared" si="240"/>
        <v>-550</v>
      </c>
      <c r="S234" s="112">
        <f t="shared" si="241"/>
        <v>-657.58837209302339</v>
      </c>
      <c r="T234" s="123" t="str">
        <f t="shared" si="316"/>
        <v/>
      </c>
      <c r="U234" s="41">
        <f t="shared" si="242"/>
        <v>657.58837209302339</v>
      </c>
      <c r="V234" s="41">
        <f t="shared" si="243"/>
        <v>550</v>
      </c>
      <c r="W234" s="41">
        <f t="shared" si="244"/>
        <v>1042.4116279069767</v>
      </c>
      <c r="X234" s="41" t="str">
        <f t="shared" si="245"/>
        <v/>
      </c>
      <c r="Y234" s="41">
        <f t="shared" si="246"/>
        <v>-342.41162790697666</v>
      </c>
      <c r="Z234" s="41">
        <f t="shared" si="247"/>
        <v>150</v>
      </c>
      <c r="AA234" s="41">
        <f t="shared" si="248"/>
        <v>42.411627906976648</v>
      </c>
      <c r="AB234" s="53"/>
      <c r="AC234" s="126" t="str">
        <f t="shared" si="317"/>
        <v/>
      </c>
      <c r="AD234" s="41" t="str">
        <f t="shared" si="249"/>
        <v/>
      </c>
      <c r="AE234" s="41">
        <f t="shared" si="250"/>
        <v>750</v>
      </c>
      <c r="AF234" s="41" t="str">
        <f t="shared" si="251"/>
        <v/>
      </c>
      <c r="AG234" s="41" t="str">
        <f t="shared" si="252"/>
        <v/>
      </c>
      <c r="AH234" s="41" t="str">
        <f t="shared" si="253"/>
        <v/>
      </c>
      <c r="AI234" s="41">
        <f t="shared" si="254"/>
        <v>-750</v>
      </c>
      <c r="AJ234" s="112" t="str">
        <f t="shared" si="255"/>
        <v/>
      </c>
      <c r="AK234" s="126" t="str">
        <f t="shared" si="318"/>
        <v/>
      </c>
      <c r="AL234" s="41" t="str">
        <f t="shared" si="256"/>
        <v/>
      </c>
      <c r="AM234" s="41">
        <f t="shared" si="257"/>
        <v>-150</v>
      </c>
      <c r="AN234" s="41" t="str">
        <f t="shared" si="258"/>
        <v/>
      </c>
      <c r="AO234" s="41" t="str">
        <f t="shared" si="259"/>
        <v/>
      </c>
      <c r="AP234" s="41" t="str">
        <f t="shared" si="260"/>
        <v/>
      </c>
      <c r="AQ234" s="41">
        <f t="shared" si="261"/>
        <v>-550</v>
      </c>
      <c r="AR234" s="112" t="str">
        <f t="shared" si="262"/>
        <v/>
      </c>
      <c r="AS234" s="123" t="str">
        <f t="shared" si="319"/>
        <v/>
      </c>
      <c r="AT234" s="41" t="str">
        <f t="shared" si="263"/>
        <v/>
      </c>
      <c r="AU234" s="41">
        <f t="shared" si="264"/>
        <v>550</v>
      </c>
      <c r="AV234" s="41" t="str">
        <f t="shared" si="265"/>
        <v/>
      </c>
      <c r="AW234" s="41" t="str">
        <f t="shared" si="266"/>
        <v/>
      </c>
      <c r="AX234" s="41" t="str">
        <f t="shared" si="267"/>
        <v/>
      </c>
      <c r="AY234" s="41">
        <f t="shared" si="268"/>
        <v>150</v>
      </c>
      <c r="AZ234" s="41" t="str">
        <f t="shared" si="320"/>
        <v/>
      </c>
      <c r="BA234" s="53"/>
      <c r="BB234" s="147" cm="1">
        <f t="array" ref="BB234:BG234">IFERROR(_xlfn._xlws.SORT(_xlfn.UNIQUE(_xlfn._xlws.FILTER($AC234:$AZ234,ISNUMBER($AC234:$AZ234)),TRUE),,,TRUE),"")</f>
        <v>-750</v>
      </c>
      <c r="BC234" s="51">
        <v>-550</v>
      </c>
      <c r="BD234" s="51">
        <v>-150</v>
      </c>
      <c r="BE234" s="51">
        <v>150</v>
      </c>
      <c r="BF234" s="51">
        <v>550</v>
      </c>
      <c r="BG234" s="51">
        <v>750</v>
      </c>
      <c r="BH234" s="51"/>
      <c r="BI234" s="51"/>
      <c r="BJ234" s="51">
        <f t="shared" si="321"/>
        <v>192.41162790697666</v>
      </c>
      <c r="BK234" s="51">
        <f t="shared" si="269"/>
        <v>192.41162790697666</v>
      </c>
      <c r="BL234" s="51">
        <f t="shared" si="270"/>
        <v>192.41162790697666</v>
      </c>
      <c r="BM234" s="51">
        <f t="shared" si="271"/>
        <v>192.41162790697666</v>
      </c>
      <c r="BN234" s="51">
        <f t="shared" si="272"/>
        <v>192.41162790697666</v>
      </c>
      <c r="BO234" s="51">
        <f t="shared" si="273"/>
        <v>192.41162790697666</v>
      </c>
      <c r="BP234" s="51" t="str">
        <f t="shared" si="274"/>
        <v/>
      </c>
      <c r="BQ234" s="148" t="str">
        <f t="shared" si="275"/>
        <v/>
      </c>
      <c r="BR234" s="170">
        <f t="shared" si="299"/>
        <v>6</v>
      </c>
      <c r="BS234" s="172">
        <f t="shared" si="300"/>
        <v>200</v>
      </c>
      <c r="BT234" s="172" t="str">
        <f t="shared" si="276"/>
        <v>hole</v>
      </c>
      <c r="BU234" s="172">
        <f t="shared" si="277"/>
        <v>300</v>
      </c>
      <c r="BV234" s="172" t="str">
        <f t="shared" si="278"/>
        <v>hole</v>
      </c>
      <c r="BW234" s="172">
        <f t="shared" si="279"/>
        <v>200</v>
      </c>
      <c r="BX234" s="172">
        <f t="shared" si="280"/>
        <v>0</v>
      </c>
      <c r="BY234" s="173">
        <f t="shared" si="281"/>
        <v>0</v>
      </c>
      <c r="BZ234" s="123" cm="1">
        <f t="array" ref="BZ234">IF(ISEVEN(BR234),SUM(BS234:BY234),SUM(ABS(BS234:BY234)))</f>
        <v>700</v>
      </c>
      <c r="CA234" s="112">
        <f t="shared" si="301"/>
        <v>12140.930232558141</v>
      </c>
      <c r="CB234" s="126">
        <f t="shared" si="302"/>
        <v>-650</v>
      </c>
      <c r="CC234" s="41">
        <f t="shared" si="282"/>
        <v>0</v>
      </c>
      <c r="CD234" s="41">
        <f t="shared" si="283"/>
        <v>0</v>
      </c>
      <c r="CE234" s="41">
        <f t="shared" si="284"/>
        <v>0</v>
      </c>
      <c r="CF234" s="41">
        <f t="shared" si="285"/>
        <v>650</v>
      </c>
      <c r="CG234" s="41">
        <f t="shared" si="286"/>
        <v>0</v>
      </c>
      <c r="CH234" s="112">
        <f t="shared" si="287"/>
        <v>0</v>
      </c>
      <c r="CI234" s="196">
        <f t="shared" si="303"/>
        <v>0</v>
      </c>
      <c r="CJ234" s="2">
        <f t="shared" si="304"/>
        <v>192.41162790697666</v>
      </c>
      <c r="CK234" s="200">
        <f t="shared" si="288"/>
        <v>0</v>
      </c>
      <c r="CL234" s="201">
        <f t="shared" si="289"/>
        <v>192.41162790697666</v>
      </c>
      <c r="CN234" s="126">
        <f t="shared" si="290"/>
        <v>192.41162790697666</v>
      </c>
      <c r="CO234" s="50">
        <f t="shared" si="305"/>
        <v>2.8905929203539822E-3</v>
      </c>
      <c r="CP234" s="40">
        <f t="shared" si="306"/>
        <v>25.5</v>
      </c>
      <c r="CQ234" s="41">
        <f t="shared" si="307"/>
        <v>309593.72093023261</v>
      </c>
      <c r="CR234" s="41">
        <f t="shared" si="308"/>
        <v>309593.72093023261</v>
      </c>
      <c r="CS234" s="41">
        <f t="shared" si="309"/>
        <v>0</v>
      </c>
      <c r="CT234" s="41">
        <f t="shared" si="310"/>
        <v>59569431.833964288</v>
      </c>
      <c r="CU234" s="112">
        <f t="shared" si="311"/>
        <v>0</v>
      </c>
    </row>
    <row r="235" spans="2:115" x14ac:dyDescent="0.25">
      <c r="B235" s="129">
        <v>25</v>
      </c>
      <c r="C235" s="114">
        <f>+$D$77-(B235-0.5)*$G$203</f>
        <v>175.06744186046507</v>
      </c>
      <c r="D235" s="41" t="str">
        <f t="shared" si="314"/>
        <v/>
      </c>
      <c r="E235" s="41">
        <f t="shared" si="228"/>
        <v>974.93255813953499</v>
      </c>
      <c r="F235" s="41">
        <f t="shared" si="229"/>
        <v>750</v>
      </c>
      <c r="G235" s="41">
        <f t="shared" si="230"/>
        <v>1325.0674418604651</v>
      </c>
      <c r="H235" s="41" t="str">
        <f t="shared" si="231"/>
        <v/>
      </c>
      <c r="I235" s="41">
        <f t="shared" si="232"/>
        <v>-1325.0674418604651</v>
      </c>
      <c r="J235" s="41">
        <f t="shared" si="233"/>
        <v>-750</v>
      </c>
      <c r="K235" s="121">
        <f t="shared" si="234"/>
        <v>-974.93255813953499</v>
      </c>
      <c r="L235" s="126" t="str">
        <f t="shared" si="315"/>
        <v/>
      </c>
      <c r="M235" s="41">
        <f t="shared" si="235"/>
        <v>-25.067441860465077</v>
      </c>
      <c r="N235" s="41">
        <f t="shared" si="236"/>
        <v>-150</v>
      </c>
      <c r="O235" s="41">
        <f t="shared" si="237"/>
        <v>325.06744186046507</v>
      </c>
      <c r="P235" s="41" t="str">
        <f t="shared" si="238"/>
        <v/>
      </c>
      <c r="Q235" s="41">
        <f t="shared" si="239"/>
        <v>-1025.0674418604651</v>
      </c>
      <c r="R235" s="41">
        <f t="shared" si="240"/>
        <v>-550</v>
      </c>
      <c r="S235" s="112">
        <f t="shared" si="241"/>
        <v>-674.93255813953499</v>
      </c>
      <c r="T235" s="123" t="str">
        <f t="shared" si="316"/>
        <v/>
      </c>
      <c r="U235" s="41">
        <f t="shared" si="242"/>
        <v>674.93255813953499</v>
      </c>
      <c r="V235" s="41">
        <f t="shared" si="243"/>
        <v>550</v>
      </c>
      <c r="W235" s="41">
        <f t="shared" si="244"/>
        <v>1025.0674418604651</v>
      </c>
      <c r="X235" s="41" t="str">
        <f t="shared" si="245"/>
        <v/>
      </c>
      <c r="Y235" s="41">
        <f t="shared" si="246"/>
        <v>-325.06744186046507</v>
      </c>
      <c r="Z235" s="41">
        <f t="shared" si="247"/>
        <v>150</v>
      </c>
      <c r="AA235" s="41">
        <f t="shared" si="248"/>
        <v>25.067441860465077</v>
      </c>
      <c r="AB235" s="53"/>
      <c r="AC235" s="126" t="str">
        <f t="shared" si="317"/>
        <v/>
      </c>
      <c r="AD235" s="41" t="str">
        <f t="shared" si="249"/>
        <v/>
      </c>
      <c r="AE235" s="41">
        <f t="shared" si="250"/>
        <v>750</v>
      </c>
      <c r="AF235" s="41" t="str">
        <f t="shared" si="251"/>
        <v/>
      </c>
      <c r="AG235" s="41" t="str">
        <f t="shared" si="252"/>
        <v/>
      </c>
      <c r="AH235" s="41" t="str">
        <f t="shared" si="253"/>
        <v/>
      </c>
      <c r="AI235" s="41">
        <f t="shared" si="254"/>
        <v>-750</v>
      </c>
      <c r="AJ235" s="112" t="str">
        <f t="shared" si="255"/>
        <v/>
      </c>
      <c r="AK235" s="126" t="str">
        <f t="shared" si="318"/>
        <v/>
      </c>
      <c r="AL235" s="41" t="str">
        <f t="shared" si="256"/>
        <v/>
      </c>
      <c r="AM235" s="41">
        <f t="shared" si="257"/>
        <v>-150</v>
      </c>
      <c r="AN235" s="41" t="str">
        <f t="shared" si="258"/>
        <v/>
      </c>
      <c r="AO235" s="41" t="str">
        <f t="shared" si="259"/>
        <v/>
      </c>
      <c r="AP235" s="41" t="str">
        <f t="shared" si="260"/>
        <v/>
      </c>
      <c r="AQ235" s="41">
        <f t="shared" si="261"/>
        <v>-550</v>
      </c>
      <c r="AR235" s="112" t="str">
        <f t="shared" si="262"/>
        <v/>
      </c>
      <c r="AS235" s="123" t="str">
        <f t="shared" si="319"/>
        <v/>
      </c>
      <c r="AT235" s="41" t="str">
        <f t="shared" si="263"/>
        <v/>
      </c>
      <c r="AU235" s="41">
        <f t="shared" si="264"/>
        <v>550</v>
      </c>
      <c r="AV235" s="41" t="str">
        <f t="shared" si="265"/>
        <v/>
      </c>
      <c r="AW235" s="41" t="str">
        <f t="shared" si="266"/>
        <v/>
      </c>
      <c r="AX235" s="41" t="str">
        <f t="shared" si="267"/>
        <v/>
      </c>
      <c r="AY235" s="41">
        <f t="shared" si="268"/>
        <v>150</v>
      </c>
      <c r="AZ235" s="41" t="str">
        <f t="shared" si="320"/>
        <v/>
      </c>
      <c r="BA235" s="53"/>
      <c r="BB235" s="147" cm="1">
        <f t="array" ref="BB235:BG235">IFERROR(_xlfn._xlws.SORT(_xlfn.UNIQUE(_xlfn._xlws.FILTER($AC235:$AZ235,ISNUMBER($AC235:$AZ235)),TRUE),,,TRUE),"")</f>
        <v>-750</v>
      </c>
      <c r="BC235" s="51">
        <v>-550</v>
      </c>
      <c r="BD235" s="51">
        <v>-150</v>
      </c>
      <c r="BE235" s="51">
        <v>150</v>
      </c>
      <c r="BF235" s="51">
        <v>550</v>
      </c>
      <c r="BG235" s="51">
        <v>750</v>
      </c>
      <c r="BH235" s="51"/>
      <c r="BI235" s="51"/>
      <c r="BJ235" s="51">
        <f t="shared" si="321"/>
        <v>175.06744186046507</v>
      </c>
      <c r="BK235" s="51">
        <f t="shared" si="269"/>
        <v>175.06744186046507</v>
      </c>
      <c r="BL235" s="51">
        <f t="shared" si="270"/>
        <v>175.06744186046507</v>
      </c>
      <c r="BM235" s="51">
        <f t="shared" si="271"/>
        <v>175.06744186046507</v>
      </c>
      <c r="BN235" s="51">
        <f t="shared" si="272"/>
        <v>175.06744186046507</v>
      </c>
      <c r="BO235" s="51">
        <f t="shared" si="273"/>
        <v>175.06744186046507</v>
      </c>
      <c r="BP235" s="51" t="str">
        <f t="shared" si="274"/>
        <v/>
      </c>
      <c r="BQ235" s="148" t="str">
        <f t="shared" si="275"/>
        <v/>
      </c>
      <c r="BR235" s="170">
        <f t="shared" si="299"/>
        <v>6</v>
      </c>
      <c r="BS235" s="172">
        <f t="shared" si="300"/>
        <v>200</v>
      </c>
      <c r="BT235" s="172" t="str">
        <f t="shared" si="276"/>
        <v>hole</v>
      </c>
      <c r="BU235" s="172">
        <f t="shared" si="277"/>
        <v>300</v>
      </c>
      <c r="BV235" s="172" t="str">
        <f t="shared" si="278"/>
        <v>hole</v>
      </c>
      <c r="BW235" s="172">
        <f t="shared" si="279"/>
        <v>200</v>
      </c>
      <c r="BX235" s="172">
        <f t="shared" si="280"/>
        <v>0</v>
      </c>
      <c r="BY235" s="173">
        <f t="shared" si="281"/>
        <v>0</v>
      </c>
      <c r="BZ235" s="123" cm="1">
        <f t="array" ref="BZ235">IF(ISEVEN(BR235),SUM(BS235:BY235),SUM(ABS(BS235:BY235)))</f>
        <v>700</v>
      </c>
      <c r="CA235" s="112">
        <f t="shared" si="301"/>
        <v>12140.930232558141</v>
      </c>
      <c r="CB235" s="126">
        <f t="shared" si="302"/>
        <v>-650</v>
      </c>
      <c r="CC235" s="41">
        <f t="shared" si="282"/>
        <v>0</v>
      </c>
      <c r="CD235" s="41">
        <f t="shared" si="283"/>
        <v>0</v>
      </c>
      <c r="CE235" s="41">
        <f t="shared" si="284"/>
        <v>0</v>
      </c>
      <c r="CF235" s="41">
        <f t="shared" si="285"/>
        <v>650</v>
      </c>
      <c r="CG235" s="41">
        <f t="shared" si="286"/>
        <v>0</v>
      </c>
      <c r="CH235" s="112">
        <f t="shared" si="287"/>
        <v>0</v>
      </c>
      <c r="CI235" s="196">
        <f t="shared" si="303"/>
        <v>0</v>
      </c>
      <c r="CJ235" s="2">
        <f t="shared" si="304"/>
        <v>175.06744186046507</v>
      </c>
      <c r="CK235" s="200">
        <f t="shared" si="288"/>
        <v>0</v>
      </c>
      <c r="CL235" s="201">
        <f t="shared" si="289"/>
        <v>175.06744186046507</v>
      </c>
      <c r="CN235" s="126">
        <f t="shared" si="290"/>
        <v>175.06744186046507</v>
      </c>
      <c r="CO235" s="50">
        <f t="shared" si="305"/>
        <v>2.8245929203539822E-3</v>
      </c>
      <c r="CP235" s="40">
        <f t="shared" si="306"/>
        <v>25.5</v>
      </c>
      <c r="CQ235" s="41">
        <f t="shared" si="307"/>
        <v>309593.72093023261</v>
      </c>
      <c r="CR235" s="41">
        <f t="shared" si="308"/>
        <v>309593.72093023261</v>
      </c>
      <c r="CS235" s="41">
        <f t="shared" si="309"/>
        <v>0</v>
      </c>
      <c r="CT235" s="41">
        <f t="shared" si="310"/>
        <v>54199780.739318542</v>
      </c>
      <c r="CU235" s="112">
        <f t="shared" si="311"/>
        <v>0</v>
      </c>
    </row>
    <row r="236" spans="2:115" x14ac:dyDescent="0.25">
      <c r="B236" s="129">
        <v>26</v>
      </c>
      <c r="C236" s="114">
        <f>+$D$77-(B236-0.5)*$G$203</f>
        <v>157.72325581395341</v>
      </c>
      <c r="D236" s="41" t="str">
        <f t="shared" si="314"/>
        <v/>
      </c>
      <c r="E236" s="41">
        <f t="shared" si="228"/>
        <v>992.27674418604659</v>
      </c>
      <c r="F236" s="41">
        <f t="shared" si="229"/>
        <v>750</v>
      </c>
      <c r="G236" s="41">
        <f t="shared" si="230"/>
        <v>1307.7232558139535</v>
      </c>
      <c r="H236" s="41" t="str">
        <f t="shared" si="231"/>
        <v/>
      </c>
      <c r="I236" s="41">
        <f t="shared" si="232"/>
        <v>-1307.7232558139535</v>
      </c>
      <c r="J236" s="41">
        <f t="shared" si="233"/>
        <v>-750</v>
      </c>
      <c r="K236" s="121">
        <f t="shared" si="234"/>
        <v>-992.27674418604659</v>
      </c>
      <c r="L236" s="126" t="str">
        <f t="shared" si="315"/>
        <v/>
      </c>
      <c r="M236" s="41">
        <f t="shared" si="235"/>
        <v>-7.7232558139534193</v>
      </c>
      <c r="N236" s="41">
        <f t="shared" si="236"/>
        <v>-150</v>
      </c>
      <c r="O236" s="41">
        <f t="shared" si="237"/>
        <v>307.72325581395341</v>
      </c>
      <c r="P236" s="41" t="str">
        <f t="shared" si="238"/>
        <v/>
      </c>
      <c r="Q236" s="41">
        <f t="shared" si="239"/>
        <v>-1007.7232558139534</v>
      </c>
      <c r="R236" s="41">
        <f t="shared" si="240"/>
        <v>-550</v>
      </c>
      <c r="S236" s="112">
        <f t="shared" si="241"/>
        <v>-692.27674418604659</v>
      </c>
      <c r="T236" s="123" t="str">
        <f t="shared" si="316"/>
        <v/>
      </c>
      <c r="U236" s="41">
        <f t="shared" si="242"/>
        <v>692.27674418604659</v>
      </c>
      <c r="V236" s="41">
        <f t="shared" si="243"/>
        <v>550</v>
      </c>
      <c r="W236" s="41">
        <f t="shared" si="244"/>
        <v>1007.7232558139534</v>
      </c>
      <c r="X236" s="41" t="str">
        <f t="shared" si="245"/>
        <v/>
      </c>
      <c r="Y236" s="41">
        <f t="shared" si="246"/>
        <v>-307.72325581395341</v>
      </c>
      <c r="Z236" s="41">
        <f t="shared" si="247"/>
        <v>150</v>
      </c>
      <c r="AA236" s="41">
        <f t="shared" si="248"/>
        <v>7.7232558139534193</v>
      </c>
      <c r="AB236" s="53"/>
      <c r="AC236" s="126" t="str">
        <f t="shared" si="317"/>
        <v/>
      </c>
      <c r="AD236" s="41" t="str">
        <f t="shared" si="249"/>
        <v/>
      </c>
      <c r="AE236" s="41">
        <f t="shared" si="250"/>
        <v>750</v>
      </c>
      <c r="AF236" s="41" t="str">
        <f t="shared" si="251"/>
        <v/>
      </c>
      <c r="AG236" s="41" t="str">
        <f t="shared" si="252"/>
        <v/>
      </c>
      <c r="AH236" s="41" t="str">
        <f t="shared" si="253"/>
        <v/>
      </c>
      <c r="AI236" s="41">
        <f t="shared" si="254"/>
        <v>-750</v>
      </c>
      <c r="AJ236" s="112" t="str">
        <f t="shared" si="255"/>
        <v/>
      </c>
      <c r="AK236" s="126" t="str">
        <f t="shared" si="318"/>
        <v/>
      </c>
      <c r="AL236" s="41" t="str">
        <f t="shared" si="256"/>
        <v/>
      </c>
      <c r="AM236" s="41">
        <f t="shared" si="257"/>
        <v>-150</v>
      </c>
      <c r="AN236" s="41" t="str">
        <f t="shared" si="258"/>
        <v/>
      </c>
      <c r="AO236" s="41" t="str">
        <f t="shared" si="259"/>
        <v/>
      </c>
      <c r="AP236" s="41" t="str">
        <f t="shared" si="260"/>
        <v/>
      </c>
      <c r="AQ236" s="41">
        <f t="shared" si="261"/>
        <v>-550</v>
      </c>
      <c r="AR236" s="112" t="str">
        <f t="shared" si="262"/>
        <v/>
      </c>
      <c r="AS236" s="123" t="str">
        <f t="shared" si="319"/>
        <v/>
      </c>
      <c r="AT236" s="41" t="str">
        <f t="shared" si="263"/>
        <v/>
      </c>
      <c r="AU236" s="41">
        <f t="shared" si="264"/>
        <v>550</v>
      </c>
      <c r="AV236" s="41" t="str">
        <f t="shared" si="265"/>
        <v/>
      </c>
      <c r="AW236" s="41" t="str">
        <f t="shared" si="266"/>
        <v/>
      </c>
      <c r="AX236" s="41" t="str">
        <f t="shared" si="267"/>
        <v/>
      </c>
      <c r="AY236" s="41">
        <f t="shared" si="268"/>
        <v>150</v>
      </c>
      <c r="AZ236" s="41" t="str">
        <f t="shared" si="320"/>
        <v/>
      </c>
      <c r="BA236" s="53"/>
      <c r="BB236" s="147" cm="1">
        <f t="array" ref="BB236:BG236">IFERROR(_xlfn._xlws.SORT(_xlfn.UNIQUE(_xlfn._xlws.FILTER($AC236:$AZ236,ISNUMBER($AC236:$AZ236)),TRUE),,,TRUE),"")</f>
        <v>-750</v>
      </c>
      <c r="BC236" s="51">
        <v>-550</v>
      </c>
      <c r="BD236" s="51">
        <v>-150</v>
      </c>
      <c r="BE236" s="51">
        <v>150</v>
      </c>
      <c r="BF236" s="51">
        <v>550</v>
      </c>
      <c r="BG236" s="51">
        <v>750</v>
      </c>
      <c r="BH236" s="51"/>
      <c r="BI236" s="51"/>
      <c r="BJ236" s="51">
        <f t="shared" si="321"/>
        <v>157.72325581395341</v>
      </c>
      <c r="BK236" s="51">
        <f t="shared" si="269"/>
        <v>157.72325581395341</v>
      </c>
      <c r="BL236" s="51">
        <f t="shared" si="270"/>
        <v>157.72325581395341</v>
      </c>
      <c r="BM236" s="51">
        <f t="shared" si="271"/>
        <v>157.72325581395341</v>
      </c>
      <c r="BN236" s="51">
        <f t="shared" si="272"/>
        <v>157.72325581395341</v>
      </c>
      <c r="BO236" s="51">
        <f t="shared" si="273"/>
        <v>157.72325581395341</v>
      </c>
      <c r="BP236" s="51" t="str">
        <f t="shared" si="274"/>
        <v/>
      </c>
      <c r="BQ236" s="148" t="str">
        <f t="shared" si="275"/>
        <v/>
      </c>
      <c r="BR236" s="170">
        <f t="shared" si="299"/>
        <v>6</v>
      </c>
      <c r="BS236" s="172">
        <f t="shared" si="300"/>
        <v>200</v>
      </c>
      <c r="BT236" s="172" t="str">
        <f t="shared" si="276"/>
        <v>hole</v>
      </c>
      <c r="BU236" s="172">
        <f t="shared" si="277"/>
        <v>300</v>
      </c>
      <c r="BV236" s="172" t="str">
        <f t="shared" si="278"/>
        <v>hole</v>
      </c>
      <c r="BW236" s="172">
        <f t="shared" si="279"/>
        <v>200</v>
      </c>
      <c r="BX236" s="172">
        <f t="shared" si="280"/>
        <v>0</v>
      </c>
      <c r="BY236" s="173">
        <f t="shared" si="281"/>
        <v>0</v>
      </c>
      <c r="BZ236" s="123" cm="1">
        <f t="array" ref="BZ236">IF(ISEVEN(BR236),SUM(BS236:BY236),SUM(ABS(BS236:BY236)))</f>
        <v>700</v>
      </c>
      <c r="CA236" s="112">
        <f t="shared" si="301"/>
        <v>12140.930232558141</v>
      </c>
      <c r="CB236" s="126">
        <f t="shared" si="302"/>
        <v>-650</v>
      </c>
      <c r="CC236" s="41">
        <f t="shared" si="282"/>
        <v>0</v>
      </c>
      <c r="CD236" s="41">
        <f t="shared" si="283"/>
        <v>0</v>
      </c>
      <c r="CE236" s="41">
        <f t="shared" si="284"/>
        <v>0</v>
      </c>
      <c r="CF236" s="41">
        <f t="shared" si="285"/>
        <v>650</v>
      </c>
      <c r="CG236" s="41">
        <f t="shared" si="286"/>
        <v>0</v>
      </c>
      <c r="CH236" s="112">
        <f t="shared" si="287"/>
        <v>0</v>
      </c>
      <c r="CI236" s="196">
        <f t="shared" si="303"/>
        <v>0</v>
      </c>
      <c r="CJ236" s="2">
        <f t="shared" si="304"/>
        <v>157.72325581395341</v>
      </c>
      <c r="CK236" s="200">
        <f t="shared" si="288"/>
        <v>0</v>
      </c>
      <c r="CL236" s="201">
        <f t="shared" si="289"/>
        <v>157.72325581395341</v>
      </c>
      <c r="CN236" s="126">
        <f t="shared" si="290"/>
        <v>157.72325581395341</v>
      </c>
      <c r="CO236" s="50">
        <f t="shared" si="305"/>
        <v>2.7585929203539821E-3</v>
      </c>
      <c r="CP236" s="40">
        <f t="shared" si="306"/>
        <v>25.5</v>
      </c>
      <c r="CQ236" s="41">
        <f t="shared" si="307"/>
        <v>309593.72093023261</v>
      </c>
      <c r="CR236" s="41">
        <f t="shared" si="308"/>
        <v>309593.72093023261</v>
      </c>
      <c r="CS236" s="41">
        <f t="shared" si="309"/>
        <v>0</v>
      </c>
      <c r="CT236" s="41">
        <f t="shared" si="310"/>
        <v>48830129.644672781</v>
      </c>
      <c r="CU236" s="112">
        <f t="shared" si="311"/>
        <v>0</v>
      </c>
    </row>
    <row r="237" spans="2:115" x14ac:dyDescent="0.25">
      <c r="B237" s="129">
        <v>27</v>
      </c>
      <c r="C237" s="114">
        <f>+$D$77-(B237-0.5)*$G$203</f>
        <v>140.37906976744176</v>
      </c>
      <c r="D237" s="41" t="str">
        <f t="shared" si="314"/>
        <v/>
      </c>
      <c r="E237" s="41">
        <f t="shared" si="228"/>
        <v>1009.6209302325582</v>
      </c>
      <c r="F237" s="41">
        <f t="shared" si="229"/>
        <v>750</v>
      </c>
      <c r="G237" s="41">
        <f t="shared" si="230"/>
        <v>1290.3790697674419</v>
      </c>
      <c r="H237" s="41" t="str">
        <f t="shared" si="231"/>
        <v/>
      </c>
      <c r="I237" s="41">
        <f t="shared" si="232"/>
        <v>-1290.3790697674419</v>
      </c>
      <c r="J237" s="41">
        <f t="shared" si="233"/>
        <v>-750</v>
      </c>
      <c r="K237" s="121">
        <f t="shared" si="234"/>
        <v>-1009.6209302325582</v>
      </c>
      <c r="L237" s="126" t="str">
        <f t="shared" si="315"/>
        <v/>
      </c>
      <c r="M237" s="41">
        <f t="shared" si="235"/>
        <v>9.6209302325582389</v>
      </c>
      <c r="N237" s="41">
        <f t="shared" si="236"/>
        <v>-150</v>
      </c>
      <c r="O237" s="41">
        <f t="shared" si="237"/>
        <v>290.37906976744176</v>
      </c>
      <c r="P237" s="41" t="str">
        <f t="shared" si="238"/>
        <v/>
      </c>
      <c r="Q237" s="41">
        <f t="shared" si="239"/>
        <v>-990.37906976744182</v>
      </c>
      <c r="R237" s="41">
        <f t="shared" si="240"/>
        <v>-550</v>
      </c>
      <c r="S237" s="112">
        <f t="shared" si="241"/>
        <v>-709.62093023255818</v>
      </c>
      <c r="T237" s="123" t="str">
        <f t="shared" si="316"/>
        <v/>
      </c>
      <c r="U237" s="41">
        <f t="shared" si="242"/>
        <v>709.62093023255818</v>
      </c>
      <c r="V237" s="41">
        <f t="shared" si="243"/>
        <v>550</v>
      </c>
      <c r="W237" s="41">
        <f t="shared" si="244"/>
        <v>990.37906976744182</v>
      </c>
      <c r="X237" s="41" t="str">
        <f t="shared" si="245"/>
        <v/>
      </c>
      <c r="Y237" s="41">
        <f t="shared" si="246"/>
        <v>-290.37906976744176</v>
      </c>
      <c r="Z237" s="41">
        <f t="shared" si="247"/>
        <v>150</v>
      </c>
      <c r="AA237" s="41">
        <f t="shared" si="248"/>
        <v>-9.6209302325582389</v>
      </c>
      <c r="AB237" s="53"/>
      <c r="AC237" s="126" t="str">
        <f t="shared" si="317"/>
        <v/>
      </c>
      <c r="AD237" s="41" t="str">
        <f t="shared" si="249"/>
        <v/>
      </c>
      <c r="AE237" s="41">
        <f t="shared" si="250"/>
        <v>750</v>
      </c>
      <c r="AF237" s="41" t="str">
        <f t="shared" si="251"/>
        <v/>
      </c>
      <c r="AG237" s="41" t="str">
        <f t="shared" si="252"/>
        <v/>
      </c>
      <c r="AH237" s="41" t="str">
        <f t="shared" si="253"/>
        <v/>
      </c>
      <c r="AI237" s="41">
        <f t="shared" si="254"/>
        <v>-750</v>
      </c>
      <c r="AJ237" s="112" t="str">
        <f t="shared" si="255"/>
        <v/>
      </c>
      <c r="AK237" s="126" t="str">
        <f t="shared" si="318"/>
        <v/>
      </c>
      <c r="AL237" s="41" t="str">
        <f t="shared" si="256"/>
        <v/>
      </c>
      <c r="AM237" s="41">
        <f t="shared" si="257"/>
        <v>-150</v>
      </c>
      <c r="AN237" s="41" t="str">
        <f t="shared" si="258"/>
        <v/>
      </c>
      <c r="AO237" s="41" t="str">
        <f t="shared" si="259"/>
        <v/>
      </c>
      <c r="AP237" s="41" t="str">
        <f t="shared" si="260"/>
        <v/>
      </c>
      <c r="AQ237" s="41">
        <f t="shared" si="261"/>
        <v>-550</v>
      </c>
      <c r="AR237" s="112" t="str">
        <f t="shared" si="262"/>
        <v/>
      </c>
      <c r="AS237" s="123" t="str">
        <f t="shared" si="319"/>
        <v/>
      </c>
      <c r="AT237" s="41" t="str">
        <f t="shared" si="263"/>
        <v/>
      </c>
      <c r="AU237" s="41">
        <f t="shared" si="264"/>
        <v>550</v>
      </c>
      <c r="AV237" s="41" t="str">
        <f t="shared" si="265"/>
        <v/>
      </c>
      <c r="AW237" s="41" t="str">
        <f t="shared" si="266"/>
        <v/>
      </c>
      <c r="AX237" s="41" t="str">
        <f t="shared" si="267"/>
        <v/>
      </c>
      <c r="AY237" s="41">
        <f t="shared" si="268"/>
        <v>150</v>
      </c>
      <c r="AZ237" s="41" t="str">
        <f t="shared" si="320"/>
        <v/>
      </c>
      <c r="BA237" s="53"/>
      <c r="BB237" s="147" cm="1">
        <f t="array" ref="BB237:BG237">IFERROR(_xlfn._xlws.SORT(_xlfn.UNIQUE(_xlfn._xlws.FILTER($AC237:$AZ237,ISNUMBER($AC237:$AZ237)),TRUE),,,TRUE),"")</f>
        <v>-750</v>
      </c>
      <c r="BC237" s="51">
        <v>-550</v>
      </c>
      <c r="BD237" s="51">
        <v>-150</v>
      </c>
      <c r="BE237" s="51">
        <v>150</v>
      </c>
      <c r="BF237" s="51">
        <v>550</v>
      </c>
      <c r="BG237" s="51">
        <v>750</v>
      </c>
      <c r="BH237" s="51"/>
      <c r="BI237" s="51"/>
      <c r="BJ237" s="51">
        <f t="shared" si="321"/>
        <v>140.37906976744176</v>
      </c>
      <c r="BK237" s="51">
        <f t="shared" si="269"/>
        <v>140.37906976744176</v>
      </c>
      <c r="BL237" s="51">
        <f t="shared" si="270"/>
        <v>140.37906976744176</v>
      </c>
      <c r="BM237" s="51">
        <f t="shared" si="271"/>
        <v>140.37906976744176</v>
      </c>
      <c r="BN237" s="51">
        <f t="shared" si="272"/>
        <v>140.37906976744176</v>
      </c>
      <c r="BO237" s="51">
        <f t="shared" si="273"/>
        <v>140.37906976744176</v>
      </c>
      <c r="BP237" s="51" t="str">
        <f t="shared" si="274"/>
        <v/>
      </c>
      <c r="BQ237" s="148" t="str">
        <f t="shared" si="275"/>
        <v/>
      </c>
      <c r="BR237" s="170">
        <f t="shared" si="299"/>
        <v>6</v>
      </c>
      <c r="BS237" s="172">
        <f t="shared" si="300"/>
        <v>200</v>
      </c>
      <c r="BT237" s="172" t="str">
        <f t="shared" si="276"/>
        <v>hole</v>
      </c>
      <c r="BU237" s="172">
        <f t="shared" si="277"/>
        <v>300</v>
      </c>
      <c r="BV237" s="172" t="str">
        <f t="shared" si="278"/>
        <v>hole</v>
      </c>
      <c r="BW237" s="172">
        <f t="shared" si="279"/>
        <v>200</v>
      </c>
      <c r="BX237" s="172">
        <f t="shared" si="280"/>
        <v>0</v>
      </c>
      <c r="BY237" s="173">
        <f t="shared" si="281"/>
        <v>0</v>
      </c>
      <c r="BZ237" s="123" cm="1">
        <f t="array" ref="BZ237">IF(ISEVEN(BR237),SUM(BS237:BY237),SUM(ABS(BS237:BY237)))</f>
        <v>700</v>
      </c>
      <c r="CA237" s="112">
        <f t="shared" si="301"/>
        <v>12140.930232558141</v>
      </c>
      <c r="CB237" s="126">
        <f t="shared" si="302"/>
        <v>-650</v>
      </c>
      <c r="CC237" s="41">
        <f t="shared" si="282"/>
        <v>0</v>
      </c>
      <c r="CD237" s="41">
        <f t="shared" si="283"/>
        <v>0</v>
      </c>
      <c r="CE237" s="41">
        <f t="shared" si="284"/>
        <v>0</v>
      </c>
      <c r="CF237" s="41">
        <f t="shared" si="285"/>
        <v>650</v>
      </c>
      <c r="CG237" s="41">
        <f t="shared" si="286"/>
        <v>0</v>
      </c>
      <c r="CH237" s="112">
        <f t="shared" si="287"/>
        <v>0</v>
      </c>
      <c r="CI237" s="196">
        <f t="shared" si="303"/>
        <v>0</v>
      </c>
      <c r="CJ237" s="2">
        <f t="shared" si="304"/>
        <v>140.37906976744176</v>
      </c>
      <c r="CK237" s="200">
        <f t="shared" si="288"/>
        <v>0</v>
      </c>
      <c r="CL237" s="201">
        <f t="shared" si="289"/>
        <v>140.37906976744176</v>
      </c>
      <c r="CN237" s="126">
        <f t="shared" si="290"/>
        <v>140.37906976744176</v>
      </c>
      <c r="CO237" s="50">
        <f t="shared" si="305"/>
        <v>2.692592920353982E-3</v>
      </c>
      <c r="CP237" s="40">
        <f t="shared" si="306"/>
        <v>25.5</v>
      </c>
      <c r="CQ237" s="41">
        <f t="shared" si="307"/>
        <v>309593.72093023261</v>
      </c>
      <c r="CR237" s="41">
        <f t="shared" si="308"/>
        <v>309593.72093023261</v>
      </c>
      <c r="CS237" s="41">
        <f t="shared" si="309"/>
        <v>0</v>
      </c>
      <c r="CT237" s="41">
        <f t="shared" si="310"/>
        <v>43460478.55002702</v>
      </c>
      <c r="CU237" s="112">
        <f t="shared" si="311"/>
        <v>0</v>
      </c>
    </row>
    <row r="238" spans="2:115" x14ac:dyDescent="0.25">
      <c r="B238" s="129">
        <v>28</v>
      </c>
      <c r="C238" s="114">
        <f>+$D$77-(B238-0.5)*$G$203</f>
        <v>123.03488372093017</v>
      </c>
      <c r="D238" s="41" t="str">
        <f t="shared" si="314"/>
        <v/>
      </c>
      <c r="E238" s="41">
        <f t="shared" si="228"/>
        <v>1026.9651162790697</v>
      </c>
      <c r="F238" s="41">
        <f t="shared" si="229"/>
        <v>750</v>
      </c>
      <c r="G238" s="41">
        <f t="shared" si="230"/>
        <v>1273.0348837209303</v>
      </c>
      <c r="H238" s="41" t="str">
        <f t="shared" si="231"/>
        <v/>
      </c>
      <c r="I238" s="41">
        <f t="shared" si="232"/>
        <v>-1273.0348837209303</v>
      </c>
      <c r="J238" s="41">
        <f t="shared" si="233"/>
        <v>-750</v>
      </c>
      <c r="K238" s="121">
        <f t="shared" si="234"/>
        <v>-1026.9651162790697</v>
      </c>
      <c r="L238" s="126" t="str">
        <f t="shared" si="315"/>
        <v/>
      </c>
      <c r="M238" s="41">
        <f t="shared" si="235"/>
        <v>26.965116279069825</v>
      </c>
      <c r="N238" s="41">
        <f t="shared" si="236"/>
        <v>-150</v>
      </c>
      <c r="O238" s="41">
        <f t="shared" si="237"/>
        <v>273.03488372093017</v>
      </c>
      <c r="P238" s="41" t="str">
        <f t="shared" si="238"/>
        <v/>
      </c>
      <c r="Q238" s="41">
        <f t="shared" si="239"/>
        <v>-973.03488372093022</v>
      </c>
      <c r="R238" s="41">
        <f t="shared" si="240"/>
        <v>-550</v>
      </c>
      <c r="S238" s="112">
        <f t="shared" si="241"/>
        <v>-726.96511627906978</v>
      </c>
      <c r="T238" s="123" t="str">
        <f t="shared" si="316"/>
        <v/>
      </c>
      <c r="U238" s="41">
        <f t="shared" si="242"/>
        <v>726.96511627906978</v>
      </c>
      <c r="V238" s="41">
        <f t="shared" si="243"/>
        <v>550</v>
      </c>
      <c r="W238" s="41">
        <f t="shared" si="244"/>
        <v>973.03488372093022</v>
      </c>
      <c r="X238" s="41" t="str">
        <f t="shared" si="245"/>
        <v/>
      </c>
      <c r="Y238" s="41">
        <f t="shared" si="246"/>
        <v>-273.03488372093017</v>
      </c>
      <c r="Z238" s="41">
        <f t="shared" si="247"/>
        <v>150</v>
      </c>
      <c r="AA238" s="41">
        <f t="shared" si="248"/>
        <v>-26.965116279069825</v>
      </c>
      <c r="AB238" s="53"/>
      <c r="AC238" s="126" t="str">
        <f t="shared" si="317"/>
        <v/>
      </c>
      <c r="AD238" s="41" t="str">
        <f t="shared" si="249"/>
        <v/>
      </c>
      <c r="AE238" s="41">
        <f t="shared" si="250"/>
        <v>750</v>
      </c>
      <c r="AF238" s="41" t="str">
        <f t="shared" si="251"/>
        <v/>
      </c>
      <c r="AG238" s="41" t="str">
        <f t="shared" si="252"/>
        <v/>
      </c>
      <c r="AH238" s="41" t="str">
        <f t="shared" si="253"/>
        <v/>
      </c>
      <c r="AI238" s="41">
        <f t="shared" si="254"/>
        <v>-750</v>
      </c>
      <c r="AJ238" s="112" t="str">
        <f t="shared" si="255"/>
        <v/>
      </c>
      <c r="AK238" s="126" t="str">
        <f t="shared" si="318"/>
        <v/>
      </c>
      <c r="AL238" s="41" t="str">
        <f t="shared" si="256"/>
        <v/>
      </c>
      <c r="AM238" s="41">
        <f t="shared" si="257"/>
        <v>-150</v>
      </c>
      <c r="AN238" s="41" t="str">
        <f t="shared" si="258"/>
        <v/>
      </c>
      <c r="AO238" s="41" t="str">
        <f t="shared" si="259"/>
        <v/>
      </c>
      <c r="AP238" s="41" t="str">
        <f t="shared" si="260"/>
        <v/>
      </c>
      <c r="AQ238" s="41">
        <f t="shared" si="261"/>
        <v>-550</v>
      </c>
      <c r="AR238" s="112" t="str">
        <f t="shared" si="262"/>
        <v/>
      </c>
      <c r="AS238" s="123" t="str">
        <f t="shared" si="319"/>
        <v/>
      </c>
      <c r="AT238" s="41" t="str">
        <f t="shared" si="263"/>
        <v/>
      </c>
      <c r="AU238" s="41">
        <f t="shared" si="264"/>
        <v>550</v>
      </c>
      <c r="AV238" s="41" t="str">
        <f t="shared" si="265"/>
        <v/>
      </c>
      <c r="AW238" s="41" t="str">
        <f t="shared" si="266"/>
        <v/>
      </c>
      <c r="AX238" s="41" t="str">
        <f t="shared" si="267"/>
        <v/>
      </c>
      <c r="AY238" s="41">
        <f t="shared" si="268"/>
        <v>150</v>
      </c>
      <c r="AZ238" s="41" t="str">
        <f t="shared" si="320"/>
        <v/>
      </c>
      <c r="BA238" s="53"/>
      <c r="BB238" s="147" cm="1">
        <f t="array" ref="BB238:BG238">IFERROR(_xlfn._xlws.SORT(_xlfn.UNIQUE(_xlfn._xlws.FILTER($AC238:$AZ238,ISNUMBER($AC238:$AZ238)),TRUE),,,TRUE),"")</f>
        <v>-750</v>
      </c>
      <c r="BC238" s="51">
        <v>-550</v>
      </c>
      <c r="BD238" s="51">
        <v>-150</v>
      </c>
      <c r="BE238" s="51">
        <v>150</v>
      </c>
      <c r="BF238" s="51">
        <v>550</v>
      </c>
      <c r="BG238" s="51">
        <v>750</v>
      </c>
      <c r="BH238" s="51"/>
      <c r="BI238" s="51"/>
      <c r="BJ238" s="51">
        <f t="shared" si="321"/>
        <v>123.03488372093017</v>
      </c>
      <c r="BK238" s="51">
        <f t="shared" si="269"/>
        <v>123.03488372093017</v>
      </c>
      <c r="BL238" s="51">
        <f t="shared" si="270"/>
        <v>123.03488372093017</v>
      </c>
      <c r="BM238" s="51">
        <f t="shared" si="271"/>
        <v>123.03488372093017</v>
      </c>
      <c r="BN238" s="51">
        <f t="shared" si="272"/>
        <v>123.03488372093017</v>
      </c>
      <c r="BO238" s="51">
        <f t="shared" si="273"/>
        <v>123.03488372093017</v>
      </c>
      <c r="BP238" s="51" t="str">
        <f t="shared" si="274"/>
        <v/>
      </c>
      <c r="BQ238" s="148" t="str">
        <f t="shared" si="275"/>
        <v/>
      </c>
      <c r="BR238" s="170">
        <f t="shared" si="299"/>
        <v>6</v>
      </c>
      <c r="BS238" s="172">
        <f t="shared" si="300"/>
        <v>200</v>
      </c>
      <c r="BT238" s="172" t="str">
        <f t="shared" si="276"/>
        <v>hole</v>
      </c>
      <c r="BU238" s="172">
        <f t="shared" si="277"/>
        <v>300</v>
      </c>
      <c r="BV238" s="172" t="str">
        <f t="shared" si="278"/>
        <v>hole</v>
      </c>
      <c r="BW238" s="172">
        <f t="shared" si="279"/>
        <v>200</v>
      </c>
      <c r="BX238" s="172">
        <f t="shared" si="280"/>
        <v>0</v>
      </c>
      <c r="BY238" s="173">
        <f t="shared" si="281"/>
        <v>0</v>
      </c>
      <c r="BZ238" s="123" cm="1">
        <f t="array" ref="BZ238">IF(ISEVEN(BR238),SUM(BS238:BY238),SUM(ABS(BS238:BY238)))</f>
        <v>700</v>
      </c>
      <c r="CA238" s="112">
        <f t="shared" si="301"/>
        <v>12140.930232558141</v>
      </c>
      <c r="CB238" s="126">
        <f t="shared" si="302"/>
        <v>-650</v>
      </c>
      <c r="CC238" s="41">
        <f t="shared" si="282"/>
        <v>0</v>
      </c>
      <c r="CD238" s="41">
        <f t="shared" si="283"/>
        <v>0</v>
      </c>
      <c r="CE238" s="41">
        <f t="shared" si="284"/>
        <v>0</v>
      </c>
      <c r="CF238" s="41">
        <f t="shared" si="285"/>
        <v>650</v>
      </c>
      <c r="CG238" s="41">
        <f t="shared" si="286"/>
        <v>0</v>
      </c>
      <c r="CH238" s="112">
        <f t="shared" si="287"/>
        <v>0</v>
      </c>
      <c r="CI238" s="196">
        <f t="shared" si="303"/>
        <v>0</v>
      </c>
      <c r="CJ238" s="2">
        <f t="shared" si="304"/>
        <v>123.03488372093017</v>
      </c>
      <c r="CK238" s="200">
        <f t="shared" si="288"/>
        <v>0</v>
      </c>
      <c r="CL238" s="201">
        <f t="shared" si="289"/>
        <v>123.03488372093017</v>
      </c>
      <c r="CN238" s="126">
        <f t="shared" si="290"/>
        <v>123.03488372093017</v>
      </c>
      <c r="CO238" s="50">
        <f t="shared" si="305"/>
        <v>2.6265929203539823E-3</v>
      </c>
      <c r="CP238" s="40">
        <f t="shared" si="306"/>
        <v>25.5</v>
      </c>
      <c r="CQ238" s="41">
        <f t="shared" si="307"/>
        <v>309593.72093023261</v>
      </c>
      <c r="CR238" s="41">
        <f t="shared" si="308"/>
        <v>309593.72093023261</v>
      </c>
      <c r="CS238" s="41">
        <f t="shared" si="309"/>
        <v>0</v>
      </c>
      <c r="CT238" s="41">
        <f t="shared" si="310"/>
        <v>38090827.455381274</v>
      </c>
      <c r="CU238" s="112">
        <f t="shared" si="311"/>
        <v>0</v>
      </c>
    </row>
    <row r="239" spans="2:115" x14ac:dyDescent="0.25">
      <c r="B239" s="129">
        <v>29</v>
      </c>
      <c r="C239" s="114">
        <f>+$D$77-(B239-0.5)*$G$203</f>
        <v>105.69069767441852</v>
      </c>
      <c r="D239" s="41" t="str">
        <f t="shared" si="314"/>
        <v/>
      </c>
      <c r="E239" s="41">
        <f t="shared" si="228"/>
        <v>1044.3093023255815</v>
      </c>
      <c r="F239" s="41">
        <f t="shared" si="229"/>
        <v>750</v>
      </c>
      <c r="G239" s="41">
        <f t="shared" si="230"/>
        <v>1255.6906976744185</v>
      </c>
      <c r="H239" s="41" t="str">
        <f t="shared" si="231"/>
        <v/>
      </c>
      <c r="I239" s="41">
        <f t="shared" si="232"/>
        <v>-1255.6906976744185</v>
      </c>
      <c r="J239" s="41">
        <f t="shared" si="233"/>
        <v>-750</v>
      </c>
      <c r="K239" s="121">
        <f t="shared" si="234"/>
        <v>-1044.3093023255815</v>
      </c>
      <c r="L239" s="126" t="str">
        <f t="shared" si="315"/>
        <v/>
      </c>
      <c r="M239" s="41">
        <f t="shared" si="235"/>
        <v>44.309302325581484</v>
      </c>
      <c r="N239" s="41">
        <f t="shared" si="236"/>
        <v>-150</v>
      </c>
      <c r="O239" s="41">
        <f t="shared" si="237"/>
        <v>255.69069767441852</v>
      </c>
      <c r="P239" s="41" t="str">
        <f t="shared" si="238"/>
        <v/>
      </c>
      <c r="Q239" s="41">
        <f t="shared" si="239"/>
        <v>-955.69069767441852</v>
      </c>
      <c r="R239" s="41">
        <f t="shared" si="240"/>
        <v>-550</v>
      </c>
      <c r="S239" s="112">
        <f t="shared" si="241"/>
        <v>-744.30930232558148</v>
      </c>
      <c r="T239" s="123" t="str">
        <f t="shared" si="316"/>
        <v/>
      </c>
      <c r="U239" s="41">
        <f t="shared" si="242"/>
        <v>744.30930232558148</v>
      </c>
      <c r="V239" s="41">
        <f t="shared" si="243"/>
        <v>550</v>
      </c>
      <c r="W239" s="41">
        <f t="shared" si="244"/>
        <v>955.69069767441852</v>
      </c>
      <c r="X239" s="41" t="str">
        <f t="shared" si="245"/>
        <v/>
      </c>
      <c r="Y239" s="41">
        <f t="shared" si="246"/>
        <v>-255.69069767441852</v>
      </c>
      <c r="Z239" s="41">
        <f t="shared" si="247"/>
        <v>150</v>
      </c>
      <c r="AA239" s="41">
        <f t="shared" si="248"/>
        <v>-44.309302325581484</v>
      </c>
      <c r="AB239" s="53"/>
      <c r="AC239" s="126" t="str">
        <f t="shared" si="317"/>
        <v/>
      </c>
      <c r="AD239" s="41" t="str">
        <f t="shared" si="249"/>
        <v/>
      </c>
      <c r="AE239" s="41">
        <f t="shared" si="250"/>
        <v>750</v>
      </c>
      <c r="AF239" s="41" t="str">
        <f t="shared" si="251"/>
        <v/>
      </c>
      <c r="AG239" s="41" t="str">
        <f t="shared" si="252"/>
        <v/>
      </c>
      <c r="AH239" s="41" t="str">
        <f t="shared" si="253"/>
        <v/>
      </c>
      <c r="AI239" s="41">
        <f t="shared" si="254"/>
        <v>-750</v>
      </c>
      <c r="AJ239" s="112" t="str">
        <f t="shared" si="255"/>
        <v/>
      </c>
      <c r="AK239" s="126" t="str">
        <f t="shared" si="318"/>
        <v/>
      </c>
      <c r="AL239" s="41" t="str">
        <f t="shared" si="256"/>
        <v/>
      </c>
      <c r="AM239" s="41">
        <f t="shared" si="257"/>
        <v>-150</v>
      </c>
      <c r="AN239" s="41" t="str">
        <f t="shared" si="258"/>
        <v/>
      </c>
      <c r="AO239" s="41" t="str">
        <f t="shared" si="259"/>
        <v/>
      </c>
      <c r="AP239" s="41" t="str">
        <f t="shared" si="260"/>
        <v/>
      </c>
      <c r="AQ239" s="41">
        <f t="shared" si="261"/>
        <v>-550</v>
      </c>
      <c r="AR239" s="112" t="str">
        <f t="shared" si="262"/>
        <v/>
      </c>
      <c r="AS239" s="123" t="str">
        <f t="shared" si="319"/>
        <v/>
      </c>
      <c r="AT239" s="41" t="str">
        <f t="shared" si="263"/>
        <v/>
      </c>
      <c r="AU239" s="41">
        <f t="shared" si="264"/>
        <v>550</v>
      </c>
      <c r="AV239" s="41" t="str">
        <f t="shared" si="265"/>
        <v/>
      </c>
      <c r="AW239" s="41" t="str">
        <f t="shared" si="266"/>
        <v/>
      </c>
      <c r="AX239" s="41" t="str">
        <f t="shared" si="267"/>
        <v/>
      </c>
      <c r="AY239" s="41">
        <f t="shared" si="268"/>
        <v>150</v>
      </c>
      <c r="AZ239" s="41" t="str">
        <f t="shared" si="320"/>
        <v/>
      </c>
      <c r="BA239" s="53"/>
      <c r="BB239" s="147" cm="1">
        <f t="array" ref="BB239:BG239">IFERROR(_xlfn._xlws.SORT(_xlfn.UNIQUE(_xlfn._xlws.FILTER($AC239:$AZ239,ISNUMBER($AC239:$AZ239)),TRUE),,,TRUE),"")</f>
        <v>-750</v>
      </c>
      <c r="BC239" s="51">
        <v>-550</v>
      </c>
      <c r="BD239" s="51">
        <v>-150</v>
      </c>
      <c r="BE239" s="51">
        <v>150</v>
      </c>
      <c r="BF239" s="51">
        <v>550</v>
      </c>
      <c r="BG239" s="51">
        <v>750</v>
      </c>
      <c r="BH239" s="51"/>
      <c r="BI239" s="51"/>
      <c r="BJ239" s="51">
        <f t="shared" si="321"/>
        <v>105.69069767441852</v>
      </c>
      <c r="BK239" s="51">
        <f t="shared" si="269"/>
        <v>105.69069767441852</v>
      </c>
      <c r="BL239" s="51">
        <f t="shared" si="270"/>
        <v>105.69069767441852</v>
      </c>
      <c r="BM239" s="51">
        <f t="shared" si="271"/>
        <v>105.69069767441852</v>
      </c>
      <c r="BN239" s="51">
        <f t="shared" si="272"/>
        <v>105.69069767441852</v>
      </c>
      <c r="BO239" s="51">
        <f t="shared" si="273"/>
        <v>105.69069767441852</v>
      </c>
      <c r="BP239" s="51" t="str">
        <f t="shared" si="274"/>
        <v/>
      </c>
      <c r="BQ239" s="148" t="str">
        <f t="shared" si="275"/>
        <v/>
      </c>
      <c r="BR239" s="170">
        <f t="shared" si="299"/>
        <v>6</v>
      </c>
      <c r="BS239" s="172">
        <f t="shared" si="300"/>
        <v>200</v>
      </c>
      <c r="BT239" s="172" t="str">
        <f t="shared" si="276"/>
        <v>hole</v>
      </c>
      <c r="BU239" s="172">
        <f t="shared" si="277"/>
        <v>300</v>
      </c>
      <c r="BV239" s="172" t="str">
        <f t="shared" si="278"/>
        <v>hole</v>
      </c>
      <c r="BW239" s="172">
        <f t="shared" si="279"/>
        <v>200</v>
      </c>
      <c r="BX239" s="172">
        <f t="shared" si="280"/>
        <v>0</v>
      </c>
      <c r="BY239" s="173">
        <f t="shared" si="281"/>
        <v>0</v>
      </c>
      <c r="BZ239" s="123" cm="1">
        <f t="array" ref="BZ239">IF(ISEVEN(BR239),SUM(BS239:BY239),SUM(ABS(BS239:BY239)))</f>
        <v>700</v>
      </c>
      <c r="CA239" s="112">
        <f t="shared" si="301"/>
        <v>12140.930232558141</v>
      </c>
      <c r="CB239" s="126">
        <f t="shared" si="302"/>
        <v>-650</v>
      </c>
      <c r="CC239" s="41">
        <f t="shared" si="282"/>
        <v>0</v>
      </c>
      <c r="CD239" s="41">
        <f t="shared" si="283"/>
        <v>0</v>
      </c>
      <c r="CE239" s="41">
        <f t="shared" si="284"/>
        <v>0</v>
      </c>
      <c r="CF239" s="41">
        <f t="shared" si="285"/>
        <v>650</v>
      </c>
      <c r="CG239" s="41">
        <f t="shared" si="286"/>
        <v>0</v>
      </c>
      <c r="CH239" s="112">
        <f t="shared" si="287"/>
        <v>0</v>
      </c>
      <c r="CI239" s="196">
        <f t="shared" si="303"/>
        <v>0</v>
      </c>
      <c r="CJ239" s="2">
        <f t="shared" si="304"/>
        <v>105.69069767441852</v>
      </c>
      <c r="CK239" s="200">
        <f t="shared" si="288"/>
        <v>0</v>
      </c>
      <c r="CL239" s="201">
        <f t="shared" si="289"/>
        <v>105.69069767441852</v>
      </c>
      <c r="CN239" s="126">
        <f t="shared" si="290"/>
        <v>105.69069767441852</v>
      </c>
      <c r="CO239" s="50">
        <f t="shared" si="305"/>
        <v>2.5605929203539823E-3</v>
      </c>
      <c r="CP239" s="40">
        <f t="shared" si="306"/>
        <v>25.5</v>
      </c>
      <c r="CQ239" s="41">
        <f t="shared" si="307"/>
        <v>309593.72093023261</v>
      </c>
      <c r="CR239" s="41">
        <f t="shared" si="308"/>
        <v>309593.72093023261</v>
      </c>
      <c r="CS239" s="41">
        <f t="shared" si="309"/>
        <v>0</v>
      </c>
      <c r="CT239" s="41">
        <f t="shared" si="310"/>
        <v>32721176.36073551</v>
      </c>
      <c r="CU239" s="112">
        <f t="shared" si="311"/>
        <v>0</v>
      </c>
    </row>
    <row r="240" spans="2:115" x14ac:dyDescent="0.25">
      <c r="B240" s="129">
        <v>30</v>
      </c>
      <c r="C240" s="114">
        <f>+$D$77-(B240-0.5)*$G$203</f>
        <v>88.346511627906921</v>
      </c>
      <c r="D240" s="41" t="str">
        <f t="shared" si="314"/>
        <v/>
      </c>
      <c r="E240" s="41">
        <f t="shared" si="228"/>
        <v>1061.6534883720931</v>
      </c>
      <c r="F240" s="41">
        <f t="shared" si="229"/>
        <v>750</v>
      </c>
      <c r="G240" s="41">
        <f t="shared" si="230"/>
        <v>1238.3465116279069</v>
      </c>
      <c r="H240" s="41" t="str">
        <f t="shared" si="231"/>
        <v/>
      </c>
      <c r="I240" s="41">
        <f t="shared" si="232"/>
        <v>-1238.3465116279069</v>
      </c>
      <c r="J240" s="41">
        <f t="shared" si="233"/>
        <v>-750</v>
      </c>
      <c r="K240" s="121">
        <f t="shared" si="234"/>
        <v>-1061.6534883720931</v>
      </c>
      <c r="L240" s="126" t="str">
        <f t="shared" si="315"/>
        <v/>
      </c>
      <c r="M240" s="41">
        <f t="shared" si="235"/>
        <v>61.653488372093086</v>
      </c>
      <c r="N240" s="41">
        <f t="shared" si="236"/>
        <v>-150</v>
      </c>
      <c r="O240" s="41">
        <f t="shared" si="237"/>
        <v>238.34651162790692</v>
      </c>
      <c r="P240" s="41" t="str">
        <f t="shared" si="238"/>
        <v/>
      </c>
      <c r="Q240" s="41">
        <f t="shared" si="239"/>
        <v>-938.34651162790692</v>
      </c>
      <c r="R240" s="41">
        <f t="shared" si="240"/>
        <v>-550</v>
      </c>
      <c r="S240" s="112">
        <f t="shared" si="241"/>
        <v>-761.65348837209308</v>
      </c>
      <c r="T240" s="123" t="str">
        <f t="shared" si="316"/>
        <v/>
      </c>
      <c r="U240" s="41">
        <f t="shared" si="242"/>
        <v>761.65348837209308</v>
      </c>
      <c r="V240" s="41">
        <f t="shared" si="243"/>
        <v>550</v>
      </c>
      <c r="W240" s="41">
        <f t="shared" si="244"/>
        <v>938.34651162790692</v>
      </c>
      <c r="X240" s="41" t="str">
        <f t="shared" si="245"/>
        <v/>
      </c>
      <c r="Y240" s="41">
        <f t="shared" si="246"/>
        <v>-238.34651162790692</v>
      </c>
      <c r="Z240" s="41">
        <f t="shared" si="247"/>
        <v>150</v>
      </c>
      <c r="AA240" s="41">
        <f t="shared" si="248"/>
        <v>-61.653488372093086</v>
      </c>
      <c r="AB240" s="53"/>
      <c r="AC240" s="126" t="str">
        <f t="shared" si="317"/>
        <v/>
      </c>
      <c r="AD240" s="41" t="str">
        <f t="shared" si="249"/>
        <v/>
      </c>
      <c r="AE240" s="41">
        <f t="shared" si="250"/>
        <v>750</v>
      </c>
      <c r="AF240" s="41" t="str">
        <f t="shared" si="251"/>
        <v/>
      </c>
      <c r="AG240" s="41" t="str">
        <f t="shared" si="252"/>
        <v/>
      </c>
      <c r="AH240" s="41" t="str">
        <f t="shared" si="253"/>
        <v/>
      </c>
      <c r="AI240" s="41">
        <f t="shared" si="254"/>
        <v>-750</v>
      </c>
      <c r="AJ240" s="112" t="str">
        <f t="shared" si="255"/>
        <v/>
      </c>
      <c r="AK240" s="126" t="str">
        <f t="shared" si="318"/>
        <v/>
      </c>
      <c r="AL240" s="41" t="str">
        <f t="shared" si="256"/>
        <v/>
      </c>
      <c r="AM240" s="41">
        <f t="shared" si="257"/>
        <v>-150</v>
      </c>
      <c r="AN240" s="41" t="str">
        <f t="shared" si="258"/>
        <v/>
      </c>
      <c r="AO240" s="41" t="str">
        <f t="shared" si="259"/>
        <v/>
      </c>
      <c r="AP240" s="41" t="str">
        <f t="shared" si="260"/>
        <v/>
      </c>
      <c r="AQ240" s="41">
        <f t="shared" si="261"/>
        <v>-550</v>
      </c>
      <c r="AR240" s="112" t="str">
        <f t="shared" si="262"/>
        <v/>
      </c>
      <c r="AS240" s="123" t="str">
        <f t="shared" si="319"/>
        <v/>
      </c>
      <c r="AT240" s="41" t="str">
        <f t="shared" si="263"/>
        <v/>
      </c>
      <c r="AU240" s="41">
        <f t="shared" si="264"/>
        <v>550</v>
      </c>
      <c r="AV240" s="41" t="str">
        <f t="shared" si="265"/>
        <v/>
      </c>
      <c r="AW240" s="41" t="str">
        <f t="shared" si="266"/>
        <v/>
      </c>
      <c r="AX240" s="41" t="str">
        <f t="shared" si="267"/>
        <v/>
      </c>
      <c r="AY240" s="41">
        <f t="shared" si="268"/>
        <v>150</v>
      </c>
      <c r="AZ240" s="41" t="str">
        <f t="shared" si="320"/>
        <v/>
      </c>
      <c r="BA240" s="53"/>
      <c r="BB240" s="147" cm="1">
        <f t="array" ref="BB240:BG240">IFERROR(_xlfn._xlws.SORT(_xlfn.UNIQUE(_xlfn._xlws.FILTER($AC240:$AZ240,ISNUMBER($AC240:$AZ240)),TRUE),,,TRUE),"")</f>
        <v>-750</v>
      </c>
      <c r="BC240" s="51">
        <v>-550</v>
      </c>
      <c r="BD240" s="51">
        <v>-150</v>
      </c>
      <c r="BE240" s="51">
        <v>150</v>
      </c>
      <c r="BF240" s="51">
        <v>550</v>
      </c>
      <c r="BG240" s="51">
        <v>750</v>
      </c>
      <c r="BH240" s="51"/>
      <c r="BI240" s="51"/>
      <c r="BJ240" s="51">
        <f t="shared" si="321"/>
        <v>88.346511627906921</v>
      </c>
      <c r="BK240" s="51">
        <f t="shared" si="269"/>
        <v>88.346511627906921</v>
      </c>
      <c r="BL240" s="51">
        <f t="shared" si="270"/>
        <v>88.346511627906921</v>
      </c>
      <c r="BM240" s="51">
        <f t="shared" si="271"/>
        <v>88.346511627906921</v>
      </c>
      <c r="BN240" s="51">
        <f t="shared" si="272"/>
        <v>88.346511627906921</v>
      </c>
      <c r="BO240" s="51">
        <f t="shared" si="273"/>
        <v>88.346511627906921</v>
      </c>
      <c r="BP240" s="51" t="str">
        <f t="shared" si="274"/>
        <v/>
      </c>
      <c r="BQ240" s="148" t="str">
        <f t="shared" si="275"/>
        <v/>
      </c>
      <c r="BR240" s="170">
        <f t="shared" si="299"/>
        <v>6</v>
      </c>
      <c r="BS240" s="172">
        <f t="shared" si="300"/>
        <v>200</v>
      </c>
      <c r="BT240" s="172" t="str">
        <f t="shared" si="276"/>
        <v>hole</v>
      </c>
      <c r="BU240" s="172">
        <f t="shared" si="277"/>
        <v>300</v>
      </c>
      <c r="BV240" s="172" t="str">
        <f t="shared" si="278"/>
        <v>hole</v>
      </c>
      <c r="BW240" s="172">
        <f t="shared" si="279"/>
        <v>200</v>
      </c>
      <c r="BX240" s="172">
        <f t="shared" si="280"/>
        <v>0</v>
      </c>
      <c r="BY240" s="173">
        <f t="shared" si="281"/>
        <v>0</v>
      </c>
      <c r="BZ240" s="123" cm="1">
        <f t="array" ref="BZ240">IF(ISEVEN(BR240),SUM(BS240:BY240),SUM(ABS(BS240:BY240)))</f>
        <v>700</v>
      </c>
      <c r="CA240" s="112">
        <f t="shared" si="301"/>
        <v>12140.930232558141</v>
      </c>
      <c r="CB240" s="126">
        <f t="shared" si="302"/>
        <v>-650</v>
      </c>
      <c r="CC240" s="41">
        <f t="shared" si="282"/>
        <v>0</v>
      </c>
      <c r="CD240" s="41">
        <f t="shared" si="283"/>
        <v>0</v>
      </c>
      <c r="CE240" s="41">
        <f t="shared" si="284"/>
        <v>0</v>
      </c>
      <c r="CF240" s="41">
        <f t="shared" si="285"/>
        <v>650</v>
      </c>
      <c r="CG240" s="41">
        <f t="shared" si="286"/>
        <v>0</v>
      </c>
      <c r="CH240" s="112">
        <f t="shared" si="287"/>
        <v>0</v>
      </c>
      <c r="CI240" s="196">
        <f t="shared" si="303"/>
        <v>0</v>
      </c>
      <c r="CJ240" s="2">
        <f t="shared" si="304"/>
        <v>88.346511627906921</v>
      </c>
      <c r="CK240" s="200">
        <f t="shared" si="288"/>
        <v>0</v>
      </c>
      <c r="CL240" s="201">
        <f t="shared" si="289"/>
        <v>88.346511627906921</v>
      </c>
      <c r="CN240" s="126">
        <f t="shared" si="290"/>
        <v>88.346511627906921</v>
      </c>
      <c r="CO240" s="50">
        <f t="shared" si="305"/>
        <v>2.4945929203539822E-3</v>
      </c>
      <c r="CP240" s="40">
        <f t="shared" si="306"/>
        <v>25.5</v>
      </c>
      <c r="CQ240" s="41">
        <f t="shared" si="307"/>
        <v>309593.72093023261</v>
      </c>
      <c r="CR240" s="41">
        <f t="shared" si="308"/>
        <v>309593.72093023261</v>
      </c>
      <c r="CS240" s="41">
        <f t="shared" si="309"/>
        <v>0</v>
      </c>
      <c r="CT240" s="41">
        <f t="shared" si="310"/>
        <v>27351525.266089763</v>
      </c>
      <c r="CU240" s="112">
        <f t="shared" si="311"/>
        <v>0</v>
      </c>
    </row>
    <row r="241" spans="2:99" x14ac:dyDescent="0.25">
      <c r="B241" s="129">
        <v>31</v>
      </c>
      <c r="C241" s="114">
        <f>+$D$77-(B241-0.5)*$G$203</f>
        <v>71.002325581395212</v>
      </c>
      <c r="D241" s="41" t="str">
        <f t="shared" si="314"/>
        <v/>
      </c>
      <c r="E241" s="41">
        <f t="shared" si="228"/>
        <v>1078.9976744186047</v>
      </c>
      <c r="F241" s="41">
        <f t="shared" si="229"/>
        <v>750</v>
      </c>
      <c r="G241" s="41">
        <f t="shared" si="230"/>
        <v>1221.0023255813953</v>
      </c>
      <c r="H241" s="41" t="str">
        <f t="shared" si="231"/>
        <v/>
      </c>
      <c r="I241" s="41">
        <f t="shared" si="232"/>
        <v>-1221.0023255813953</v>
      </c>
      <c r="J241" s="41">
        <f t="shared" si="233"/>
        <v>-750</v>
      </c>
      <c r="K241" s="121">
        <f t="shared" si="234"/>
        <v>-1078.9976744186047</v>
      </c>
      <c r="L241" s="126" t="str">
        <f t="shared" si="315"/>
        <v/>
      </c>
      <c r="M241" s="41">
        <f t="shared" si="235"/>
        <v>78.997674418604788</v>
      </c>
      <c r="N241" s="41">
        <f t="shared" si="236"/>
        <v>-150</v>
      </c>
      <c r="O241" s="41">
        <f t="shared" si="237"/>
        <v>221.00232558139521</v>
      </c>
      <c r="P241" s="41" t="str">
        <f t="shared" si="238"/>
        <v/>
      </c>
      <c r="Q241" s="41">
        <f t="shared" si="239"/>
        <v>-921.00232558139533</v>
      </c>
      <c r="R241" s="41">
        <f t="shared" si="240"/>
        <v>-550</v>
      </c>
      <c r="S241" s="112">
        <f t="shared" si="241"/>
        <v>-778.99767441860467</v>
      </c>
      <c r="T241" s="123" t="str">
        <f t="shared" si="316"/>
        <v/>
      </c>
      <c r="U241" s="41">
        <f t="shared" si="242"/>
        <v>778.99767441860467</v>
      </c>
      <c r="V241" s="41">
        <f t="shared" si="243"/>
        <v>550</v>
      </c>
      <c r="W241" s="41">
        <f t="shared" si="244"/>
        <v>921.00232558139533</v>
      </c>
      <c r="X241" s="41" t="str">
        <f t="shared" si="245"/>
        <v/>
      </c>
      <c r="Y241" s="41">
        <f t="shared" si="246"/>
        <v>-221.00232558139521</v>
      </c>
      <c r="Z241" s="41">
        <f t="shared" si="247"/>
        <v>150</v>
      </c>
      <c r="AA241" s="41">
        <f t="shared" si="248"/>
        <v>-78.997674418604788</v>
      </c>
      <c r="AB241" s="53"/>
      <c r="AC241" s="126" t="str">
        <f t="shared" si="317"/>
        <v/>
      </c>
      <c r="AD241" s="41" t="str">
        <f t="shared" si="249"/>
        <v/>
      </c>
      <c r="AE241" s="41">
        <f t="shared" si="250"/>
        <v>750</v>
      </c>
      <c r="AF241" s="41" t="str">
        <f t="shared" si="251"/>
        <v/>
      </c>
      <c r="AG241" s="41" t="str">
        <f t="shared" si="252"/>
        <v/>
      </c>
      <c r="AH241" s="41" t="str">
        <f t="shared" si="253"/>
        <v/>
      </c>
      <c r="AI241" s="41">
        <f t="shared" si="254"/>
        <v>-750</v>
      </c>
      <c r="AJ241" s="112" t="str">
        <f t="shared" si="255"/>
        <v/>
      </c>
      <c r="AK241" s="126" t="str">
        <f t="shared" si="318"/>
        <v/>
      </c>
      <c r="AL241" s="41" t="str">
        <f t="shared" si="256"/>
        <v/>
      </c>
      <c r="AM241" s="41">
        <f t="shared" si="257"/>
        <v>-150</v>
      </c>
      <c r="AN241" s="41" t="str">
        <f t="shared" si="258"/>
        <v/>
      </c>
      <c r="AO241" s="41" t="str">
        <f t="shared" si="259"/>
        <v/>
      </c>
      <c r="AP241" s="41" t="str">
        <f t="shared" si="260"/>
        <v/>
      </c>
      <c r="AQ241" s="41">
        <f t="shared" si="261"/>
        <v>-550</v>
      </c>
      <c r="AR241" s="112" t="str">
        <f t="shared" si="262"/>
        <v/>
      </c>
      <c r="AS241" s="123" t="str">
        <f t="shared" si="319"/>
        <v/>
      </c>
      <c r="AT241" s="41" t="str">
        <f t="shared" si="263"/>
        <v/>
      </c>
      <c r="AU241" s="41">
        <f t="shared" si="264"/>
        <v>550</v>
      </c>
      <c r="AV241" s="41" t="str">
        <f t="shared" si="265"/>
        <v/>
      </c>
      <c r="AW241" s="41" t="str">
        <f t="shared" si="266"/>
        <v/>
      </c>
      <c r="AX241" s="41" t="str">
        <f t="shared" si="267"/>
        <v/>
      </c>
      <c r="AY241" s="41">
        <f t="shared" si="268"/>
        <v>150</v>
      </c>
      <c r="AZ241" s="41" t="str">
        <f t="shared" si="320"/>
        <v/>
      </c>
      <c r="BA241" s="53"/>
      <c r="BB241" s="147" cm="1">
        <f t="array" ref="BB241:BG241">IFERROR(_xlfn._xlws.SORT(_xlfn.UNIQUE(_xlfn._xlws.FILTER($AC241:$AZ241,ISNUMBER($AC241:$AZ241)),TRUE),,,TRUE),"")</f>
        <v>-750</v>
      </c>
      <c r="BC241" s="51">
        <v>-550</v>
      </c>
      <c r="BD241" s="51">
        <v>-150</v>
      </c>
      <c r="BE241" s="51">
        <v>150</v>
      </c>
      <c r="BF241" s="51">
        <v>550</v>
      </c>
      <c r="BG241" s="51">
        <v>750</v>
      </c>
      <c r="BH241" s="51"/>
      <c r="BI241" s="51"/>
      <c r="BJ241" s="51">
        <f t="shared" si="321"/>
        <v>71.002325581395212</v>
      </c>
      <c r="BK241" s="51">
        <f t="shared" si="269"/>
        <v>71.002325581395212</v>
      </c>
      <c r="BL241" s="51">
        <f t="shared" si="270"/>
        <v>71.002325581395212</v>
      </c>
      <c r="BM241" s="51">
        <f t="shared" si="271"/>
        <v>71.002325581395212</v>
      </c>
      <c r="BN241" s="51">
        <f t="shared" si="272"/>
        <v>71.002325581395212</v>
      </c>
      <c r="BO241" s="51">
        <f t="shared" si="273"/>
        <v>71.002325581395212</v>
      </c>
      <c r="BP241" s="51" t="str">
        <f t="shared" si="274"/>
        <v/>
      </c>
      <c r="BQ241" s="148" t="str">
        <f t="shared" si="275"/>
        <v/>
      </c>
      <c r="BR241" s="170">
        <f t="shared" si="299"/>
        <v>6</v>
      </c>
      <c r="BS241" s="172">
        <f t="shared" si="300"/>
        <v>200</v>
      </c>
      <c r="BT241" s="172" t="str">
        <f t="shared" si="276"/>
        <v>hole</v>
      </c>
      <c r="BU241" s="172">
        <f t="shared" si="277"/>
        <v>300</v>
      </c>
      <c r="BV241" s="172" t="str">
        <f t="shared" si="278"/>
        <v>hole</v>
      </c>
      <c r="BW241" s="172">
        <f t="shared" si="279"/>
        <v>200</v>
      </c>
      <c r="BX241" s="172">
        <f t="shared" si="280"/>
        <v>0</v>
      </c>
      <c r="BY241" s="173">
        <f t="shared" si="281"/>
        <v>0</v>
      </c>
      <c r="BZ241" s="123" cm="1">
        <f t="array" ref="BZ241">IF(ISEVEN(BR241),SUM(BS241:BY241),SUM(ABS(BS241:BY241)))</f>
        <v>700</v>
      </c>
      <c r="CA241" s="112">
        <f t="shared" si="301"/>
        <v>12140.930232558141</v>
      </c>
      <c r="CB241" s="126">
        <f t="shared" si="302"/>
        <v>-650</v>
      </c>
      <c r="CC241" s="41">
        <f t="shared" si="282"/>
        <v>0</v>
      </c>
      <c r="CD241" s="41">
        <f t="shared" si="283"/>
        <v>0</v>
      </c>
      <c r="CE241" s="41">
        <f t="shared" si="284"/>
        <v>0</v>
      </c>
      <c r="CF241" s="41">
        <f t="shared" si="285"/>
        <v>650</v>
      </c>
      <c r="CG241" s="41">
        <f t="shared" si="286"/>
        <v>0</v>
      </c>
      <c r="CH241" s="112">
        <f t="shared" si="287"/>
        <v>0</v>
      </c>
      <c r="CI241" s="196">
        <f t="shared" si="303"/>
        <v>0</v>
      </c>
      <c r="CJ241" s="2">
        <f t="shared" si="304"/>
        <v>71.002325581395212</v>
      </c>
      <c r="CK241" s="200">
        <f t="shared" si="288"/>
        <v>0</v>
      </c>
      <c r="CL241" s="201">
        <f t="shared" si="289"/>
        <v>71.002325581395212</v>
      </c>
      <c r="CN241" s="126">
        <f t="shared" si="290"/>
        <v>71.002325581395212</v>
      </c>
      <c r="CO241" s="50">
        <f t="shared" si="305"/>
        <v>2.4285929203539821E-3</v>
      </c>
      <c r="CP241" s="40">
        <f t="shared" si="306"/>
        <v>25.5</v>
      </c>
      <c r="CQ241" s="41">
        <f t="shared" si="307"/>
        <v>309593.72093023261</v>
      </c>
      <c r="CR241" s="41">
        <f t="shared" si="308"/>
        <v>309593.72093023261</v>
      </c>
      <c r="CS241" s="41">
        <f t="shared" si="309"/>
        <v>0</v>
      </c>
      <c r="CT241" s="41">
        <f t="shared" si="310"/>
        <v>21981874.171443984</v>
      </c>
      <c r="CU241" s="112">
        <f t="shared" si="311"/>
        <v>0</v>
      </c>
    </row>
    <row r="242" spans="2:99" x14ac:dyDescent="0.25">
      <c r="B242" s="129">
        <v>32</v>
      </c>
      <c r="C242" s="114">
        <f>+$D$77-(B242-0.5)*$G$203</f>
        <v>53.658139534883617</v>
      </c>
      <c r="D242" s="41" t="str">
        <f t="shared" si="314"/>
        <v/>
      </c>
      <c r="E242" s="41">
        <f t="shared" si="228"/>
        <v>1096.3418604651163</v>
      </c>
      <c r="F242" s="41">
        <f t="shared" si="229"/>
        <v>750</v>
      </c>
      <c r="G242" s="41">
        <f t="shared" si="230"/>
        <v>1203.6581395348837</v>
      </c>
      <c r="H242" s="41" t="str">
        <f t="shared" si="231"/>
        <v/>
      </c>
      <c r="I242" s="41">
        <f t="shared" si="232"/>
        <v>-1203.6581395348837</v>
      </c>
      <c r="J242" s="41">
        <f t="shared" si="233"/>
        <v>-750</v>
      </c>
      <c r="K242" s="121">
        <f t="shared" si="234"/>
        <v>-1096.3418604651163</v>
      </c>
      <c r="L242" s="126" t="str">
        <f t="shared" si="315"/>
        <v/>
      </c>
      <c r="M242" s="41">
        <f t="shared" si="235"/>
        <v>96.341860465116383</v>
      </c>
      <c r="N242" s="41">
        <f t="shared" si="236"/>
        <v>-150</v>
      </c>
      <c r="O242" s="41">
        <f t="shared" si="237"/>
        <v>203.65813953488359</v>
      </c>
      <c r="P242" s="41" t="str">
        <f t="shared" si="238"/>
        <v/>
      </c>
      <c r="Q242" s="41">
        <f t="shared" si="239"/>
        <v>-903.65813953488362</v>
      </c>
      <c r="R242" s="41">
        <f t="shared" si="240"/>
        <v>-550</v>
      </c>
      <c r="S242" s="112">
        <f t="shared" si="241"/>
        <v>-796.34186046511638</v>
      </c>
      <c r="T242" s="123" t="str">
        <f t="shared" si="316"/>
        <v/>
      </c>
      <c r="U242" s="41">
        <f t="shared" si="242"/>
        <v>796.34186046511638</v>
      </c>
      <c r="V242" s="41">
        <f t="shared" si="243"/>
        <v>550</v>
      </c>
      <c r="W242" s="41">
        <f t="shared" si="244"/>
        <v>903.65813953488362</v>
      </c>
      <c r="X242" s="41" t="str">
        <f t="shared" si="245"/>
        <v/>
      </c>
      <c r="Y242" s="41">
        <f t="shared" si="246"/>
        <v>-203.65813953488359</v>
      </c>
      <c r="Z242" s="41">
        <f t="shared" si="247"/>
        <v>150</v>
      </c>
      <c r="AA242" s="41">
        <f t="shared" si="248"/>
        <v>-96.341860465116383</v>
      </c>
      <c r="AB242" s="53"/>
      <c r="AC242" s="126" t="str">
        <f t="shared" si="317"/>
        <v/>
      </c>
      <c r="AD242" s="41" t="str">
        <f t="shared" si="249"/>
        <v/>
      </c>
      <c r="AE242" s="41">
        <f t="shared" si="250"/>
        <v>750</v>
      </c>
      <c r="AF242" s="41" t="str">
        <f t="shared" si="251"/>
        <v/>
      </c>
      <c r="AG242" s="41" t="str">
        <f t="shared" si="252"/>
        <v/>
      </c>
      <c r="AH242" s="41" t="str">
        <f t="shared" si="253"/>
        <v/>
      </c>
      <c r="AI242" s="41">
        <f t="shared" si="254"/>
        <v>-750</v>
      </c>
      <c r="AJ242" s="112" t="str">
        <f t="shared" si="255"/>
        <v/>
      </c>
      <c r="AK242" s="126" t="str">
        <f t="shared" si="318"/>
        <v/>
      </c>
      <c r="AL242" s="41" t="str">
        <f t="shared" si="256"/>
        <v/>
      </c>
      <c r="AM242" s="41">
        <f t="shared" si="257"/>
        <v>-150</v>
      </c>
      <c r="AN242" s="41" t="str">
        <f t="shared" si="258"/>
        <v/>
      </c>
      <c r="AO242" s="41" t="str">
        <f t="shared" si="259"/>
        <v/>
      </c>
      <c r="AP242" s="41" t="str">
        <f t="shared" si="260"/>
        <v/>
      </c>
      <c r="AQ242" s="41">
        <f t="shared" si="261"/>
        <v>-550</v>
      </c>
      <c r="AR242" s="112" t="str">
        <f t="shared" si="262"/>
        <v/>
      </c>
      <c r="AS242" s="123" t="str">
        <f t="shared" si="319"/>
        <v/>
      </c>
      <c r="AT242" s="41" t="str">
        <f t="shared" si="263"/>
        <v/>
      </c>
      <c r="AU242" s="41">
        <f t="shared" si="264"/>
        <v>550</v>
      </c>
      <c r="AV242" s="41" t="str">
        <f t="shared" si="265"/>
        <v/>
      </c>
      <c r="AW242" s="41" t="str">
        <f t="shared" si="266"/>
        <v/>
      </c>
      <c r="AX242" s="41" t="str">
        <f t="shared" si="267"/>
        <v/>
      </c>
      <c r="AY242" s="41">
        <f t="shared" si="268"/>
        <v>150</v>
      </c>
      <c r="AZ242" s="41" t="str">
        <f t="shared" si="320"/>
        <v/>
      </c>
      <c r="BA242" s="53"/>
      <c r="BB242" s="147" cm="1">
        <f t="array" ref="BB242:BG242">IFERROR(_xlfn._xlws.SORT(_xlfn.UNIQUE(_xlfn._xlws.FILTER($AC242:$AZ242,ISNUMBER($AC242:$AZ242)),TRUE),,,TRUE),"")</f>
        <v>-750</v>
      </c>
      <c r="BC242" s="51">
        <v>-550</v>
      </c>
      <c r="BD242" s="51">
        <v>-150</v>
      </c>
      <c r="BE242" s="51">
        <v>150</v>
      </c>
      <c r="BF242" s="51">
        <v>550</v>
      </c>
      <c r="BG242" s="51">
        <v>750</v>
      </c>
      <c r="BH242" s="51"/>
      <c r="BI242" s="51"/>
      <c r="BJ242" s="51">
        <f t="shared" si="321"/>
        <v>53.658139534883617</v>
      </c>
      <c r="BK242" s="51">
        <f t="shared" si="269"/>
        <v>53.658139534883617</v>
      </c>
      <c r="BL242" s="51">
        <f t="shared" si="270"/>
        <v>53.658139534883617</v>
      </c>
      <c r="BM242" s="51">
        <f t="shared" si="271"/>
        <v>53.658139534883617</v>
      </c>
      <c r="BN242" s="51">
        <f t="shared" si="272"/>
        <v>53.658139534883617</v>
      </c>
      <c r="BO242" s="51">
        <f t="shared" si="273"/>
        <v>53.658139534883617</v>
      </c>
      <c r="BP242" s="51" t="str">
        <f t="shared" si="274"/>
        <v/>
      </c>
      <c r="BQ242" s="148" t="str">
        <f t="shared" si="275"/>
        <v/>
      </c>
      <c r="BR242" s="170">
        <f t="shared" si="299"/>
        <v>6</v>
      </c>
      <c r="BS242" s="172">
        <f t="shared" si="300"/>
        <v>200</v>
      </c>
      <c r="BT242" s="172" t="str">
        <f t="shared" si="276"/>
        <v>hole</v>
      </c>
      <c r="BU242" s="172">
        <f t="shared" si="277"/>
        <v>300</v>
      </c>
      <c r="BV242" s="172" t="str">
        <f t="shared" si="278"/>
        <v>hole</v>
      </c>
      <c r="BW242" s="172">
        <f t="shared" si="279"/>
        <v>200</v>
      </c>
      <c r="BX242" s="172">
        <f t="shared" si="280"/>
        <v>0</v>
      </c>
      <c r="BY242" s="173">
        <f t="shared" si="281"/>
        <v>0</v>
      </c>
      <c r="BZ242" s="123" cm="1">
        <f t="array" ref="BZ242">IF(ISEVEN(BR242),SUM(BS242:BY242),SUM(ABS(BS242:BY242)))</f>
        <v>700</v>
      </c>
      <c r="CA242" s="112">
        <f t="shared" si="301"/>
        <v>12140.930232558141</v>
      </c>
      <c r="CB242" s="126">
        <f t="shared" si="302"/>
        <v>-650</v>
      </c>
      <c r="CC242" s="41">
        <f t="shared" si="282"/>
        <v>0</v>
      </c>
      <c r="CD242" s="41">
        <f t="shared" si="283"/>
        <v>0</v>
      </c>
      <c r="CE242" s="41">
        <f t="shared" si="284"/>
        <v>0</v>
      </c>
      <c r="CF242" s="41">
        <f t="shared" si="285"/>
        <v>650</v>
      </c>
      <c r="CG242" s="41">
        <f t="shared" si="286"/>
        <v>0</v>
      </c>
      <c r="CH242" s="112">
        <f t="shared" si="287"/>
        <v>0</v>
      </c>
      <c r="CI242" s="196">
        <f t="shared" si="303"/>
        <v>0</v>
      </c>
      <c r="CJ242" s="2">
        <f t="shared" si="304"/>
        <v>53.658139534883617</v>
      </c>
      <c r="CK242" s="200">
        <f t="shared" si="288"/>
        <v>0</v>
      </c>
      <c r="CL242" s="201">
        <f t="shared" si="289"/>
        <v>53.658139534883617</v>
      </c>
      <c r="CN242" s="126">
        <f t="shared" si="290"/>
        <v>53.658139534883617</v>
      </c>
      <c r="CO242" s="50">
        <f t="shared" si="305"/>
        <v>2.362592920353982E-3</v>
      </c>
      <c r="CP242" s="40">
        <f t="shared" si="306"/>
        <v>25.5</v>
      </c>
      <c r="CQ242" s="41">
        <f t="shared" si="307"/>
        <v>309593.72093023261</v>
      </c>
      <c r="CR242" s="41">
        <f t="shared" si="308"/>
        <v>309593.72093023261</v>
      </c>
      <c r="CS242" s="41">
        <f t="shared" si="309"/>
        <v>0</v>
      </c>
      <c r="CT242" s="41">
        <f t="shared" si="310"/>
        <v>16612223.07679824</v>
      </c>
      <c r="CU242" s="112">
        <f t="shared" si="311"/>
        <v>0</v>
      </c>
    </row>
    <row r="243" spans="2:99" x14ac:dyDescent="0.25">
      <c r="B243" s="129">
        <v>33</v>
      </c>
      <c r="C243" s="114">
        <f>+$D$77-(B243-0.5)*$G$203</f>
        <v>36.313953488372022</v>
      </c>
      <c r="D243" s="41" t="str">
        <f t="shared" si="314"/>
        <v/>
      </c>
      <c r="E243" s="41">
        <f t="shared" si="228"/>
        <v>1113.6860465116279</v>
      </c>
      <c r="F243" s="41">
        <f t="shared" si="229"/>
        <v>750</v>
      </c>
      <c r="G243" s="41">
        <f t="shared" si="230"/>
        <v>1186.3139534883721</v>
      </c>
      <c r="H243" s="41" t="str">
        <f t="shared" si="231"/>
        <v/>
      </c>
      <c r="I243" s="41">
        <f t="shared" si="232"/>
        <v>-1186.3139534883721</v>
      </c>
      <c r="J243" s="41">
        <f t="shared" si="233"/>
        <v>-750</v>
      </c>
      <c r="K243" s="121">
        <f t="shared" si="234"/>
        <v>-1113.6860465116279</v>
      </c>
      <c r="L243" s="126" t="str">
        <f t="shared" si="315"/>
        <v/>
      </c>
      <c r="M243" s="41">
        <f t="shared" si="235"/>
        <v>113.68604651162798</v>
      </c>
      <c r="N243" s="41">
        <f t="shared" si="236"/>
        <v>-150</v>
      </c>
      <c r="O243" s="41">
        <f t="shared" si="237"/>
        <v>186.31395348837202</v>
      </c>
      <c r="P243" s="41" t="str">
        <f t="shared" si="238"/>
        <v/>
      </c>
      <c r="Q243" s="41">
        <f t="shared" si="239"/>
        <v>-886.31395348837202</v>
      </c>
      <c r="R243" s="41">
        <f t="shared" si="240"/>
        <v>-550</v>
      </c>
      <c r="S243" s="112">
        <f t="shared" si="241"/>
        <v>-813.68604651162798</v>
      </c>
      <c r="T243" s="123" t="str">
        <f t="shared" si="316"/>
        <v/>
      </c>
      <c r="U243" s="41">
        <f t="shared" si="242"/>
        <v>813.68604651162798</v>
      </c>
      <c r="V243" s="41">
        <f t="shared" si="243"/>
        <v>550</v>
      </c>
      <c r="W243" s="41">
        <f t="shared" si="244"/>
        <v>886.31395348837202</v>
      </c>
      <c r="X243" s="41" t="str">
        <f t="shared" si="245"/>
        <v/>
      </c>
      <c r="Y243" s="41">
        <f t="shared" si="246"/>
        <v>-186.31395348837202</v>
      </c>
      <c r="Z243" s="41">
        <f t="shared" si="247"/>
        <v>150</v>
      </c>
      <c r="AA243" s="41">
        <f t="shared" si="248"/>
        <v>-113.68604651162798</v>
      </c>
      <c r="AB243" s="53"/>
      <c r="AC243" s="126" t="str">
        <f t="shared" si="317"/>
        <v/>
      </c>
      <c r="AD243" s="41" t="str">
        <f t="shared" si="249"/>
        <v/>
      </c>
      <c r="AE243" s="41">
        <f t="shared" si="250"/>
        <v>750</v>
      </c>
      <c r="AF243" s="41" t="str">
        <f t="shared" si="251"/>
        <v/>
      </c>
      <c r="AG243" s="41" t="str">
        <f t="shared" si="252"/>
        <v/>
      </c>
      <c r="AH243" s="41" t="str">
        <f t="shared" si="253"/>
        <v/>
      </c>
      <c r="AI243" s="41">
        <f t="shared" si="254"/>
        <v>-750</v>
      </c>
      <c r="AJ243" s="112" t="str">
        <f t="shared" si="255"/>
        <v/>
      </c>
      <c r="AK243" s="126" t="str">
        <f t="shared" si="318"/>
        <v/>
      </c>
      <c r="AL243" s="41" t="str">
        <f t="shared" si="256"/>
        <v/>
      </c>
      <c r="AM243" s="41">
        <f t="shared" si="257"/>
        <v>-150</v>
      </c>
      <c r="AN243" s="41" t="str">
        <f t="shared" si="258"/>
        <v/>
      </c>
      <c r="AO243" s="41" t="str">
        <f t="shared" si="259"/>
        <v/>
      </c>
      <c r="AP243" s="41" t="str">
        <f t="shared" si="260"/>
        <v/>
      </c>
      <c r="AQ243" s="41">
        <f t="shared" si="261"/>
        <v>-550</v>
      </c>
      <c r="AR243" s="112" t="str">
        <f t="shared" si="262"/>
        <v/>
      </c>
      <c r="AS243" s="123" t="str">
        <f t="shared" si="319"/>
        <v/>
      </c>
      <c r="AT243" s="41" t="str">
        <f t="shared" si="263"/>
        <v/>
      </c>
      <c r="AU243" s="41">
        <f t="shared" si="264"/>
        <v>550</v>
      </c>
      <c r="AV243" s="41" t="str">
        <f t="shared" si="265"/>
        <v/>
      </c>
      <c r="AW243" s="41" t="str">
        <f t="shared" si="266"/>
        <v/>
      </c>
      <c r="AX243" s="41" t="str">
        <f t="shared" si="267"/>
        <v/>
      </c>
      <c r="AY243" s="41">
        <f t="shared" si="268"/>
        <v>150</v>
      </c>
      <c r="AZ243" s="41" t="str">
        <f t="shared" si="320"/>
        <v/>
      </c>
      <c r="BA243" s="53"/>
      <c r="BB243" s="147" cm="1">
        <f t="array" ref="BB243:BG243">IFERROR(_xlfn._xlws.SORT(_xlfn.UNIQUE(_xlfn._xlws.FILTER($AC243:$AZ243,ISNUMBER($AC243:$AZ243)),TRUE),,,TRUE),"")</f>
        <v>-750</v>
      </c>
      <c r="BC243" s="51">
        <v>-550</v>
      </c>
      <c r="BD243" s="51">
        <v>-150</v>
      </c>
      <c r="BE243" s="51">
        <v>150</v>
      </c>
      <c r="BF243" s="51">
        <v>550</v>
      </c>
      <c r="BG243" s="51">
        <v>750</v>
      </c>
      <c r="BH243" s="51"/>
      <c r="BI243" s="51"/>
      <c r="BJ243" s="51">
        <f t="shared" si="321"/>
        <v>36.313953488372022</v>
      </c>
      <c r="BK243" s="51">
        <f t="shared" si="269"/>
        <v>36.313953488372022</v>
      </c>
      <c r="BL243" s="51">
        <f t="shared" si="270"/>
        <v>36.313953488372022</v>
      </c>
      <c r="BM243" s="51">
        <f t="shared" si="271"/>
        <v>36.313953488372022</v>
      </c>
      <c r="BN243" s="51">
        <f t="shared" si="272"/>
        <v>36.313953488372022</v>
      </c>
      <c r="BO243" s="51">
        <f t="shared" si="273"/>
        <v>36.313953488372022</v>
      </c>
      <c r="BP243" s="51" t="str">
        <f t="shared" si="274"/>
        <v/>
      </c>
      <c r="BQ243" s="148" t="str">
        <f t="shared" si="275"/>
        <v/>
      </c>
      <c r="BR243" s="170">
        <f t="shared" si="299"/>
        <v>6</v>
      </c>
      <c r="BS243" s="172">
        <f t="shared" si="300"/>
        <v>200</v>
      </c>
      <c r="BT243" s="172" t="str">
        <f t="shared" si="276"/>
        <v>hole</v>
      </c>
      <c r="BU243" s="172">
        <f t="shared" si="277"/>
        <v>300</v>
      </c>
      <c r="BV243" s="172" t="str">
        <f t="shared" si="278"/>
        <v>hole</v>
      </c>
      <c r="BW243" s="172">
        <f t="shared" si="279"/>
        <v>200</v>
      </c>
      <c r="BX243" s="172">
        <f t="shared" si="280"/>
        <v>0</v>
      </c>
      <c r="BY243" s="173">
        <f t="shared" si="281"/>
        <v>0</v>
      </c>
      <c r="BZ243" s="123" cm="1">
        <f t="array" ref="BZ243">IF(ISEVEN(BR243),SUM(BS243:BY243),SUM(ABS(BS243:BY243)))</f>
        <v>700</v>
      </c>
      <c r="CA243" s="112">
        <f t="shared" si="301"/>
        <v>12140.930232558141</v>
      </c>
      <c r="CB243" s="126">
        <f t="shared" si="302"/>
        <v>-650</v>
      </c>
      <c r="CC243" s="41">
        <f t="shared" si="282"/>
        <v>0</v>
      </c>
      <c r="CD243" s="41">
        <f t="shared" si="283"/>
        <v>0</v>
      </c>
      <c r="CE243" s="41">
        <f t="shared" si="284"/>
        <v>0</v>
      </c>
      <c r="CF243" s="41">
        <f t="shared" si="285"/>
        <v>650</v>
      </c>
      <c r="CG243" s="41">
        <f t="shared" si="286"/>
        <v>0</v>
      </c>
      <c r="CH243" s="112">
        <f t="shared" si="287"/>
        <v>0</v>
      </c>
      <c r="CI243" s="196">
        <f t="shared" si="303"/>
        <v>0</v>
      </c>
      <c r="CJ243" s="2">
        <f t="shared" si="304"/>
        <v>36.313953488372022</v>
      </c>
      <c r="CK243" s="200">
        <f t="shared" ref="CK243:CK274" si="322">(CI243-xc)*COS(RADIANS(p)) + (CJ243-yc)*SIN(RADIANS(p))</f>
        <v>0</v>
      </c>
      <c r="CL243" s="201">
        <f t="shared" ref="CL243:CL260" si="323">-(CI243-xc)*SIN(RADIANS(p)) +(CJ243-yc)*COS(RADIANS(p))</f>
        <v>36.313953488372022</v>
      </c>
      <c r="CN243" s="126">
        <f t="shared" ref="CN243:CN260" si="324">+C243-yc</f>
        <v>36.313953488372022</v>
      </c>
      <c r="CO243" s="50">
        <f t="shared" si="305"/>
        <v>2.2965929203539823E-3</v>
      </c>
      <c r="CP243" s="40">
        <f t="shared" si="306"/>
        <v>25.5</v>
      </c>
      <c r="CQ243" s="41">
        <f t="shared" si="307"/>
        <v>309593.72093023261</v>
      </c>
      <c r="CR243" s="41">
        <f t="shared" si="308"/>
        <v>309593.72093023261</v>
      </c>
      <c r="CS243" s="41">
        <f t="shared" si="309"/>
        <v>0</v>
      </c>
      <c r="CT243" s="41">
        <f t="shared" si="310"/>
        <v>11242571.982152494</v>
      </c>
      <c r="CU243" s="112">
        <f t="shared" si="311"/>
        <v>0</v>
      </c>
    </row>
    <row r="244" spans="2:99" x14ac:dyDescent="0.25">
      <c r="B244" s="129">
        <v>34</v>
      </c>
      <c r="C244" s="114">
        <f>+$D$77-(B244-0.5)*$G$203</f>
        <v>18.969767441860427</v>
      </c>
      <c r="D244" s="41" t="str">
        <f t="shared" si="314"/>
        <v/>
      </c>
      <c r="E244" s="41">
        <f t="shared" si="228"/>
        <v>1131.0302325581395</v>
      </c>
      <c r="F244" s="41">
        <f t="shared" si="229"/>
        <v>750</v>
      </c>
      <c r="G244" s="41">
        <f t="shared" si="230"/>
        <v>1168.9697674418605</v>
      </c>
      <c r="H244" s="41" t="str">
        <f t="shared" si="231"/>
        <v/>
      </c>
      <c r="I244" s="41">
        <f t="shared" si="232"/>
        <v>-1168.9697674418605</v>
      </c>
      <c r="J244" s="41">
        <f t="shared" si="233"/>
        <v>-750</v>
      </c>
      <c r="K244" s="121">
        <f t="shared" si="234"/>
        <v>-1131.0302325581395</v>
      </c>
      <c r="L244" s="126" t="str">
        <f t="shared" si="315"/>
        <v/>
      </c>
      <c r="M244" s="41">
        <f t="shared" si="235"/>
        <v>131.03023255813957</v>
      </c>
      <c r="N244" s="41">
        <f t="shared" si="236"/>
        <v>-150</v>
      </c>
      <c r="O244" s="41">
        <f t="shared" si="237"/>
        <v>168.96976744186043</v>
      </c>
      <c r="P244" s="41" t="str">
        <f t="shared" si="238"/>
        <v/>
      </c>
      <c r="Q244" s="41">
        <f t="shared" si="239"/>
        <v>-868.96976744186043</v>
      </c>
      <c r="R244" s="41">
        <f t="shared" si="240"/>
        <v>-550</v>
      </c>
      <c r="S244" s="112">
        <f t="shared" si="241"/>
        <v>-831.03023255813957</v>
      </c>
      <c r="T244" s="123" t="str">
        <f t="shared" si="316"/>
        <v/>
      </c>
      <c r="U244" s="41">
        <f t="shared" si="242"/>
        <v>831.03023255813957</v>
      </c>
      <c r="V244" s="41">
        <f t="shared" si="243"/>
        <v>550</v>
      </c>
      <c r="W244" s="41">
        <f t="shared" si="244"/>
        <v>868.96976744186043</v>
      </c>
      <c r="X244" s="41" t="str">
        <f t="shared" si="245"/>
        <v/>
      </c>
      <c r="Y244" s="41">
        <f t="shared" si="246"/>
        <v>-168.96976744186043</v>
      </c>
      <c r="Z244" s="41">
        <f t="shared" si="247"/>
        <v>150</v>
      </c>
      <c r="AA244" s="41">
        <f t="shared" si="248"/>
        <v>-131.03023255813957</v>
      </c>
      <c r="AB244" s="53"/>
      <c r="AC244" s="126" t="str">
        <f t="shared" si="317"/>
        <v/>
      </c>
      <c r="AD244" s="41" t="str">
        <f t="shared" si="249"/>
        <v/>
      </c>
      <c r="AE244" s="41">
        <f t="shared" si="250"/>
        <v>750</v>
      </c>
      <c r="AF244" s="41" t="str">
        <f t="shared" si="251"/>
        <v/>
      </c>
      <c r="AG244" s="41" t="str">
        <f t="shared" si="252"/>
        <v/>
      </c>
      <c r="AH244" s="41" t="str">
        <f t="shared" si="253"/>
        <v/>
      </c>
      <c r="AI244" s="41">
        <f t="shared" si="254"/>
        <v>-750</v>
      </c>
      <c r="AJ244" s="112" t="str">
        <f t="shared" si="255"/>
        <v/>
      </c>
      <c r="AK244" s="126" t="str">
        <f t="shared" si="318"/>
        <v/>
      </c>
      <c r="AL244" s="41" t="str">
        <f t="shared" si="256"/>
        <v/>
      </c>
      <c r="AM244" s="41">
        <f t="shared" si="257"/>
        <v>-150</v>
      </c>
      <c r="AN244" s="41" t="str">
        <f t="shared" si="258"/>
        <v/>
      </c>
      <c r="AO244" s="41" t="str">
        <f t="shared" si="259"/>
        <v/>
      </c>
      <c r="AP244" s="41" t="str">
        <f t="shared" si="260"/>
        <v/>
      </c>
      <c r="AQ244" s="41">
        <f t="shared" si="261"/>
        <v>-550</v>
      </c>
      <c r="AR244" s="112" t="str">
        <f t="shared" si="262"/>
        <v/>
      </c>
      <c r="AS244" s="123" t="str">
        <f t="shared" si="319"/>
        <v/>
      </c>
      <c r="AT244" s="41" t="str">
        <f t="shared" si="263"/>
        <v/>
      </c>
      <c r="AU244" s="41">
        <f t="shared" si="264"/>
        <v>550</v>
      </c>
      <c r="AV244" s="41" t="str">
        <f t="shared" si="265"/>
        <v/>
      </c>
      <c r="AW244" s="41" t="str">
        <f t="shared" si="266"/>
        <v/>
      </c>
      <c r="AX244" s="41" t="str">
        <f t="shared" si="267"/>
        <v/>
      </c>
      <c r="AY244" s="41">
        <f t="shared" si="268"/>
        <v>150</v>
      </c>
      <c r="AZ244" s="41" t="str">
        <f t="shared" si="320"/>
        <v/>
      </c>
      <c r="BA244" s="53"/>
      <c r="BB244" s="147" cm="1">
        <f t="array" ref="BB244:BG244">IFERROR(_xlfn._xlws.SORT(_xlfn.UNIQUE(_xlfn._xlws.FILTER($AC244:$AZ244,ISNUMBER($AC244:$AZ244)),TRUE),,,TRUE),"")</f>
        <v>-750</v>
      </c>
      <c r="BC244" s="51">
        <v>-550</v>
      </c>
      <c r="BD244" s="51">
        <v>-150</v>
      </c>
      <c r="BE244" s="51">
        <v>150</v>
      </c>
      <c r="BF244" s="51">
        <v>550</v>
      </c>
      <c r="BG244" s="51">
        <v>750</v>
      </c>
      <c r="BH244" s="51"/>
      <c r="BI244" s="51"/>
      <c r="BJ244" s="51">
        <f t="shared" si="321"/>
        <v>18.969767441860427</v>
      </c>
      <c r="BK244" s="51">
        <f t="shared" si="269"/>
        <v>18.969767441860427</v>
      </c>
      <c r="BL244" s="51">
        <f t="shared" si="270"/>
        <v>18.969767441860427</v>
      </c>
      <c r="BM244" s="51">
        <f t="shared" si="271"/>
        <v>18.969767441860427</v>
      </c>
      <c r="BN244" s="51">
        <f t="shared" si="272"/>
        <v>18.969767441860427</v>
      </c>
      <c r="BO244" s="51">
        <f t="shared" si="273"/>
        <v>18.969767441860427</v>
      </c>
      <c r="BP244" s="51" t="str">
        <f t="shared" si="274"/>
        <v/>
      </c>
      <c r="BQ244" s="148" t="str">
        <f t="shared" si="275"/>
        <v/>
      </c>
      <c r="BR244" s="170">
        <f t="shared" si="299"/>
        <v>6</v>
      </c>
      <c r="BS244" s="172">
        <f t="shared" si="300"/>
        <v>200</v>
      </c>
      <c r="BT244" s="172" t="str">
        <f t="shared" si="276"/>
        <v>hole</v>
      </c>
      <c r="BU244" s="172">
        <f t="shared" si="277"/>
        <v>300</v>
      </c>
      <c r="BV244" s="172" t="str">
        <f t="shared" si="278"/>
        <v>hole</v>
      </c>
      <c r="BW244" s="172">
        <f t="shared" si="279"/>
        <v>200</v>
      </c>
      <c r="BX244" s="172">
        <f t="shared" si="280"/>
        <v>0</v>
      </c>
      <c r="BY244" s="173">
        <f t="shared" si="281"/>
        <v>0</v>
      </c>
      <c r="BZ244" s="123" cm="1">
        <f t="array" ref="BZ244">IF(ISEVEN(BR244),SUM(BS244:BY244),SUM(ABS(BS244:BY244)))</f>
        <v>700</v>
      </c>
      <c r="CA244" s="112">
        <f t="shared" si="301"/>
        <v>12140.930232558141</v>
      </c>
      <c r="CB244" s="126">
        <f t="shared" si="302"/>
        <v>-650</v>
      </c>
      <c r="CC244" s="41">
        <f t="shared" si="282"/>
        <v>0</v>
      </c>
      <c r="CD244" s="41">
        <f t="shared" si="283"/>
        <v>0</v>
      </c>
      <c r="CE244" s="41">
        <f t="shared" si="284"/>
        <v>0</v>
      </c>
      <c r="CF244" s="41">
        <f t="shared" si="285"/>
        <v>650</v>
      </c>
      <c r="CG244" s="41">
        <f t="shared" si="286"/>
        <v>0</v>
      </c>
      <c r="CH244" s="112">
        <f t="shared" si="287"/>
        <v>0</v>
      </c>
      <c r="CI244" s="196">
        <f t="shared" si="303"/>
        <v>0</v>
      </c>
      <c r="CJ244" s="2">
        <f t="shared" si="304"/>
        <v>18.969767441860427</v>
      </c>
      <c r="CK244" s="200">
        <f t="shared" si="322"/>
        <v>0</v>
      </c>
      <c r="CL244" s="201">
        <f t="shared" si="323"/>
        <v>18.969767441860427</v>
      </c>
      <c r="CN244" s="126">
        <f t="shared" si="324"/>
        <v>18.969767441860427</v>
      </c>
      <c r="CO244" s="50">
        <f t="shared" si="305"/>
        <v>2.2305929203539823E-3</v>
      </c>
      <c r="CP244" s="40">
        <f t="shared" si="306"/>
        <v>25.5</v>
      </c>
      <c r="CQ244" s="41">
        <f t="shared" si="307"/>
        <v>309593.72093023261</v>
      </c>
      <c r="CR244" s="41">
        <f t="shared" si="308"/>
        <v>309593.72093023261</v>
      </c>
      <c r="CS244" s="41">
        <f t="shared" si="309"/>
        <v>0</v>
      </c>
      <c r="CT244" s="41">
        <f t="shared" si="310"/>
        <v>5872920.8875067495</v>
      </c>
      <c r="CU244" s="112">
        <f t="shared" si="311"/>
        <v>0</v>
      </c>
    </row>
    <row r="245" spans="2:99" x14ac:dyDescent="0.25">
      <c r="B245" s="129">
        <v>35</v>
      </c>
      <c r="C245" s="114">
        <f>+$D$77-(B245-0.5)*$G$203</f>
        <v>1.6255813953487177</v>
      </c>
      <c r="D245" s="41" t="str">
        <f t="shared" si="314"/>
        <v/>
      </c>
      <c r="E245" s="41">
        <f t="shared" si="228"/>
        <v>1148.3744186046513</v>
      </c>
      <c r="F245" s="41">
        <f t="shared" si="229"/>
        <v>750</v>
      </c>
      <c r="G245" s="41">
        <f t="shared" si="230"/>
        <v>1151.6255813953487</v>
      </c>
      <c r="H245" s="41" t="str">
        <f t="shared" si="231"/>
        <v/>
      </c>
      <c r="I245" s="41">
        <f t="shared" si="232"/>
        <v>-1151.6255813953487</v>
      </c>
      <c r="J245" s="41">
        <f t="shared" si="233"/>
        <v>-750</v>
      </c>
      <c r="K245" s="121">
        <f t="shared" si="234"/>
        <v>-1148.3744186046513</v>
      </c>
      <c r="L245" s="126" t="str">
        <f t="shared" si="315"/>
        <v/>
      </c>
      <c r="M245" s="41">
        <f t="shared" si="235"/>
        <v>148.37441860465128</v>
      </c>
      <c r="N245" s="41">
        <f t="shared" si="236"/>
        <v>-150</v>
      </c>
      <c r="O245" s="41">
        <f t="shared" si="237"/>
        <v>151.62558139534872</v>
      </c>
      <c r="P245" s="41" t="str">
        <f t="shared" si="238"/>
        <v/>
      </c>
      <c r="Q245" s="41">
        <f t="shared" si="239"/>
        <v>-851.62558139534872</v>
      </c>
      <c r="R245" s="41">
        <f t="shared" si="240"/>
        <v>-550</v>
      </c>
      <c r="S245" s="112">
        <f t="shared" si="241"/>
        <v>-848.37441860465128</v>
      </c>
      <c r="T245" s="123" t="str">
        <f t="shared" si="316"/>
        <v/>
      </c>
      <c r="U245" s="41">
        <f t="shared" si="242"/>
        <v>848.37441860465128</v>
      </c>
      <c r="V245" s="41">
        <f t="shared" si="243"/>
        <v>550</v>
      </c>
      <c r="W245" s="41">
        <f t="shared" si="244"/>
        <v>851.62558139534872</v>
      </c>
      <c r="X245" s="41" t="str">
        <f t="shared" si="245"/>
        <v/>
      </c>
      <c r="Y245" s="41">
        <f t="shared" si="246"/>
        <v>-151.62558139534872</v>
      </c>
      <c r="Z245" s="41">
        <f t="shared" si="247"/>
        <v>150</v>
      </c>
      <c r="AA245" s="41">
        <f t="shared" si="248"/>
        <v>-148.37441860465128</v>
      </c>
      <c r="AB245" s="53"/>
      <c r="AC245" s="126" t="str">
        <f t="shared" si="317"/>
        <v/>
      </c>
      <c r="AD245" s="41" t="str">
        <f t="shared" si="249"/>
        <v/>
      </c>
      <c r="AE245" s="41">
        <f t="shared" si="250"/>
        <v>750</v>
      </c>
      <c r="AF245" s="41" t="str">
        <f t="shared" si="251"/>
        <v/>
      </c>
      <c r="AG245" s="41" t="str">
        <f t="shared" si="252"/>
        <v/>
      </c>
      <c r="AH245" s="41" t="str">
        <f t="shared" si="253"/>
        <v/>
      </c>
      <c r="AI245" s="41">
        <f t="shared" si="254"/>
        <v>-750</v>
      </c>
      <c r="AJ245" s="112" t="str">
        <f t="shared" si="255"/>
        <v/>
      </c>
      <c r="AK245" s="126" t="str">
        <f t="shared" si="318"/>
        <v/>
      </c>
      <c r="AL245" s="41" t="str">
        <f t="shared" si="256"/>
        <v/>
      </c>
      <c r="AM245" s="41">
        <f t="shared" si="257"/>
        <v>-150</v>
      </c>
      <c r="AN245" s="41" t="str">
        <f t="shared" si="258"/>
        <v/>
      </c>
      <c r="AO245" s="41" t="str">
        <f t="shared" si="259"/>
        <v/>
      </c>
      <c r="AP245" s="41" t="str">
        <f t="shared" si="260"/>
        <v/>
      </c>
      <c r="AQ245" s="41">
        <f t="shared" si="261"/>
        <v>-550</v>
      </c>
      <c r="AR245" s="112" t="str">
        <f t="shared" si="262"/>
        <v/>
      </c>
      <c r="AS245" s="123" t="str">
        <f t="shared" si="319"/>
        <v/>
      </c>
      <c r="AT245" s="41" t="str">
        <f t="shared" si="263"/>
        <v/>
      </c>
      <c r="AU245" s="41">
        <f t="shared" si="264"/>
        <v>550</v>
      </c>
      <c r="AV245" s="41" t="str">
        <f t="shared" si="265"/>
        <v/>
      </c>
      <c r="AW245" s="41" t="str">
        <f t="shared" si="266"/>
        <v/>
      </c>
      <c r="AX245" s="41" t="str">
        <f t="shared" si="267"/>
        <v/>
      </c>
      <c r="AY245" s="41">
        <f t="shared" si="268"/>
        <v>150</v>
      </c>
      <c r="AZ245" s="41" t="str">
        <f t="shared" si="320"/>
        <v/>
      </c>
      <c r="BA245" s="53"/>
      <c r="BB245" s="147" cm="1">
        <f t="array" ref="BB245:BG245">IFERROR(_xlfn._xlws.SORT(_xlfn.UNIQUE(_xlfn._xlws.FILTER($AC245:$AZ245,ISNUMBER($AC245:$AZ245)),TRUE),,,TRUE),"")</f>
        <v>-750</v>
      </c>
      <c r="BC245" s="51">
        <v>-550</v>
      </c>
      <c r="BD245" s="51">
        <v>-150</v>
      </c>
      <c r="BE245" s="51">
        <v>150</v>
      </c>
      <c r="BF245" s="51">
        <v>550</v>
      </c>
      <c r="BG245" s="51">
        <v>750</v>
      </c>
      <c r="BH245" s="51"/>
      <c r="BI245" s="51"/>
      <c r="BJ245" s="51">
        <f t="shared" si="321"/>
        <v>1.6255813953487177</v>
      </c>
      <c r="BK245" s="51">
        <f t="shared" si="269"/>
        <v>1.6255813953487177</v>
      </c>
      <c r="BL245" s="51">
        <f t="shared" si="270"/>
        <v>1.6255813953487177</v>
      </c>
      <c r="BM245" s="51">
        <f t="shared" si="271"/>
        <v>1.6255813953487177</v>
      </c>
      <c r="BN245" s="51">
        <f t="shared" si="272"/>
        <v>1.6255813953487177</v>
      </c>
      <c r="BO245" s="51">
        <f t="shared" si="273"/>
        <v>1.6255813953487177</v>
      </c>
      <c r="BP245" s="51" t="str">
        <f t="shared" si="274"/>
        <v/>
      </c>
      <c r="BQ245" s="148" t="str">
        <f t="shared" si="275"/>
        <v/>
      </c>
      <c r="BR245" s="170">
        <f t="shared" si="299"/>
        <v>6</v>
      </c>
      <c r="BS245" s="172">
        <f t="shared" si="300"/>
        <v>200</v>
      </c>
      <c r="BT245" s="172" t="str">
        <f t="shared" si="276"/>
        <v>hole</v>
      </c>
      <c r="BU245" s="172">
        <f t="shared" si="277"/>
        <v>300</v>
      </c>
      <c r="BV245" s="172" t="str">
        <f t="shared" si="278"/>
        <v>hole</v>
      </c>
      <c r="BW245" s="172">
        <f t="shared" si="279"/>
        <v>200</v>
      </c>
      <c r="BX245" s="172">
        <f t="shared" si="280"/>
        <v>0</v>
      </c>
      <c r="BY245" s="173">
        <f t="shared" si="281"/>
        <v>0</v>
      </c>
      <c r="BZ245" s="123" cm="1">
        <f t="array" ref="BZ245">IF(ISEVEN(BR245),SUM(BS245:BY245),SUM(ABS(BS245:BY245)))</f>
        <v>700</v>
      </c>
      <c r="CA245" s="112">
        <f t="shared" si="301"/>
        <v>12140.930232558141</v>
      </c>
      <c r="CB245" s="126">
        <f t="shared" si="302"/>
        <v>-650</v>
      </c>
      <c r="CC245" s="41">
        <f t="shared" si="282"/>
        <v>0</v>
      </c>
      <c r="CD245" s="41">
        <f t="shared" si="283"/>
        <v>0</v>
      </c>
      <c r="CE245" s="41">
        <f t="shared" si="284"/>
        <v>0</v>
      </c>
      <c r="CF245" s="41">
        <f t="shared" si="285"/>
        <v>650</v>
      </c>
      <c r="CG245" s="41">
        <f t="shared" si="286"/>
        <v>0</v>
      </c>
      <c r="CH245" s="112">
        <f t="shared" si="287"/>
        <v>0</v>
      </c>
      <c r="CI245" s="196">
        <f t="shared" si="303"/>
        <v>0</v>
      </c>
      <c r="CJ245" s="2">
        <f t="shared" si="304"/>
        <v>1.6255813953487177</v>
      </c>
      <c r="CK245" s="200">
        <f t="shared" si="322"/>
        <v>0</v>
      </c>
      <c r="CL245" s="201">
        <f t="shared" si="323"/>
        <v>1.6255813953487177</v>
      </c>
      <c r="CN245" s="126">
        <f t="shared" si="324"/>
        <v>1.6255813953487177</v>
      </c>
      <c r="CO245" s="50">
        <f t="shared" si="305"/>
        <v>2.1645929203539822E-3</v>
      </c>
      <c r="CP245" s="40">
        <f t="shared" si="306"/>
        <v>25.5</v>
      </c>
      <c r="CQ245" s="41">
        <f t="shared" si="307"/>
        <v>309593.72093023261</v>
      </c>
      <c r="CR245" s="41">
        <f t="shared" si="308"/>
        <v>309593.72093023261</v>
      </c>
      <c r="CS245" s="41">
        <f t="shared" si="309"/>
        <v>0</v>
      </c>
      <c r="CT245" s="41">
        <f t="shared" si="310"/>
        <v>503269.79286096903</v>
      </c>
      <c r="CU245" s="112">
        <f t="shared" si="311"/>
        <v>0</v>
      </c>
    </row>
    <row r="246" spans="2:99" x14ac:dyDescent="0.25">
      <c r="B246" s="129">
        <v>36</v>
      </c>
      <c r="C246" s="114">
        <f>+$D$77-(B246-0.5)*$G$203</f>
        <v>-15.718604651162877</v>
      </c>
      <c r="D246" s="41" t="str">
        <f t="shared" si="314"/>
        <v/>
      </c>
      <c r="E246" s="41">
        <f t="shared" si="228"/>
        <v>1165.7186046511629</v>
      </c>
      <c r="F246" s="41">
        <f t="shared" si="229"/>
        <v>750</v>
      </c>
      <c r="G246" s="41">
        <f t="shared" si="230"/>
        <v>1134.2813953488371</v>
      </c>
      <c r="H246" s="41" t="str">
        <f t="shared" si="231"/>
        <v/>
      </c>
      <c r="I246" s="41">
        <f t="shared" si="232"/>
        <v>-1134.2813953488371</v>
      </c>
      <c r="J246" s="41">
        <f t="shared" si="233"/>
        <v>-750</v>
      </c>
      <c r="K246" s="121">
        <f t="shared" si="234"/>
        <v>-1165.7186046511629</v>
      </c>
      <c r="L246" s="126" t="str">
        <f t="shared" si="315"/>
        <v/>
      </c>
      <c r="M246" s="41">
        <f t="shared" si="235"/>
        <v>165.71860465116291</v>
      </c>
      <c r="N246" s="41">
        <f t="shared" si="236"/>
        <v>-150</v>
      </c>
      <c r="O246" s="41">
        <f t="shared" si="237"/>
        <v>134.28139534883712</v>
      </c>
      <c r="P246" s="41" t="str">
        <f t="shared" si="238"/>
        <v/>
      </c>
      <c r="Q246" s="41">
        <f t="shared" si="239"/>
        <v>-834.28139534883712</v>
      </c>
      <c r="R246" s="41">
        <f t="shared" si="240"/>
        <v>-550</v>
      </c>
      <c r="S246" s="112">
        <f t="shared" si="241"/>
        <v>-865.71860465116288</v>
      </c>
      <c r="T246" s="123" t="str">
        <f t="shared" si="316"/>
        <v/>
      </c>
      <c r="U246" s="41">
        <f t="shared" si="242"/>
        <v>865.71860465116288</v>
      </c>
      <c r="V246" s="41">
        <f t="shared" si="243"/>
        <v>550</v>
      </c>
      <c r="W246" s="41">
        <f t="shared" si="244"/>
        <v>834.28139534883712</v>
      </c>
      <c r="X246" s="41" t="str">
        <f t="shared" si="245"/>
        <v/>
      </c>
      <c r="Y246" s="41">
        <f t="shared" si="246"/>
        <v>-134.28139534883712</v>
      </c>
      <c r="Z246" s="41">
        <f t="shared" si="247"/>
        <v>150</v>
      </c>
      <c r="AA246" s="41">
        <f t="shared" si="248"/>
        <v>-165.71860465116291</v>
      </c>
      <c r="AB246" s="53"/>
      <c r="AC246" s="126" t="str">
        <f t="shared" si="317"/>
        <v/>
      </c>
      <c r="AD246" s="41" t="str">
        <f t="shared" si="249"/>
        <v/>
      </c>
      <c r="AE246" s="41">
        <f t="shared" si="250"/>
        <v>750</v>
      </c>
      <c r="AF246" s="41" t="str">
        <f t="shared" si="251"/>
        <v/>
      </c>
      <c r="AG246" s="41" t="str">
        <f t="shared" si="252"/>
        <v/>
      </c>
      <c r="AH246" s="41" t="str">
        <f t="shared" si="253"/>
        <v/>
      </c>
      <c r="AI246" s="41">
        <f t="shared" si="254"/>
        <v>-750</v>
      </c>
      <c r="AJ246" s="112" t="str">
        <f t="shared" si="255"/>
        <v/>
      </c>
      <c r="AK246" s="126" t="str">
        <f t="shared" si="318"/>
        <v/>
      </c>
      <c r="AL246" s="41" t="str">
        <f t="shared" si="256"/>
        <v/>
      </c>
      <c r="AM246" s="41">
        <f t="shared" si="257"/>
        <v>-150</v>
      </c>
      <c r="AN246" s="41" t="str">
        <f t="shared" si="258"/>
        <v/>
      </c>
      <c r="AO246" s="41" t="str">
        <f t="shared" si="259"/>
        <v/>
      </c>
      <c r="AP246" s="41" t="str">
        <f t="shared" si="260"/>
        <v/>
      </c>
      <c r="AQ246" s="41">
        <f t="shared" si="261"/>
        <v>-550</v>
      </c>
      <c r="AR246" s="112" t="str">
        <f t="shared" si="262"/>
        <v/>
      </c>
      <c r="AS246" s="123" t="str">
        <f t="shared" si="319"/>
        <v/>
      </c>
      <c r="AT246" s="41" t="str">
        <f t="shared" si="263"/>
        <v/>
      </c>
      <c r="AU246" s="41">
        <f t="shared" si="264"/>
        <v>550</v>
      </c>
      <c r="AV246" s="41" t="str">
        <f t="shared" si="265"/>
        <v/>
      </c>
      <c r="AW246" s="41" t="str">
        <f t="shared" si="266"/>
        <v/>
      </c>
      <c r="AX246" s="41" t="str">
        <f t="shared" si="267"/>
        <v/>
      </c>
      <c r="AY246" s="41">
        <f t="shared" si="268"/>
        <v>150</v>
      </c>
      <c r="AZ246" s="41" t="str">
        <f t="shared" si="320"/>
        <v/>
      </c>
      <c r="BA246" s="53"/>
      <c r="BB246" s="147" cm="1">
        <f t="array" ref="BB246:BG246">IFERROR(_xlfn._xlws.SORT(_xlfn.UNIQUE(_xlfn._xlws.FILTER($AC246:$AZ246,ISNUMBER($AC246:$AZ246)),TRUE),,,TRUE),"")</f>
        <v>-750</v>
      </c>
      <c r="BC246" s="51">
        <v>-550</v>
      </c>
      <c r="BD246" s="51">
        <v>-150</v>
      </c>
      <c r="BE246" s="51">
        <v>150</v>
      </c>
      <c r="BF246" s="51">
        <v>550</v>
      </c>
      <c r="BG246" s="51">
        <v>750</v>
      </c>
      <c r="BH246" s="51"/>
      <c r="BI246" s="51"/>
      <c r="BJ246" s="51">
        <f t="shared" si="321"/>
        <v>-15.718604651162877</v>
      </c>
      <c r="BK246" s="51">
        <f t="shared" si="269"/>
        <v>-15.718604651162877</v>
      </c>
      <c r="BL246" s="51">
        <f t="shared" si="270"/>
        <v>-15.718604651162877</v>
      </c>
      <c r="BM246" s="51">
        <f t="shared" si="271"/>
        <v>-15.718604651162877</v>
      </c>
      <c r="BN246" s="51">
        <f t="shared" si="272"/>
        <v>-15.718604651162877</v>
      </c>
      <c r="BO246" s="51">
        <f t="shared" si="273"/>
        <v>-15.718604651162877</v>
      </c>
      <c r="BP246" s="51" t="str">
        <f t="shared" si="274"/>
        <v/>
      </c>
      <c r="BQ246" s="148" t="str">
        <f t="shared" si="275"/>
        <v/>
      </c>
      <c r="BR246" s="170">
        <f t="shared" si="299"/>
        <v>6</v>
      </c>
      <c r="BS246" s="172">
        <f t="shared" si="300"/>
        <v>200</v>
      </c>
      <c r="BT246" s="172" t="str">
        <f t="shared" si="276"/>
        <v>hole</v>
      </c>
      <c r="BU246" s="172">
        <f t="shared" si="277"/>
        <v>300</v>
      </c>
      <c r="BV246" s="172" t="str">
        <f t="shared" si="278"/>
        <v>hole</v>
      </c>
      <c r="BW246" s="172">
        <f t="shared" si="279"/>
        <v>200</v>
      </c>
      <c r="BX246" s="172">
        <f t="shared" si="280"/>
        <v>0</v>
      </c>
      <c r="BY246" s="173">
        <f t="shared" si="281"/>
        <v>0</v>
      </c>
      <c r="BZ246" s="123" cm="1">
        <f t="array" ref="BZ246">IF(ISEVEN(BR246),SUM(BS246:BY246),SUM(ABS(BS246:BY246)))</f>
        <v>700</v>
      </c>
      <c r="CA246" s="112">
        <f t="shared" si="301"/>
        <v>12140.930232558141</v>
      </c>
      <c r="CB246" s="126">
        <f t="shared" si="302"/>
        <v>-650</v>
      </c>
      <c r="CC246" s="41">
        <f t="shared" si="282"/>
        <v>0</v>
      </c>
      <c r="CD246" s="41">
        <f t="shared" si="283"/>
        <v>0</v>
      </c>
      <c r="CE246" s="41">
        <f t="shared" si="284"/>
        <v>0</v>
      </c>
      <c r="CF246" s="41">
        <f t="shared" si="285"/>
        <v>650</v>
      </c>
      <c r="CG246" s="41">
        <f t="shared" si="286"/>
        <v>0</v>
      </c>
      <c r="CH246" s="112">
        <f t="shared" si="287"/>
        <v>0</v>
      </c>
      <c r="CI246" s="196">
        <f t="shared" si="303"/>
        <v>0</v>
      </c>
      <c r="CJ246" s="2">
        <f t="shared" si="304"/>
        <v>-15.718604651162877</v>
      </c>
      <c r="CK246" s="200">
        <f t="shared" si="322"/>
        <v>0</v>
      </c>
      <c r="CL246" s="201">
        <f t="shared" si="323"/>
        <v>-15.718604651162877</v>
      </c>
      <c r="CN246" s="126">
        <f t="shared" si="324"/>
        <v>-15.718604651162877</v>
      </c>
      <c r="CO246" s="50">
        <f t="shared" si="305"/>
        <v>2.0985929203539821E-3</v>
      </c>
      <c r="CP246" s="40">
        <f t="shared" si="306"/>
        <v>25.5</v>
      </c>
      <c r="CQ246" s="41">
        <f t="shared" si="307"/>
        <v>309593.72093023261</v>
      </c>
      <c r="CR246" s="41">
        <f t="shared" si="308"/>
        <v>309593.72093023261</v>
      </c>
      <c r="CS246" s="41">
        <f t="shared" si="309"/>
        <v>0</v>
      </c>
      <c r="CT246" s="41">
        <f t="shared" si="310"/>
        <v>-4866381.3017847762</v>
      </c>
      <c r="CU246" s="112">
        <f t="shared" si="311"/>
        <v>0</v>
      </c>
    </row>
    <row r="247" spans="2:99" x14ac:dyDescent="0.25">
      <c r="B247" s="129">
        <v>37</v>
      </c>
      <c r="C247" s="114">
        <f>+$D$77-(B247-0.5)*$G$203</f>
        <v>-33.062790697674473</v>
      </c>
      <c r="D247" s="41" t="str">
        <f t="shared" si="314"/>
        <v/>
      </c>
      <c r="E247" s="41">
        <f t="shared" si="228"/>
        <v>1183.0627906976745</v>
      </c>
      <c r="F247" s="41">
        <f t="shared" si="229"/>
        <v>750</v>
      </c>
      <c r="G247" s="41">
        <f t="shared" si="230"/>
        <v>1116.9372093023255</v>
      </c>
      <c r="H247" s="41" t="str">
        <f t="shared" si="231"/>
        <v/>
      </c>
      <c r="I247" s="41">
        <f t="shared" si="232"/>
        <v>-1116.9372093023255</v>
      </c>
      <c r="J247" s="41">
        <f t="shared" si="233"/>
        <v>-750</v>
      </c>
      <c r="K247" s="121">
        <f t="shared" si="234"/>
        <v>-1183.0627906976745</v>
      </c>
      <c r="L247" s="126" t="str">
        <f t="shared" si="315"/>
        <v/>
      </c>
      <c r="M247" s="41">
        <f t="shared" si="235"/>
        <v>183.06279069767447</v>
      </c>
      <c r="N247" s="41">
        <f t="shared" si="236"/>
        <v>-150</v>
      </c>
      <c r="O247" s="41">
        <f t="shared" si="237"/>
        <v>116.93720930232554</v>
      </c>
      <c r="P247" s="41" t="str">
        <f t="shared" si="238"/>
        <v/>
      </c>
      <c r="Q247" s="41">
        <f t="shared" si="239"/>
        <v>-816.93720930232553</v>
      </c>
      <c r="R247" s="41">
        <f t="shared" si="240"/>
        <v>-550</v>
      </c>
      <c r="S247" s="112">
        <f t="shared" si="241"/>
        <v>-883.06279069767447</v>
      </c>
      <c r="T247" s="123" t="str">
        <f t="shared" si="316"/>
        <v/>
      </c>
      <c r="U247" s="41">
        <f t="shared" si="242"/>
        <v>883.06279069767447</v>
      </c>
      <c r="V247" s="41">
        <f t="shared" si="243"/>
        <v>550</v>
      </c>
      <c r="W247" s="41">
        <f t="shared" si="244"/>
        <v>816.93720930232553</v>
      </c>
      <c r="X247" s="41" t="str">
        <f t="shared" si="245"/>
        <v/>
      </c>
      <c r="Y247" s="41">
        <f t="shared" si="246"/>
        <v>-116.93720930232554</v>
      </c>
      <c r="Z247" s="41">
        <f t="shared" si="247"/>
        <v>150</v>
      </c>
      <c r="AA247" s="41">
        <f t="shared" si="248"/>
        <v>-183.06279069767447</v>
      </c>
      <c r="AB247" s="53"/>
      <c r="AC247" s="126" t="str">
        <f t="shared" si="317"/>
        <v/>
      </c>
      <c r="AD247" s="41" t="str">
        <f t="shared" si="249"/>
        <v/>
      </c>
      <c r="AE247" s="41">
        <f t="shared" si="250"/>
        <v>750</v>
      </c>
      <c r="AF247" s="41" t="str">
        <f t="shared" si="251"/>
        <v/>
      </c>
      <c r="AG247" s="41" t="str">
        <f t="shared" si="252"/>
        <v/>
      </c>
      <c r="AH247" s="41" t="str">
        <f t="shared" si="253"/>
        <v/>
      </c>
      <c r="AI247" s="41">
        <f t="shared" si="254"/>
        <v>-750</v>
      </c>
      <c r="AJ247" s="112" t="str">
        <f t="shared" si="255"/>
        <v/>
      </c>
      <c r="AK247" s="126" t="str">
        <f t="shared" si="318"/>
        <v/>
      </c>
      <c r="AL247" s="41" t="str">
        <f t="shared" si="256"/>
        <v/>
      </c>
      <c r="AM247" s="41">
        <f t="shared" si="257"/>
        <v>-150</v>
      </c>
      <c r="AN247" s="41" t="str">
        <f t="shared" si="258"/>
        <v/>
      </c>
      <c r="AO247" s="41" t="str">
        <f t="shared" si="259"/>
        <v/>
      </c>
      <c r="AP247" s="41" t="str">
        <f t="shared" si="260"/>
        <v/>
      </c>
      <c r="AQ247" s="41">
        <f t="shared" si="261"/>
        <v>-550</v>
      </c>
      <c r="AR247" s="112" t="str">
        <f t="shared" si="262"/>
        <v/>
      </c>
      <c r="AS247" s="123" t="str">
        <f t="shared" si="319"/>
        <v/>
      </c>
      <c r="AT247" s="41" t="str">
        <f t="shared" si="263"/>
        <v/>
      </c>
      <c r="AU247" s="41">
        <f t="shared" si="264"/>
        <v>550</v>
      </c>
      <c r="AV247" s="41" t="str">
        <f t="shared" si="265"/>
        <v/>
      </c>
      <c r="AW247" s="41" t="str">
        <f t="shared" si="266"/>
        <v/>
      </c>
      <c r="AX247" s="41" t="str">
        <f t="shared" si="267"/>
        <v/>
      </c>
      <c r="AY247" s="41">
        <f t="shared" si="268"/>
        <v>150</v>
      </c>
      <c r="AZ247" s="41" t="str">
        <f t="shared" si="320"/>
        <v/>
      </c>
      <c r="BA247" s="53"/>
      <c r="BB247" s="147" cm="1">
        <f t="array" ref="BB247:BG247">IFERROR(_xlfn._xlws.SORT(_xlfn.UNIQUE(_xlfn._xlws.FILTER($AC247:$AZ247,ISNUMBER($AC247:$AZ247)),TRUE),,,TRUE),"")</f>
        <v>-750</v>
      </c>
      <c r="BC247" s="51">
        <v>-550</v>
      </c>
      <c r="BD247" s="51">
        <v>-150</v>
      </c>
      <c r="BE247" s="51">
        <v>150</v>
      </c>
      <c r="BF247" s="51">
        <v>550</v>
      </c>
      <c r="BG247" s="51">
        <v>750</v>
      </c>
      <c r="BH247" s="51"/>
      <c r="BI247" s="51"/>
      <c r="BJ247" s="51">
        <f t="shared" si="321"/>
        <v>-33.062790697674473</v>
      </c>
      <c r="BK247" s="51">
        <f t="shared" si="269"/>
        <v>-33.062790697674473</v>
      </c>
      <c r="BL247" s="51">
        <f t="shared" si="270"/>
        <v>-33.062790697674473</v>
      </c>
      <c r="BM247" s="51">
        <f t="shared" si="271"/>
        <v>-33.062790697674473</v>
      </c>
      <c r="BN247" s="51">
        <f t="shared" si="272"/>
        <v>-33.062790697674473</v>
      </c>
      <c r="BO247" s="51">
        <f t="shared" si="273"/>
        <v>-33.062790697674473</v>
      </c>
      <c r="BP247" s="51" t="str">
        <f t="shared" si="274"/>
        <v/>
      </c>
      <c r="BQ247" s="148" t="str">
        <f t="shared" si="275"/>
        <v/>
      </c>
      <c r="BR247" s="170">
        <f t="shared" si="299"/>
        <v>6</v>
      </c>
      <c r="BS247" s="172">
        <f t="shared" si="300"/>
        <v>200</v>
      </c>
      <c r="BT247" s="172" t="str">
        <f t="shared" si="276"/>
        <v>hole</v>
      </c>
      <c r="BU247" s="172">
        <f t="shared" si="277"/>
        <v>300</v>
      </c>
      <c r="BV247" s="172" t="str">
        <f t="shared" si="278"/>
        <v>hole</v>
      </c>
      <c r="BW247" s="172">
        <f t="shared" si="279"/>
        <v>200</v>
      </c>
      <c r="BX247" s="172">
        <f t="shared" si="280"/>
        <v>0</v>
      </c>
      <c r="BY247" s="173">
        <f t="shared" si="281"/>
        <v>0</v>
      </c>
      <c r="BZ247" s="123" cm="1">
        <f t="array" ref="BZ247">IF(ISEVEN(BR247),SUM(BS247:BY247),SUM(ABS(BS247:BY247)))</f>
        <v>700</v>
      </c>
      <c r="CA247" s="112">
        <f t="shared" si="301"/>
        <v>12140.930232558141</v>
      </c>
      <c r="CB247" s="126">
        <f t="shared" si="302"/>
        <v>-650</v>
      </c>
      <c r="CC247" s="41">
        <f t="shared" si="282"/>
        <v>0</v>
      </c>
      <c r="CD247" s="41">
        <f t="shared" si="283"/>
        <v>0</v>
      </c>
      <c r="CE247" s="41">
        <f t="shared" si="284"/>
        <v>0</v>
      </c>
      <c r="CF247" s="41">
        <f t="shared" si="285"/>
        <v>650</v>
      </c>
      <c r="CG247" s="41">
        <f t="shared" si="286"/>
        <v>0</v>
      </c>
      <c r="CH247" s="112">
        <f t="shared" si="287"/>
        <v>0</v>
      </c>
      <c r="CI247" s="196">
        <f t="shared" si="303"/>
        <v>0</v>
      </c>
      <c r="CJ247" s="2">
        <f t="shared" si="304"/>
        <v>-33.062790697674473</v>
      </c>
      <c r="CK247" s="200">
        <f t="shared" si="322"/>
        <v>0</v>
      </c>
      <c r="CL247" s="201">
        <f t="shared" si="323"/>
        <v>-33.062790697674473</v>
      </c>
      <c r="CN247" s="126">
        <f t="shared" si="324"/>
        <v>-33.062790697674473</v>
      </c>
      <c r="CO247" s="50">
        <f t="shared" si="305"/>
        <v>2.0325929203539824E-3</v>
      </c>
      <c r="CP247" s="40">
        <f t="shared" si="306"/>
        <v>25.5</v>
      </c>
      <c r="CQ247" s="41">
        <f t="shared" si="307"/>
        <v>309593.72093023261</v>
      </c>
      <c r="CR247" s="41">
        <f t="shared" si="308"/>
        <v>309593.72093023261</v>
      </c>
      <c r="CS247" s="41">
        <f t="shared" si="309"/>
        <v>0</v>
      </c>
      <c r="CT247" s="41">
        <f t="shared" si="310"/>
        <v>-10236032.396430522</v>
      </c>
      <c r="CU247" s="112">
        <f t="shared" si="311"/>
        <v>0</v>
      </c>
    </row>
    <row r="248" spans="2:99" x14ac:dyDescent="0.25">
      <c r="B248" s="129">
        <v>38</v>
      </c>
      <c r="C248" s="114">
        <f>+$D$77-(B248-0.5)*$G$203</f>
        <v>-50.406976744186181</v>
      </c>
      <c r="D248" s="41" t="str">
        <f t="shared" si="314"/>
        <v/>
      </c>
      <c r="E248" s="41">
        <f t="shared" si="228"/>
        <v>1200.4069767441863</v>
      </c>
      <c r="F248" s="41">
        <f t="shared" si="229"/>
        <v>750</v>
      </c>
      <c r="G248" s="41">
        <f t="shared" si="230"/>
        <v>1099.5930232558137</v>
      </c>
      <c r="H248" s="41" t="str">
        <f t="shared" si="231"/>
        <v/>
      </c>
      <c r="I248" s="41">
        <f t="shared" si="232"/>
        <v>-1099.5930232558137</v>
      </c>
      <c r="J248" s="41">
        <f t="shared" si="233"/>
        <v>-750</v>
      </c>
      <c r="K248" s="121">
        <f t="shared" si="234"/>
        <v>-1200.4069767441863</v>
      </c>
      <c r="L248" s="126" t="str">
        <f t="shared" si="315"/>
        <v/>
      </c>
      <c r="M248" s="41">
        <f t="shared" si="235"/>
        <v>200.40697674418618</v>
      </c>
      <c r="N248" s="41">
        <f t="shared" si="236"/>
        <v>-150</v>
      </c>
      <c r="O248" s="41">
        <f t="shared" si="237"/>
        <v>99.593023255813819</v>
      </c>
      <c r="P248" s="41" t="str">
        <f t="shared" si="238"/>
        <v/>
      </c>
      <c r="Q248" s="41">
        <f t="shared" si="239"/>
        <v>-799.5930232558137</v>
      </c>
      <c r="R248" s="41">
        <f t="shared" si="240"/>
        <v>-550</v>
      </c>
      <c r="S248" s="112">
        <f t="shared" si="241"/>
        <v>-900.4069767441863</v>
      </c>
      <c r="T248" s="123" t="str">
        <f t="shared" si="316"/>
        <v/>
      </c>
      <c r="U248" s="41">
        <f t="shared" si="242"/>
        <v>900.4069767441863</v>
      </c>
      <c r="V248" s="41">
        <f t="shared" si="243"/>
        <v>550</v>
      </c>
      <c r="W248" s="41">
        <f t="shared" si="244"/>
        <v>799.5930232558137</v>
      </c>
      <c r="X248" s="41" t="str">
        <f t="shared" si="245"/>
        <v/>
      </c>
      <c r="Y248" s="41">
        <f t="shared" si="246"/>
        <v>-99.593023255813819</v>
      </c>
      <c r="Z248" s="41">
        <f t="shared" si="247"/>
        <v>150</v>
      </c>
      <c r="AA248" s="41">
        <f t="shared" si="248"/>
        <v>-200.40697674418618</v>
      </c>
      <c r="AB248" s="53"/>
      <c r="AC248" s="126" t="str">
        <f t="shared" si="317"/>
        <v/>
      </c>
      <c r="AD248" s="41" t="str">
        <f t="shared" si="249"/>
        <v/>
      </c>
      <c r="AE248" s="41">
        <f t="shared" si="250"/>
        <v>750</v>
      </c>
      <c r="AF248" s="41" t="str">
        <f t="shared" si="251"/>
        <v/>
      </c>
      <c r="AG248" s="41" t="str">
        <f t="shared" si="252"/>
        <v/>
      </c>
      <c r="AH248" s="41" t="str">
        <f t="shared" si="253"/>
        <v/>
      </c>
      <c r="AI248" s="41">
        <f t="shared" si="254"/>
        <v>-750</v>
      </c>
      <c r="AJ248" s="112" t="str">
        <f t="shared" si="255"/>
        <v/>
      </c>
      <c r="AK248" s="126" t="str">
        <f t="shared" si="318"/>
        <v/>
      </c>
      <c r="AL248" s="41" t="str">
        <f t="shared" si="256"/>
        <v/>
      </c>
      <c r="AM248" s="41">
        <f t="shared" si="257"/>
        <v>-150</v>
      </c>
      <c r="AN248" s="41" t="str">
        <f t="shared" si="258"/>
        <v/>
      </c>
      <c r="AO248" s="41" t="str">
        <f t="shared" si="259"/>
        <v/>
      </c>
      <c r="AP248" s="41" t="str">
        <f t="shared" si="260"/>
        <v/>
      </c>
      <c r="AQ248" s="41">
        <f t="shared" si="261"/>
        <v>-550</v>
      </c>
      <c r="AR248" s="112" t="str">
        <f t="shared" si="262"/>
        <v/>
      </c>
      <c r="AS248" s="123" t="str">
        <f t="shared" si="319"/>
        <v/>
      </c>
      <c r="AT248" s="41" t="str">
        <f t="shared" si="263"/>
        <v/>
      </c>
      <c r="AU248" s="41">
        <f t="shared" si="264"/>
        <v>550</v>
      </c>
      <c r="AV248" s="41" t="str">
        <f t="shared" si="265"/>
        <v/>
      </c>
      <c r="AW248" s="41" t="str">
        <f t="shared" si="266"/>
        <v/>
      </c>
      <c r="AX248" s="41" t="str">
        <f t="shared" si="267"/>
        <v/>
      </c>
      <c r="AY248" s="41">
        <f t="shared" si="268"/>
        <v>150</v>
      </c>
      <c r="AZ248" s="41" t="str">
        <f t="shared" si="320"/>
        <v/>
      </c>
      <c r="BA248" s="53"/>
      <c r="BB248" s="147" cm="1">
        <f t="array" ref="BB248:BG248">IFERROR(_xlfn._xlws.SORT(_xlfn.UNIQUE(_xlfn._xlws.FILTER($AC248:$AZ248,ISNUMBER($AC248:$AZ248)),TRUE),,,TRUE),"")</f>
        <v>-750</v>
      </c>
      <c r="BC248" s="51">
        <v>-550</v>
      </c>
      <c r="BD248" s="51">
        <v>-150</v>
      </c>
      <c r="BE248" s="51">
        <v>150</v>
      </c>
      <c r="BF248" s="51">
        <v>550</v>
      </c>
      <c r="BG248" s="51">
        <v>750</v>
      </c>
      <c r="BH248" s="51"/>
      <c r="BI248" s="51"/>
      <c r="BJ248" s="51">
        <f t="shared" si="321"/>
        <v>-50.406976744186181</v>
      </c>
      <c r="BK248" s="51">
        <f t="shared" si="269"/>
        <v>-50.406976744186181</v>
      </c>
      <c r="BL248" s="51">
        <f t="shared" si="270"/>
        <v>-50.406976744186181</v>
      </c>
      <c r="BM248" s="51">
        <f t="shared" si="271"/>
        <v>-50.406976744186181</v>
      </c>
      <c r="BN248" s="51">
        <f t="shared" si="272"/>
        <v>-50.406976744186181</v>
      </c>
      <c r="BO248" s="51">
        <f t="shared" si="273"/>
        <v>-50.406976744186181</v>
      </c>
      <c r="BP248" s="51" t="str">
        <f t="shared" si="274"/>
        <v/>
      </c>
      <c r="BQ248" s="148" t="str">
        <f t="shared" si="275"/>
        <v/>
      </c>
      <c r="BR248" s="170">
        <f t="shared" si="299"/>
        <v>6</v>
      </c>
      <c r="BS248" s="172">
        <f t="shared" si="300"/>
        <v>200</v>
      </c>
      <c r="BT248" s="172" t="str">
        <f t="shared" si="276"/>
        <v>hole</v>
      </c>
      <c r="BU248" s="172">
        <f t="shared" si="277"/>
        <v>300</v>
      </c>
      <c r="BV248" s="172" t="str">
        <f t="shared" si="278"/>
        <v>hole</v>
      </c>
      <c r="BW248" s="172">
        <f t="shared" si="279"/>
        <v>200</v>
      </c>
      <c r="BX248" s="172">
        <f t="shared" si="280"/>
        <v>0</v>
      </c>
      <c r="BY248" s="173">
        <f t="shared" si="281"/>
        <v>0</v>
      </c>
      <c r="BZ248" s="123" cm="1">
        <f t="array" ref="BZ248">IF(ISEVEN(BR248),SUM(BS248:BY248),SUM(ABS(BS248:BY248)))</f>
        <v>700</v>
      </c>
      <c r="CA248" s="112">
        <f t="shared" si="301"/>
        <v>12140.930232558141</v>
      </c>
      <c r="CB248" s="126">
        <f t="shared" si="302"/>
        <v>-650</v>
      </c>
      <c r="CC248" s="41">
        <f t="shared" si="282"/>
        <v>0</v>
      </c>
      <c r="CD248" s="41">
        <f t="shared" si="283"/>
        <v>0</v>
      </c>
      <c r="CE248" s="41">
        <f t="shared" si="284"/>
        <v>0</v>
      </c>
      <c r="CF248" s="41">
        <f t="shared" si="285"/>
        <v>650</v>
      </c>
      <c r="CG248" s="41">
        <f t="shared" si="286"/>
        <v>0</v>
      </c>
      <c r="CH248" s="112">
        <f t="shared" si="287"/>
        <v>0</v>
      </c>
      <c r="CI248" s="196">
        <f t="shared" si="303"/>
        <v>0</v>
      </c>
      <c r="CJ248" s="2">
        <f t="shared" si="304"/>
        <v>-50.406976744186181</v>
      </c>
      <c r="CK248" s="200">
        <f t="shared" si="322"/>
        <v>0</v>
      </c>
      <c r="CL248" s="201">
        <f t="shared" si="323"/>
        <v>-50.406976744186181</v>
      </c>
      <c r="CN248" s="126">
        <f t="shared" si="324"/>
        <v>-50.406976744186181</v>
      </c>
      <c r="CO248" s="50">
        <f t="shared" si="305"/>
        <v>1.9665929203539819E-3</v>
      </c>
      <c r="CP248" s="40">
        <f t="shared" si="306"/>
        <v>25.492885289813216</v>
      </c>
      <c r="CQ248" s="41">
        <f t="shared" si="307"/>
        <v>309507.34173022996</v>
      </c>
      <c r="CR248" s="41">
        <f t="shared" si="308"/>
        <v>309507.34173022996</v>
      </c>
      <c r="CS248" s="41">
        <f t="shared" si="309"/>
        <v>0</v>
      </c>
      <c r="CT248" s="41">
        <f t="shared" si="310"/>
        <v>-15601329.376750587</v>
      </c>
      <c r="CU248" s="112">
        <f t="shared" si="311"/>
        <v>0</v>
      </c>
    </row>
    <row r="249" spans="2:99" x14ac:dyDescent="0.25">
      <c r="B249" s="129">
        <v>39</v>
      </c>
      <c r="C249" s="114">
        <f>+$D$77-(B249-0.5)*$G$203</f>
        <v>-67.751162790697776</v>
      </c>
      <c r="D249" s="41" t="str">
        <f t="shared" si="314"/>
        <v/>
      </c>
      <c r="E249" s="41">
        <f t="shared" si="228"/>
        <v>1217.7511627906977</v>
      </c>
      <c r="F249" s="41">
        <f t="shared" si="229"/>
        <v>750</v>
      </c>
      <c r="G249" s="41">
        <f t="shared" si="230"/>
        <v>1082.2488372093023</v>
      </c>
      <c r="H249" s="41" t="str">
        <f t="shared" si="231"/>
        <v/>
      </c>
      <c r="I249" s="41">
        <f t="shared" si="232"/>
        <v>-1082.2488372093023</v>
      </c>
      <c r="J249" s="41">
        <f t="shared" si="233"/>
        <v>-750</v>
      </c>
      <c r="K249" s="121">
        <f t="shared" si="234"/>
        <v>-1217.7511627906977</v>
      </c>
      <c r="L249" s="126" t="str">
        <f t="shared" si="315"/>
        <v/>
      </c>
      <c r="M249" s="41">
        <f t="shared" si="235"/>
        <v>217.75116279069778</v>
      </c>
      <c r="N249" s="41">
        <f t="shared" si="236"/>
        <v>-150</v>
      </c>
      <c r="O249" s="41">
        <f t="shared" si="237"/>
        <v>82.248837209302224</v>
      </c>
      <c r="P249" s="41" t="str">
        <f t="shared" si="238"/>
        <v/>
      </c>
      <c r="Q249" s="41">
        <f t="shared" si="239"/>
        <v>-782.24883720930234</v>
      </c>
      <c r="R249" s="41">
        <f t="shared" si="240"/>
        <v>-550</v>
      </c>
      <c r="S249" s="112">
        <f t="shared" si="241"/>
        <v>-917.75116279069766</v>
      </c>
      <c r="T249" s="123" t="str">
        <f t="shared" si="316"/>
        <v/>
      </c>
      <c r="U249" s="41">
        <f t="shared" si="242"/>
        <v>917.75116279069766</v>
      </c>
      <c r="V249" s="41">
        <f t="shared" si="243"/>
        <v>550</v>
      </c>
      <c r="W249" s="41">
        <f t="shared" si="244"/>
        <v>782.24883720930234</v>
      </c>
      <c r="X249" s="41" t="str">
        <f t="shared" si="245"/>
        <v/>
      </c>
      <c r="Y249" s="41">
        <f t="shared" si="246"/>
        <v>-82.248837209302224</v>
      </c>
      <c r="Z249" s="41">
        <f t="shared" si="247"/>
        <v>150</v>
      </c>
      <c r="AA249" s="41">
        <f t="shared" si="248"/>
        <v>-217.75116279069778</v>
      </c>
      <c r="AB249" s="53"/>
      <c r="AC249" s="126" t="str">
        <f t="shared" si="317"/>
        <v/>
      </c>
      <c r="AD249" s="41" t="str">
        <f t="shared" si="249"/>
        <v/>
      </c>
      <c r="AE249" s="41">
        <f t="shared" si="250"/>
        <v>750</v>
      </c>
      <c r="AF249" s="41" t="str">
        <f t="shared" si="251"/>
        <v/>
      </c>
      <c r="AG249" s="41" t="str">
        <f t="shared" si="252"/>
        <v/>
      </c>
      <c r="AH249" s="41" t="str">
        <f t="shared" si="253"/>
        <v/>
      </c>
      <c r="AI249" s="41">
        <f t="shared" si="254"/>
        <v>-750</v>
      </c>
      <c r="AJ249" s="112" t="str">
        <f t="shared" si="255"/>
        <v/>
      </c>
      <c r="AK249" s="126" t="str">
        <f t="shared" si="318"/>
        <v/>
      </c>
      <c r="AL249" s="41" t="str">
        <f t="shared" si="256"/>
        <v/>
      </c>
      <c r="AM249" s="41">
        <f t="shared" si="257"/>
        <v>-150</v>
      </c>
      <c r="AN249" s="41" t="str">
        <f t="shared" si="258"/>
        <v/>
      </c>
      <c r="AO249" s="41" t="str">
        <f t="shared" si="259"/>
        <v/>
      </c>
      <c r="AP249" s="41" t="str">
        <f t="shared" si="260"/>
        <v/>
      </c>
      <c r="AQ249" s="41">
        <f t="shared" si="261"/>
        <v>-550</v>
      </c>
      <c r="AR249" s="112" t="str">
        <f t="shared" si="262"/>
        <v/>
      </c>
      <c r="AS249" s="123" t="str">
        <f t="shared" si="319"/>
        <v/>
      </c>
      <c r="AT249" s="41" t="str">
        <f t="shared" si="263"/>
        <v/>
      </c>
      <c r="AU249" s="41">
        <f t="shared" si="264"/>
        <v>550</v>
      </c>
      <c r="AV249" s="41" t="str">
        <f t="shared" si="265"/>
        <v/>
      </c>
      <c r="AW249" s="41" t="str">
        <f t="shared" si="266"/>
        <v/>
      </c>
      <c r="AX249" s="41" t="str">
        <f t="shared" si="267"/>
        <v/>
      </c>
      <c r="AY249" s="41">
        <f t="shared" si="268"/>
        <v>150</v>
      </c>
      <c r="AZ249" s="41" t="str">
        <f t="shared" si="320"/>
        <v/>
      </c>
      <c r="BA249" s="53"/>
      <c r="BB249" s="147" cm="1">
        <f t="array" ref="BB249:BG249">IFERROR(_xlfn._xlws.SORT(_xlfn.UNIQUE(_xlfn._xlws.FILTER($AC249:$AZ249,ISNUMBER($AC249:$AZ249)),TRUE),,,TRUE),"")</f>
        <v>-750</v>
      </c>
      <c r="BC249" s="51">
        <v>-550</v>
      </c>
      <c r="BD249" s="51">
        <v>-150</v>
      </c>
      <c r="BE249" s="51">
        <v>150</v>
      </c>
      <c r="BF249" s="51">
        <v>550</v>
      </c>
      <c r="BG249" s="51">
        <v>750</v>
      </c>
      <c r="BH249" s="51"/>
      <c r="BI249" s="51"/>
      <c r="BJ249" s="51">
        <f t="shared" si="321"/>
        <v>-67.751162790697776</v>
      </c>
      <c r="BK249" s="51">
        <f t="shared" si="269"/>
        <v>-67.751162790697776</v>
      </c>
      <c r="BL249" s="51">
        <f t="shared" si="270"/>
        <v>-67.751162790697776</v>
      </c>
      <c r="BM249" s="51">
        <f t="shared" si="271"/>
        <v>-67.751162790697776</v>
      </c>
      <c r="BN249" s="51">
        <f t="shared" si="272"/>
        <v>-67.751162790697776</v>
      </c>
      <c r="BO249" s="51">
        <f t="shared" si="273"/>
        <v>-67.751162790697776</v>
      </c>
      <c r="BP249" s="51" t="str">
        <f t="shared" si="274"/>
        <v/>
      </c>
      <c r="BQ249" s="148" t="str">
        <f t="shared" si="275"/>
        <v/>
      </c>
      <c r="BR249" s="170">
        <f t="shared" si="299"/>
        <v>6</v>
      </c>
      <c r="BS249" s="172">
        <f t="shared" si="300"/>
        <v>200</v>
      </c>
      <c r="BT249" s="172" t="str">
        <f t="shared" si="276"/>
        <v>hole</v>
      </c>
      <c r="BU249" s="172">
        <f t="shared" si="277"/>
        <v>300</v>
      </c>
      <c r="BV249" s="172" t="str">
        <f t="shared" si="278"/>
        <v>hole</v>
      </c>
      <c r="BW249" s="172">
        <f t="shared" si="279"/>
        <v>200</v>
      </c>
      <c r="BX249" s="172">
        <f t="shared" si="280"/>
        <v>0</v>
      </c>
      <c r="BY249" s="173">
        <f t="shared" si="281"/>
        <v>0</v>
      </c>
      <c r="BZ249" s="123" cm="1">
        <f t="array" ref="BZ249">IF(ISEVEN(BR249),SUM(BS249:BY249),SUM(ABS(BS249:BY249)))</f>
        <v>700</v>
      </c>
      <c r="CA249" s="112">
        <f t="shared" si="301"/>
        <v>12140.930232558141</v>
      </c>
      <c r="CB249" s="126">
        <f t="shared" si="302"/>
        <v>-650</v>
      </c>
      <c r="CC249" s="41">
        <f t="shared" si="282"/>
        <v>0</v>
      </c>
      <c r="CD249" s="41">
        <f t="shared" si="283"/>
        <v>0</v>
      </c>
      <c r="CE249" s="41">
        <f t="shared" si="284"/>
        <v>0</v>
      </c>
      <c r="CF249" s="41">
        <f t="shared" si="285"/>
        <v>650</v>
      </c>
      <c r="CG249" s="41">
        <f t="shared" si="286"/>
        <v>0</v>
      </c>
      <c r="CH249" s="112">
        <f t="shared" si="287"/>
        <v>0</v>
      </c>
      <c r="CI249" s="196">
        <f t="shared" si="303"/>
        <v>0</v>
      </c>
      <c r="CJ249" s="2">
        <f t="shared" si="304"/>
        <v>-67.751162790697776</v>
      </c>
      <c r="CK249" s="200">
        <f t="shared" si="322"/>
        <v>0</v>
      </c>
      <c r="CL249" s="201">
        <f t="shared" si="323"/>
        <v>-67.751162790697776</v>
      </c>
      <c r="CN249" s="126">
        <f t="shared" si="324"/>
        <v>-67.751162790697776</v>
      </c>
      <c r="CO249" s="50">
        <f t="shared" si="305"/>
        <v>1.900592920353982E-3</v>
      </c>
      <c r="CP249" s="40">
        <f t="shared" si="306"/>
        <v>25.437003732291092</v>
      </c>
      <c r="CQ249" s="41">
        <f t="shared" si="307"/>
        <v>308828.88763906719</v>
      </c>
      <c r="CR249" s="41">
        <f t="shared" si="308"/>
        <v>308828.88763906719</v>
      </c>
      <c r="CS249" s="41">
        <f t="shared" si="309"/>
        <v>0</v>
      </c>
      <c r="CT249" s="41">
        <f t="shared" si="310"/>
        <v>-20923516.240904555</v>
      </c>
      <c r="CU249" s="112">
        <f t="shared" si="311"/>
        <v>0</v>
      </c>
    </row>
    <row r="250" spans="2:99" x14ac:dyDescent="0.25">
      <c r="B250" s="129">
        <v>40</v>
      </c>
      <c r="C250" s="114">
        <f>+$D$77-(B250-0.5)*$G$203</f>
        <v>-85.095348837209372</v>
      </c>
      <c r="D250" s="41" t="str">
        <f t="shared" si="314"/>
        <v/>
      </c>
      <c r="E250" s="41">
        <f t="shared" si="228"/>
        <v>1235.0953488372093</v>
      </c>
      <c r="F250" s="41">
        <f t="shared" si="229"/>
        <v>750</v>
      </c>
      <c r="G250" s="41">
        <f t="shared" si="230"/>
        <v>1064.9046511627907</v>
      </c>
      <c r="H250" s="41" t="str">
        <f t="shared" si="231"/>
        <v/>
      </c>
      <c r="I250" s="41">
        <f t="shared" si="232"/>
        <v>-1064.9046511627907</v>
      </c>
      <c r="J250" s="41">
        <f t="shared" si="233"/>
        <v>-750</v>
      </c>
      <c r="K250" s="121">
        <f t="shared" si="234"/>
        <v>-1235.0953488372093</v>
      </c>
      <c r="L250" s="126" t="str">
        <f t="shared" si="315"/>
        <v/>
      </c>
      <c r="M250" s="41">
        <f t="shared" si="235"/>
        <v>235.09534883720937</v>
      </c>
      <c r="N250" s="41">
        <f t="shared" si="236"/>
        <v>-150</v>
      </c>
      <c r="O250" s="41">
        <f t="shared" si="237"/>
        <v>64.904651162790628</v>
      </c>
      <c r="P250" s="41" t="str">
        <f t="shared" si="238"/>
        <v/>
      </c>
      <c r="Q250" s="41">
        <f t="shared" si="239"/>
        <v>-764.90465116279074</v>
      </c>
      <c r="R250" s="41">
        <f t="shared" si="240"/>
        <v>-550</v>
      </c>
      <c r="S250" s="112">
        <f t="shared" si="241"/>
        <v>-935.09534883720926</v>
      </c>
      <c r="T250" s="123" t="str">
        <f t="shared" si="316"/>
        <v/>
      </c>
      <c r="U250" s="41">
        <f t="shared" si="242"/>
        <v>935.09534883720926</v>
      </c>
      <c r="V250" s="41">
        <f t="shared" si="243"/>
        <v>550</v>
      </c>
      <c r="W250" s="41">
        <f t="shared" si="244"/>
        <v>764.90465116279074</v>
      </c>
      <c r="X250" s="41" t="str">
        <f t="shared" si="245"/>
        <v/>
      </c>
      <c r="Y250" s="41">
        <f t="shared" si="246"/>
        <v>-64.904651162790628</v>
      </c>
      <c r="Z250" s="41">
        <f t="shared" si="247"/>
        <v>150</v>
      </c>
      <c r="AA250" s="41">
        <f t="shared" si="248"/>
        <v>-235.09534883720937</v>
      </c>
      <c r="AB250" s="53"/>
      <c r="AC250" s="126" t="str">
        <f t="shared" si="317"/>
        <v/>
      </c>
      <c r="AD250" s="41" t="str">
        <f t="shared" si="249"/>
        <v/>
      </c>
      <c r="AE250" s="41">
        <f t="shared" si="250"/>
        <v>750</v>
      </c>
      <c r="AF250" s="41" t="str">
        <f t="shared" si="251"/>
        <v/>
      </c>
      <c r="AG250" s="41" t="str">
        <f t="shared" si="252"/>
        <v/>
      </c>
      <c r="AH250" s="41" t="str">
        <f t="shared" si="253"/>
        <v/>
      </c>
      <c r="AI250" s="41">
        <f t="shared" si="254"/>
        <v>-750</v>
      </c>
      <c r="AJ250" s="112" t="str">
        <f t="shared" si="255"/>
        <v/>
      </c>
      <c r="AK250" s="126" t="str">
        <f t="shared" si="318"/>
        <v/>
      </c>
      <c r="AL250" s="41" t="str">
        <f t="shared" si="256"/>
        <v/>
      </c>
      <c r="AM250" s="41">
        <f t="shared" si="257"/>
        <v>-150</v>
      </c>
      <c r="AN250" s="41" t="str">
        <f t="shared" si="258"/>
        <v/>
      </c>
      <c r="AO250" s="41" t="str">
        <f t="shared" si="259"/>
        <v/>
      </c>
      <c r="AP250" s="41" t="str">
        <f t="shared" si="260"/>
        <v/>
      </c>
      <c r="AQ250" s="41">
        <f t="shared" si="261"/>
        <v>-550</v>
      </c>
      <c r="AR250" s="112" t="str">
        <f t="shared" si="262"/>
        <v/>
      </c>
      <c r="AS250" s="123" t="str">
        <f t="shared" si="319"/>
        <v/>
      </c>
      <c r="AT250" s="41" t="str">
        <f t="shared" si="263"/>
        <v/>
      </c>
      <c r="AU250" s="41">
        <f t="shared" si="264"/>
        <v>550</v>
      </c>
      <c r="AV250" s="41" t="str">
        <f t="shared" si="265"/>
        <v/>
      </c>
      <c r="AW250" s="41" t="str">
        <f t="shared" si="266"/>
        <v/>
      </c>
      <c r="AX250" s="41" t="str">
        <f t="shared" si="267"/>
        <v/>
      </c>
      <c r="AY250" s="41">
        <f t="shared" si="268"/>
        <v>150</v>
      </c>
      <c r="AZ250" s="41" t="str">
        <f t="shared" si="320"/>
        <v/>
      </c>
      <c r="BA250" s="53"/>
      <c r="BB250" s="147" cm="1">
        <f t="array" ref="BB250:BG250">IFERROR(_xlfn._xlws.SORT(_xlfn.UNIQUE(_xlfn._xlws.FILTER($AC250:$AZ250,ISNUMBER($AC250:$AZ250)),TRUE),,,TRUE),"")</f>
        <v>-750</v>
      </c>
      <c r="BC250" s="51">
        <v>-550</v>
      </c>
      <c r="BD250" s="51">
        <v>-150</v>
      </c>
      <c r="BE250" s="51">
        <v>150</v>
      </c>
      <c r="BF250" s="51">
        <v>550</v>
      </c>
      <c r="BG250" s="51">
        <v>750</v>
      </c>
      <c r="BH250" s="51"/>
      <c r="BI250" s="51"/>
      <c r="BJ250" s="51">
        <f t="shared" si="321"/>
        <v>-85.095348837209372</v>
      </c>
      <c r="BK250" s="51">
        <f t="shared" si="269"/>
        <v>-85.095348837209372</v>
      </c>
      <c r="BL250" s="51">
        <f t="shared" si="270"/>
        <v>-85.095348837209372</v>
      </c>
      <c r="BM250" s="51">
        <f t="shared" si="271"/>
        <v>-85.095348837209372</v>
      </c>
      <c r="BN250" s="51">
        <f t="shared" si="272"/>
        <v>-85.095348837209372</v>
      </c>
      <c r="BO250" s="51">
        <f t="shared" si="273"/>
        <v>-85.095348837209372</v>
      </c>
      <c r="BP250" s="51" t="str">
        <f t="shared" si="274"/>
        <v/>
      </c>
      <c r="BQ250" s="148" t="str">
        <f t="shared" si="275"/>
        <v/>
      </c>
      <c r="BR250" s="170">
        <f t="shared" si="299"/>
        <v>6</v>
      </c>
      <c r="BS250" s="172">
        <f t="shared" si="300"/>
        <v>200</v>
      </c>
      <c r="BT250" s="172" t="str">
        <f t="shared" si="276"/>
        <v>hole</v>
      </c>
      <c r="BU250" s="172">
        <f t="shared" si="277"/>
        <v>300</v>
      </c>
      <c r="BV250" s="172" t="str">
        <f t="shared" si="278"/>
        <v>hole</v>
      </c>
      <c r="BW250" s="172">
        <f t="shared" si="279"/>
        <v>200</v>
      </c>
      <c r="BX250" s="172">
        <f t="shared" si="280"/>
        <v>0</v>
      </c>
      <c r="BY250" s="173">
        <f t="shared" si="281"/>
        <v>0</v>
      </c>
      <c r="BZ250" s="123" cm="1">
        <f t="array" ref="BZ250">IF(ISEVEN(BR250),SUM(BS250:BY250),SUM(ABS(BS250:BY250)))</f>
        <v>700</v>
      </c>
      <c r="CA250" s="112">
        <f t="shared" si="301"/>
        <v>12140.930232558141</v>
      </c>
      <c r="CB250" s="126">
        <f t="shared" si="302"/>
        <v>-650</v>
      </c>
      <c r="CC250" s="41">
        <f t="shared" si="282"/>
        <v>0</v>
      </c>
      <c r="CD250" s="41">
        <f t="shared" si="283"/>
        <v>0</v>
      </c>
      <c r="CE250" s="41">
        <f t="shared" si="284"/>
        <v>0</v>
      </c>
      <c r="CF250" s="41">
        <f t="shared" si="285"/>
        <v>650</v>
      </c>
      <c r="CG250" s="41">
        <f t="shared" si="286"/>
        <v>0</v>
      </c>
      <c r="CH250" s="112">
        <f t="shared" si="287"/>
        <v>0</v>
      </c>
      <c r="CI250" s="196">
        <f t="shared" si="303"/>
        <v>0</v>
      </c>
      <c r="CJ250" s="2">
        <f t="shared" si="304"/>
        <v>-85.095348837209372</v>
      </c>
      <c r="CK250" s="200">
        <f t="shared" si="322"/>
        <v>0</v>
      </c>
      <c r="CL250" s="201">
        <f t="shared" si="323"/>
        <v>-85.095348837209372</v>
      </c>
      <c r="CN250" s="126">
        <f t="shared" si="324"/>
        <v>-85.095348837209372</v>
      </c>
      <c r="CO250" s="50">
        <f t="shared" si="305"/>
        <v>1.8345929203539822E-3</v>
      </c>
      <c r="CP250" s="40">
        <f t="shared" si="306"/>
        <v>25.325583174768973</v>
      </c>
      <c r="CQ250" s="41">
        <f t="shared" si="307"/>
        <v>307476.1384237184</v>
      </c>
      <c r="CR250" s="41">
        <f t="shared" si="308"/>
        <v>307476.1384237184</v>
      </c>
      <c r="CS250" s="41">
        <f t="shared" si="309"/>
        <v>0</v>
      </c>
      <c r="CT250" s="41">
        <f t="shared" si="310"/>
        <v>-26164789.258284394</v>
      </c>
      <c r="CU250" s="112">
        <f t="shared" si="311"/>
        <v>0</v>
      </c>
    </row>
    <row r="251" spans="2:99" x14ac:dyDescent="0.25">
      <c r="B251" s="129">
        <v>41</v>
      </c>
      <c r="C251" s="114">
        <f>+$D$77-(B251-0.5)*$G$203</f>
        <v>-102.43953488372108</v>
      </c>
      <c r="D251" s="41" t="str">
        <f t="shared" si="314"/>
        <v/>
      </c>
      <c r="E251" s="41">
        <f t="shared" si="228"/>
        <v>1252.4395348837211</v>
      </c>
      <c r="F251" s="41">
        <f t="shared" si="229"/>
        <v>750</v>
      </c>
      <c r="G251" s="41">
        <f t="shared" si="230"/>
        <v>1047.5604651162789</v>
      </c>
      <c r="H251" s="41" t="str">
        <f t="shared" si="231"/>
        <v/>
      </c>
      <c r="I251" s="41">
        <f t="shared" si="232"/>
        <v>-1047.5604651162789</v>
      </c>
      <c r="J251" s="41">
        <f t="shared" si="233"/>
        <v>-750</v>
      </c>
      <c r="K251" s="121">
        <f t="shared" si="234"/>
        <v>-1252.4395348837211</v>
      </c>
      <c r="L251" s="126" t="str">
        <f t="shared" si="315"/>
        <v/>
      </c>
      <c r="M251" s="41">
        <f t="shared" si="235"/>
        <v>252.43953488372105</v>
      </c>
      <c r="N251" s="41">
        <f t="shared" si="236"/>
        <v>-150</v>
      </c>
      <c r="O251" s="41">
        <f t="shared" si="237"/>
        <v>47.56046511627892</v>
      </c>
      <c r="P251" s="41" t="str">
        <f t="shared" si="238"/>
        <v/>
      </c>
      <c r="Q251" s="41">
        <f t="shared" si="239"/>
        <v>-747.56046511627892</v>
      </c>
      <c r="R251" s="41">
        <f t="shared" si="240"/>
        <v>-550</v>
      </c>
      <c r="S251" s="112">
        <f t="shared" si="241"/>
        <v>-952.43953488372108</v>
      </c>
      <c r="T251" s="123" t="str">
        <f t="shared" si="316"/>
        <v/>
      </c>
      <c r="U251" s="41">
        <f t="shared" si="242"/>
        <v>952.43953488372108</v>
      </c>
      <c r="V251" s="41">
        <f t="shared" si="243"/>
        <v>550</v>
      </c>
      <c r="W251" s="41">
        <f t="shared" si="244"/>
        <v>747.56046511627892</v>
      </c>
      <c r="X251" s="41" t="str">
        <f t="shared" si="245"/>
        <v/>
      </c>
      <c r="Y251" s="41">
        <f t="shared" si="246"/>
        <v>-47.56046511627892</v>
      </c>
      <c r="Z251" s="41">
        <f t="shared" si="247"/>
        <v>150</v>
      </c>
      <c r="AA251" s="41">
        <f t="shared" si="248"/>
        <v>-252.43953488372105</v>
      </c>
      <c r="AB251" s="53"/>
      <c r="AC251" s="126" t="str">
        <f t="shared" si="317"/>
        <v/>
      </c>
      <c r="AD251" s="41" t="str">
        <f t="shared" si="249"/>
        <v/>
      </c>
      <c r="AE251" s="41">
        <f t="shared" si="250"/>
        <v>750</v>
      </c>
      <c r="AF251" s="41" t="str">
        <f t="shared" si="251"/>
        <v/>
      </c>
      <c r="AG251" s="41" t="str">
        <f t="shared" si="252"/>
        <v/>
      </c>
      <c r="AH251" s="41" t="str">
        <f t="shared" si="253"/>
        <v/>
      </c>
      <c r="AI251" s="41">
        <f t="shared" si="254"/>
        <v>-750</v>
      </c>
      <c r="AJ251" s="112" t="str">
        <f t="shared" si="255"/>
        <v/>
      </c>
      <c r="AK251" s="126" t="str">
        <f t="shared" si="318"/>
        <v/>
      </c>
      <c r="AL251" s="41" t="str">
        <f t="shared" si="256"/>
        <v/>
      </c>
      <c r="AM251" s="41">
        <f t="shared" si="257"/>
        <v>-150</v>
      </c>
      <c r="AN251" s="41" t="str">
        <f t="shared" si="258"/>
        <v/>
      </c>
      <c r="AO251" s="41" t="str">
        <f t="shared" si="259"/>
        <v/>
      </c>
      <c r="AP251" s="41" t="str">
        <f t="shared" si="260"/>
        <v/>
      </c>
      <c r="AQ251" s="41">
        <f t="shared" si="261"/>
        <v>-550</v>
      </c>
      <c r="AR251" s="112" t="str">
        <f t="shared" si="262"/>
        <v/>
      </c>
      <c r="AS251" s="123" t="str">
        <f t="shared" si="319"/>
        <v/>
      </c>
      <c r="AT251" s="41" t="str">
        <f t="shared" si="263"/>
        <v/>
      </c>
      <c r="AU251" s="41">
        <f t="shared" si="264"/>
        <v>550</v>
      </c>
      <c r="AV251" s="41" t="str">
        <f t="shared" si="265"/>
        <v/>
      </c>
      <c r="AW251" s="41" t="str">
        <f t="shared" si="266"/>
        <v/>
      </c>
      <c r="AX251" s="41" t="str">
        <f t="shared" si="267"/>
        <v/>
      </c>
      <c r="AY251" s="41">
        <f t="shared" si="268"/>
        <v>150</v>
      </c>
      <c r="AZ251" s="41" t="str">
        <f t="shared" si="320"/>
        <v/>
      </c>
      <c r="BA251" s="53"/>
      <c r="BB251" s="147" cm="1">
        <f t="array" ref="BB251:BG251">IFERROR(_xlfn._xlws.SORT(_xlfn.UNIQUE(_xlfn._xlws.FILTER($AC251:$AZ251,ISNUMBER($AC251:$AZ251)),TRUE),,,TRUE),"")</f>
        <v>-750</v>
      </c>
      <c r="BC251" s="51">
        <v>-550</v>
      </c>
      <c r="BD251" s="51">
        <v>-150</v>
      </c>
      <c r="BE251" s="51">
        <v>150</v>
      </c>
      <c r="BF251" s="51">
        <v>550</v>
      </c>
      <c r="BG251" s="51">
        <v>750</v>
      </c>
      <c r="BH251" s="51"/>
      <c r="BI251" s="51"/>
      <c r="BJ251" s="51">
        <f t="shared" si="321"/>
        <v>-102.43953488372108</v>
      </c>
      <c r="BK251" s="51">
        <f t="shared" si="269"/>
        <v>-102.43953488372108</v>
      </c>
      <c r="BL251" s="51">
        <f t="shared" si="270"/>
        <v>-102.43953488372108</v>
      </c>
      <c r="BM251" s="51">
        <f t="shared" si="271"/>
        <v>-102.43953488372108</v>
      </c>
      <c r="BN251" s="51">
        <f t="shared" si="272"/>
        <v>-102.43953488372108</v>
      </c>
      <c r="BO251" s="51">
        <f t="shared" si="273"/>
        <v>-102.43953488372108</v>
      </c>
      <c r="BP251" s="51" t="str">
        <f t="shared" si="274"/>
        <v/>
      </c>
      <c r="BQ251" s="148" t="str">
        <f t="shared" si="275"/>
        <v/>
      </c>
      <c r="BR251" s="170">
        <f t="shared" si="299"/>
        <v>6</v>
      </c>
      <c r="BS251" s="172">
        <f t="shared" si="300"/>
        <v>200</v>
      </c>
      <c r="BT251" s="172" t="str">
        <f t="shared" si="276"/>
        <v>hole</v>
      </c>
      <c r="BU251" s="172">
        <f t="shared" si="277"/>
        <v>300</v>
      </c>
      <c r="BV251" s="172" t="str">
        <f t="shared" si="278"/>
        <v>hole</v>
      </c>
      <c r="BW251" s="172">
        <f t="shared" si="279"/>
        <v>200</v>
      </c>
      <c r="BX251" s="172">
        <f t="shared" si="280"/>
        <v>0</v>
      </c>
      <c r="BY251" s="173">
        <f t="shared" si="281"/>
        <v>0</v>
      </c>
      <c r="BZ251" s="123" cm="1">
        <f t="array" ref="BZ251">IF(ISEVEN(BR251),SUM(BS251:BY251),SUM(ABS(BS251:BY251)))</f>
        <v>700</v>
      </c>
      <c r="CA251" s="112">
        <f t="shared" si="301"/>
        <v>12140.930232558141</v>
      </c>
      <c r="CB251" s="126">
        <f t="shared" si="302"/>
        <v>-650</v>
      </c>
      <c r="CC251" s="41">
        <f t="shared" si="282"/>
        <v>0</v>
      </c>
      <c r="CD251" s="41">
        <f t="shared" si="283"/>
        <v>0</v>
      </c>
      <c r="CE251" s="41">
        <f t="shared" si="284"/>
        <v>0</v>
      </c>
      <c r="CF251" s="41">
        <f t="shared" si="285"/>
        <v>650</v>
      </c>
      <c r="CG251" s="41">
        <f t="shared" si="286"/>
        <v>0</v>
      </c>
      <c r="CH251" s="112">
        <f t="shared" si="287"/>
        <v>0</v>
      </c>
      <c r="CI251" s="196">
        <f t="shared" si="303"/>
        <v>0</v>
      </c>
      <c r="CJ251" s="2">
        <f t="shared" si="304"/>
        <v>-102.43953488372108</v>
      </c>
      <c r="CK251" s="200">
        <f t="shared" si="322"/>
        <v>0</v>
      </c>
      <c r="CL251" s="201">
        <f t="shared" si="323"/>
        <v>-102.43953488372108</v>
      </c>
      <c r="CN251" s="126">
        <f t="shared" si="324"/>
        <v>-102.43953488372108</v>
      </c>
      <c r="CO251" s="50">
        <f t="shared" si="305"/>
        <v>1.7685929203539819E-3</v>
      </c>
      <c r="CP251" s="40">
        <f t="shared" si="306"/>
        <v>25.158623617246846</v>
      </c>
      <c r="CQ251" s="41">
        <f t="shared" si="307"/>
        <v>305449.09408418351</v>
      </c>
      <c r="CR251" s="41">
        <f t="shared" si="308"/>
        <v>305449.09408418351</v>
      </c>
      <c r="CS251" s="41">
        <f t="shared" si="309"/>
        <v>0</v>
      </c>
      <c r="CT251" s="41">
        <f t="shared" si="310"/>
        <v>-31290063.12863772</v>
      </c>
      <c r="CU251" s="112">
        <f t="shared" si="311"/>
        <v>0</v>
      </c>
    </row>
    <row r="252" spans="2:99" x14ac:dyDescent="0.25">
      <c r="B252" s="129">
        <v>42</v>
      </c>
      <c r="C252" s="114">
        <f>+$D$77-(B252-0.5)*$G$203</f>
        <v>-119.78372093023268</v>
      </c>
      <c r="D252" s="41" t="str">
        <f t="shared" si="314"/>
        <v/>
      </c>
      <c r="E252" s="41">
        <f t="shared" si="228"/>
        <v>1269.7837209302327</v>
      </c>
      <c r="F252" s="41">
        <f t="shared" si="229"/>
        <v>750</v>
      </c>
      <c r="G252" s="41">
        <f t="shared" si="230"/>
        <v>1030.2162790697673</v>
      </c>
      <c r="H252" s="41" t="str">
        <f t="shared" si="231"/>
        <v/>
      </c>
      <c r="I252" s="41">
        <f t="shared" si="232"/>
        <v>-1030.2162790697673</v>
      </c>
      <c r="J252" s="41">
        <f t="shared" si="233"/>
        <v>-750</v>
      </c>
      <c r="K252" s="121">
        <f t="shared" si="234"/>
        <v>-1269.7837209302327</v>
      </c>
      <c r="L252" s="126" t="str">
        <f t="shared" si="315"/>
        <v/>
      </c>
      <c r="M252" s="41">
        <f t="shared" si="235"/>
        <v>269.78372093023268</v>
      </c>
      <c r="N252" s="41">
        <f t="shared" si="236"/>
        <v>-150</v>
      </c>
      <c r="O252" s="41">
        <f t="shared" si="237"/>
        <v>30.216279069767335</v>
      </c>
      <c r="P252" s="41" t="str">
        <f t="shared" si="238"/>
        <v/>
      </c>
      <c r="Q252" s="41">
        <f t="shared" si="239"/>
        <v>-730.21627906976732</v>
      </c>
      <c r="R252" s="41">
        <f t="shared" si="240"/>
        <v>-550</v>
      </c>
      <c r="S252" s="112">
        <f t="shared" si="241"/>
        <v>-969.78372093023268</v>
      </c>
      <c r="T252" s="123" t="str">
        <f t="shared" si="316"/>
        <v/>
      </c>
      <c r="U252" s="41">
        <f t="shared" si="242"/>
        <v>969.78372093023268</v>
      </c>
      <c r="V252" s="41">
        <f t="shared" si="243"/>
        <v>550</v>
      </c>
      <c r="W252" s="41">
        <f t="shared" si="244"/>
        <v>730.21627906976732</v>
      </c>
      <c r="X252" s="41" t="str">
        <f t="shared" si="245"/>
        <v/>
      </c>
      <c r="Y252" s="41">
        <f t="shared" si="246"/>
        <v>-30.216279069767335</v>
      </c>
      <c r="Z252" s="41">
        <f t="shared" si="247"/>
        <v>150</v>
      </c>
      <c r="AA252" s="41">
        <f t="shared" si="248"/>
        <v>-269.78372093023268</v>
      </c>
      <c r="AB252" s="53"/>
      <c r="AC252" s="126" t="str">
        <f t="shared" si="317"/>
        <v/>
      </c>
      <c r="AD252" s="41" t="str">
        <f t="shared" si="249"/>
        <v/>
      </c>
      <c r="AE252" s="41">
        <f t="shared" si="250"/>
        <v>750</v>
      </c>
      <c r="AF252" s="41" t="str">
        <f t="shared" si="251"/>
        <v/>
      </c>
      <c r="AG252" s="41" t="str">
        <f t="shared" si="252"/>
        <v/>
      </c>
      <c r="AH252" s="41" t="str">
        <f t="shared" si="253"/>
        <v/>
      </c>
      <c r="AI252" s="41">
        <f t="shared" si="254"/>
        <v>-750</v>
      </c>
      <c r="AJ252" s="112" t="str">
        <f t="shared" si="255"/>
        <v/>
      </c>
      <c r="AK252" s="126" t="str">
        <f t="shared" si="318"/>
        <v/>
      </c>
      <c r="AL252" s="41" t="str">
        <f t="shared" si="256"/>
        <v/>
      </c>
      <c r="AM252" s="41">
        <f t="shared" si="257"/>
        <v>-150</v>
      </c>
      <c r="AN252" s="41" t="str">
        <f t="shared" si="258"/>
        <v/>
      </c>
      <c r="AO252" s="41" t="str">
        <f t="shared" si="259"/>
        <v/>
      </c>
      <c r="AP252" s="41" t="str">
        <f t="shared" si="260"/>
        <v/>
      </c>
      <c r="AQ252" s="41">
        <f t="shared" si="261"/>
        <v>-550</v>
      </c>
      <c r="AR252" s="112" t="str">
        <f t="shared" si="262"/>
        <v/>
      </c>
      <c r="AS252" s="123" t="str">
        <f t="shared" si="319"/>
        <v/>
      </c>
      <c r="AT252" s="41" t="str">
        <f t="shared" si="263"/>
        <v/>
      </c>
      <c r="AU252" s="41">
        <f t="shared" si="264"/>
        <v>550</v>
      </c>
      <c r="AV252" s="41" t="str">
        <f t="shared" si="265"/>
        <v/>
      </c>
      <c r="AW252" s="41" t="str">
        <f t="shared" si="266"/>
        <v/>
      </c>
      <c r="AX252" s="41" t="str">
        <f t="shared" si="267"/>
        <v/>
      </c>
      <c r="AY252" s="41">
        <f t="shared" si="268"/>
        <v>150</v>
      </c>
      <c r="AZ252" s="41" t="str">
        <f t="shared" si="320"/>
        <v/>
      </c>
      <c r="BA252" s="53"/>
      <c r="BB252" s="147" cm="1">
        <f t="array" ref="BB252:BG252">IFERROR(_xlfn._xlws.SORT(_xlfn.UNIQUE(_xlfn._xlws.FILTER($AC252:$AZ252,ISNUMBER($AC252:$AZ252)),TRUE),,,TRUE),"")</f>
        <v>-750</v>
      </c>
      <c r="BC252" s="51">
        <v>-550</v>
      </c>
      <c r="BD252" s="51">
        <v>-150</v>
      </c>
      <c r="BE252" s="51">
        <v>150</v>
      </c>
      <c r="BF252" s="51">
        <v>550</v>
      </c>
      <c r="BG252" s="51">
        <v>750</v>
      </c>
      <c r="BH252" s="51"/>
      <c r="BI252" s="51"/>
      <c r="BJ252" s="51">
        <f t="shared" si="321"/>
        <v>-119.78372093023268</v>
      </c>
      <c r="BK252" s="51">
        <f t="shared" si="269"/>
        <v>-119.78372093023268</v>
      </c>
      <c r="BL252" s="51">
        <f t="shared" si="270"/>
        <v>-119.78372093023268</v>
      </c>
      <c r="BM252" s="51">
        <f t="shared" si="271"/>
        <v>-119.78372093023268</v>
      </c>
      <c r="BN252" s="51">
        <f t="shared" si="272"/>
        <v>-119.78372093023268</v>
      </c>
      <c r="BO252" s="51">
        <f t="shared" si="273"/>
        <v>-119.78372093023268</v>
      </c>
      <c r="BP252" s="51" t="str">
        <f t="shared" si="274"/>
        <v/>
      </c>
      <c r="BQ252" s="148" t="str">
        <f t="shared" si="275"/>
        <v/>
      </c>
      <c r="BR252" s="170">
        <f t="shared" si="299"/>
        <v>6</v>
      </c>
      <c r="BS252" s="172">
        <f t="shared" si="300"/>
        <v>200</v>
      </c>
      <c r="BT252" s="172" t="str">
        <f t="shared" si="276"/>
        <v>hole</v>
      </c>
      <c r="BU252" s="172">
        <f t="shared" si="277"/>
        <v>300</v>
      </c>
      <c r="BV252" s="172" t="str">
        <f t="shared" si="278"/>
        <v>hole</v>
      </c>
      <c r="BW252" s="172">
        <f t="shared" si="279"/>
        <v>200</v>
      </c>
      <c r="BX252" s="172">
        <f t="shared" si="280"/>
        <v>0</v>
      </c>
      <c r="BY252" s="173">
        <f t="shared" si="281"/>
        <v>0</v>
      </c>
      <c r="BZ252" s="123" cm="1">
        <f t="array" ref="BZ252">IF(ISEVEN(BR252),SUM(BS252:BY252),SUM(ABS(BS252:BY252)))</f>
        <v>700</v>
      </c>
      <c r="CA252" s="112">
        <f t="shared" si="301"/>
        <v>12140.930232558141</v>
      </c>
      <c r="CB252" s="126">
        <f t="shared" si="302"/>
        <v>-650</v>
      </c>
      <c r="CC252" s="41">
        <f t="shared" si="282"/>
        <v>0</v>
      </c>
      <c r="CD252" s="41">
        <f t="shared" si="283"/>
        <v>0</v>
      </c>
      <c r="CE252" s="41">
        <f t="shared" si="284"/>
        <v>0</v>
      </c>
      <c r="CF252" s="41">
        <f t="shared" si="285"/>
        <v>650</v>
      </c>
      <c r="CG252" s="41">
        <f t="shared" si="286"/>
        <v>0</v>
      </c>
      <c r="CH252" s="112">
        <f t="shared" si="287"/>
        <v>0</v>
      </c>
      <c r="CI252" s="196">
        <f t="shared" si="303"/>
        <v>0</v>
      </c>
      <c r="CJ252" s="2">
        <f t="shared" si="304"/>
        <v>-119.78372093023268</v>
      </c>
      <c r="CK252" s="200">
        <f t="shared" si="322"/>
        <v>0</v>
      </c>
      <c r="CL252" s="201">
        <f t="shared" si="323"/>
        <v>-119.78372093023268</v>
      </c>
      <c r="CN252" s="126">
        <f t="shared" si="324"/>
        <v>-119.78372093023268</v>
      </c>
      <c r="CO252" s="50">
        <f t="shared" si="305"/>
        <v>1.702592920353982E-3</v>
      </c>
      <c r="CP252" s="40">
        <f t="shared" si="306"/>
        <v>24.93612505972472</v>
      </c>
      <c r="CQ252" s="41">
        <f t="shared" si="307"/>
        <v>302747.75462046254</v>
      </c>
      <c r="CR252" s="41">
        <f t="shared" si="308"/>
        <v>302747.75462046254</v>
      </c>
      <c r="CS252" s="41">
        <f t="shared" si="309"/>
        <v>0</v>
      </c>
      <c r="CT252" s="41">
        <f t="shared" si="310"/>
        <v>-36264252.551712044</v>
      </c>
      <c r="CU252" s="112">
        <f t="shared" si="311"/>
        <v>0</v>
      </c>
    </row>
    <row r="253" spans="2:99" x14ac:dyDescent="0.25">
      <c r="B253" s="129">
        <v>43</v>
      </c>
      <c r="C253" s="114">
        <f>+$D$77-(B253-0.5)*$G$203</f>
        <v>-137.12790697674427</v>
      </c>
      <c r="D253" s="41" t="str">
        <f t="shared" si="314"/>
        <v/>
      </c>
      <c r="E253" s="41">
        <f t="shared" si="228"/>
        <v>1287.1279069767443</v>
      </c>
      <c r="F253" s="41">
        <f t="shared" si="229"/>
        <v>750</v>
      </c>
      <c r="G253" s="41">
        <f t="shared" si="230"/>
        <v>1012.8720930232557</v>
      </c>
      <c r="H253" s="41" t="str">
        <f t="shared" si="231"/>
        <v/>
      </c>
      <c r="I253" s="41">
        <f t="shared" si="232"/>
        <v>-1012.8720930232557</v>
      </c>
      <c r="J253" s="41">
        <f t="shared" si="233"/>
        <v>-750</v>
      </c>
      <c r="K253" s="121">
        <f t="shared" si="234"/>
        <v>-1287.1279069767443</v>
      </c>
      <c r="L253" s="126" t="str">
        <f t="shared" si="315"/>
        <v/>
      </c>
      <c r="M253" s="41">
        <f t="shared" si="235"/>
        <v>287.12790697674427</v>
      </c>
      <c r="N253" s="41">
        <f t="shared" si="236"/>
        <v>-150</v>
      </c>
      <c r="O253" s="41">
        <f t="shared" si="237"/>
        <v>12.872093023255729</v>
      </c>
      <c r="P253" s="41" t="str">
        <f t="shared" si="238"/>
        <v/>
      </c>
      <c r="Q253" s="41">
        <f t="shared" si="239"/>
        <v>-712.87209302325573</v>
      </c>
      <c r="R253" s="41">
        <f t="shared" si="240"/>
        <v>-550</v>
      </c>
      <c r="S253" s="112">
        <f t="shared" si="241"/>
        <v>-987.12790697674427</v>
      </c>
      <c r="T253" s="123" t="str">
        <f t="shared" si="316"/>
        <v/>
      </c>
      <c r="U253" s="41">
        <f t="shared" si="242"/>
        <v>987.12790697674427</v>
      </c>
      <c r="V253" s="41">
        <f t="shared" si="243"/>
        <v>550</v>
      </c>
      <c r="W253" s="41">
        <f t="shared" si="244"/>
        <v>712.87209302325573</v>
      </c>
      <c r="X253" s="41" t="str">
        <f t="shared" si="245"/>
        <v/>
      </c>
      <c r="Y253" s="41">
        <f t="shared" si="246"/>
        <v>-12.872093023255729</v>
      </c>
      <c r="Z253" s="41">
        <f t="shared" si="247"/>
        <v>150</v>
      </c>
      <c r="AA253" s="41">
        <f t="shared" si="248"/>
        <v>-287.12790697674427</v>
      </c>
      <c r="AB253" s="53"/>
      <c r="AC253" s="126" t="str">
        <f t="shared" si="317"/>
        <v/>
      </c>
      <c r="AD253" s="41" t="str">
        <f t="shared" si="249"/>
        <v/>
      </c>
      <c r="AE253" s="41">
        <f t="shared" si="250"/>
        <v>750</v>
      </c>
      <c r="AF253" s="41" t="str">
        <f t="shared" si="251"/>
        <v/>
      </c>
      <c r="AG253" s="41" t="str">
        <f t="shared" si="252"/>
        <v/>
      </c>
      <c r="AH253" s="41" t="str">
        <f t="shared" si="253"/>
        <v/>
      </c>
      <c r="AI253" s="41">
        <f t="shared" si="254"/>
        <v>-750</v>
      </c>
      <c r="AJ253" s="112" t="str">
        <f t="shared" si="255"/>
        <v/>
      </c>
      <c r="AK253" s="126" t="str">
        <f t="shared" si="318"/>
        <v/>
      </c>
      <c r="AL253" s="41" t="str">
        <f t="shared" si="256"/>
        <v/>
      </c>
      <c r="AM253" s="41">
        <f t="shared" si="257"/>
        <v>-150</v>
      </c>
      <c r="AN253" s="41" t="str">
        <f t="shared" si="258"/>
        <v/>
      </c>
      <c r="AO253" s="41" t="str">
        <f t="shared" si="259"/>
        <v/>
      </c>
      <c r="AP253" s="41" t="str">
        <f t="shared" si="260"/>
        <v/>
      </c>
      <c r="AQ253" s="41">
        <f t="shared" si="261"/>
        <v>-550</v>
      </c>
      <c r="AR253" s="112" t="str">
        <f t="shared" si="262"/>
        <v/>
      </c>
      <c r="AS253" s="123" t="str">
        <f t="shared" si="319"/>
        <v/>
      </c>
      <c r="AT253" s="41" t="str">
        <f t="shared" si="263"/>
        <v/>
      </c>
      <c r="AU253" s="41">
        <f t="shared" si="264"/>
        <v>550</v>
      </c>
      <c r="AV253" s="41" t="str">
        <f t="shared" si="265"/>
        <v/>
      </c>
      <c r="AW253" s="41" t="str">
        <f t="shared" si="266"/>
        <v/>
      </c>
      <c r="AX253" s="41" t="str">
        <f t="shared" si="267"/>
        <v/>
      </c>
      <c r="AY253" s="41">
        <f t="shared" si="268"/>
        <v>150</v>
      </c>
      <c r="AZ253" s="41" t="str">
        <f t="shared" si="320"/>
        <v/>
      </c>
      <c r="BA253" s="53"/>
      <c r="BB253" s="147" cm="1">
        <f t="array" ref="BB253:BG253">IFERROR(_xlfn._xlws.SORT(_xlfn.UNIQUE(_xlfn._xlws.FILTER($AC253:$AZ253,ISNUMBER($AC253:$AZ253)),TRUE),,,TRUE),"")</f>
        <v>-750</v>
      </c>
      <c r="BC253" s="51">
        <v>-550</v>
      </c>
      <c r="BD253" s="51">
        <v>-150</v>
      </c>
      <c r="BE253" s="51">
        <v>150</v>
      </c>
      <c r="BF253" s="51">
        <v>550</v>
      </c>
      <c r="BG253" s="51">
        <v>750</v>
      </c>
      <c r="BH253" s="51"/>
      <c r="BI253" s="51"/>
      <c r="BJ253" s="51">
        <f t="shared" si="321"/>
        <v>-137.12790697674427</v>
      </c>
      <c r="BK253" s="51">
        <f t="shared" si="269"/>
        <v>-137.12790697674427</v>
      </c>
      <c r="BL253" s="51">
        <f t="shared" si="270"/>
        <v>-137.12790697674427</v>
      </c>
      <c r="BM253" s="51">
        <f t="shared" si="271"/>
        <v>-137.12790697674427</v>
      </c>
      <c r="BN253" s="51">
        <f t="shared" si="272"/>
        <v>-137.12790697674427</v>
      </c>
      <c r="BO253" s="51">
        <f t="shared" si="273"/>
        <v>-137.12790697674427</v>
      </c>
      <c r="BP253" s="51" t="str">
        <f t="shared" si="274"/>
        <v/>
      </c>
      <c r="BQ253" s="148" t="str">
        <f t="shared" si="275"/>
        <v/>
      </c>
      <c r="BR253" s="170">
        <f t="shared" si="299"/>
        <v>6</v>
      </c>
      <c r="BS253" s="172">
        <f t="shared" si="300"/>
        <v>200</v>
      </c>
      <c r="BT253" s="172" t="str">
        <f t="shared" si="276"/>
        <v>hole</v>
      </c>
      <c r="BU253" s="172">
        <f t="shared" si="277"/>
        <v>300</v>
      </c>
      <c r="BV253" s="172" t="str">
        <f t="shared" si="278"/>
        <v>hole</v>
      </c>
      <c r="BW253" s="172">
        <f t="shared" si="279"/>
        <v>200</v>
      </c>
      <c r="BX253" s="172">
        <f t="shared" si="280"/>
        <v>0</v>
      </c>
      <c r="BY253" s="173">
        <f t="shared" si="281"/>
        <v>0</v>
      </c>
      <c r="BZ253" s="123" cm="1">
        <f t="array" ref="BZ253">IF(ISEVEN(BR253),SUM(BS253:BY253),SUM(ABS(BS253:BY253)))</f>
        <v>700</v>
      </c>
      <c r="CA253" s="112">
        <f t="shared" si="301"/>
        <v>12140.930232558141</v>
      </c>
      <c r="CB253" s="126">
        <f t="shared" si="302"/>
        <v>-650</v>
      </c>
      <c r="CC253" s="41">
        <f t="shared" si="282"/>
        <v>0</v>
      </c>
      <c r="CD253" s="41">
        <f t="shared" si="283"/>
        <v>0</v>
      </c>
      <c r="CE253" s="41">
        <f t="shared" si="284"/>
        <v>0</v>
      </c>
      <c r="CF253" s="41">
        <f t="shared" si="285"/>
        <v>650</v>
      </c>
      <c r="CG253" s="41">
        <f t="shared" si="286"/>
        <v>0</v>
      </c>
      <c r="CH253" s="112">
        <f t="shared" si="287"/>
        <v>0</v>
      </c>
      <c r="CI253" s="196">
        <f t="shared" si="303"/>
        <v>0</v>
      </c>
      <c r="CJ253" s="2">
        <f t="shared" si="304"/>
        <v>-137.12790697674427</v>
      </c>
      <c r="CK253" s="200">
        <f t="shared" si="322"/>
        <v>0</v>
      </c>
      <c r="CL253" s="201">
        <f t="shared" si="323"/>
        <v>-137.12790697674427</v>
      </c>
      <c r="CN253" s="126">
        <f t="shared" si="324"/>
        <v>-137.12790697674427</v>
      </c>
      <c r="CO253" s="50">
        <f t="shared" si="305"/>
        <v>1.6365929203539821E-3</v>
      </c>
      <c r="CP253" s="40">
        <f t="shared" si="306"/>
        <v>24.658087502202598</v>
      </c>
      <c r="CQ253" s="41">
        <f t="shared" si="307"/>
        <v>299372.1200325556</v>
      </c>
      <c r="CR253" s="41">
        <f t="shared" si="308"/>
        <v>299372.1200325556</v>
      </c>
      <c r="CS253" s="41">
        <f t="shared" si="309"/>
        <v>0</v>
      </c>
      <c r="CT253" s="41">
        <f t="shared" si="310"/>
        <v>-41052272.227255002</v>
      </c>
      <c r="CU253" s="112">
        <f t="shared" si="311"/>
        <v>0</v>
      </c>
    </row>
    <row r="254" spans="2:99" x14ac:dyDescent="0.25">
      <c r="B254" s="129">
        <v>44</v>
      </c>
      <c r="C254" s="114">
        <f>+$D$77-(B254-0.5)*$G$203</f>
        <v>-154.47209302325598</v>
      </c>
      <c r="D254" s="41" t="str">
        <f t="shared" si="314"/>
        <v/>
      </c>
      <c r="E254" s="41">
        <f t="shared" si="228"/>
        <v>1304.4720930232561</v>
      </c>
      <c r="F254" s="41">
        <f t="shared" si="229"/>
        <v>750</v>
      </c>
      <c r="G254" s="41">
        <f t="shared" si="230"/>
        <v>995.52790697674402</v>
      </c>
      <c r="H254" s="41" t="str">
        <f t="shared" si="231"/>
        <v/>
      </c>
      <c r="I254" s="41">
        <f t="shared" si="232"/>
        <v>-995.52790697674402</v>
      </c>
      <c r="J254" s="41">
        <f t="shared" si="233"/>
        <v>-750</v>
      </c>
      <c r="K254" s="121">
        <f t="shared" si="234"/>
        <v>-1304.4720930232561</v>
      </c>
      <c r="L254" s="126" t="str">
        <f t="shared" si="315"/>
        <v/>
      </c>
      <c r="M254" s="41">
        <f t="shared" si="235"/>
        <v>304.47209302325598</v>
      </c>
      <c r="N254" s="41">
        <f t="shared" si="236"/>
        <v>-150</v>
      </c>
      <c r="O254" s="41">
        <f t="shared" si="237"/>
        <v>-4.4720930232559839</v>
      </c>
      <c r="P254" s="41" t="str">
        <f t="shared" si="238"/>
        <v/>
      </c>
      <c r="Q254" s="41">
        <f t="shared" si="239"/>
        <v>-695.52790697674402</v>
      </c>
      <c r="R254" s="41">
        <f t="shared" si="240"/>
        <v>-550</v>
      </c>
      <c r="S254" s="112">
        <f t="shared" si="241"/>
        <v>-1004.472093023256</v>
      </c>
      <c r="T254" s="123" t="str">
        <f t="shared" si="316"/>
        <v/>
      </c>
      <c r="U254" s="41">
        <f t="shared" si="242"/>
        <v>1004.472093023256</v>
      </c>
      <c r="V254" s="41">
        <f t="shared" si="243"/>
        <v>550</v>
      </c>
      <c r="W254" s="41">
        <f t="shared" si="244"/>
        <v>695.52790697674402</v>
      </c>
      <c r="X254" s="41" t="str">
        <f t="shared" si="245"/>
        <v/>
      </c>
      <c r="Y254" s="41">
        <f t="shared" si="246"/>
        <v>4.4720930232559839</v>
      </c>
      <c r="Z254" s="41">
        <f t="shared" si="247"/>
        <v>150</v>
      </c>
      <c r="AA254" s="41">
        <f t="shared" si="248"/>
        <v>-304.47209302325598</v>
      </c>
      <c r="AB254" s="53"/>
      <c r="AC254" s="126" t="str">
        <f t="shared" si="317"/>
        <v/>
      </c>
      <c r="AD254" s="41" t="str">
        <f t="shared" si="249"/>
        <v/>
      </c>
      <c r="AE254" s="41">
        <f t="shared" si="250"/>
        <v>750</v>
      </c>
      <c r="AF254" s="41" t="str">
        <f t="shared" si="251"/>
        <v/>
      </c>
      <c r="AG254" s="41" t="str">
        <f t="shared" si="252"/>
        <v/>
      </c>
      <c r="AH254" s="41" t="str">
        <f t="shared" si="253"/>
        <v/>
      </c>
      <c r="AI254" s="41">
        <f t="shared" si="254"/>
        <v>-750</v>
      </c>
      <c r="AJ254" s="112" t="str">
        <f t="shared" si="255"/>
        <v/>
      </c>
      <c r="AK254" s="126" t="str">
        <f t="shared" si="318"/>
        <v/>
      </c>
      <c r="AL254" s="41" t="str">
        <f t="shared" si="256"/>
        <v/>
      </c>
      <c r="AM254" s="41">
        <f t="shared" si="257"/>
        <v>-150</v>
      </c>
      <c r="AN254" s="41" t="str">
        <f t="shared" si="258"/>
        <v/>
      </c>
      <c r="AO254" s="41" t="str">
        <f t="shared" si="259"/>
        <v/>
      </c>
      <c r="AP254" s="41" t="str">
        <f t="shared" si="260"/>
        <v/>
      </c>
      <c r="AQ254" s="41">
        <f t="shared" si="261"/>
        <v>-550</v>
      </c>
      <c r="AR254" s="112" t="str">
        <f t="shared" si="262"/>
        <v/>
      </c>
      <c r="AS254" s="123" t="str">
        <f t="shared" si="319"/>
        <v/>
      </c>
      <c r="AT254" s="41" t="str">
        <f t="shared" si="263"/>
        <v/>
      </c>
      <c r="AU254" s="41">
        <f t="shared" si="264"/>
        <v>550</v>
      </c>
      <c r="AV254" s="41" t="str">
        <f t="shared" si="265"/>
        <v/>
      </c>
      <c r="AW254" s="41" t="str">
        <f t="shared" si="266"/>
        <v/>
      </c>
      <c r="AX254" s="41" t="str">
        <f t="shared" si="267"/>
        <v/>
      </c>
      <c r="AY254" s="41">
        <f t="shared" si="268"/>
        <v>150</v>
      </c>
      <c r="AZ254" s="41" t="str">
        <f t="shared" si="320"/>
        <v/>
      </c>
      <c r="BA254" s="53"/>
      <c r="BB254" s="147" cm="1">
        <f t="array" ref="BB254:BG254">IFERROR(_xlfn._xlws.SORT(_xlfn.UNIQUE(_xlfn._xlws.FILTER($AC254:$AZ254,ISNUMBER($AC254:$AZ254)),TRUE),,,TRUE),"")</f>
        <v>-750</v>
      </c>
      <c r="BC254" s="51">
        <v>-550</v>
      </c>
      <c r="BD254" s="51">
        <v>-150</v>
      </c>
      <c r="BE254" s="51">
        <v>150</v>
      </c>
      <c r="BF254" s="51">
        <v>550</v>
      </c>
      <c r="BG254" s="51">
        <v>750</v>
      </c>
      <c r="BH254" s="51"/>
      <c r="BI254" s="51"/>
      <c r="BJ254" s="51">
        <f t="shared" si="321"/>
        <v>-154.47209302325598</v>
      </c>
      <c r="BK254" s="51">
        <f t="shared" si="269"/>
        <v>-154.47209302325598</v>
      </c>
      <c r="BL254" s="51">
        <f t="shared" si="270"/>
        <v>-154.47209302325598</v>
      </c>
      <c r="BM254" s="51">
        <f t="shared" si="271"/>
        <v>-154.47209302325598</v>
      </c>
      <c r="BN254" s="51">
        <f t="shared" si="272"/>
        <v>-154.47209302325598</v>
      </c>
      <c r="BO254" s="51">
        <f t="shared" si="273"/>
        <v>-154.47209302325598</v>
      </c>
      <c r="BP254" s="51" t="str">
        <f t="shared" si="274"/>
        <v/>
      </c>
      <c r="BQ254" s="148" t="str">
        <f t="shared" si="275"/>
        <v/>
      </c>
      <c r="BR254" s="170">
        <f t="shared" si="299"/>
        <v>6</v>
      </c>
      <c r="BS254" s="172">
        <f t="shared" si="300"/>
        <v>200</v>
      </c>
      <c r="BT254" s="172" t="str">
        <f t="shared" si="276"/>
        <v>hole</v>
      </c>
      <c r="BU254" s="172">
        <f t="shared" si="277"/>
        <v>300</v>
      </c>
      <c r="BV254" s="172" t="str">
        <f t="shared" si="278"/>
        <v>hole</v>
      </c>
      <c r="BW254" s="172">
        <f t="shared" si="279"/>
        <v>200</v>
      </c>
      <c r="BX254" s="172">
        <f t="shared" si="280"/>
        <v>0</v>
      </c>
      <c r="BY254" s="173">
        <f t="shared" si="281"/>
        <v>0</v>
      </c>
      <c r="BZ254" s="123" cm="1">
        <f t="array" ref="BZ254">IF(ISEVEN(BR254),SUM(BS254:BY254),SUM(ABS(BS254:BY254)))</f>
        <v>700</v>
      </c>
      <c r="CA254" s="112">
        <f t="shared" si="301"/>
        <v>12140.930232558141</v>
      </c>
      <c r="CB254" s="126">
        <f t="shared" si="302"/>
        <v>-650</v>
      </c>
      <c r="CC254" s="41">
        <f t="shared" si="282"/>
        <v>0</v>
      </c>
      <c r="CD254" s="41">
        <f t="shared" si="283"/>
        <v>0</v>
      </c>
      <c r="CE254" s="41">
        <f t="shared" si="284"/>
        <v>0</v>
      </c>
      <c r="CF254" s="41">
        <f t="shared" si="285"/>
        <v>650</v>
      </c>
      <c r="CG254" s="41">
        <f t="shared" si="286"/>
        <v>0</v>
      </c>
      <c r="CH254" s="112">
        <f t="shared" si="287"/>
        <v>0</v>
      </c>
      <c r="CI254" s="196">
        <f t="shared" si="303"/>
        <v>0</v>
      </c>
      <c r="CJ254" s="2">
        <f t="shared" si="304"/>
        <v>-154.47209302325598</v>
      </c>
      <c r="CK254" s="200">
        <f t="shared" si="322"/>
        <v>0</v>
      </c>
      <c r="CL254" s="201">
        <f t="shared" si="323"/>
        <v>-154.47209302325598</v>
      </c>
      <c r="CN254" s="126">
        <f t="shared" si="324"/>
        <v>-154.47209302325598</v>
      </c>
      <c r="CO254" s="50">
        <f t="shared" si="305"/>
        <v>1.5705929203539818E-3</v>
      </c>
      <c r="CP254" s="40">
        <f t="shared" si="306"/>
        <v>24.324510944680473</v>
      </c>
      <c r="CQ254" s="41">
        <f t="shared" si="307"/>
        <v>295322.19032046251</v>
      </c>
      <c r="CR254" s="41">
        <f t="shared" si="308"/>
        <v>295322.19032046251</v>
      </c>
      <c r="CS254" s="41">
        <f t="shared" si="309"/>
        <v>0</v>
      </c>
      <c r="CT254" s="41">
        <f t="shared" si="310"/>
        <v>-45619036.85501419</v>
      </c>
      <c r="CU254" s="112">
        <f t="shared" si="311"/>
        <v>0</v>
      </c>
    </row>
    <row r="255" spans="2:99" x14ac:dyDescent="0.25">
      <c r="B255" s="129">
        <v>45</v>
      </c>
      <c r="C255" s="114">
        <f>+$D$77-(B255-0.5)*$G$203</f>
        <v>-171.81627906976757</v>
      </c>
      <c r="D255" s="41" t="str">
        <f t="shared" si="314"/>
        <v/>
      </c>
      <c r="E255" s="41">
        <f t="shared" si="228"/>
        <v>1321.8162790697677</v>
      </c>
      <c r="F255" s="41">
        <f t="shared" si="229"/>
        <v>750</v>
      </c>
      <c r="G255" s="41">
        <f t="shared" si="230"/>
        <v>978.18372093023243</v>
      </c>
      <c r="H255" s="41" t="str">
        <f t="shared" si="231"/>
        <v/>
      </c>
      <c r="I255" s="41">
        <f t="shared" si="232"/>
        <v>-978.18372093023243</v>
      </c>
      <c r="J255" s="41">
        <f t="shared" si="233"/>
        <v>-750</v>
      </c>
      <c r="K255" s="121">
        <f t="shared" si="234"/>
        <v>-1321.8162790697677</v>
      </c>
      <c r="L255" s="126" t="str">
        <f t="shared" si="315"/>
        <v/>
      </c>
      <c r="M255" s="41">
        <f t="shared" si="235"/>
        <v>321.81627906976757</v>
      </c>
      <c r="N255" s="41">
        <f t="shared" si="236"/>
        <v>-150</v>
      </c>
      <c r="O255" s="41">
        <f t="shared" si="237"/>
        <v>-21.816279069767589</v>
      </c>
      <c r="P255" s="41" t="str">
        <f t="shared" si="238"/>
        <v/>
      </c>
      <c r="Q255" s="41">
        <f t="shared" si="239"/>
        <v>-678.18372093023243</v>
      </c>
      <c r="R255" s="41">
        <f t="shared" si="240"/>
        <v>-550</v>
      </c>
      <c r="S255" s="112">
        <f t="shared" si="241"/>
        <v>-1021.8162790697676</v>
      </c>
      <c r="T255" s="123" t="str">
        <f t="shared" si="316"/>
        <v/>
      </c>
      <c r="U255" s="41">
        <f t="shared" si="242"/>
        <v>1021.8162790697676</v>
      </c>
      <c r="V255" s="41">
        <f t="shared" si="243"/>
        <v>550</v>
      </c>
      <c r="W255" s="41">
        <f t="shared" si="244"/>
        <v>678.18372093023243</v>
      </c>
      <c r="X255" s="41" t="str">
        <f t="shared" si="245"/>
        <v/>
      </c>
      <c r="Y255" s="41">
        <f t="shared" si="246"/>
        <v>21.816279069767589</v>
      </c>
      <c r="Z255" s="41">
        <f t="shared" si="247"/>
        <v>150</v>
      </c>
      <c r="AA255" s="41">
        <f t="shared" si="248"/>
        <v>-321.81627906976757</v>
      </c>
      <c r="AB255" s="53"/>
      <c r="AC255" s="126" t="str">
        <f t="shared" si="317"/>
        <v/>
      </c>
      <c r="AD255" s="41" t="str">
        <f t="shared" si="249"/>
        <v/>
      </c>
      <c r="AE255" s="41">
        <f t="shared" si="250"/>
        <v>750</v>
      </c>
      <c r="AF255" s="41" t="str">
        <f t="shared" si="251"/>
        <v/>
      </c>
      <c r="AG255" s="41" t="str">
        <f t="shared" si="252"/>
        <v/>
      </c>
      <c r="AH255" s="41" t="str">
        <f t="shared" si="253"/>
        <v/>
      </c>
      <c r="AI255" s="41">
        <f t="shared" si="254"/>
        <v>-750</v>
      </c>
      <c r="AJ255" s="112" t="str">
        <f t="shared" si="255"/>
        <v/>
      </c>
      <c r="AK255" s="126" t="str">
        <f t="shared" si="318"/>
        <v/>
      </c>
      <c r="AL255" s="41" t="str">
        <f t="shared" si="256"/>
        <v/>
      </c>
      <c r="AM255" s="41">
        <f t="shared" si="257"/>
        <v>-150</v>
      </c>
      <c r="AN255" s="41" t="str">
        <f t="shared" si="258"/>
        <v/>
      </c>
      <c r="AO255" s="41" t="str">
        <f t="shared" si="259"/>
        <v/>
      </c>
      <c r="AP255" s="41" t="str">
        <f t="shared" si="260"/>
        <v/>
      </c>
      <c r="AQ255" s="41">
        <f t="shared" si="261"/>
        <v>-550</v>
      </c>
      <c r="AR255" s="112" t="str">
        <f t="shared" si="262"/>
        <v/>
      </c>
      <c r="AS255" s="123" t="str">
        <f t="shared" si="319"/>
        <v/>
      </c>
      <c r="AT255" s="41" t="str">
        <f t="shared" si="263"/>
        <v/>
      </c>
      <c r="AU255" s="41">
        <f t="shared" si="264"/>
        <v>550</v>
      </c>
      <c r="AV255" s="41" t="str">
        <f t="shared" si="265"/>
        <v/>
      </c>
      <c r="AW255" s="41" t="str">
        <f t="shared" si="266"/>
        <v/>
      </c>
      <c r="AX255" s="41" t="str">
        <f t="shared" si="267"/>
        <v/>
      </c>
      <c r="AY255" s="41">
        <f t="shared" si="268"/>
        <v>150</v>
      </c>
      <c r="AZ255" s="41" t="str">
        <f t="shared" si="320"/>
        <v/>
      </c>
      <c r="BA255" s="53"/>
      <c r="BB255" s="147" cm="1">
        <f t="array" ref="BB255:BG255">IFERROR(_xlfn._xlws.SORT(_xlfn.UNIQUE(_xlfn._xlws.FILTER($AC255:$AZ255,ISNUMBER($AC255:$AZ255)),TRUE),,,TRUE),"")</f>
        <v>-750</v>
      </c>
      <c r="BC255" s="51">
        <v>-550</v>
      </c>
      <c r="BD255" s="51">
        <v>-150</v>
      </c>
      <c r="BE255" s="51">
        <v>150</v>
      </c>
      <c r="BF255" s="51">
        <v>550</v>
      </c>
      <c r="BG255" s="51">
        <v>750</v>
      </c>
      <c r="BH255" s="51"/>
      <c r="BI255" s="51"/>
      <c r="BJ255" s="51">
        <f t="shared" si="321"/>
        <v>-171.81627906976757</v>
      </c>
      <c r="BK255" s="51">
        <f t="shared" si="269"/>
        <v>-171.81627906976757</v>
      </c>
      <c r="BL255" s="51">
        <f t="shared" si="270"/>
        <v>-171.81627906976757</v>
      </c>
      <c r="BM255" s="51">
        <f t="shared" si="271"/>
        <v>-171.81627906976757</v>
      </c>
      <c r="BN255" s="51">
        <f t="shared" si="272"/>
        <v>-171.81627906976757</v>
      </c>
      <c r="BO255" s="51">
        <f t="shared" si="273"/>
        <v>-171.81627906976757</v>
      </c>
      <c r="BP255" s="51" t="str">
        <f t="shared" si="274"/>
        <v/>
      </c>
      <c r="BQ255" s="148" t="str">
        <f t="shared" si="275"/>
        <v/>
      </c>
      <c r="BR255" s="170">
        <f t="shared" si="299"/>
        <v>6</v>
      </c>
      <c r="BS255" s="172">
        <f t="shared" si="300"/>
        <v>200</v>
      </c>
      <c r="BT255" s="172" t="str">
        <f t="shared" si="276"/>
        <v>hole</v>
      </c>
      <c r="BU255" s="172">
        <f t="shared" si="277"/>
        <v>300</v>
      </c>
      <c r="BV255" s="172" t="str">
        <f t="shared" si="278"/>
        <v>hole</v>
      </c>
      <c r="BW255" s="172">
        <f t="shared" si="279"/>
        <v>200</v>
      </c>
      <c r="BX255" s="172">
        <f t="shared" si="280"/>
        <v>0</v>
      </c>
      <c r="BY255" s="173">
        <f t="shared" si="281"/>
        <v>0</v>
      </c>
      <c r="BZ255" s="123" cm="1">
        <f t="array" ref="BZ255">IF(ISEVEN(BR255),SUM(BS255:BY255),SUM(ABS(BS255:BY255)))</f>
        <v>700</v>
      </c>
      <c r="CA255" s="112">
        <f t="shared" si="301"/>
        <v>12140.930232558141</v>
      </c>
      <c r="CB255" s="126">
        <f t="shared" si="302"/>
        <v>-650</v>
      </c>
      <c r="CC255" s="41">
        <f t="shared" si="282"/>
        <v>0</v>
      </c>
      <c r="CD255" s="41">
        <f t="shared" si="283"/>
        <v>0</v>
      </c>
      <c r="CE255" s="41">
        <f t="shared" si="284"/>
        <v>0</v>
      </c>
      <c r="CF255" s="41">
        <f t="shared" si="285"/>
        <v>650</v>
      </c>
      <c r="CG255" s="41">
        <f t="shared" si="286"/>
        <v>0</v>
      </c>
      <c r="CH255" s="112">
        <f t="shared" si="287"/>
        <v>0</v>
      </c>
      <c r="CI255" s="196">
        <f t="shared" si="303"/>
        <v>0</v>
      </c>
      <c r="CJ255" s="2">
        <f t="shared" si="304"/>
        <v>-171.81627906976757</v>
      </c>
      <c r="CK255" s="200">
        <f t="shared" si="322"/>
        <v>0</v>
      </c>
      <c r="CL255" s="201">
        <f t="shared" si="323"/>
        <v>-171.81627906976757</v>
      </c>
      <c r="CN255" s="126">
        <f t="shared" si="324"/>
        <v>-171.81627906976757</v>
      </c>
      <c r="CO255" s="50">
        <f t="shared" si="305"/>
        <v>1.504592920353982E-3</v>
      </c>
      <c r="CP255" s="40">
        <f t="shared" si="306"/>
        <v>23.935395387158348</v>
      </c>
      <c r="CQ255" s="41">
        <f t="shared" si="307"/>
        <v>290597.96548418346</v>
      </c>
      <c r="CR255" s="41">
        <f t="shared" si="308"/>
        <v>290597.96548418346</v>
      </c>
      <c r="CS255" s="41">
        <f t="shared" si="309"/>
        <v>0</v>
      </c>
      <c r="CT255" s="41">
        <f t="shared" si="310"/>
        <v>-49929461.134737149</v>
      </c>
      <c r="CU255" s="112">
        <f t="shared" si="311"/>
        <v>0</v>
      </c>
    </row>
    <row r="256" spans="2:99" x14ac:dyDescent="0.25">
      <c r="B256" s="129">
        <v>46</v>
      </c>
      <c r="C256" s="114">
        <f>+$D$77-(B256-0.5)*$G$203</f>
        <v>-189.16046511627917</v>
      </c>
      <c r="D256" s="41" t="str">
        <f t="shared" si="314"/>
        <v/>
      </c>
      <c r="E256" s="41">
        <f t="shared" si="228"/>
        <v>1339.1604651162791</v>
      </c>
      <c r="F256" s="41">
        <f t="shared" si="229"/>
        <v>750</v>
      </c>
      <c r="G256" s="41">
        <f t="shared" si="230"/>
        <v>960.83953488372094</v>
      </c>
      <c r="H256" s="41" t="str">
        <f t="shared" si="231"/>
        <v/>
      </c>
      <c r="I256" s="41">
        <f t="shared" si="232"/>
        <v>-960.83953488372094</v>
      </c>
      <c r="J256" s="41">
        <f t="shared" si="233"/>
        <v>-750</v>
      </c>
      <c r="K256" s="121">
        <f t="shared" si="234"/>
        <v>-1339.1604651162791</v>
      </c>
      <c r="L256" s="126" t="str">
        <f t="shared" si="315"/>
        <v/>
      </c>
      <c r="M256" s="41">
        <f t="shared" si="235"/>
        <v>339.16046511627917</v>
      </c>
      <c r="N256" s="41">
        <f t="shared" si="236"/>
        <v>-150</v>
      </c>
      <c r="O256" s="41">
        <f t="shared" si="237"/>
        <v>-39.160465116279155</v>
      </c>
      <c r="P256" s="41" t="str">
        <f t="shared" si="238"/>
        <v/>
      </c>
      <c r="Q256" s="41">
        <f t="shared" si="239"/>
        <v>-660.83953488372094</v>
      </c>
      <c r="R256" s="41">
        <f t="shared" si="240"/>
        <v>-550</v>
      </c>
      <c r="S256" s="112">
        <f t="shared" si="241"/>
        <v>-1039.1604651162791</v>
      </c>
      <c r="T256" s="123" t="str">
        <f t="shared" si="316"/>
        <v/>
      </c>
      <c r="U256" s="41">
        <f t="shared" si="242"/>
        <v>1039.1604651162791</v>
      </c>
      <c r="V256" s="41">
        <f t="shared" si="243"/>
        <v>550</v>
      </c>
      <c r="W256" s="41">
        <f t="shared" si="244"/>
        <v>660.83953488372094</v>
      </c>
      <c r="X256" s="41" t="str">
        <f t="shared" si="245"/>
        <v/>
      </c>
      <c r="Y256" s="41">
        <f t="shared" si="246"/>
        <v>39.160465116279155</v>
      </c>
      <c r="Z256" s="41">
        <f t="shared" si="247"/>
        <v>150</v>
      </c>
      <c r="AA256" s="41">
        <f t="shared" si="248"/>
        <v>-339.16046511627917</v>
      </c>
      <c r="AB256" s="53"/>
      <c r="AC256" s="126" t="str">
        <f t="shared" si="317"/>
        <v/>
      </c>
      <c r="AD256" s="41" t="str">
        <f t="shared" si="249"/>
        <v/>
      </c>
      <c r="AE256" s="41">
        <f t="shared" si="250"/>
        <v>750</v>
      </c>
      <c r="AF256" s="41" t="str">
        <f t="shared" si="251"/>
        <v/>
      </c>
      <c r="AG256" s="41" t="str">
        <f t="shared" si="252"/>
        <v/>
      </c>
      <c r="AH256" s="41" t="str">
        <f t="shared" si="253"/>
        <v/>
      </c>
      <c r="AI256" s="41">
        <f t="shared" si="254"/>
        <v>-750</v>
      </c>
      <c r="AJ256" s="112" t="str">
        <f t="shared" si="255"/>
        <v/>
      </c>
      <c r="AK256" s="126" t="str">
        <f t="shared" si="318"/>
        <v/>
      </c>
      <c r="AL256" s="41" t="str">
        <f t="shared" si="256"/>
        <v/>
      </c>
      <c r="AM256" s="41">
        <f t="shared" si="257"/>
        <v>-150</v>
      </c>
      <c r="AN256" s="41" t="str">
        <f t="shared" si="258"/>
        <v/>
      </c>
      <c r="AO256" s="41" t="str">
        <f t="shared" si="259"/>
        <v/>
      </c>
      <c r="AP256" s="41" t="str">
        <f t="shared" si="260"/>
        <v/>
      </c>
      <c r="AQ256" s="41">
        <f t="shared" si="261"/>
        <v>-550</v>
      </c>
      <c r="AR256" s="112" t="str">
        <f t="shared" si="262"/>
        <v/>
      </c>
      <c r="AS256" s="123" t="str">
        <f t="shared" si="319"/>
        <v/>
      </c>
      <c r="AT256" s="41" t="str">
        <f t="shared" si="263"/>
        <v/>
      </c>
      <c r="AU256" s="41">
        <f t="shared" si="264"/>
        <v>550</v>
      </c>
      <c r="AV256" s="41" t="str">
        <f t="shared" si="265"/>
        <v/>
      </c>
      <c r="AW256" s="41" t="str">
        <f t="shared" si="266"/>
        <v/>
      </c>
      <c r="AX256" s="41" t="str">
        <f t="shared" si="267"/>
        <v/>
      </c>
      <c r="AY256" s="41">
        <f t="shared" si="268"/>
        <v>150</v>
      </c>
      <c r="AZ256" s="41" t="str">
        <f t="shared" si="320"/>
        <v/>
      </c>
      <c r="BA256" s="53"/>
      <c r="BB256" s="147" cm="1">
        <f t="array" ref="BB256:BG256">IFERROR(_xlfn._xlws.SORT(_xlfn.UNIQUE(_xlfn._xlws.FILTER($AC256:$AZ256,ISNUMBER($AC256:$AZ256)),TRUE),,,TRUE),"")</f>
        <v>-750</v>
      </c>
      <c r="BC256" s="51">
        <v>-550</v>
      </c>
      <c r="BD256" s="51">
        <v>-150</v>
      </c>
      <c r="BE256" s="51">
        <v>150</v>
      </c>
      <c r="BF256" s="51">
        <v>550</v>
      </c>
      <c r="BG256" s="51">
        <v>750</v>
      </c>
      <c r="BH256" s="51"/>
      <c r="BI256" s="51"/>
      <c r="BJ256" s="51">
        <f t="shared" si="321"/>
        <v>-189.16046511627917</v>
      </c>
      <c r="BK256" s="51">
        <f t="shared" si="269"/>
        <v>-189.16046511627917</v>
      </c>
      <c r="BL256" s="51">
        <f t="shared" si="270"/>
        <v>-189.16046511627917</v>
      </c>
      <c r="BM256" s="51">
        <f t="shared" si="271"/>
        <v>-189.16046511627917</v>
      </c>
      <c r="BN256" s="51">
        <f t="shared" si="272"/>
        <v>-189.16046511627917</v>
      </c>
      <c r="BO256" s="51">
        <f t="shared" si="273"/>
        <v>-189.16046511627917</v>
      </c>
      <c r="BP256" s="51" t="str">
        <f t="shared" si="274"/>
        <v/>
      </c>
      <c r="BQ256" s="148" t="str">
        <f t="shared" si="275"/>
        <v/>
      </c>
      <c r="BR256" s="170">
        <f t="shared" si="299"/>
        <v>6</v>
      </c>
      <c r="BS256" s="172">
        <f t="shared" si="300"/>
        <v>200</v>
      </c>
      <c r="BT256" s="172" t="str">
        <f t="shared" si="276"/>
        <v>hole</v>
      </c>
      <c r="BU256" s="172">
        <f t="shared" si="277"/>
        <v>300</v>
      </c>
      <c r="BV256" s="172" t="str">
        <f t="shared" si="278"/>
        <v>hole</v>
      </c>
      <c r="BW256" s="172">
        <f t="shared" si="279"/>
        <v>200</v>
      </c>
      <c r="BX256" s="172">
        <f t="shared" si="280"/>
        <v>0</v>
      </c>
      <c r="BY256" s="173">
        <f t="shared" si="281"/>
        <v>0</v>
      </c>
      <c r="BZ256" s="123" cm="1">
        <f t="array" ref="BZ256">IF(ISEVEN(BR256),SUM(BS256:BY256),SUM(ABS(BS256:BY256)))</f>
        <v>700</v>
      </c>
      <c r="CA256" s="112">
        <f t="shared" si="301"/>
        <v>12140.930232558141</v>
      </c>
      <c r="CB256" s="126">
        <f t="shared" si="302"/>
        <v>-650</v>
      </c>
      <c r="CC256" s="41">
        <f t="shared" si="282"/>
        <v>0</v>
      </c>
      <c r="CD256" s="41">
        <f t="shared" si="283"/>
        <v>0</v>
      </c>
      <c r="CE256" s="41">
        <f t="shared" si="284"/>
        <v>0</v>
      </c>
      <c r="CF256" s="41">
        <f t="shared" si="285"/>
        <v>650</v>
      </c>
      <c r="CG256" s="41">
        <f t="shared" si="286"/>
        <v>0</v>
      </c>
      <c r="CH256" s="112">
        <f t="shared" si="287"/>
        <v>0</v>
      </c>
      <c r="CI256" s="196">
        <f t="shared" si="303"/>
        <v>0</v>
      </c>
      <c r="CJ256" s="2">
        <f t="shared" si="304"/>
        <v>-189.16046511627917</v>
      </c>
      <c r="CK256" s="200">
        <f t="shared" si="322"/>
        <v>0</v>
      </c>
      <c r="CL256" s="201">
        <f t="shared" si="323"/>
        <v>-189.16046511627917</v>
      </c>
      <c r="CN256" s="126">
        <f t="shared" si="324"/>
        <v>-189.16046511627917</v>
      </c>
      <c r="CO256" s="50">
        <f t="shared" si="305"/>
        <v>1.4385929203539821E-3</v>
      </c>
      <c r="CP256" s="40">
        <f t="shared" si="306"/>
        <v>23.490740829636227</v>
      </c>
      <c r="CQ256" s="41">
        <f t="shared" si="307"/>
        <v>285199.44552371837</v>
      </c>
      <c r="CR256" s="41">
        <f t="shared" si="308"/>
        <v>285199.44552371837</v>
      </c>
      <c r="CS256" s="41">
        <f t="shared" si="309"/>
        <v>0</v>
      </c>
      <c r="CT256" s="41">
        <f t="shared" si="310"/>
        <v>-53948459.766171493</v>
      </c>
      <c r="CU256" s="112">
        <f t="shared" si="311"/>
        <v>0</v>
      </c>
    </row>
    <row r="257" spans="2:110" x14ac:dyDescent="0.25">
      <c r="B257" s="129">
        <v>47</v>
      </c>
      <c r="C257" s="114">
        <f>+$D$77-(B257-0.5)*$G$203</f>
        <v>-206.50465116279088</v>
      </c>
      <c r="D257" s="41" t="str">
        <f t="shared" si="314"/>
        <v/>
      </c>
      <c r="E257" s="41">
        <f t="shared" si="228"/>
        <v>1356.5046511627909</v>
      </c>
      <c r="F257" s="41">
        <f t="shared" si="229"/>
        <v>750</v>
      </c>
      <c r="G257" s="41">
        <f t="shared" si="230"/>
        <v>943.49534883720912</v>
      </c>
      <c r="H257" s="41" t="str">
        <f t="shared" si="231"/>
        <v/>
      </c>
      <c r="I257" s="41">
        <f t="shared" si="232"/>
        <v>-943.49534883720912</v>
      </c>
      <c r="J257" s="41">
        <f t="shared" si="233"/>
        <v>-750</v>
      </c>
      <c r="K257" s="121">
        <f t="shared" si="234"/>
        <v>-1356.5046511627909</v>
      </c>
      <c r="L257" s="126" t="str">
        <f t="shared" si="315"/>
        <v/>
      </c>
      <c r="M257" s="41">
        <f t="shared" si="235"/>
        <v>356.50465116279082</v>
      </c>
      <c r="N257" s="41">
        <f t="shared" si="236"/>
        <v>-150</v>
      </c>
      <c r="O257" s="41">
        <f t="shared" si="237"/>
        <v>-56.504651162790871</v>
      </c>
      <c r="P257" s="41" t="str">
        <f t="shared" si="238"/>
        <v/>
      </c>
      <c r="Q257" s="41">
        <f t="shared" si="239"/>
        <v>-643.49534883720912</v>
      </c>
      <c r="R257" s="41">
        <f t="shared" si="240"/>
        <v>-550</v>
      </c>
      <c r="S257" s="112">
        <f t="shared" si="241"/>
        <v>-1056.5046511627909</v>
      </c>
      <c r="T257" s="123" t="str">
        <f t="shared" si="316"/>
        <v/>
      </c>
      <c r="U257" s="41">
        <f t="shared" si="242"/>
        <v>1056.5046511627909</v>
      </c>
      <c r="V257" s="41">
        <f t="shared" si="243"/>
        <v>550</v>
      </c>
      <c r="W257" s="41">
        <f t="shared" si="244"/>
        <v>643.49534883720912</v>
      </c>
      <c r="X257" s="41" t="str">
        <f t="shared" si="245"/>
        <v/>
      </c>
      <c r="Y257" s="41">
        <f t="shared" si="246"/>
        <v>56.504651162790871</v>
      </c>
      <c r="Z257" s="41">
        <f t="shared" si="247"/>
        <v>150</v>
      </c>
      <c r="AA257" s="41">
        <f t="shared" si="248"/>
        <v>-356.50465116279082</v>
      </c>
      <c r="AB257" s="53"/>
      <c r="AC257" s="126" t="str">
        <f t="shared" si="317"/>
        <v/>
      </c>
      <c r="AD257" s="41" t="str">
        <f t="shared" si="249"/>
        <v/>
      </c>
      <c r="AE257" s="41">
        <f t="shared" si="250"/>
        <v>750</v>
      </c>
      <c r="AF257" s="41" t="str">
        <f t="shared" si="251"/>
        <v/>
      </c>
      <c r="AG257" s="41" t="str">
        <f t="shared" si="252"/>
        <v/>
      </c>
      <c r="AH257" s="41" t="str">
        <f t="shared" si="253"/>
        <v/>
      </c>
      <c r="AI257" s="41">
        <f t="shared" si="254"/>
        <v>-750</v>
      </c>
      <c r="AJ257" s="112" t="str">
        <f t="shared" si="255"/>
        <v/>
      </c>
      <c r="AK257" s="126" t="str">
        <f t="shared" si="318"/>
        <v/>
      </c>
      <c r="AL257" s="41" t="str">
        <f t="shared" si="256"/>
        <v/>
      </c>
      <c r="AM257" s="41">
        <f t="shared" si="257"/>
        <v>-150</v>
      </c>
      <c r="AN257" s="41" t="str">
        <f t="shared" si="258"/>
        <v/>
      </c>
      <c r="AO257" s="41" t="str">
        <f t="shared" si="259"/>
        <v/>
      </c>
      <c r="AP257" s="41" t="str">
        <f t="shared" si="260"/>
        <v/>
      </c>
      <c r="AQ257" s="41">
        <f t="shared" si="261"/>
        <v>-550</v>
      </c>
      <c r="AR257" s="112" t="str">
        <f t="shared" si="262"/>
        <v/>
      </c>
      <c r="AS257" s="123" t="str">
        <f t="shared" si="319"/>
        <v/>
      </c>
      <c r="AT257" s="41" t="str">
        <f t="shared" si="263"/>
        <v/>
      </c>
      <c r="AU257" s="41">
        <f t="shared" si="264"/>
        <v>550</v>
      </c>
      <c r="AV257" s="41" t="str">
        <f t="shared" si="265"/>
        <v/>
      </c>
      <c r="AW257" s="41" t="str">
        <f t="shared" si="266"/>
        <v/>
      </c>
      <c r="AX257" s="41" t="str">
        <f t="shared" si="267"/>
        <v/>
      </c>
      <c r="AY257" s="41">
        <f t="shared" si="268"/>
        <v>150</v>
      </c>
      <c r="AZ257" s="41" t="str">
        <f t="shared" si="320"/>
        <v/>
      </c>
      <c r="BA257" s="53"/>
      <c r="BB257" s="147" cm="1">
        <f t="array" ref="BB257:BG257">IFERROR(_xlfn._xlws.SORT(_xlfn.UNIQUE(_xlfn._xlws.FILTER($AC257:$AZ257,ISNUMBER($AC257:$AZ257)),TRUE),,,TRUE),"")</f>
        <v>-750</v>
      </c>
      <c r="BC257" s="51">
        <v>-550</v>
      </c>
      <c r="BD257" s="51">
        <v>-150</v>
      </c>
      <c r="BE257" s="51">
        <v>150</v>
      </c>
      <c r="BF257" s="51">
        <v>550</v>
      </c>
      <c r="BG257" s="51">
        <v>750</v>
      </c>
      <c r="BH257" s="51"/>
      <c r="BI257" s="51"/>
      <c r="BJ257" s="51">
        <f t="shared" si="321"/>
        <v>-206.50465116279088</v>
      </c>
      <c r="BK257" s="51">
        <f t="shared" si="269"/>
        <v>-206.50465116279088</v>
      </c>
      <c r="BL257" s="51">
        <f t="shared" si="270"/>
        <v>-206.50465116279088</v>
      </c>
      <c r="BM257" s="51">
        <f t="shared" si="271"/>
        <v>-206.50465116279088</v>
      </c>
      <c r="BN257" s="51">
        <f t="shared" si="272"/>
        <v>-206.50465116279088</v>
      </c>
      <c r="BO257" s="51">
        <f t="shared" si="273"/>
        <v>-206.50465116279088</v>
      </c>
      <c r="BP257" s="51" t="str">
        <f t="shared" si="274"/>
        <v/>
      </c>
      <c r="BQ257" s="148" t="str">
        <f t="shared" si="275"/>
        <v/>
      </c>
      <c r="BR257" s="170">
        <f t="shared" si="299"/>
        <v>6</v>
      </c>
      <c r="BS257" s="172">
        <f t="shared" si="300"/>
        <v>200</v>
      </c>
      <c r="BT257" s="172" t="str">
        <f t="shared" si="276"/>
        <v>hole</v>
      </c>
      <c r="BU257" s="172">
        <f t="shared" si="277"/>
        <v>300</v>
      </c>
      <c r="BV257" s="172" t="str">
        <f t="shared" si="278"/>
        <v>hole</v>
      </c>
      <c r="BW257" s="172">
        <f t="shared" si="279"/>
        <v>200</v>
      </c>
      <c r="BX257" s="172">
        <f t="shared" si="280"/>
        <v>0</v>
      </c>
      <c r="BY257" s="173">
        <f t="shared" si="281"/>
        <v>0</v>
      </c>
      <c r="BZ257" s="123" cm="1">
        <f t="array" ref="BZ257">IF(ISEVEN(BR257),SUM(BS257:BY257),SUM(ABS(BS257:BY257)))</f>
        <v>700</v>
      </c>
      <c r="CA257" s="112">
        <f t="shared" si="301"/>
        <v>12140.930232558141</v>
      </c>
      <c r="CB257" s="126">
        <f t="shared" si="302"/>
        <v>-650</v>
      </c>
      <c r="CC257" s="41">
        <f t="shared" si="282"/>
        <v>0</v>
      </c>
      <c r="CD257" s="41">
        <f t="shared" si="283"/>
        <v>0</v>
      </c>
      <c r="CE257" s="41">
        <f t="shared" si="284"/>
        <v>0</v>
      </c>
      <c r="CF257" s="41">
        <f t="shared" si="285"/>
        <v>650</v>
      </c>
      <c r="CG257" s="41">
        <f t="shared" si="286"/>
        <v>0</v>
      </c>
      <c r="CH257" s="112">
        <f t="shared" si="287"/>
        <v>0</v>
      </c>
      <c r="CI257" s="196">
        <f t="shared" si="303"/>
        <v>0</v>
      </c>
      <c r="CJ257" s="2">
        <f t="shared" si="304"/>
        <v>-206.50465116279088</v>
      </c>
      <c r="CK257" s="200">
        <f t="shared" si="322"/>
        <v>0</v>
      </c>
      <c r="CL257" s="201">
        <f t="shared" si="323"/>
        <v>-206.50465116279088</v>
      </c>
      <c r="CN257" s="126">
        <f t="shared" si="324"/>
        <v>-206.50465116279088</v>
      </c>
      <c r="CO257" s="50">
        <f t="shared" si="305"/>
        <v>1.3725929203539818E-3</v>
      </c>
      <c r="CP257" s="40">
        <f t="shared" si="306"/>
        <v>22.9905472721141</v>
      </c>
      <c r="CQ257" s="41">
        <f t="shared" si="307"/>
        <v>279126.63043906714</v>
      </c>
      <c r="CR257" s="41">
        <f t="shared" si="308"/>
        <v>279126.63043906714</v>
      </c>
      <c r="CS257" s="41">
        <f t="shared" si="309"/>
        <v>0</v>
      </c>
      <c r="CT257" s="41">
        <f t="shared" si="310"/>
        <v>-57640947.449064806</v>
      </c>
      <c r="CU257" s="112">
        <f t="shared" si="311"/>
        <v>0</v>
      </c>
    </row>
    <row r="258" spans="2:110" x14ac:dyDescent="0.25">
      <c r="B258" s="129">
        <v>48</v>
      </c>
      <c r="C258" s="114">
        <f>+$D$77-(B258-0.5)*$G$203</f>
        <v>-223.84883720930247</v>
      </c>
      <c r="D258" s="41" t="str">
        <f t="shared" si="314"/>
        <v/>
      </c>
      <c r="E258" s="41">
        <f t="shared" si="228"/>
        <v>1373.8488372093025</v>
      </c>
      <c r="F258" s="41">
        <f t="shared" si="229"/>
        <v>750</v>
      </c>
      <c r="G258" s="41">
        <f t="shared" si="230"/>
        <v>926.15116279069753</v>
      </c>
      <c r="H258" s="41" t="str">
        <f t="shared" si="231"/>
        <v/>
      </c>
      <c r="I258" s="41">
        <f t="shared" si="232"/>
        <v>-926.15116279069753</v>
      </c>
      <c r="J258" s="41">
        <f t="shared" si="233"/>
        <v>-750</v>
      </c>
      <c r="K258" s="121">
        <f t="shared" si="234"/>
        <v>-1373.8488372093025</v>
      </c>
      <c r="L258" s="126" t="str">
        <f t="shared" si="315"/>
        <v/>
      </c>
      <c r="M258" s="41">
        <f t="shared" si="235"/>
        <v>373.84883720930242</v>
      </c>
      <c r="N258" s="41">
        <f t="shared" si="236"/>
        <v>-150</v>
      </c>
      <c r="O258" s="41">
        <f t="shared" si="237"/>
        <v>-73.848837209302474</v>
      </c>
      <c r="P258" s="41" t="str">
        <f t="shared" si="238"/>
        <v/>
      </c>
      <c r="Q258" s="41">
        <f t="shared" si="239"/>
        <v>-626.15116279069753</v>
      </c>
      <c r="R258" s="41">
        <f t="shared" si="240"/>
        <v>-550</v>
      </c>
      <c r="S258" s="112">
        <f t="shared" si="241"/>
        <v>-1073.8488372093025</v>
      </c>
      <c r="T258" s="123" t="str">
        <f t="shared" si="316"/>
        <v/>
      </c>
      <c r="U258" s="41">
        <f t="shared" si="242"/>
        <v>1073.8488372093025</v>
      </c>
      <c r="V258" s="41">
        <f t="shared" si="243"/>
        <v>550</v>
      </c>
      <c r="W258" s="41">
        <f t="shared" si="244"/>
        <v>626.15116279069753</v>
      </c>
      <c r="X258" s="41" t="str">
        <f t="shared" si="245"/>
        <v/>
      </c>
      <c r="Y258" s="41">
        <f t="shared" si="246"/>
        <v>73.848837209302474</v>
      </c>
      <c r="Z258" s="41">
        <f t="shared" si="247"/>
        <v>150</v>
      </c>
      <c r="AA258" s="41">
        <f t="shared" si="248"/>
        <v>-373.84883720930242</v>
      </c>
      <c r="AB258" s="53"/>
      <c r="AC258" s="126" t="str">
        <f t="shared" si="317"/>
        <v/>
      </c>
      <c r="AD258" s="41" t="str">
        <f t="shared" si="249"/>
        <v/>
      </c>
      <c r="AE258" s="41">
        <f t="shared" si="250"/>
        <v>750</v>
      </c>
      <c r="AF258" s="41" t="str">
        <f t="shared" si="251"/>
        <v/>
      </c>
      <c r="AG258" s="41" t="str">
        <f t="shared" si="252"/>
        <v/>
      </c>
      <c r="AH258" s="41" t="str">
        <f t="shared" si="253"/>
        <v/>
      </c>
      <c r="AI258" s="41">
        <f t="shared" si="254"/>
        <v>-750</v>
      </c>
      <c r="AJ258" s="112" t="str">
        <f t="shared" si="255"/>
        <v/>
      </c>
      <c r="AK258" s="126" t="str">
        <f t="shared" si="318"/>
        <v/>
      </c>
      <c r="AL258" s="41" t="str">
        <f t="shared" si="256"/>
        <v/>
      </c>
      <c r="AM258" s="41">
        <f t="shared" si="257"/>
        <v>-150</v>
      </c>
      <c r="AN258" s="41" t="str">
        <f t="shared" si="258"/>
        <v/>
      </c>
      <c r="AO258" s="41" t="str">
        <f t="shared" si="259"/>
        <v/>
      </c>
      <c r="AP258" s="41" t="str">
        <f t="shared" si="260"/>
        <v/>
      </c>
      <c r="AQ258" s="41">
        <f t="shared" si="261"/>
        <v>-550</v>
      </c>
      <c r="AR258" s="112" t="str">
        <f t="shared" si="262"/>
        <v/>
      </c>
      <c r="AS258" s="123" t="str">
        <f t="shared" si="319"/>
        <v/>
      </c>
      <c r="AT258" s="41" t="str">
        <f t="shared" si="263"/>
        <v/>
      </c>
      <c r="AU258" s="41">
        <f t="shared" si="264"/>
        <v>550</v>
      </c>
      <c r="AV258" s="41" t="str">
        <f t="shared" si="265"/>
        <v/>
      </c>
      <c r="AW258" s="41" t="str">
        <f t="shared" si="266"/>
        <v/>
      </c>
      <c r="AX258" s="41" t="str">
        <f t="shared" si="267"/>
        <v/>
      </c>
      <c r="AY258" s="41">
        <f t="shared" si="268"/>
        <v>150</v>
      </c>
      <c r="AZ258" s="41" t="str">
        <f t="shared" si="320"/>
        <v/>
      </c>
      <c r="BA258" s="53"/>
      <c r="BB258" s="147" cm="1">
        <f t="array" ref="BB258:BG258">IFERROR(_xlfn._xlws.SORT(_xlfn.UNIQUE(_xlfn._xlws.FILTER($AC258:$AZ258,ISNUMBER($AC258:$AZ258)),TRUE),,,TRUE),"")</f>
        <v>-750</v>
      </c>
      <c r="BC258" s="51">
        <v>-550</v>
      </c>
      <c r="BD258" s="51">
        <v>-150</v>
      </c>
      <c r="BE258" s="51">
        <v>150</v>
      </c>
      <c r="BF258" s="51">
        <v>550</v>
      </c>
      <c r="BG258" s="51">
        <v>750</v>
      </c>
      <c r="BH258" s="51"/>
      <c r="BI258" s="51"/>
      <c r="BJ258" s="51">
        <f t="shared" si="321"/>
        <v>-223.84883720930247</v>
      </c>
      <c r="BK258" s="51">
        <f t="shared" si="269"/>
        <v>-223.84883720930247</v>
      </c>
      <c r="BL258" s="51">
        <f t="shared" si="270"/>
        <v>-223.84883720930247</v>
      </c>
      <c r="BM258" s="51">
        <f t="shared" si="271"/>
        <v>-223.84883720930247</v>
      </c>
      <c r="BN258" s="51">
        <f t="shared" si="272"/>
        <v>-223.84883720930247</v>
      </c>
      <c r="BO258" s="51">
        <f t="shared" si="273"/>
        <v>-223.84883720930247</v>
      </c>
      <c r="BP258" s="51" t="str">
        <f t="shared" si="274"/>
        <v/>
      </c>
      <c r="BQ258" s="148" t="str">
        <f t="shared" si="275"/>
        <v/>
      </c>
      <c r="BR258" s="170">
        <f t="shared" si="299"/>
        <v>6</v>
      </c>
      <c r="BS258" s="172">
        <f t="shared" si="300"/>
        <v>200</v>
      </c>
      <c r="BT258" s="172" t="str">
        <f t="shared" si="276"/>
        <v>hole</v>
      </c>
      <c r="BU258" s="172">
        <f t="shared" si="277"/>
        <v>300</v>
      </c>
      <c r="BV258" s="172" t="str">
        <f t="shared" si="278"/>
        <v>hole</v>
      </c>
      <c r="BW258" s="172">
        <f t="shared" si="279"/>
        <v>200</v>
      </c>
      <c r="BX258" s="172">
        <f t="shared" si="280"/>
        <v>0</v>
      </c>
      <c r="BY258" s="173">
        <f t="shared" si="281"/>
        <v>0</v>
      </c>
      <c r="BZ258" s="123" cm="1">
        <f t="array" ref="BZ258">IF(ISEVEN(BR258),SUM(BS258:BY258),SUM(ABS(BS258:BY258)))</f>
        <v>700</v>
      </c>
      <c r="CA258" s="112">
        <f t="shared" si="301"/>
        <v>12140.930232558141</v>
      </c>
      <c r="CB258" s="126">
        <f t="shared" si="302"/>
        <v>-650</v>
      </c>
      <c r="CC258" s="41">
        <f t="shared" si="282"/>
        <v>0</v>
      </c>
      <c r="CD258" s="41">
        <f t="shared" si="283"/>
        <v>0</v>
      </c>
      <c r="CE258" s="41">
        <f t="shared" si="284"/>
        <v>0</v>
      </c>
      <c r="CF258" s="41">
        <f t="shared" si="285"/>
        <v>650</v>
      </c>
      <c r="CG258" s="41">
        <f t="shared" si="286"/>
        <v>0</v>
      </c>
      <c r="CH258" s="112">
        <f t="shared" si="287"/>
        <v>0</v>
      </c>
      <c r="CI258" s="196">
        <f t="shared" si="303"/>
        <v>0</v>
      </c>
      <c r="CJ258" s="2">
        <f t="shared" si="304"/>
        <v>-223.84883720930247</v>
      </c>
      <c r="CK258" s="200">
        <f t="shared" si="322"/>
        <v>0</v>
      </c>
      <c r="CL258" s="201">
        <f t="shared" si="323"/>
        <v>-223.84883720930247</v>
      </c>
      <c r="CN258" s="126">
        <f t="shared" si="324"/>
        <v>-223.84883720930247</v>
      </c>
      <c r="CO258" s="50">
        <f t="shared" si="305"/>
        <v>1.3065929203539819E-3</v>
      </c>
      <c r="CP258" s="40">
        <f t="shared" si="306"/>
        <v>22.434814714591976</v>
      </c>
      <c r="CQ258" s="41">
        <f t="shared" si="307"/>
        <v>272379.52023022994</v>
      </c>
      <c r="CR258" s="41">
        <f t="shared" si="308"/>
        <v>272379.52023022994</v>
      </c>
      <c r="CS258" s="41">
        <f t="shared" si="309"/>
        <v>0</v>
      </c>
      <c r="CT258" s="41">
        <f t="shared" si="310"/>
        <v>-60971838.883164652</v>
      </c>
      <c r="CU258" s="112">
        <f t="shared" si="311"/>
        <v>0</v>
      </c>
    </row>
    <row r="259" spans="2:110" x14ac:dyDescent="0.25">
      <c r="B259" s="129">
        <v>49</v>
      </c>
      <c r="C259" s="114">
        <f>+$D$77-(B259-0.5)*$G$203</f>
        <v>-241.19302325581407</v>
      </c>
      <c r="D259" s="41" t="str">
        <f t="shared" si="314"/>
        <v/>
      </c>
      <c r="E259" s="41">
        <f t="shared" si="228"/>
        <v>1391.1930232558141</v>
      </c>
      <c r="F259" s="41">
        <f t="shared" si="229"/>
        <v>750</v>
      </c>
      <c r="G259" s="41">
        <f t="shared" si="230"/>
        <v>908.80697674418593</v>
      </c>
      <c r="H259" s="41" t="str">
        <f t="shared" si="231"/>
        <v/>
      </c>
      <c r="I259" s="41">
        <f t="shared" si="232"/>
        <v>-908.80697674418593</v>
      </c>
      <c r="J259" s="41">
        <f t="shared" si="233"/>
        <v>-750</v>
      </c>
      <c r="K259" s="121">
        <f t="shared" si="234"/>
        <v>-1391.1930232558141</v>
      </c>
      <c r="L259" s="126" t="str">
        <f t="shared" si="315"/>
        <v/>
      </c>
      <c r="M259" s="41">
        <f t="shared" si="235"/>
        <v>391.19302325581407</v>
      </c>
      <c r="N259" s="41">
        <f t="shared" si="236"/>
        <v>-150</v>
      </c>
      <c r="O259" s="41">
        <f t="shared" si="237"/>
        <v>-91.193023255814083</v>
      </c>
      <c r="P259" s="41" t="str">
        <f t="shared" si="238"/>
        <v/>
      </c>
      <c r="Q259" s="41">
        <f t="shared" si="239"/>
        <v>-608.80697674418593</v>
      </c>
      <c r="R259" s="41">
        <f t="shared" si="240"/>
        <v>-550</v>
      </c>
      <c r="S259" s="112">
        <f t="shared" si="241"/>
        <v>-1091.1930232558141</v>
      </c>
      <c r="T259" s="123" t="str">
        <f t="shared" si="316"/>
        <v/>
      </c>
      <c r="U259" s="41">
        <f t="shared" si="242"/>
        <v>1091.1930232558141</v>
      </c>
      <c r="V259" s="41">
        <f t="shared" si="243"/>
        <v>550</v>
      </c>
      <c r="W259" s="41">
        <f t="shared" si="244"/>
        <v>608.80697674418593</v>
      </c>
      <c r="X259" s="41" t="str">
        <f t="shared" si="245"/>
        <v/>
      </c>
      <c r="Y259" s="41">
        <f t="shared" si="246"/>
        <v>91.193023255814083</v>
      </c>
      <c r="Z259" s="41">
        <f t="shared" si="247"/>
        <v>150</v>
      </c>
      <c r="AA259" s="41">
        <f t="shared" si="248"/>
        <v>-391.19302325581407</v>
      </c>
      <c r="AB259" s="53"/>
      <c r="AC259" s="126" t="str">
        <f t="shared" si="317"/>
        <v/>
      </c>
      <c r="AD259" s="41" t="str">
        <f t="shared" si="249"/>
        <v/>
      </c>
      <c r="AE259" s="41">
        <f t="shared" si="250"/>
        <v>750</v>
      </c>
      <c r="AF259" s="41" t="str">
        <f t="shared" si="251"/>
        <v/>
      </c>
      <c r="AG259" s="41" t="str">
        <f t="shared" si="252"/>
        <v/>
      </c>
      <c r="AH259" s="41" t="str">
        <f t="shared" si="253"/>
        <v/>
      </c>
      <c r="AI259" s="41">
        <f t="shared" si="254"/>
        <v>-750</v>
      </c>
      <c r="AJ259" s="112" t="str">
        <f t="shared" si="255"/>
        <v/>
      </c>
      <c r="AK259" s="126" t="str">
        <f t="shared" si="318"/>
        <v/>
      </c>
      <c r="AL259" s="41" t="str">
        <f t="shared" si="256"/>
        <v/>
      </c>
      <c r="AM259" s="41">
        <f t="shared" si="257"/>
        <v>-150</v>
      </c>
      <c r="AN259" s="41" t="str">
        <f t="shared" si="258"/>
        <v/>
      </c>
      <c r="AO259" s="41" t="str">
        <f t="shared" si="259"/>
        <v/>
      </c>
      <c r="AP259" s="41" t="str">
        <f t="shared" si="260"/>
        <v/>
      </c>
      <c r="AQ259" s="41">
        <f t="shared" si="261"/>
        <v>-550</v>
      </c>
      <c r="AR259" s="112" t="str">
        <f t="shared" si="262"/>
        <v/>
      </c>
      <c r="AS259" s="123" t="str">
        <f t="shared" si="319"/>
        <v/>
      </c>
      <c r="AT259" s="41" t="str">
        <f t="shared" si="263"/>
        <v/>
      </c>
      <c r="AU259" s="41">
        <f t="shared" si="264"/>
        <v>550</v>
      </c>
      <c r="AV259" s="41" t="str">
        <f t="shared" si="265"/>
        <v/>
      </c>
      <c r="AW259" s="41" t="str">
        <f t="shared" si="266"/>
        <v/>
      </c>
      <c r="AX259" s="41" t="str">
        <f t="shared" si="267"/>
        <v/>
      </c>
      <c r="AY259" s="41">
        <f t="shared" si="268"/>
        <v>150</v>
      </c>
      <c r="AZ259" s="41" t="str">
        <f t="shared" si="320"/>
        <v/>
      </c>
      <c r="BA259" s="53"/>
      <c r="BB259" s="147" cm="1">
        <f t="array" ref="BB259:BG259">IFERROR(_xlfn._xlws.SORT(_xlfn.UNIQUE(_xlfn._xlws.FILTER($AC259:$AZ259,ISNUMBER($AC259:$AZ259)),TRUE),,,TRUE),"")</f>
        <v>-750</v>
      </c>
      <c r="BC259" s="51">
        <v>-550</v>
      </c>
      <c r="BD259" s="51">
        <v>-150</v>
      </c>
      <c r="BE259" s="51">
        <v>150</v>
      </c>
      <c r="BF259" s="51">
        <v>550</v>
      </c>
      <c r="BG259" s="51">
        <v>750</v>
      </c>
      <c r="BH259" s="51"/>
      <c r="BI259" s="51"/>
      <c r="BJ259" s="51">
        <f t="shared" si="321"/>
        <v>-241.19302325581407</v>
      </c>
      <c r="BK259" s="51">
        <f t="shared" si="269"/>
        <v>-241.19302325581407</v>
      </c>
      <c r="BL259" s="51">
        <f t="shared" si="270"/>
        <v>-241.19302325581407</v>
      </c>
      <c r="BM259" s="51">
        <f t="shared" si="271"/>
        <v>-241.19302325581407</v>
      </c>
      <c r="BN259" s="51">
        <f t="shared" si="272"/>
        <v>-241.19302325581407</v>
      </c>
      <c r="BO259" s="51">
        <f t="shared" si="273"/>
        <v>-241.19302325581407</v>
      </c>
      <c r="BP259" s="51" t="str">
        <f t="shared" si="274"/>
        <v/>
      </c>
      <c r="BQ259" s="148" t="str">
        <f t="shared" si="275"/>
        <v/>
      </c>
      <c r="BR259" s="170">
        <f t="shared" si="299"/>
        <v>6</v>
      </c>
      <c r="BS259" s="172">
        <f t="shared" si="300"/>
        <v>200</v>
      </c>
      <c r="BT259" s="172" t="str">
        <f t="shared" si="276"/>
        <v>hole</v>
      </c>
      <c r="BU259" s="172">
        <f t="shared" si="277"/>
        <v>300</v>
      </c>
      <c r="BV259" s="172" t="str">
        <f t="shared" si="278"/>
        <v>hole</v>
      </c>
      <c r="BW259" s="172">
        <f t="shared" si="279"/>
        <v>200</v>
      </c>
      <c r="BX259" s="172">
        <f t="shared" si="280"/>
        <v>0</v>
      </c>
      <c r="BY259" s="173">
        <f t="shared" si="281"/>
        <v>0</v>
      </c>
      <c r="BZ259" s="123" cm="1">
        <f t="array" ref="BZ259">IF(ISEVEN(BR259),SUM(BS259:BY259),SUM(ABS(BS259:BY259)))</f>
        <v>700</v>
      </c>
      <c r="CA259" s="112">
        <f t="shared" si="301"/>
        <v>12140.930232558141</v>
      </c>
      <c r="CB259" s="126">
        <f t="shared" si="302"/>
        <v>-650</v>
      </c>
      <c r="CC259" s="41">
        <f t="shared" si="282"/>
        <v>0</v>
      </c>
      <c r="CD259" s="41">
        <f t="shared" si="283"/>
        <v>0</v>
      </c>
      <c r="CE259" s="41">
        <f t="shared" si="284"/>
        <v>0</v>
      </c>
      <c r="CF259" s="41">
        <f t="shared" si="285"/>
        <v>650</v>
      </c>
      <c r="CG259" s="41">
        <f t="shared" si="286"/>
        <v>0</v>
      </c>
      <c r="CH259" s="112">
        <f t="shared" si="287"/>
        <v>0</v>
      </c>
      <c r="CI259" s="196">
        <f t="shared" si="303"/>
        <v>0</v>
      </c>
      <c r="CJ259" s="2">
        <f t="shared" si="304"/>
        <v>-241.19302325581407</v>
      </c>
      <c r="CK259" s="200">
        <f t="shared" si="322"/>
        <v>0</v>
      </c>
      <c r="CL259" s="201">
        <f t="shared" si="323"/>
        <v>-241.19302325581407</v>
      </c>
      <c r="CN259" s="126">
        <f t="shared" si="324"/>
        <v>-241.19302325581407</v>
      </c>
      <c r="CO259" s="50">
        <f t="shared" si="305"/>
        <v>1.240592920353982E-3</v>
      </c>
      <c r="CP259" s="40">
        <f t="shared" si="306"/>
        <v>21.823543157069853</v>
      </c>
      <c r="CQ259" s="41">
        <f t="shared" si="307"/>
        <v>264958.11489720672</v>
      </c>
      <c r="CR259" s="41">
        <f t="shared" si="308"/>
        <v>264958.11489720672</v>
      </c>
      <c r="CS259" s="41">
        <f t="shared" si="309"/>
        <v>0</v>
      </c>
      <c r="CT259" s="41">
        <f t="shared" si="310"/>
        <v>-63906048.768218637</v>
      </c>
      <c r="CU259" s="112">
        <f t="shared" si="311"/>
        <v>0</v>
      </c>
    </row>
    <row r="260" spans="2:110" x14ac:dyDescent="0.25">
      <c r="B260" s="129">
        <v>50</v>
      </c>
      <c r="C260" s="114">
        <f>+$D$77-(B260-0.5)*$G$203</f>
        <v>-258.53720930232566</v>
      </c>
      <c r="D260" s="41" t="str">
        <f t="shared" si="314"/>
        <v/>
      </c>
      <c r="E260" s="41">
        <f t="shared" si="228"/>
        <v>1408.5372093023254</v>
      </c>
      <c r="F260" s="41">
        <f t="shared" si="229"/>
        <v>750</v>
      </c>
      <c r="G260" s="41">
        <f t="shared" si="230"/>
        <v>891.46279069767434</v>
      </c>
      <c r="H260" s="41" t="str">
        <f t="shared" si="231"/>
        <v/>
      </c>
      <c r="I260" s="41">
        <f t="shared" si="232"/>
        <v>-891.46279069767434</v>
      </c>
      <c r="J260" s="41">
        <f t="shared" si="233"/>
        <v>-750</v>
      </c>
      <c r="K260" s="121">
        <f t="shared" si="234"/>
        <v>-1408.5372093023254</v>
      </c>
      <c r="L260" s="126" t="str">
        <f t="shared" si="315"/>
        <v/>
      </c>
      <c r="M260" s="41">
        <f t="shared" si="235"/>
        <v>408.53720930232566</v>
      </c>
      <c r="N260" s="41">
        <f t="shared" si="236"/>
        <v>-150</v>
      </c>
      <c r="O260" s="41">
        <f t="shared" si="237"/>
        <v>-108.53720930232565</v>
      </c>
      <c r="P260" s="41" t="str">
        <f t="shared" si="238"/>
        <v/>
      </c>
      <c r="Q260" s="41">
        <f t="shared" si="239"/>
        <v>-591.46279069767434</v>
      </c>
      <c r="R260" s="41">
        <f t="shared" si="240"/>
        <v>-550</v>
      </c>
      <c r="S260" s="112">
        <f t="shared" si="241"/>
        <v>-1108.5372093023257</v>
      </c>
      <c r="T260" s="123" t="str">
        <f t="shared" si="316"/>
        <v/>
      </c>
      <c r="U260" s="41">
        <f t="shared" si="242"/>
        <v>1108.5372093023257</v>
      </c>
      <c r="V260" s="41">
        <f t="shared" si="243"/>
        <v>550</v>
      </c>
      <c r="W260" s="41">
        <f t="shared" si="244"/>
        <v>591.46279069767434</v>
      </c>
      <c r="X260" s="41" t="str">
        <f t="shared" si="245"/>
        <v/>
      </c>
      <c r="Y260" s="41">
        <f t="shared" si="246"/>
        <v>108.53720930232565</v>
      </c>
      <c r="Z260" s="41">
        <f t="shared" si="247"/>
        <v>150</v>
      </c>
      <c r="AA260" s="41">
        <f t="shared" si="248"/>
        <v>-408.53720930232566</v>
      </c>
      <c r="AB260" s="53"/>
      <c r="AC260" s="126" t="str">
        <f t="shared" si="317"/>
        <v/>
      </c>
      <c r="AD260" s="41" t="str">
        <f t="shared" si="249"/>
        <v/>
      </c>
      <c r="AE260" s="41">
        <f t="shared" si="250"/>
        <v>750</v>
      </c>
      <c r="AF260" s="41" t="str">
        <f t="shared" si="251"/>
        <v/>
      </c>
      <c r="AG260" s="41" t="str">
        <f t="shared" si="252"/>
        <v/>
      </c>
      <c r="AH260" s="41" t="str">
        <f t="shared" si="253"/>
        <v/>
      </c>
      <c r="AI260" s="41">
        <f t="shared" si="254"/>
        <v>-750</v>
      </c>
      <c r="AJ260" s="112" t="str">
        <f t="shared" si="255"/>
        <v/>
      </c>
      <c r="AK260" s="126" t="str">
        <f t="shared" si="318"/>
        <v/>
      </c>
      <c r="AL260" s="41" t="str">
        <f t="shared" si="256"/>
        <v/>
      </c>
      <c r="AM260" s="41">
        <f t="shared" si="257"/>
        <v>-150</v>
      </c>
      <c r="AN260" s="41" t="str">
        <f t="shared" si="258"/>
        <v/>
      </c>
      <c r="AO260" s="41" t="str">
        <f t="shared" si="259"/>
        <v/>
      </c>
      <c r="AP260" s="41" t="str">
        <f t="shared" si="260"/>
        <v/>
      </c>
      <c r="AQ260" s="41">
        <f t="shared" si="261"/>
        <v>-550</v>
      </c>
      <c r="AR260" s="112" t="str">
        <f t="shared" si="262"/>
        <v/>
      </c>
      <c r="AS260" s="123" t="str">
        <f t="shared" si="319"/>
        <v/>
      </c>
      <c r="AT260" s="41" t="str">
        <f t="shared" si="263"/>
        <v/>
      </c>
      <c r="AU260" s="41">
        <f t="shared" si="264"/>
        <v>550</v>
      </c>
      <c r="AV260" s="41" t="str">
        <f t="shared" si="265"/>
        <v/>
      </c>
      <c r="AW260" s="41" t="str">
        <f t="shared" si="266"/>
        <v/>
      </c>
      <c r="AX260" s="41" t="str">
        <f t="shared" si="267"/>
        <v/>
      </c>
      <c r="AY260" s="41">
        <f t="shared" si="268"/>
        <v>150</v>
      </c>
      <c r="AZ260" s="41" t="str">
        <f t="shared" si="320"/>
        <v/>
      </c>
      <c r="BA260" s="53"/>
      <c r="BB260" s="147" cm="1">
        <f t="array" ref="BB260:BG260">IFERROR(_xlfn._xlws.SORT(_xlfn.UNIQUE(_xlfn._xlws.FILTER($AC260:$AZ260,ISNUMBER($AC260:$AZ260)),TRUE),,,TRUE),"")</f>
        <v>-750</v>
      </c>
      <c r="BC260" s="51">
        <v>-550</v>
      </c>
      <c r="BD260" s="51">
        <v>-150</v>
      </c>
      <c r="BE260" s="51">
        <v>150</v>
      </c>
      <c r="BF260" s="51">
        <v>550</v>
      </c>
      <c r="BG260" s="51">
        <v>750</v>
      </c>
      <c r="BH260" s="51"/>
      <c r="BI260" s="51"/>
      <c r="BJ260" s="51">
        <f t="shared" si="321"/>
        <v>-258.53720930232566</v>
      </c>
      <c r="BK260" s="51">
        <f t="shared" si="269"/>
        <v>-258.53720930232566</v>
      </c>
      <c r="BL260" s="51">
        <f t="shared" si="270"/>
        <v>-258.53720930232566</v>
      </c>
      <c r="BM260" s="51">
        <f t="shared" si="271"/>
        <v>-258.53720930232566</v>
      </c>
      <c r="BN260" s="51">
        <f t="shared" si="272"/>
        <v>-258.53720930232566</v>
      </c>
      <c r="BO260" s="51">
        <f t="shared" si="273"/>
        <v>-258.53720930232566</v>
      </c>
      <c r="BP260" s="51" t="str">
        <f t="shared" si="274"/>
        <v/>
      </c>
      <c r="BQ260" s="148" t="str">
        <f t="shared" si="275"/>
        <v/>
      </c>
      <c r="BR260" s="170">
        <f t="shared" si="299"/>
        <v>6</v>
      </c>
      <c r="BS260" s="172">
        <f t="shared" si="300"/>
        <v>200</v>
      </c>
      <c r="BT260" s="172" t="str">
        <f t="shared" si="276"/>
        <v>hole</v>
      </c>
      <c r="BU260" s="172">
        <f t="shared" si="277"/>
        <v>300</v>
      </c>
      <c r="BV260" s="172" t="str">
        <f t="shared" si="278"/>
        <v>hole</v>
      </c>
      <c r="BW260" s="172">
        <f t="shared" si="279"/>
        <v>200</v>
      </c>
      <c r="BX260" s="172">
        <f t="shared" si="280"/>
        <v>0</v>
      </c>
      <c r="BY260" s="173">
        <f t="shared" si="281"/>
        <v>0</v>
      </c>
      <c r="BZ260" s="123" cm="1">
        <f t="array" ref="BZ260">IF(ISEVEN(BR260),SUM(BS260:BY260),SUM(ABS(BS260:BY260)))</f>
        <v>700</v>
      </c>
      <c r="CA260" s="112">
        <f t="shared" si="301"/>
        <v>12140.930232558141</v>
      </c>
      <c r="CB260" s="126">
        <f t="shared" si="302"/>
        <v>-650</v>
      </c>
      <c r="CC260" s="41">
        <f t="shared" si="282"/>
        <v>0</v>
      </c>
      <c r="CD260" s="41">
        <f t="shared" si="283"/>
        <v>0</v>
      </c>
      <c r="CE260" s="41">
        <f t="shared" si="284"/>
        <v>0</v>
      </c>
      <c r="CF260" s="41">
        <f t="shared" si="285"/>
        <v>650</v>
      </c>
      <c r="CG260" s="41">
        <f t="shared" si="286"/>
        <v>0</v>
      </c>
      <c r="CH260" s="112">
        <f t="shared" si="287"/>
        <v>0</v>
      </c>
      <c r="CI260" s="196">
        <f t="shared" si="303"/>
        <v>0</v>
      </c>
      <c r="CJ260" s="2">
        <f t="shared" si="304"/>
        <v>-258.53720930232566</v>
      </c>
      <c r="CK260" s="200">
        <f t="shared" si="322"/>
        <v>0</v>
      </c>
      <c r="CL260" s="201">
        <f t="shared" si="323"/>
        <v>-258.53720930232566</v>
      </c>
      <c r="CN260" s="126">
        <f t="shared" si="324"/>
        <v>-258.53720930232566</v>
      </c>
      <c r="CO260" s="50">
        <f t="shared" si="305"/>
        <v>1.1745929203539822E-3</v>
      </c>
      <c r="CP260" s="40">
        <f t="shared" si="306"/>
        <v>21.15673259954773</v>
      </c>
      <c r="CQ260" s="41">
        <f t="shared" si="307"/>
        <v>256862.41443999743</v>
      </c>
      <c r="CR260" s="41">
        <f t="shared" si="308"/>
        <v>256862.41443999743</v>
      </c>
      <c r="CS260" s="41">
        <f t="shared" si="309"/>
        <v>0</v>
      </c>
      <c r="CT260" s="41">
        <f t="shared" si="310"/>
        <v>-66408491.80397433</v>
      </c>
      <c r="CU260" s="112">
        <f t="shared" si="311"/>
        <v>0</v>
      </c>
    </row>
    <row r="263" spans="2:110" s="281" customFormat="1" x14ac:dyDescent="0.25">
      <c r="D263" s="282"/>
      <c r="E263" s="283"/>
      <c r="G263" s="283"/>
      <c r="H263" s="283"/>
      <c r="I263" s="284"/>
      <c r="J263" s="284"/>
      <c r="K263" s="284"/>
      <c r="L263" s="284"/>
      <c r="M263" s="285"/>
    </row>
    <row r="264" spans="2:110" ht="16.5" thickBot="1" x14ac:dyDescent="0.3">
      <c r="C264" s="278" t="s">
        <v>145</v>
      </c>
      <c r="D264" s="178"/>
      <c r="E264" s="86"/>
      <c r="G264" s="86"/>
      <c r="H264" s="86"/>
      <c r="I264" s="8"/>
      <c r="J264" s="8"/>
      <c r="K264" s="8"/>
      <c r="L264" s="8"/>
      <c r="M264" s="179"/>
    </row>
    <row r="265" spans="2:110" ht="17.25" thickTop="1" thickBot="1" x14ac:dyDescent="0.3">
      <c r="C265" s="11" t="s">
        <v>70</v>
      </c>
      <c r="D265" s="12"/>
      <c r="E265" s="12"/>
      <c r="F265" s="186" t="s">
        <v>17</v>
      </c>
      <c r="G265" s="187">
        <f>INDEX(D$71:U$71,MATCH(MIN(D$73:U$73),D$73:U$73,0))</f>
        <v>6</v>
      </c>
      <c r="H265" s="181"/>
      <c r="I265" s="8"/>
      <c r="J265" s="8"/>
      <c r="K265" s="8"/>
      <c r="L265" s="8"/>
      <c r="M265" s="179"/>
      <c r="O265" s="180" t="s">
        <v>145</v>
      </c>
    </row>
    <row r="266" spans="2:110" ht="15.75" thickTop="1" x14ac:dyDescent="0.25">
      <c r="C266" s="13" t="s">
        <v>71</v>
      </c>
      <c r="E266" t="s">
        <v>9</v>
      </c>
      <c r="F266" s="7" t="s">
        <v>17</v>
      </c>
      <c r="G266" s="86">
        <f>+MIN(D$73:U$73)</f>
        <v>-530</v>
      </c>
      <c r="H266" s="182"/>
      <c r="I266" s="8"/>
      <c r="L266" t="s">
        <v>97</v>
      </c>
      <c r="N266" s="179"/>
      <c r="O266" s="18"/>
      <c r="P266" s="19" t="s">
        <v>129</v>
      </c>
      <c r="Q266" s="279" t="s">
        <v>23</v>
      </c>
      <c r="R266" s="20" t="s">
        <v>142</v>
      </c>
    </row>
    <row r="267" spans="2:110" x14ac:dyDescent="0.25">
      <c r="C267" s="13"/>
      <c r="E267" t="s">
        <v>143</v>
      </c>
      <c r="F267" s="7" t="s">
        <v>17</v>
      </c>
      <c r="G267" s="86">
        <f>+$D$77-G266</f>
        <v>1130</v>
      </c>
      <c r="H267" s="182"/>
      <c r="I267" t="s">
        <v>148</v>
      </c>
      <c r="L267" s="23" t="s">
        <v>15</v>
      </c>
      <c r="M267" s="25" t="s">
        <v>9</v>
      </c>
      <c r="N267" s="179"/>
      <c r="O267" s="289" t="s">
        <v>11</v>
      </c>
      <c r="P267" s="286">
        <f>+CQ277/10^3</f>
        <v>16032.183643643873</v>
      </c>
      <c r="Q267" s="287">
        <f>+DE277/10^3</f>
        <v>2793.1015042535109</v>
      </c>
      <c r="R267" s="288">
        <f>+P267+Q267</f>
        <v>18825.285147897383</v>
      </c>
      <c r="V267" s="2"/>
      <c r="W267" s="2"/>
    </row>
    <row r="268" spans="2:110" ht="15.75" thickBot="1" x14ac:dyDescent="0.3">
      <c r="C268" s="13"/>
      <c r="E268" t="s">
        <v>25</v>
      </c>
      <c r="F268" s="7" t="s">
        <v>17</v>
      </c>
      <c r="G268" s="294">
        <f>ecu/(ecu+fy/Es)*G267</f>
        <v>703.58490566037733</v>
      </c>
      <c r="H268" s="182"/>
      <c r="I268" t="s">
        <v>149</v>
      </c>
      <c r="L268" s="188">
        <f>E227</f>
        <v>836.17906976744189</v>
      </c>
      <c r="M268" s="189">
        <f>+G266</f>
        <v>-530</v>
      </c>
      <c r="N268" s="179"/>
      <c r="O268" s="289" t="s">
        <v>13</v>
      </c>
      <c r="P268" s="286">
        <f>+SQRT(P269^2 +P270^2)</f>
        <v>4792.6541245005592</v>
      </c>
      <c r="Q268" s="286">
        <f t="shared" ref="Q268:R268" si="325">+SQRT(Q269^2 +Q270^2)</f>
        <v>1208.1598119728121</v>
      </c>
      <c r="R268" s="288">
        <f t="shared" si="325"/>
        <v>6000.8139364733715</v>
      </c>
      <c r="V268" s="2"/>
      <c r="W268" s="2"/>
    </row>
    <row r="269" spans="2:110" ht="15.75" thickTop="1" x14ac:dyDescent="0.25">
      <c r="C269" s="183" t="s">
        <v>72</v>
      </c>
      <c r="D269" s="179"/>
      <c r="F269" s="7" t="s">
        <v>17</v>
      </c>
      <c r="G269" s="61">
        <v>50</v>
      </c>
      <c r="H269" s="182"/>
      <c r="I269" s="290" t="s">
        <v>146</v>
      </c>
      <c r="J269" s="291">
        <f>+ecu*(G268-h/2)/G268</f>
        <v>1.8929203539823009E-3</v>
      </c>
      <c r="L269" s="190" t="str">
        <f>+D227</f>
        <v/>
      </c>
      <c r="M269" s="157">
        <f>+G266</f>
        <v>-530</v>
      </c>
      <c r="O269" s="21" t="s">
        <v>126</v>
      </c>
      <c r="P269" s="62">
        <f>+CT277/10^6</f>
        <v>4792.6541245005592</v>
      </c>
      <c r="Q269" s="280">
        <f>+DJ277/10^6</f>
        <v>1208.1598119728121</v>
      </c>
      <c r="R269" s="100">
        <f t="shared" ref="R269" si="326">+P269+Q269</f>
        <v>6000.8139364733715</v>
      </c>
      <c r="CN269" s="70" t="s">
        <v>101</v>
      </c>
      <c r="CO269" s="71"/>
      <c r="CP269" s="71"/>
      <c r="CQ269" s="71"/>
      <c r="CR269" s="71" t="s">
        <v>102</v>
      </c>
      <c r="CS269" s="71"/>
      <c r="CT269" s="72"/>
      <c r="CW269" s="70" t="s">
        <v>101</v>
      </c>
      <c r="CX269" s="71"/>
      <c r="CY269" s="71"/>
      <c r="CZ269" s="71"/>
      <c r="DA269" s="71"/>
      <c r="DB269" s="71" t="s">
        <v>105</v>
      </c>
      <c r="DC269" s="71"/>
      <c r="DD269" s="71"/>
      <c r="DE269" s="71"/>
      <c r="DF269" s="72"/>
    </row>
    <row r="270" spans="2:110" ht="15.75" thickBot="1" x14ac:dyDescent="0.3">
      <c r="C270" s="15" t="s">
        <v>73</v>
      </c>
      <c r="D270" s="16"/>
      <c r="E270" s="16"/>
      <c r="F270" s="184" t="s">
        <v>17</v>
      </c>
      <c r="G270" s="185">
        <f>G268/G269</f>
        <v>14.071698113207546</v>
      </c>
      <c r="H270" s="17"/>
      <c r="I270" s="292" t="s">
        <v>147</v>
      </c>
      <c r="J270" s="293">
        <f>+ecu/G268</f>
        <v>4.6902654867256635E-6</v>
      </c>
      <c r="O270" s="22" t="s">
        <v>127</v>
      </c>
      <c r="P270" s="89">
        <f>+CU277/10^6</f>
        <v>0</v>
      </c>
      <c r="Q270" s="277">
        <f>+DK277/10^6</f>
        <v>0</v>
      </c>
      <c r="R270" s="101">
        <f>+P270+Q270</f>
        <v>0</v>
      </c>
      <c r="CN270" s="154" t="s">
        <v>103</v>
      </c>
      <c r="CO270" s="205"/>
      <c r="CP270" s="205"/>
      <c r="CQ270" s="205"/>
      <c r="CR270" s="205"/>
      <c r="CS270" s="205"/>
      <c r="CT270" s="191"/>
      <c r="CW270" s="154" t="s">
        <v>106</v>
      </c>
      <c r="CX270" s="205"/>
      <c r="CY270" s="205"/>
      <c r="CZ270" s="205"/>
      <c r="DA270" s="205"/>
      <c r="DB270" s="205"/>
      <c r="DC270" s="205"/>
      <c r="DD270" s="205"/>
      <c r="DE270" s="205"/>
      <c r="DF270" s="191"/>
    </row>
    <row r="271" spans="2:110" ht="15.75" thickTop="1" x14ac:dyDescent="0.25">
      <c r="CN271" s="154" t="s">
        <v>104</v>
      </c>
      <c r="CO271" s="205"/>
      <c r="CP271" s="205"/>
      <c r="CQ271" s="205"/>
      <c r="CR271" s="205"/>
      <c r="CS271" s="205"/>
      <c r="CT271" s="191"/>
      <c r="CW271" s="154" t="s">
        <v>104</v>
      </c>
      <c r="CX271" s="205"/>
      <c r="CY271" s="205"/>
      <c r="CZ271" s="205"/>
      <c r="DA271" s="205"/>
      <c r="DB271" s="205" t="s">
        <v>107</v>
      </c>
      <c r="DC271" s="205"/>
      <c r="DD271" s="205"/>
      <c r="DE271" s="205"/>
      <c r="DF271" s="191"/>
    </row>
    <row r="272" spans="2:110" x14ac:dyDescent="0.25">
      <c r="D272" s="5" t="s">
        <v>82</v>
      </c>
      <c r="L272" s="69" t="s">
        <v>58</v>
      </c>
      <c r="AC272" s="69" t="s">
        <v>79</v>
      </c>
      <c r="BB272" s="69" t="s">
        <v>83</v>
      </c>
      <c r="BS272" s="69" t="s">
        <v>88</v>
      </c>
      <c r="CN272" s="154" t="s">
        <v>115</v>
      </c>
      <c r="CO272" s="205"/>
      <c r="CP272" s="205"/>
      <c r="CQ272" s="205"/>
      <c r="CR272" s="205"/>
      <c r="CS272" s="205"/>
      <c r="CT272" s="191"/>
      <c r="CW272" s="154" t="s">
        <v>123</v>
      </c>
      <c r="CX272" s="205"/>
      <c r="CY272" s="205"/>
      <c r="CZ272" s="205"/>
      <c r="DA272" s="205"/>
      <c r="DB272" s="205"/>
      <c r="DC272" s="205"/>
      <c r="DD272" s="205"/>
      <c r="DE272" s="205"/>
      <c r="DF272" s="191"/>
    </row>
    <row r="273" spans="2:116" x14ac:dyDescent="0.25">
      <c r="D273" s="70" t="s">
        <v>52</v>
      </c>
      <c r="E273" s="71"/>
      <c r="F273" s="71"/>
      <c r="G273" s="71"/>
      <c r="H273" s="71"/>
      <c r="I273" s="71"/>
      <c r="J273" s="72"/>
      <c r="L273" s="70" t="s">
        <v>59</v>
      </c>
      <c r="M273" s="71"/>
      <c r="N273" s="71"/>
      <c r="O273" s="72"/>
      <c r="AC273" s="70" t="s">
        <v>80</v>
      </c>
      <c r="AD273" s="71"/>
      <c r="AE273" s="71"/>
      <c r="AF273" s="71"/>
      <c r="AG273" s="71"/>
      <c r="AH273" s="72"/>
      <c r="BB273" s="70" t="s">
        <v>84</v>
      </c>
      <c r="BC273" s="71"/>
      <c r="BD273" s="71"/>
      <c r="BE273" s="71"/>
      <c r="BF273" s="71"/>
      <c r="BG273" s="72"/>
      <c r="BS273" s="70" t="s">
        <v>90</v>
      </c>
      <c r="BT273" s="71"/>
      <c r="BU273" s="71"/>
      <c r="BV273" s="71"/>
      <c r="BW273" s="71"/>
      <c r="BX273" s="72"/>
      <c r="CI273" s="63" t="s">
        <v>152</v>
      </c>
      <c r="CJ273" s="64"/>
      <c r="CK273" s="65"/>
      <c r="CN273" s="154" t="s">
        <v>124</v>
      </c>
      <c r="CO273" s="205"/>
      <c r="CP273" s="205"/>
      <c r="CQ273" s="205"/>
      <c r="CR273" s="205"/>
      <c r="CS273" s="205"/>
      <c r="CT273" s="191"/>
      <c r="CW273" s="154" t="s">
        <v>125</v>
      </c>
      <c r="CX273" s="205"/>
      <c r="CY273" s="205"/>
      <c r="CZ273" s="205"/>
      <c r="DA273" s="205"/>
      <c r="DB273" s="205"/>
      <c r="DC273" s="205"/>
      <c r="DD273" s="205"/>
      <c r="DE273" s="205"/>
      <c r="DF273" s="191"/>
    </row>
    <row r="274" spans="2:116" x14ac:dyDescent="0.25">
      <c r="D274" s="73" t="s">
        <v>53</v>
      </c>
      <c r="E274" s="74"/>
      <c r="F274" s="74" t="s">
        <v>54</v>
      </c>
      <c r="G274" s="74"/>
      <c r="H274" s="74" t="s">
        <v>55</v>
      </c>
      <c r="I274" s="74"/>
      <c r="J274" s="75"/>
      <c r="L274" s="73" t="s">
        <v>60</v>
      </c>
      <c r="M274" s="74"/>
      <c r="N274" s="74"/>
      <c r="O274" s="75"/>
      <c r="AC274" s="73" t="s">
        <v>81</v>
      </c>
      <c r="AD274" s="74"/>
      <c r="AE274" s="74"/>
      <c r="AF274" s="74"/>
      <c r="AG274" s="74"/>
      <c r="AH274" s="75"/>
      <c r="BB274" s="73" t="s">
        <v>85</v>
      </c>
      <c r="BC274" s="74"/>
      <c r="BD274" s="74"/>
      <c r="BE274" s="74"/>
      <c r="BF274" s="74"/>
      <c r="BG274" s="75"/>
      <c r="BS274" s="73" t="s">
        <v>89</v>
      </c>
      <c r="BT274" s="74"/>
      <c r="BU274" s="74"/>
      <c r="BV274" s="74"/>
      <c r="BW274" s="74"/>
      <c r="BX274" s="75"/>
      <c r="CC274" s="192" t="s">
        <v>111</v>
      </c>
      <c r="CD274" s="193"/>
      <c r="CE274" s="194"/>
      <c r="CF274" s="195"/>
      <c r="CI274" s="66" t="s">
        <v>153</v>
      </c>
      <c r="CJ274" s="67"/>
      <c r="CK274" s="68"/>
      <c r="CN274" s="73" t="s">
        <v>116</v>
      </c>
      <c r="CO274" s="74"/>
      <c r="CP274" s="74"/>
      <c r="CQ274" s="74"/>
      <c r="CR274" s="74"/>
      <c r="CS274" s="74"/>
      <c r="CT274" s="75"/>
      <c r="CW274" s="73" t="s">
        <v>116</v>
      </c>
      <c r="CX274" s="74"/>
      <c r="CY274" s="74"/>
      <c r="CZ274" s="74"/>
      <c r="DA274" s="74"/>
      <c r="DB274" s="74"/>
      <c r="DC274" s="74"/>
      <c r="DD274" s="74"/>
      <c r="DE274" s="74"/>
      <c r="DF274" s="75"/>
    </row>
    <row r="275" spans="2:116" ht="16.5" thickBot="1" x14ac:dyDescent="0.3">
      <c r="C275" s="61" t="s">
        <v>144</v>
      </c>
      <c r="CA275" s="61" t="s">
        <v>144</v>
      </c>
      <c r="CI275" t="s">
        <v>112</v>
      </c>
      <c r="CN275" s="180" t="s">
        <v>40</v>
      </c>
      <c r="CO275" s="61" t="s">
        <v>144</v>
      </c>
      <c r="CW275" s="180" t="s">
        <v>39</v>
      </c>
      <c r="CX275" s="180"/>
      <c r="DA275" s="61" t="s">
        <v>144</v>
      </c>
    </row>
    <row r="276" spans="2:116" ht="24.75" customHeight="1" thickTop="1" x14ac:dyDescent="0.25">
      <c r="B276" s="18"/>
      <c r="C276" s="19"/>
      <c r="D276" s="115" t="s">
        <v>76</v>
      </c>
      <c r="E276" s="115"/>
      <c r="F276" s="116"/>
      <c r="G276" s="117"/>
      <c r="H276" s="115"/>
      <c r="I276" s="115"/>
      <c r="J276" s="115"/>
      <c r="K276" s="120"/>
      <c r="L276" s="124" t="s">
        <v>77</v>
      </c>
      <c r="M276" s="118"/>
      <c r="N276" s="118"/>
      <c r="O276" s="118"/>
      <c r="P276" s="118"/>
      <c r="Q276" s="118"/>
      <c r="R276" s="118"/>
      <c r="S276" s="125"/>
      <c r="T276" s="141" t="s">
        <v>78</v>
      </c>
      <c r="U276" s="142"/>
      <c r="V276" s="142"/>
      <c r="W276" s="142"/>
      <c r="X276" s="142"/>
      <c r="Y276" s="142"/>
      <c r="Z276" s="142"/>
      <c r="AA276" s="142"/>
      <c r="AB276" s="143"/>
      <c r="AC276" s="127" t="s">
        <v>76</v>
      </c>
      <c r="AD276" s="115"/>
      <c r="AE276" s="116"/>
      <c r="AF276" s="117"/>
      <c r="AG276" s="115"/>
      <c r="AH276" s="115"/>
      <c r="AI276" s="115"/>
      <c r="AJ276" s="128"/>
      <c r="AK276" s="124" t="s">
        <v>77</v>
      </c>
      <c r="AL276" s="118"/>
      <c r="AM276" s="118"/>
      <c r="AN276" s="118"/>
      <c r="AO276" s="118"/>
      <c r="AP276" s="118"/>
      <c r="AQ276" s="118"/>
      <c r="AR276" s="125"/>
      <c r="AS276" s="141" t="s">
        <v>78</v>
      </c>
      <c r="AT276" s="142"/>
      <c r="AU276" s="142"/>
      <c r="AV276" s="142"/>
      <c r="AW276" s="142"/>
      <c r="AX276" s="142"/>
      <c r="AY276" s="142"/>
      <c r="AZ276" s="142"/>
      <c r="BA276" s="143"/>
      <c r="BB276" s="139" t="s">
        <v>86</v>
      </c>
      <c r="BC276" s="119"/>
      <c r="BD276" s="119"/>
      <c r="BE276" s="119"/>
      <c r="BF276" s="119"/>
      <c r="BG276" s="119"/>
      <c r="BH276" s="119"/>
      <c r="BI276" s="119"/>
      <c r="BJ276" s="122" t="s">
        <v>87</v>
      </c>
      <c r="BK276" s="119"/>
      <c r="BL276" s="119"/>
      <c r="BM276" s="119"/>
      <c r="BN276" s="119"/>
      <c r="BO276" s="119"/>
      <c r="BP276" s="119"/>
      <c r="BQ276" s="140"/>
      <c r="BR276" s="18" t="s">
        <v>91</v>
      </c>
      <c r="BS276" s="119" t="s">
        <v>92</v>
      </c>
      <c r="BT276" s="113"/>
      <c r="BU276" s="113"/>
      <c r="BV276" s="113"/>
      <c r="BW276" s="113"/>
      <c r="BX276" s="113"/>
      <c r="BY276" s="149"/>
      <c r="BZ276" s="151" t="s">
        <v>93</v>
      </c>
      <c r="CA276" s="152" t="s">
        <v>74</v>
      </c>
      <c r="CB276" s="139" t="s">
        <v>110</v>
      </c>
      <c r="CC276" s="113"/>
      <c r="CD276" s="113"/>
      <c r="CE276" s="113"/>
      <c r="CF276" s="113"/>
      <c r="CG276" s="113"/>
      <c r="CH276" s="149"/>
      <c r="CI276" s="202" t="s">
        <v>15</v>
      </c>
      <c r="CJ276" s="203" t="s">
        <v>9</v>
      </c>
      <c r="CK276" s="203" t="s">
        <v>15</v>
      </c>
      <c r="CL276" s="204" t="s">
        <v>9</v>
      </c>
      <c r="CN276" s="42" t="s">
        <v>9</v>
      </c>
      <c r="CO276" s="43" t="s">
        <v>27</v>
      </c>
      <c r="CP276" s="43" t="s">
        <v>28</v>
      </c>
      <c r="CQ276" s="43" t="s">
        <v>37</v>
      </c>
      <c r="CR276" s="43" t="s">
        <v>113</v>
      </c>
      <c r="CS276" s="43" t="s">
        <v>114</v>
      </c>
      <c r="CT276" s="43" t="s">
        <v>117</v>
      </c>
      <c r="CU276" s="44" t="s">
        <v>118</v>
      </c>
      <c r="CW276" s="42" t="s">
        <v>63</v>
      </c>
      <c r="CX276" s="43" t="s">
        <v>137</v>
      </c>
      <c r="CY276" s="43" t="s">
        <v>9</v>
      </c>
      <c r="CZ276" s="43" t="s">
        <v>154</v>
      </c>
      <c r="DA276" s="43" t="s">
        <v>32</v>
      </c>
      <c r="DB276" s="43" t="s">
        <v>31</v>
      </c>
      <c r="DC276" s="43" t="s">
        <v>28</v>
      </c>
      <c r="DD276" s="43" t="s">
        <v>33</v>
      </c>
      <c r="DE276" s="43" t="s">
        <v>34</v>
      </c>
      <c r="DF276" s="43" t="s">
        <v>155</v>
      </c>
      <c r="DG276" s="43" t="s">
        <v>154</v>
      </c>
      <c r="DH276" s="43" t="s">
        <v>119</v>
      </c>
      <c r="DI276" s="43" t="s">
        <v>120</v>
      </c>
      <c r="DJ276" s="43" t="s">
        <v>121</v>
      </c>
      <c r="DK276" s="44" t="s">
        <v>122</v>
      </c>
    </row>
    <row r="277" spans="2:116" s="30" customFormat="1" x14ac:dyDescent="0.25">
      <c r="B277" s="129" t="s">
        <v>75</v>
      </c>
      <c r="C277" s="130" t="s">
        <v>98</v>
      </c>
      <c r="D277" s="131">
        <v>1</v>
      </c>
      <c r="E277" s="131">
        <v>2</v>
      </c>
      <c r="F277" s="131">
        <v>3</v>
      </c>
      <c r="G277" s="131">
        <v>4</v>
      </c>
      <c r="H277" s="131">
        <v>5</v>
      </c>
      <c r="I277" s="131">
        <v>6</v>
      </c>
      <c r="J277" s="131">
        <v>7</v>
      </c>
      <c r="K277" s="132">
        <v>8</v>
      </c>
      <c r="L277" s="133">
        <v>1</v>
      </c>
      <c r="M277" s="134">
        <v>2</v>
      </c>
      <c r="N277" s="134">
        <v>3</v>
      </c>
      <c r="O277" s="134">
        <v>4</v>
      </c>
      <c r="P277" s="134">
        <v>5</v>
      </c>
      <c r="Q277" s="134">
        <v>6</v>
      </c>
      <c r="R277" s="134">
        <v>7</v>
      </c>
      <c r="S277" s="135">
        <v>8</v>
      </c>
      <c r="T277" s="144">
        <v>1</v>
      </c>
      <c r="U277" s="145">
        <v>2</v>
      </c>
      <c r="V277" s="145">
        <v>3</v>
      </c>
      <c r="W277" s="145">
        <v>4</v>
      </c>
      <c r="X277" s="145">
        <v>5</v>
      </c>
      <c r="Y277" s="145">
        <v>6</v>
      </c>
      <c r="Z277" s="145">
        <v>7</v>
      </c>
      <c r="AA277" s="145">
        <v>8</v>
      </c>
      <c r="AB277" s="146"/>
      <c r="AC277" s="136">
        <v>1</v>
      </c>
      <c r="AD277" s="131">
        <v>2</v>
      </c>
      <c r="AE277" s="131">
        <v>3</v>
      </c>
      <c r="AF277" s="131">
        <v>4</v>
      </c>
      <c r="AG277" s="131">
        <v>5</v>
      </c>
      <c r="AH277" s="131">
        <v>6</v>
      </c>
      <c r="AI277" s="131">
        <v>7</v>
      </c>
      <c r="AJ277" s="137">
        <v>8</v>
      </c>
      <c r="AK277" s="133">
        <v>1</v>
      </c>
      <c r="AL277" s="134">
        <v>2</v>
      </c>
      <c r="AM277" s="134">
        <v>3</v>
      </c>
      <c r="AN277" s="134">
        <v>4</v>
      </c>
      <c r="AO277" s="134">
        <v>5</v>
      </c>
      <c r="AP277" s="134">
        <v>6</v>
      </c>
      <c r="AQ277" s="134">
        <v>7</v>
      </c>
      <c r="AR277" s="135">
        <v>8</v>
      </c>
      <c r="AS277" s="144">
        <v>1</v>
      </c>
      <c r="AT277" s="145">
        <v>2</v>
      </c>
      <c r="AU277" s="145">
        <v>3</v>
      </c>
      <c r="AV277" s="145">
        <v>4</v>
      </c>
      <c r="AW277" s="145">
        <v>5</v>
      </c>
      <c r="AX277" s="145">
        <v>6</v>
      </c>
      <c r="AY277" s="145">
        <v>7</v>
      </c>
      <c r="AZ277" s="145">
        <v>8</v>
      </c>
      <c r="BA277" s="146"/>
      <c r="BB277" s="129">
        <v>1</v>
      </c>
      <c r="BC277" s="130">
        <v>2</v>
      </c>
      <c r="BD277" s="130">
        <v>3</v>
      </c>
      <c r="BE277" s="130">
        <v>4</v>
      </c>
      <c r="BF277" s="130">
        <v>5</v>
      </c>
      <c r="BG277" s="130">
        <v>6</v>
      </c>
      <c r="BH277" s="130">
        <v>7</v>
      </c>
      <c r="BI277" s="130">
        <v>8</v>
      </c>
      <c r="BJ277" s="130">
        <v>1</v>
      </c>
      <c r="BK277" s="130">
        <v>2</v>
      </c>
      <c r="BL277" s="130">
        <v>3</v>
      </c>
      <c r="BM277" s="130">
        <v>4</v>
      </c>
      <c r="BN277" s="130">
        <v>5</v>
      </c>
      <c r="BO277" s="130">
        <v>6</v>
      </c>
      <c r="BP277" s="130">
        <v>7</v>
      </c>
      <c r="BQ277" s="138">
        <v>8</v>
      </c>
      <c r="BR277" s="129"/>
      <c r="BS277" s="130">
        <v>1</v>
      </c>
      <c r="BT277" s="130">
        <v>2</v>
      </c>
      <c r="BU277" s="130">
        <v>3</v>
      </c>
      <c r="BV277" s="130">
        <v>4</v>
      </c>
      <c r="BW277" s="130">
        <v>5</v>
      </c>
      <c r="BX277" s="130">
        <v>6</v>
      </c>
      <c r="BY277" s="138">
        <v>7</v>
      </c>
      <c r="BZ277" s="150">
        <f>+SUM(BZ278:BZ327)</f>
        <v>44862.920754716979</v>
      </c>
      <c r="CA277" s="153">
        <f>+SUM(CA278:CA327)</f>
        <v>631297.47733713116</v>
      </c>
      <c r="CB277" s="129">
        <v>1</v>
      </c>
      <c r="CC277" s="130">
        <v>2</v>
      </c>
      <c r="CD277" s="130">
        <v>3</v>
      </c>
      <c r="CE277" s="130">
        <v>4</v>
      </c>
      <c r="CF277" s="130">
        <v>5</v>
      </c>
      <c r="CG277" s="130">
        <v>6</v>
      </c>
      <c r="CH277" s="138">
        <v>7</v>
      </c>
      <c r="CI277" s="197">
        <f>+SUM(CI278:CI327)</f>
        <v>0</v>
      </c>
      <c r="CJ277" s="198">
        <f>+SUM(CJ278:CJ327)</f>
        <v>12410.377358490568</v>
      </c>
      <c r="CK277" s="198">
        <f>+SUM(CK278:CK327)</f>
        <v>0</v>
      </c>
      <c r="CL277" s="199">
        <f>+SUM(CL278:CL327)</f>
        <v>12410.377358490568</v>
      </c>
      <c r="CN277" s="47"/>
      <c r="CO277" s="48"/>
      <c r="CP277" s="48"/>
      <c r="CQ277" s="49">
        <f>+SUM(CQ278:CQ327)</f>
        <v>16032183.643643873</v>
      </c>
      <c r="CR277" s="49">
        <f>+SUM(CR278:CR327)</f>
        <v>16032183.643643873</v>
      </c>
      <c r="CS277" s="49">
        <f>+SUM(CS278:CS327)</f>
        <v>0</v>
      </c>
      <c r="CT277" s="49">
        <f>+SUM(CT278:CT327)</f>
        <v>4792654124.5005589</v>
      </c>
      <c r="CU277" s="206">
        <f>+SUM(CU278:CU327)</f>
        <v>0</v>
      </c>
      <c r="CW277" s="47"/>
      <c r="CX277" s="48"/>
      <c r="CY277" s="48"/>
      <c r="CZ277" s="48"/>
      <c r="DA277" s="48"/>
      <c r="DB277" s="48"/>
      <c r="DC277" s="49"/>
      <c r="DD277" s="48"/>
      <c r="DE277" s="52">
        <f>+SUM(DE278:DE295)</f>
        <v>2793101.5042535109</v>
      </c>
      <c r="DF277" s="48"/>
      <c r="DG277" s="48"/>
      <c r="DH277" s="49">
        <f>+SUM(DH278:DH295)</f>
        <v>2793101.5042535109</v>
      </c>
      <c r="DI277" s="49">
        <f>+SUM(DI278:DI295)</f>
        <v>0</v>
      </c>
      <c r="DJ277" s="49">
        <f>+SUM(DJ278:DJ295)</f>
        <v>1208159811.9728122</v>
      </c>
      <c r="DK277" s="206">
        <f>+SUM(DK278:DK295)</f>
        <v>0</v>
      </c>
      <c r="DL277"/>
    </row>
    <row r="278" spans="2:116" x14ac:dyDescent="0.25">
      <c r="B278" s="129">
        <v>1</v>
      </c>
      <c r="C278" s="114">
        <f>+$D$77-(B278-0.5)*$G$270</f>
        <v>592.96415094339625</v>
      </c>
      <c r="D278" s="41" t="str">
        <f>IF(D$58-E$58=0,"",(-(E$57-D$57)*$C278-(D$57*E$58-E$57*D$58))/(D$58-E$58))</f>
        <v/>
      </c>
      <c r="E278" s="41">
        <f t="shared" ref="E278:E327" si="327">IF(E$58-F$58=0,"",(-(F$57-E$57)*$C278-(E$57*F$58-F$57*E$58))/(E$58-F$58))</f>
        <v>557.03584905660375</v>
      </c>
      <c r="F278" s="41">
        <f t="shared" ref="F278:F327" si="328">IF(F$58-G$58=0,"",(-(G$57-F$57)*$C278-(F$57*G$58-G$57*F$58))/(F$58-G$58))</f>
        <v>750</v>
      </c>
      <c r="G278" s="41">
        <f t="shared" ref="G278:G327" si="329">IF(G$58-H$58=0,"",(-(H$57-G$57)*$C278-(G$57*H$58-H$57*G$58))/(G$58-H$58))</f>
        <v>1742.9641509433964</v>
      </c>
      <c r="H278" s="41" t="str">
        <f t="shared" ref="H278:H327" si="330">IF(H$58-I$58=0,"",(-(I$57-H$57)*$C278-(H$57*I$58-I$57*H$58))/(H$58-I$58))</f>
        <v/>
      </c>
      <c r="I278" s="41">
        <f t="shared" ref="I278:I327" si="331">IF(I$58-J$58=0,"",(-(J$57-I$57)*$C278-(I$57*J$58-J$57*I$58))/(I$58-J$58))</f>
        <v>-1742.9641509433964</v>
      </c>
      <c r="J278" s="41">
        <f t="shared" ref="J278:J327" si="332">IF(J$58-K$58=0,"",(-(K$57-J$57)*$C278-(J$57*K$58-K$57*J$58))/(J$58-K$58))</f>
        <v>-750</v>
      </c>
      <c r="K278" s="121">
        <f t="shared" ref="K278:K327" si="333">IF(K$58-L$58=0,"",(-(L$57-K$57)*$C278-(K$57*L$58-L$57*K$58))/(K$58-L$58))</f>
        <v>-557.03584905660375</v>
      </c>
      <c r="L278" s="126" t="str">
        <f>IF(D$63-E$63=0,"",(-(E$62-D$62)*$C278-(D$62*E$63-E$62*D$63))/(D$63-E$63))</f>
        <v/>
      </c>
      <c r="M278" s="41">
        <f t="shared" ref="M278:M327" si="334">IF(E$63-F$63=0,"",(-(F$62-E$62)*$C278-(E$62*F$63-F$62*E$63))/(E$63-F$63))</f>
        <v>-442.96415094339625</v>
      </c>
      <c r="N278" s="41">
        <f t="shared" ref="N278:N327" si="335">IF(F$63-G$63=0,"",(-(G$62-F$62)*$C278-(F$62*G$63-G$62*F$63))/(F$63-G$63))</f>
        <v>-150</v>
      </c>
      <c r="O278" s="41">
        <f t="shared" ref="O278:O327" si="336">IF(G$63-H$63=0,"",(-(H$62-G$62)*$C278-(G$62*H$63-H$62*G$63))/(G$63-H$63))</f>
        <v>742.96415094339625</v>
      </c>
      <c r="P278" s="41" t="str">
        <f t="shared" ref="P278:P327" si="337">IF(H$63-I$63=0,"",(-(I$62-H$62)*$C278-(H$62*I$63-I$62*H$63))/(H$63-I$63))</f>
        <v/>
      </c>
      <c r="Q278" s="41">
        <f t="shared" ref="Q278:Q327" si="338">IF(I$63-J$63=0,"",(-(J$62-I$62)*$C278-(I$62*J$63-J$62*I$63))/(I$63-J$63))</f>
        <v>-1442.9641509433964</v>
      </c>
      <c r="R278" s="41">
        <f t="shared" ref="R278:R327" si="339">IF(J$63-K$63=0,"",(-(K$62-J$62)*$C278-(J$62*K$63-K$62*J$63))/(J$63-K$63))</f>
        <v>-550</v>
      </c>
      <c r="S278" s="112">
        <f t="shared" ref="S278:S327" si="340">IF(K$63-L$63=0,"",(-(L$62-K$62)*$C278-(K$62*L$63-L$62*K$63))/(K$63-L$63))</f>
        <v>-257.03584905660375</v>
      </c>
      <c r="T278" s="123" t="str">
        <f>IF(D$68-E$68=0,"",(-(E$67-D$67)*$C278-(D$67*E$68-E$67*D$68))/(D$68-E$68))</f>
        <v/>
      </c>
      <c r="U278" s="41">
        <f t="shared" ref="U278:U327" si="341">IF(E$68-F$68=0,"",(-(F$67-E$67)*$C278-(E$67*F$68-F$67*E$68))/(E$68-F$68))</f>
        <v>257.03584905660375</v>
      </c>
      <c r="V278" s="41">
        <f t="shared" ref="V278:V327" si="342">IF(F$68-G$68=0,"",(-(G$67-F$67)*$C278-(F$67*G$68-G$67*F$68))/(F$68-G$68))</f>
        <v>550</v>
      </c>
      <c r="W278" s="41">
        <f t="shared" ref="W278:W327" si="343">IF(G$68-H$68=0,"",(-(H$67-G$67)*$C278-(G$67*H$68-H$67*G$68))/(G$68-H$68))</f>
        <v>1442.9641509433964</v>
      </c>
      <c r="X278" s="41" t="str">
        <f t="shared" ref="X278:X327" si="344">IF(H$68-I$68=0,"",(-(I$67-H$67)*$C278-(H$67*I$68-I$67*H$68))/(H$68-I$68))</f>
        <v/>
      </c>
      <c r="Y278" s="41">
        <f t="shared" ref="Y278:Y327" si="345">IF(I$68-J$68=0,"",(-(J$67-I$67)*$C278-(I$67*J$68-J$67*I$68))/(I$68-J$68))</f>
        <v>-742.96415094339625</v>
      </c>
      <c r="Z278" s="41">
        <f t="shared" ref="Z278:Z327" si="346">IF(J$68-K$68=0,"",(-(K$67-J$67)*$C278-(J$67*K$68-K$67*J$68))/(J$68-K$68))</f>
        <v>150</v>
      </c>
      <c r="AA278" s="41">
        <f t="shared" ref="AA278:AA327" si="347">IF(K$68-L$68=0,"",(-(L$67-K$67)*$C278-(K$67*L$68-L$67*K$68))/(K$68-L$68))</f>
        <v>442.96415094339625</v>
      </c>
      <c r="AB278" s="53"/>
      <c r="AC278" s="126" t="str">
        <f>IF(IF(D$57=E$57,AND($C278&gt;=MIN(D$58,E$58),$C278&lt;=MAX(D$58,E$58)),AND(D278&gt;=MIN(D$57,E$57),D278&lt;=MAX(D$57,E$57))),D278,"")</f>
        <v/>
      </c>
      <c r="AD278" s="41">
        <f t="shared" ref="AD278:AD327" si="348">IF(IF(E$57=F$57,AND($C278&gt;=MIN(E$58,F$58),$C278&lt;=MAX(E$58,F$58)),AND(E278&gt;=MIN(E$57,F$57),E278&lt;=MAX(E$57,F$57))),E278,"")</f>
        <v>557.03584905660375</v>
      </c>
      <c r="AE278" s="41" t="str">
        <f t="shared" ref="AE278:AE327" si="349">IF(IF(F$57=G$57,AND($C278&gt;=MIN(F$58,G$58),$C278&lt;=MAX(F$58,G$58)),AND(F278&gt;=MIN(F$57,G$57),F278&lt;=MAX(F$57,G$57))),F278,"")</f>
        <v/>
      </c>
      <c r="AF278" s="41" t="str">
        <f t="shared" ref="AF278:AF327" si="350">IF(IF(G$57=H$57,AND($C278&gt;=MIN(G$58,H$58),$C278&lt;=MAX(G$58,H$58)),AND(G278&gt;=MIN(G$57,H$57),G278&lt;=MAX(G$57,H$57))),G278,"")</f>
        <v/>
      </c>
      <c r="AG278" s="41" t="str">
        <f t="shared" ref="AG278:AG327" si="351">IF(IF(H$57=I$57,AND($C278&gt;=MIN(H$58,I$58),$C278&lt;=MAX(H$58,I$58)),AND(H278&gt;=MIN(H$57,I$57),H278&lt;=MAX(H$57,I$57))),H278,"")</f>
        <v/>
      </c>
      <c r="AH278" s="41" t="str">
        <f t="shared" ref="AH278:AH327" si="352">IF(IF(I$57=J$57,AND($C278&gt;=MIN(I$58,J$58),$C278&lt;=MAX(I$58,J$58)),AND(I278&gt;=MIN(I$57,J$57),I278&lt;=MAX(I$57,J$57))),I278,"")</f>
        <v/>
      </c>
      <c r="AI278" s="41" t="str">
        <f t="shared" ref="AI278:AI327" si="353">IF(IF(J$57=K$57,AND($C278&gt;=MIN(J$58,K$58),$C278&lt;=MAX(J$58,K$58)),AND(J278&gt;=MIN(J$57,K$57),J278&lt;=MAX(J$57,K$57))),J278,"")</f>
        <v/>
      </c>
      <c r="AJ278" s="112">
        <f t="shared" ref="AJ278:AJ327" si="354">IF(IF(K$57=L$57,AND($C278&gt;=MIN(K$58,L$58),$C278&lt;=MAX(K$58,L$58)),AND(K278&gt;=MIN(K$57,L$57),K278&lt;=MAX(K$57,L$57))),K278,"")</f>
        <v>-557.03584905660375</v>
      </c>
      <c r="AK278" s="126" t="str">
        <f>IF(IF(D$62=E$62,AND($C278&gt;=MIN(D$63,E$63),$C278&lt;=MAX(D$63,E$63)),AND(L278&gt;=MIN(D$62,E$62),L278&lt;=MAX(D$62,E$62))),L278,"")</f>
        <v/>
      </c>
      <c r="AL278" s="41" t="str">
        <f t="shared" ref="AL278:AL327" si="355">IF(IF(E$62=F$62,AND($C278&gt;=MIN(E$63,F$63),$C278&lt;=MAX(E$63,F$63)),AND(M278&gt;=MIN(E$62,F$62),M278&lt;=MAX(E$62,F$62))),M278,"")</f>
        <v/>
      </c>
      <c r="AM278" s="41" t="str">
        <f t="shared" ref="AM278:AM327" si="356">IF(IF(F$62=G$62,AND($C278&gt;=MIN(F$63,G$63),$C278&lt;=MAX(F$63,G$63)),AND(N278&gt;=MIN(F$62,G$62),N278&lt;=MAX(F$62,G$62))),N278,"")</f>
        <v/>
      </c>
      <c r="AN278" s="41" t="str">
        <f t="shared" ref="AN278:AN327" si="357">IF(IF(G$62=H$62,AND($C278&gt;=MIN(G$63,H$63),$C278&lt;=MAX(G$63,H$63)),AND(O278&gt;=MIN(G$62,H$62),O278&lt;=MAX(G$62,H$62))),O278,"")</f>
        <v/>
      </c>
      <c r="AO278" s="41" t="str">
        <f t="shared" ref="AO278:AO327" si="358">IF(IF(H$62=I$62,AND($C278&gt;=MIN(H$63,I$63),$C278&lt;=MAX(H$63,I$63)),AND(P278&gt;=MIN(H$62,I$62),P278&lt;=MAX(H$62,I$62))),P278,"")</f>
        <v/>
      </c>
      <c r="AP278" s="41" t="str">
        <f t="shared" ref="AP278:AP327" si="359">IF(IF(I$62=J$62,AND($C278&gt;=MIN(I$63,J$63),$C278&lt;=MAX(I$63,J$63)),AND(Q278&gt;=MIN(I$62,J$62),Q278&lt;=MAX(I$62,J$62))),Q278,"")</f>
        <v/>
      </c>
      <c r="AQ278" s="41" t="str">
        <f t="shared" ref="AQ278:AQ327" si="360">IF(IF(J$62=K$62,AND($C278&gt;=MIN(J$63,K$63),$C278&lt;=MAX(J$63,K$63)),AND(R278&gt;=MIN(J$62,K$62),R278&lt;=MAX(J$62,K$62))),R278,"")</f>
        <v/>
      </c>
      <c r="AR278" s="112" t="str">
        <f t="shared" ref="AR278:AR327" si="361">IF(IF(K$62=L$62,AND($C278&gt;=MIN(K$63,L$63),$C278&lt;=MAX(K$63,L$63)),AND(S278&gt;=MIN(K$62,L$62),S278&lt;=MAX(K$62,L$62))),S278,"")</f>
        <v/>
      </c>
      <c r="AS278" s="123" t="str">
        <f>IF(IF(D$67=E$67,AND($C278&gt;=MIN(D$68,E$68),$C278&lt;=MAX(D$68,E$68)),AND(T278&gt;=MIN(D$67,E$67),T278&lt;=MAX(D$67,E$67))),T278,"")</f>
        <v/>
      </c>
      <c r="AT278" s="41" t="str">
        <f t="shared" ref="AT278:AT327" si="362">IF(IF(E$67=F$67,AND($C278&gt;=MIN(E$68,F$68),$C278&lt;=MAX(E$68,F$68)),AND(U278&gt;=MIN(E$67,F$67),U278&lt;=MAX(E$67,F$67))),U278,"")</f>
        <v/>
      </c>
      <c r="AU278" s="41" t="str">
        <f t="shared" ref="AU278:AU327" si="363">IF(IF(F$67=G$67,AND($C278&gt;=MIN(F$68,G$68),$C278&lt;=MAX(F$68,G$68)),AND(V278&gt;=MIN(F$67,G$67),V278&lt;=MAX(F$67,G$67))),V278,"")</f>
        <v/>
      </c>
      <c r="AV278" s="41" t="str">
        <f t="shared" ref="AV278:AV327" si="364">IF(IF(G$67=H$67,AND($C278&gt;=MIN(G$68,H$68),$C278&lt;=MAX(G$68,H$68)),AND(W278&gt;=MIN(G$67,H$67),W278&lt;=MAX(G$67,H$67))),W278,"")</f>
        <v/>
      </c>
      <c r="AW278" s="41" t="str">
        <f t="shared" ref="AW278:AW327" si="365">IF(IF(H$67=I$67,AND($C278&gt;=MIN(H$68,I$68),$C278&lt;=MAX(H$68,I$68)),AND(X278&gt;=MIN(H$67,I$67),X278&lt;=MAX(H$67,I$67))),X278,"")</f>
        <v/>
      </c>
      <c r="AX278" s="41" t="str">
        <f t="shared" ref="AX278:AX327" si="366">IF(IF(I$67=J$67,AND($C278&gt;=MIN(I$68,J$68),$C278&lt;=MAX(I$68,J$68)),AND(Y278&gt;=MIN(I$67,J$67),Y278&lt;=MAX(I$67,J$67))),Y278,"")</f>
        <v/>
      </c>
      <c r="AY278" s="41" t="str">
        <f t="shared" ref="AY278:AY327" si="367">IF(IF(J$67=K$67,AND($C278&gt;=MIN(J$68,K$68),$C278&lt;=MAX(J$68,K$68)),AND(Z278&gt;=MIN(J$67,K$67),Z278&lt;=MAX(J$67,K$67))),Z278,"")</f>
        <v/>
      </c>
      <c r="AZ278" s="41" t="str">
        <f>IF(IF(K$67=L$67,AND($C278&gt;=MIN(K$68,L$68),$C278&lt;=MAX(K$68,L$68)),AND(AA278&gt;=MIN(K$67,L$67),AA278&lt;=MAX(K$67,L$67))),AA278,"")</f>
        <v/>
      </c>
      <c r="BA278" s="53"/>
      <c r="BB278" s="147" cm="1">
        <f t="array" ref="BB278:BC278">IFERROR(_xlfn._xlws.SORT(_xlfn.UNIQUE(_xlfn._xlws.FILTER($AC278:$AZ278,ISNUMBER($AC278:$AZ278)),TRUE),,,TRUE),"")</f>
        <v>-557.03584905660375</v>
      </c>
      <c r="BC278" s="51">
        <v>557.03584905660375</v>
      </c>
      <c r="BD278" s="51"/>
      <c r="BE278" s="51"/>
      <c r="BF278" s="51"/>
      <c r="BG278" s="51"/>
      <c r="BH278" s="51"/>
      <c r="BI278" s="51"/>
      <c r="BJ278" s="51">
        <f>IF(ISNUMBER(BB278),$C278,"")</f>
        <v>592.96415094339625</v>
      </c>
      <c r="BK278" s="51">
        <f t="shared" ref="BK278:BK327" si="368">IF(ISNUMBER(BC278),$C278,"")</f>
        <v>592.96415094339625</v>
      </c>
      <c r="BL278" s="51" t="str">
        <f t="shared" ref="BL278:BL327" si="369">IF(ISNUMBER(BD278),$C278,"")</f>
        <v/>
      </c>
      <c r="BM278" s="51" t="str">
        <f t="shared" ref="BM278:BM327" si="370">IF(ISNUMBER(BE278),$C278,"")</f>
        <v/>
      </c>
      <c r="BN278" s="51" t="str">
        <f t="shared" ref="BN278:BN327" si="371">IF(ISNUMBER(BF278),$C278,"")</f>
        <v/>
      </c>
      <c r="BO278" s="51" t="str">
        <f t="shared" ref="BO278:BO327" si="372">IF(ISNUMBER(BG278),$C278,"")</f>
        <v/>
      </c>
      <c r="BP278" s="51" t="str">
        <f t="shared" ref="BP278:BP327" si="373">IF(ISNUMBER(BH278),$C278,"")</f>
        <v/>
      </c>
      <c r="BQ278" s="148" t="str">
        <f t="shared" ref="BQ278:BQ327" si="374">IF(ISNUMBER(BI278),$C278,"")</f>
        <v/>
      </c>
      <c r="BR278" s="170">
        <f>COUNTIF(BJ278:BQ278,"&lt;0")+COUNTIF(BJ278:BQ278,"&gt;0")</f>
        <v>2</v>
      </c>
      <c r="BS278" s="172">
        <f>IF(ISNUMBER(BC278),IF(ISEVEN(BB$143),"hole",(BC278-BB278)),0)</f>
        <v>1114.0716981132075</v>
      </c>
      <c r="BT278" s="172">
        <f t="shared" ref="BT278:BT327" si="375">IF(ISNUMBER(BD278),IF(ISEVEN(BC$143),"hole",(BD278-BC278)),0)</f>
        <v>0</v>
      </c>
      <c r="BU278" s="172">
        <f t="shared" ref="BU278:BU327" si="376">IF(ISNUMBER(BE278),IF(ISEVEN(BD$143),"hole",(BE278-BD278)),0)</f>
        <v>0</v>
      </c>
      <c r="BV278" s="172">
        <f t="shared" ref="BV278:BV327" si="377">IF(ISNUMBER(BF278),IF(ISEVEN(BE$143),"hole",(BF278-BE278)),0)</f>
        <v>0</v>
      </c>
      <c r="BW278" s="172">
        <f t="shared" ref="BW278:BW327" si="378">IF(ISNUMBER(BG278),IF(ISEVEN(BF$143),"hole",(BG278-BF278)),0)</f>
        <v>0</v>
      </c>
      <c r="BX278" s="172">
        <f t="shared" ref="BX278:BX327" si="379">IF(ISNUMBER(BH278),IF(ISEVEN(BG$143),"hole",(BH278-BG278)),0)</f>
        <v>0</v>
      </c>
      <c r="BY278" s="173">
        <f t="shared" ref="BY278:BY327" si="380">IF(ISNUMBER(BI278),IF(ISEVEN(BH$143),"hole",(BI278-BH278)),0)</f>
        <v>0</v>
      </c>
      <c r="BZ278" s="123" cm="1">
        <f t="array" ref="BZ278">IF(ISEVEN(BR278),SUM(BS278:BY278),SUM(ABS(BS278:BY278)))</f>
        <v>1114.0716981132075</v>
      </c>
      <c r="CA278" s="112">
        <f>+BZ278*$G$270</f>
        <v>15676.880612317549</v>
      </c>
      <c r="CB278" s="126">
        <f>+IF(AND(ISNUMBER(BS278),BS278&gt;0),BB278+BS278/2,0)</f>
        <v>0</v>
      </c>
      <c r="CC278" s="41">
        <f t="shared" ref="CC278:CC327" si="381">+IF(AND(ISNUMBER(BT278),BT278&gt;0),BC278+BT278/2,0)</f>
        <v>0</v>
      </c>
      <c r="CD278" s="41">
        <f t="shared" ref="CD278:CD327" si="382">+IF(AND(ISNUMBER(BU278),BU278&gt;0),BD278+BU278/2,0)</f>
        <v>0</v>
      </c>
      <c r="CE278" s="41">
        <f t="shared" ref="CE278:CE327" si="383">+IF(AND(ISNUMBER(BV278),BV278&gt;0),BE278+BV278/2,0)</f>
        <v>0</v>
      </c>
      <c r="CF278" s="41">
        <f t="shared" ref="CF278:CF327" si="384">+IF(AND(ISNUMBER(BW278),BW278&gt;0),BF278+BW278/2,0)</f>
        <v>0</v>
      </c>
      <c r="CG278" s="41">
        <f t="shared" ref="CG278:CG327" si="385">+IF(AND(ISNUMBER(BX278),BX278&gt;0),BG278+BX278/2,0)</f>
        <v>0</v>
      </c>
      <c r="CH278" s="112">
        <f t="shared" ref="CH278:CH327" si="386">+IF(AND(ISNUMBER(BY278),BY278&gt;0),BH278+BY278/2,0)</f>
        <v>0</v>
      </c>
      <c r="CI278" s="196">
        <f>+SUMPRODUCT(BS278:BY278,CB278:CH278)/BZ278</f>
        <v>0</v>
      </c>
      <c r="CJ278" s="2">
        <f>+C278</f>
        <v>592.96415094339625</v>
      </c>
      <c r="CK278" s="200">
        <f t="shared" ref="CK278:CK309" si="387">(CI278-xc)*COS(RADIANS(p)) + (CJ278-yc)*SIN(RADIANS(p))</f>
        <v>0</v>
      </c>
      <c r="CL278" s="201">
        <f t="shared" ref="CL278:CL309" si="388">-(CI278-xc)*SIN(RADIANS(p)) +(CJ278-yc)*COS(RADIANS(p))</f>
        <v>592.96415094339625</v>
      </c>
      <c r="CN278" s="126">
        <f t="shared" ref="CN278:CN309" si="389">+C278-yc</f>
        <v>592.96415094339625</v>
      </c>
      <c r="CO278" s="50">
        <f>$J$269+$J$270*CN278</f>
        <v>4.6740796460176988E-3</v>
      </c>
      <c r="CP278" s="40">
        <f>+IF(CO278&gt;=0,IF(CO278&lt;=eco,1-(1-CO278/eco)^n,1),0)*0.85*fck</f>
        <v>25.5</v>
      </c>
      <c r="CQ278" s="41">
        <f>+CP278*CA278</f>
        <v>399760.45561409747</v>
      </c>
      <c r="CR278" s="41">
        <f>+CQ278*COS(RADIANS(p))</f>
        <v>399760.45561409747</v>
      </c>
      <c r="CS278" s="41">
        <f>+CQ278*SIN(RADIANS(p))</f>
        <v>0</v>
      </c>
      <c r="CT278" s="41">
        <f>+CR278*CL278</f>
        <v>237043619.14395854</v>
      </c>
      <c r="CU278" s="112">
        <f>+CS278*CK278</f>
        <v>0</v>
      </c>
      <c r="CW278" s="21" cm="1">
        <f t="array" ref="CW278:CW295">+TRANSPOSE($D$71:$U$71)</f>
        <v>1</v>
      </c>
      <c r="CX278" s="41" cm="1">
        <f t="array" ref="CX278:CX295">+TRANSPOSE($D$23:$U$23)</f>
        <v>32</v>
      </c>
      <c r="CY278" s="41" cm="1">
        <f t="array" ref="CY278:CY295">+TRANSPOSE($D$73:$U$73)</f>
        <v>530</v>
      </c>
      <c r="CZ278" s="51">
        <f t="shared" ref="CZ278:CZ295" si="390">CY278-yc</f>
        <v>530</v>
      </c>
      <c r="DA278" s="50">
        <f>$J$269+$J$270*CZ278</f>
        <v>4.3787610619469026E-3</v>
      </c>
      <c r="DB278" s="40">
        <f t="shared" ref="DB278:DB295" si="391">DA278*Es</f>
        <v>875.75221238938047</v>
      </c>
      <c r="DC278" s="40">
        <f t="shared" ref="DC278:DC295" si="392">+IF(DB278&gt;=0,IF(DA278&lt;=eco,1-(1-DA278/eco)^n,1),0)*0.85*fck</f>
        <v>25.5</v>
      </c>
      <c r="DD278" s="51">
        <f t="shared" ref="DD278:DD295" si="393">MAX(MIN(DB278,fy),-fy)-IF(DB278&gt;=0,DC278,0)</f>
        <v>374.5</v>
      </c>
      <c r="DE278" s="39">
        <f>+DD278*0.25*PI()*CX278^2</f>
        <v>301190.77088496066</v>
      </c>
      <c r="DF278" s="41" cm="1">
        <f t="array" ref="DF278:DF295">+TRANSPOSE($D$21:$U$21)-xc</f>
        <v>-400</v>
      </c>
      <c r="DG278" s="51" cm="1">
        <f t="array" ref="DG278:DG295">+TRANSPOSE($D$22:$U$22)-yc</f>
        <v>530</v>
      </c>
      <c r="DH278" s="41">
        <f t="shared" ref="DH278:DH295" si="394">+DE278*COS(RADIANS(p))</f>
        <v>301190.77088496066</v>
      </c>
      <c r="DI278" s="41">
        <f t="shared" ref="DI278:DI295" si="395">+DE278*SIN(RADIANS(p))</f>
        <v>0</v>
      </c>
      <c r="DJ278" s="41">
        <f t="shared" ref="DJ278:DJ295" si="396">+DH278*DG278</f>
        <v>159631108.56902915</v>
      </c>
      <c r="DK278" s="112">
        <f t="shared" ref="DK278:DK295" si="397">+DI278*DF278</f>
        <v>0</v>
      </c>
    </row>
    <row r="279" spans="2:116" x14ac:dyDescent="0.25">
      <c r="B279" s="129">
        <v>2</v>
      </c>
      <c r="C279" s="114">
        <f>+$D$77-(B279-0.5)*$G$270</f>
        <v>578.89245283018863</v>
      </c>
      <c r="D279" s="41" t="str">
        <f>IF(D$58-E$58=0,"",(-(E$57-D$57)*$C279-(D$57*E$58-E$57*D$58))/(D$58-E$58))</f>
        <v/>
      </c>
      <c r="E279" s="41">
        <f t="shared" si="327"/>
        <v>571.10754716981137</v>
      </c>
      <c r="F279" s="41">
        <f t="shared" si="328"/>
        <v>750</v>
      </c>
      <c r="G279" s="41">
        <f t="shared" si="329"/>
        <v>1728.8924528301886</v>
      </c>
      <c r="H279" s="41" t="str">
        <f t="shared" si="330"/>
        <v/>
      </c>
      <c r="I279" s="41">
        <f t="shared" si="331"/>
        <v>-1728.8924528301886</v>
      </c>
      <c r="J279" s="41">
        <f t="shared" si="332"/>
        <v>-750</v>
      </c>
      <c r="K279" s="121">
        <f t="shared" si="333"/>
        <v>-571.10754716981137</v>
      </c>
      <c r="L279" s="126" t="str">
        <f>IF(D$63-E$63=0,"",(-(E$62-D$62)*$C279-(D$62*E$63-E$62*D$63))/(D$63-E$63))</f>
        <v/>
      </c>
      <c r="M279" s="41">
        <f t="shared" si="334"/>
        <v>-428.89245283018863</v>
      </c>
      <c r="N279" s="41">
        <f t="shared" si="335"/>
        <v>-150</v>
      </c>
      <c r="O279" s="41">
        <f t="shared" si="336"/>
        <v>728.89245283018852</v>
      </c>
      <c r="P279" s="41" t="str">
        <f t="shared" si="337"/>
        <v/>
      </c>
      <c r="Q279" s="41">
        <f t="shared" si="338"/>
        <v>-1428.8924528301886</v>
      </c>
      <c r="R279" s="41">
        <f t="shared" si="339"/>
        <v>-550</v>
      </c>
      <c r="S279" s="112">
        <f t="shared" si="340"/>
        <v>-271.10754716981137</v>
      </c>
      <c r="T279" s="123" t="str">
        <f>IF(D$68-E$68=0,"",(-(E$67-D$67)*$C279-(D$67*E$68-E$67*D$68))/(D$68-E$68))</f>
        <v/>
      </c>
      <c r="U279" s="41">
        <f t="shared" si="341"/>
        <v>271.10754716981137</v>
      </c>
      <c r="V279" s="41">
        <f t="shared" si="342"/>
        <v>550</v>
      </c>
      <c r="W279" s="41">
        <f t="shared" si="343"/>
        <v>1428.8924528301886</v>
      </c>
      <c r="X279" s="41" t="str">
        <f t="shared" si="344"/>
        <v/>
      </c>
      <c r="Y279" s="41">
        <f t="shared" si="345"/>
        <v>-728.89245283018852</v>
      </c>
      <c r="Z279" s="41">
        <f t="shared" si="346"/>
        <v>150</v>
      </c>
      <c r="AA279" s="41">
        <f t="shared" si="347"/>
        <v>428.89245283018863</v>
      </c>
      <c r="AB279" s="53"/>
      <c r="AC279" s="126" t="str">
        <f>IF(IF(D$57=E$57,AND($C279&gt;=MIN(D$58,E$58),$C279&lt;=MAX(D$58,E$58)),AND(D279&gt;=MIN(D$57,E$57),D279&lt;=MAX(D$57,E$57))),D279,"")</f>
        <v/>
      </c>
      <c r="AD279" s="41">
        <f t="shared" si="348"/>
        <v>571.10754716981137</v>
      </c>
      <c r="AE279" s="41" t="str">
        <f t="shared" si="349"/>
        <v/>
      </c>
      <c r="AF279" s="41" t="str">
        <f t="shared" si="350"/>
        <v/>
      </c>
      <c r="AG279" s="41" t="str">
        <f t="shared" si="351"/>
        <v/>
      </c>
      <c r="AH279" s="41" t="str">
        <f t="shared" si="352"/>
        <v/>
      </c>
      <c r="AI279" s="41" t="str">
        <f t="shared" si="353"/>
        <v/>
      </c>
      <c r="AJ279" s="112">
        <f t="shared" si="354"/>
        <v>-571.10754716981137</v>
      </c>
      <c r="AK279" s="126" t="str">
        <f>IF(IF(D$62=E$62,AND($C279&gt;=MIN(D$63,E$63),$C279&lt;=MAX(D$63,E$63)),AND(L279&gt;=MIN(D$62,E$62),L279&lt;=MAX(D$62,E$62))),L279,"")</f>
        <v/>
      </c>
      <c r="AL279" s="41" t="str">
        <f t="shared" si="355"/>
        <v/>
      </c>
      <c r="AM279" s="41" t="str">
        <f t="shared" si="356"/>
        <v/>
      </c>
      <c r="AN279" s="41" t="str">
        <f t="shared" si="357"/>
        <v/>
      </c>
      <c r="AO279" s="41" t="str">
        <f t="shared" si="358"/>
        <v/>
      </c>
      <c r="AP279" s="41" t="str">
        <f t="shared" si="359"/>
        <v/>
      </c>
      <c r="AQ279" s="41" t="str">
        <f t="shared" si="360"/>
        <v/>
      </c>
      <c r="AR279" s="112" t="str">
        <f t="shared" si="361"/>
        <v/>
      </c>
      <c r="AS279" s="123" t="str">
        <f>IF(IF(D$67=E$67,AND($C279&gt;=MIN(D$68,E$68),$C279&lt;=MAX(D$68,E$68)),AND(T279&gt;=MIN(D$67,E$67),T279&lt;=MAX(D$67,E$67))),T279,"")</f>
        <v/>
      </c>
      <c r="AT279" s="41" t="str">
        <f t="shared" si="362"/>
        <v/>
      </c>
      <c r="AU279" s="41" t="str">
        <f t="shared" si="363"/>
        <v/>
      </c>
      <c r="AV279" s="41" t="str">
        <f t="shared" si="364"/>
        <v/>
      </c>
      <c r="AW279" s="41" t="str">
        <f t="shared" si="365"/>
        <v/>
      </c>
      <c r="AX279" s="41" t="str">
        <f t="shared" si="366"/>
        <v/>
      </c>
      <c r="AY279" s="41" t="str">
        <f t="shared" si="367"/>
        <v/>
      </c>
      <c r="AZ279" s="41" t="str">
        <f>IF(IF(K$67=L$67,AND($C279&gt;=MIN(K$68,L$68),$C279&lt;=MAX(K$68,L$68)),AND(AA279&gt;=MIN(K$67,L$67),AA279&lt;=MAX(K$67,L$67))),AA279,"")</f>
        <v/>
      </c>
      <c r="BA279" s="53"/>
      <c r="BB279" s="147" cm="1">
        <f t="array" ref="BB279:BC279">IFERROR(_xlfn._xlws.SORT(_xlfn.UNIQUE(_xlfn._xlws.FILTER($AC279:$AZ279,ISNUMBER($AC279:$AZ279)),TRUE),,,TRUE),"")</f>
        <v>-571.10754716981137</v>
      </c>
      <c r="BC279" s="51">
        <v>571.10754716981137</v>
      </c>
      <c r="BD279" s="51"/>
      <c r="BE279" s="51"/>
      <c r="BF279" s="51"/>
      <c r="BG279" s="51"/>
      <c r="BH279" s="51"/>
      <c r="BI279" s="51"/>
      <c r="BJ279" s="51">
        <f>IF(ISNUMBER(BB279),$C279,"")</f>
        <v>578.89245283018863</v>
      </c>
      <c r="BK279" s="51">
        <f t="shared" si="368"/>
        <v>578.89245283018863</v>
      </c>
      <c r="BL279" s="51" t="str">
        <f t="shared" si="369"/>
        <v/>
      </c>
      <c r="BM279" s="51" t="str">
        <f t="shared" si="370"/>
        <v/>
      </c>
      <c r="BN279" s="51" t="str">
        <f t="shared" si="371"/>
        <v/>
      </c>
      <c r="BO279" s="51" t="str">
        <f t="shared" si="372"/>
        <v/>
      </c>
      <c r="BP279" s="51" t="str">
        <f t="shared" si="373"/>
        <v/>
      </c>
      <c r="BQ279" s="148" t="str">
        <f t="shared" si="374"/>
        <v/>
      </c>
      <c r="BR279" s="170">
        <f t="shared" ref="BR279:BR327" si="398">COUNTIF(BJ279:BQ279,"&lt;0")+COUNTIF(BJ279:BQ279,"&gt;0")</f>
        <v>2</v>
      </c>
      <c r="BS279" s="172">
        <f t="shared" ref="BS279:BS327" si="399">IF(ISNUMBER(BC279),IF(ISEVEN(BB$143),"hole",(BC279-BB279)),0)</f>
        <v>1142.2150943396227</v>
      </c>
      <c r="BT279" s="172">
        <f t="shared" si="375"/>
        <v>0</v>
      </c>
      <c r="BU279" s="172">
        <f t="shared" si="376"/>
        <v>0</v>
      </c>
      <c r="BV279" s="172">
        <f t="shared" si="377"/>
        <v>0</v>
      </c>
      <c r="BW279" s="172">
        <f t="shared" si="378"/>
        <v>0</v>
      </c>
      <c r="BX279" s="172">
        <f t="shared" si="379"/>
        <v>0</v>
      </c>
      <c r="BY279" s="173">
        <f t="shared" si="380"/>
        <v>0</v>
      </c>
      <c r="BZ279" s="123" cm="1">
        <f t="array" ref="BZ279">IF(ISEVEN(BR279),SUM(BS279:BY279),SUM(ABS(BS279:BY279)))</f>
        <v>1142.2150943396227</v>
      </c>
      <c r="CA279" s="112">
        <f t="shared" ref="CA279:CA327" si="400">+BZ279*$G$270</f>
        <v>16072.905987896049</v>
      </c>
      <c r="CB279" s="126">
        <f t="shared" ref="CB279:CB327" si="401">+IF(AND(ISNUMBER(BS279),BS279&gt;0),BB279+BS279/2,0)</f>
        <v>0</v>
      </c>
      <c r="CC279" s="41">
        <f t="shared" si="381"/>
        <v>0</v>
      </c>
      <c r="CD279" s="41">
        <f t="shared" si="382"/>
        <v>0</v>
      </c>
      <c r="CE279" s="41">
        <f t="shared" si="383"/>
        <v>0</v>
      </c>
      <c r="CF279" s="41">
        <f t="shared" si="384"/>
        <v>0</v>
      </c>
      <c r="CG279" s="41">
        <f t="shared" si="385"/>
        <v>0</v>
      </c>
      <c r="CH279" s="112">
        <f t="shared" si="386"/>
        <v>0</v>
      </c>
      <c r="CI279" s="196">
        <f t="shared" ref="CI279:CI327" si="402">+SUMPRODUCT(BS279:BY279,CB279:CH279)/BZ279</f>
        <v>0</v>
      </c>
      <c r="CJ279" s="2">
        <f t="shared" ref="CJ279:CJ327" si="403">+C279</f>
        <v>578.89245283018863</v>
      </c>
      <c r="CK279" s="200">
        <f t="shared" si="387"/>
        <v>0</v>
      </c>
      <c r="CL279" s="201">
        <f t="shared" si="388"/>
        <v>578.89245283018863</v>
      </c>
      <c r="CN279" s="126">
        <f t="shared" si="389"/>
        <v>578.89245283018863</v>
      </c>
      <c r="CO279" s="50">
        <f t="shared" ref="CO279:CO327" si="404">$J$269+$J$270*CN279</f>
        <v>4.6080796460176987E-3</v>
      </c>
      <c r="CP279" s="40">
        <f t="shared" ref="CP279:CP327" si="405">+IF(CO279&gt;=0,IF(CO279&lt;=eco,1-(1-CO279/eco)^n,1),0)*0.85*fck</f>
        <v>25.5</v>
      </c>
      <c r="CQ279" s="41">
        <f t="shared" ref="CQ279:CQ327" si="406">+CP279*CA279</f>
        <v>409859.10269134922</v>
      </c>
      <c r="CR279" s="41">
        <f t="shared" ref="CR279:CR327" si="407">+CQ279*COS(RADIANS(p))</f>
        <v>409859.10269134922</v>
      </c>
      <c r="CS279" s="41">
        <f t="shared" ref="CS279:CS327" si="408">+CQ279*SIN(RADIANS(p))</f>
        <v>0</v>
      </c>
      <c r="CT279" s="41">
        <f t="shared" ref="CT279:CT327" si="409">+CR279*CL279</f>
        <v>237264341.27177531</v>
      </c>
      <c r="CU279" s="112">
        <f t="shared" ref="CU279:CU327" si="410">+CS279*CK279</f>
        <v>0</v>
      </c>
      <c r="CW279" s="21">
        <v>2</v>
      </c>
      <c r="CX279" s="41">
        <v>32</v>
      </c>
      <c r="CY279" s="41">
        <v>530</v>
      </c>
      <c r="CZ279" s="51">
        <f t="shared" si="390"/>
        <v>530</v>
      </c>
      <c r="DA279" s="50">
        <f t="shared" ref="DA279:DA295" si="411">$J$269+$J$270*CZ279</f>
        <v>4.3787610619469026E-3</v>
      </c>
      <c r="DB279" s="40">
        <f t="shared" si="391"/>
        <v>875.75221238938047</v>
      </c>
      <c r="DC279" s="40">
        <f t="shared" si="392"/>
        <v>25.5</v>
      </c>
      <c r="DD279" s="51">
        <f t="shared" si="393"/>
        <v>374.5</v>
      </c>
      <c r="DE279" s="39">
        <f t="shared" ref="DE279:DE295" si="412">+DD279*0.25*PI()*CX279^2</f>
        <v>301190.77088496066</v>
      </c>
      <c r="DF279" s="41">
        <v>-200</v>
      </c>
      <c r="DG279" s="51">
        <v>530</v>
      </c>
      <c r="DH279" s="41">
        <f t="shared" si="394"/>
        <v>301190.77088496066</v>
      </c>
      <c r="DI279" s="41">
        <f t="shared" si="395"/>
        <v>0</v>
      </c>
      <c r="DJ279" s="41">
        <f t="shared" si="396"/>
        <v>159631108.56902915</v>
      </c>
      <c r="DK279" s="112">
        <f t="shared" si="397"/>
        <v>0</v>
      </c>
    </row>
    <row r="280" spans="2:116" x14ac:dyDescent="0.25">
      <c r="B280" s="129">
        <v>3</v>
      </c>
      <c r="C280" s="114">
        <f>+$D$77-(B280-0.5)*$G$270</f>
        <v>564.82075471698113</v>
      </c>
      <c r="D280" s="41" t="str">
        <f t="shared" ref="D280:D327" si="413">IF(D$58-E$58=0,"",(-(E$57-D$57)*$C280-(D$57*E$58-E$57*D$58))/(D$58-E$58))</f>
        <v/>
      </c>
      <c r="E280" s="41">
        <f t="shared" si="327"/>
        <v>585.17924528301887</v>
      </c>
      <c r="F280" s="41">
        <f t="shared" si="328"/>
        <v>750</v>
      </c>
      <c r="G280" s="41">
        <f t="shared" si="329"/>
        <v>1714.8207547169811</v>
      </c>
      <c r="H280" s="41" t="str">
        <f t="shared" si="330"/>
        <v/>
      </c>
      <c r="I280" s="41">
        <f t="shared" si="331"/>
        <v>-1714.8207547169811</v>
      </c>
      <c r="J280" s="41">
        <f t="shared" si="332"/>
        <v>-750</v>
      </c>
      <c r="K280" s="121">
        <f t="shared" si="333"/>
        <v>-585.17924528301887</v>
      </c>
      <c r="L280" s="126" t="str">
        <f t="shared" ref="L280:L327" si="414">IF(D$63-E$63=0,"",(-(E$62-D$62)*$C280-(D$62*E$63-E$62*D$63))/(D$63-E$63))</f>
        <v/>
      </c>
      <c r="M280" s="41">
        <f t="shared" si="334"/>
        <v>-414.82075471698113</v>
      </c>
      <c r="N280" s="41">
        <f t="shared" si="335"/>
        <v>-150</v>
      </c>
      <c r="O280" s="41">
        <f t="shared" si="336"/>
        <v>714.82075471698101</v>
      </c>
      <c r="P280" s="41" t="str">
        <f t="shared" si="337"/>
        <v/>
      </c>
      <c r="Q280" s="41">
        <f t="shared" si="338"/>
        <v>-1414.8207547169811</v>
      </c>
      <c r="R280" s="41">
        <f t="shared" si="339"/>
        <v>-550</v>
      </c>
      <c r="S280" s="112">
        <f t="shared" si="340"/>
        <v>-285.17924528301887</v>
      </c>
      <c r="T280" s="123" t="str">
        <f t="shared" ref="T280:T327" si="415">IF(D$68-E$68=0,"",(-(E$67-D$67)*$C280-(D$67*E$68-E$67*D$68))/(D$68-E$68))</f>
        <v/>
      </c>
      <c r="U280" s="41">
        <f t="shared" si="341"/>
        <v>285.17924528301887</v>
      </c>
      <c r="V280" s="41">
        <f t="shared" si="342"/>
        <v>550</v>
      </c>
      <c r="W280" s="41">
        <f t="shared" si="343"/>
        <v>1414.8207547169811</v>
      </c>
      <c r="X280" s="41" t="str">
        <f t="shared" si="344"/>
        <v/>
      </c>
      <c r="Y280" s="41">
        <f t="shared" si="345"/>
        <v>-714.82075471698101</v>
      </c>
      <c r="Z280" s="41">
        <f t="shared" si="346"/>
        <v>150</v>
      </c>
      <c r="AA280" s="41">
        <f t="shared" si="347"/>
        <v>414.82075471698113</v>
      </c>
      <c r="AB280" s="53"/>
      <c r="AC280" s="126" t="str">
        <f t="shared" ref="AC280:AC327" si="416">IF(IF(D$57=E$57,AND($C280&gt;=MIN(D$58,E$58),$C280&lt;=MAX(D$58,E$58)),AND(D280&gt;=MIN(D$57,E$57),D280&lt;=MAX(D$57,E$57))),D280,"")</f>
        <v/>
      </c>
      <c r="AD280" s="41">
        <f t="shared" si="348"/>
        <v>585.17924528301887</v>
      </c>
      <c r="AE280" s="41" t="str">
        <f t="shared" si="349"/>
        <v/>
      </c>
      <c r="AF280" s="41" t="str">
        <f t="shared" si="350"/>
        <v/>
      </c>
      <c r="AG280" s="41" t="str">
        <f t="shared" si="351"/>
        <v/>
      </c>
      <c r="AH280" s="41" t="str">
        <f t="shared" si="352"/>
        <v/>
      </c>
      <c r="AI280" s="41" t="str">
        <f t="shared" si="353"/>
        <v/>
      </c>
      <c r="AJ280" s="112">
        <f t="shared" si="354"/>
        <v>-585.17924528301887</v>
      </c>
      <c r="AK280" s="126" t="str">
        <f t="shared" ref="AK280:AK327" si="417">IF(IF(D$62=E$62,AND($C280&gt;=MIN(D$63,E$63),$C280&lt;=MAX(D$63,E$63)),AND(L280&gt;=MIN(D$62,E$62),L280&lt;=MAX(D$62,E$62))),L280,"")</f>
        <v/>
      </c>
      <c r="AL280" s="41" t="str">
        <f t="shared" si="355"/>
        <v/>
      </c>
      <c r="AM280" s="41" t="str">
        <f t="shared" si="356"/>
        <v/>
      </c>
      <c r="AN280" s="41" t="str">
        <f t="shared" si="357"/>
        <v/>
      </c>
      <c r="AO280" s="41" t="str">
        <f t="shared" si="358"/>
        <v/>
      </c>
      <c r="AP280" s="41" t="str">
        <f t="shared" si="359"/>
        <v/>
      </c>
      <c r="AQ280" s="41" t="str">
        <f t="shared" si="360"/>
        <v/>
      </c>
      <c r="AR280" s="112" t="str">
        <f t="shared" si="361"/>
        <v/>
      </c>
      <c r="AS280" s="123" t="str">
        <f t="shared" ref="AS280:AS327" si="418">IF(IF(D$67=E$67,AND($C280&gt;=MIN(D$68,E$68),$C280&lt;=MAX(D$68,E$68)),AND(T280&gt;=MIN(D$67,E$67),T280&lt;=MAX(D$67,E$67))),T280,"")</f>
        <v/>
      </c>
      <c r="AT280" s="41" t="str">
        <f t="shared" si="362"/>
        <v/>
      </c>
      <c r="AU280" s="41" t="str">
        <f t="shared" si="363"/>
        <v/>
      </c>
      <c r="AV280" s="41" t="str">
        <f t="shared" si="364"/>
        <v/>
      </c>
      <c r="AW280" s="41" t="str">
        <f t="shared" si="365"/>
        <v/>
      </c>
      <c r="AX280" s="41" t="str">
        <f t="shared" si="366"/>
        <v/>
      </c>
      <c r="AY280" s="41" t="str">
        <f t="shared" si="367"/>
        <v/>
      </c>
      <c r="AZ280" s="41" t="str">
        <f t="shared" ref="AZ280:AZ327" si="419">IF(IF(K$67=L$67,AND($C280&gt;=MIN(K$68,L$68),$C280&lt;=MAX(K$68,L$68)),AND(AA280&gt;=MIN(K$67,L$67),AA280&lt;=MAX(K$67,L$67))),AA280,"")</f>
        <v/>
      </c>
      <c r="BA280" s="53"/>
      <c r="BB280" s="147" cm="1">
        <f t="array" ref="BB280:BC280">IFERROR(_xlfn._xlws.SORT(_xlfn.UNIQUE(_xlfn._xlws.FILTER($AC280:$AZ280,ISNUMBER($AC280:$AZ280)),TRUE),,,TRUE),"")</f>
        <v>-585.17924528301887</v>
      </c>
      <c r="BC280" s="51">
        <v>585.17924528301887</v>
      </c>
      <c r="BD280" s="51"/>
      <c r="BE280" s="51"/>
      <c r="BF280" s="51"/>
      <c r="BG280" s="51"/>
      <c r="BH280" s="51"/>
      <c r="BI280" s="51"/>
      <c r="BJ280" s="51">
        <f t="shared" ref="BJ280:BJ327" si="420">IF(ISNUMBER(BB280),$C280,"")</f>
        <v>564.82075471698113</v>
      </c>
      <c r="BK280" s="51">
        <f t="shared" si="368"/>
        <v>564.82075471698113</v>
      </c>
      <c r="BL280" s="51" t="str">
        <f t="shared" si="369"/>
        <v/>
      </c>
      <c r="BM280" s="51" t="str">
        <f t="shared" si="370"/>
        <v/>
      </c>
      <c r="BN280" s="51" t="str">
        <f t="shared" si="371"/>
        <v/>
      </c>
      <c r="BO280" s="51" t="str">
        <f t="shared" si="372"/>
        <v/>
      </c>
      <c r="BP280" s="51" t="str">
        <f t="shared" si="373"/>
        <v/>
      </c>
      <c r="BQ280" s="148" t="str">
        <f t="shared" si="374"/>
        <v/>
      </c>
      <c r="BR280" s="170">
        <f t="shared" si="398"/>
        <v>2</v>
      </c>
      <c r="BS280" s="172">
        <f t="shared" si="399"/>
        <v>1170.3584905660377</v>
      </c>
      <c r="BT280" s="172">
        <f t="shared" si="375"/>
        <v>0</v>
      </c>
      <c r="BU280" s="172">
        <f t="shared" si="376"/>
        <v>0</v>
      </c>
      <c r="BV280" s="172">
        <f t="shared" si="377"/>
        <v>0</v>
      </c>
      <c r="BW280" s="172">
        <f t="shared" si="378"/>
        <v>0</v>
      </c>
      <c r="BX280" s="172">
        <f t="shared" si="379"/>
        <v>0</v>
      </c>
      <c r="BY280" s="173">
        <f t="shared" si="380"/>
        <v>0</v>
      </c>
      <c r="BZ280" s="123" cm="1">
        <f t="array" ref="BZ280">IF(ISEVEN(BR280),SUM(BS280:BY280),SUM(ABS(BS280:BY280)))</f>
        <v>1170.3584905660377</v>
      </c>
      <c r="CA280" s="112">
        <f t="shared" si="400"/>
        <v>16468.931363474545</v>
      </c>
      <c r="CB280" s="126">
        <f t="shared" si="401"/>
        <v>0</v>
      </c>
      <c r="CC280" s="41">
        <f t="shared" si="381"/>
        <v>0</v>
      </c>
      <c r="CD280" s="41">
        <f t="shared" si="382"/>
        <v>0</v>
      </c>
      <c r="CE280" s="41">
        <f t="shared" si="383"/>
        <v>0</v>
      </c>
      <c r="CF280" s="41">
        <f t="shared" si="384"/>
        <v>0</v>
      </c>
      <c r="CG280" s="41">
        <f t="shared" si="385"/>
        <v>0</v>
      </c>
      <c r="CH280" s="112">
        <f t="shared" si="386"/>
        <v>0</v>
      </c>
      <c r="CI280" s="196">
        <f t="shared" si="402"/>
        <v>0</v>
      </c>
      <c r="CJ280" s="2">
        <f t="shared" si="403"/>
        <v>564.82075471698113</v>
      </c>
      <c r="CK280" s="200">
        <f t="shared" si="387"/>
        <v>0</v>
      </c>
      <c r="CL280" s="201">
        <f t="shared" si="388"/>
        <v>564.82075471698113</v>
      </c>
      <c r="CN280" s="126">
        <f t="shared" si="389"/>
        <v>564.82075471698113</v>
      </c>
      <c r="CO280" s="50">
        <f t="shared" si="404"/>
        <v>4.5420796460176986E-3</v>
      </c>
      <c r="CP280" s="40">
        <f t="shared" si="405"/>
        <v>25.5</v>
      </c>
      <c r="CQ280" s="41">
        <f t="shared" si="406"/>
        <v>419957.74976860092</v>
      </c>
      <c r="CR280" s="41">
        <f t="shared" si="407"/>
        <v>419957.74976860092</v>
      </c>
      <c r="CS280" s="41">
        <f t="shared" si="408"/>
        <v>0</v>
      </c>
      <c r="CT280" s="41">
        <f t="shared" si="409"/>
        <v>237200853.17354628</v>
      </c>
      <c r="CU280" s="112">
        <f t="shared" si="410"/>
        <v>0</v>
      </c>
      <c r="CW280" s="21">
        <v>3</v>
      </c>
      <c r="CX280" s="41">
        <v>32</v>
      </c>
      <c r="CY280" s="41">
        <v>530</v>
      </c>
      <c r="CZ280" s="51">
        <f t="shared" si="390"/>
        <v>530</v>
      </c>
      <c r="DA280" s="50">
        <f t="shared" si="411"/>
        <v>4.3787610619469026E-3</v>
      </c>
      <c r="DB280" s="40">
        <f t="shared" si="391"/>
        <v>875.75221238938047</v>
      </c>
      <c r="DC280" s="40">
        <f t="shared" si="392"/>
        <v>25.5</v>
      </c>
      <c r="DD280" s="51">
        <f t="shared" si="393"/>
        <v>374.5</v>
      </c>
      <c r="DE280" s="39">
        <f t="shared" si="412"/>
        <v>301190.77088496066</v>
      </c>
      <c r="DF280" s="41">
        <v>0</v>
      </c>
      <c r="DG280" s="51">
        <v>530</v>
      </c>
      <c r="DH280" s="41">
        <f t="shared" si="394"/>
        <v>301190.77088496066</v>
      </c>
      <c r="DI280" s="41">
        <f t="shared" si="395"/>
        <v>0</v>
      </c>
      <c r="DJ280" s="41">
        <f t="shared" si="396"/>
        <v>159631108.56902915</v>
      </c>
      <c r="DK280" s="112">
        <f t="shared" si="397"/>
        <v>0</v>
      </c>
    </row>
    <row r="281" spans="2:116" x14ac:dyDescent="0.25">
      <c r="B281" s="129">
        <v>4</v>
      </c>
      <c r="C281" s="114">
        <f>+$D$77-(B281-0.5)*$G$270</f>
        <v>550.74905660377362</v>
      </c>
      <c r="D281" s="41" t="str">
        <f t="shared" si="413"/>
        <v/>
      </c>
      <c r="E281" s="41">
        <f t="shared" si="327"/>
        <v>599.25094339622638</v>
      </c>
      <c r="F281" s="41">
        <f t="shared" si="328"/>
        <v>750</v>
      </c>
      <c r="G281" s="41">
        <f t="shared" si="329"/>
        <v>1700.7490566037734</v>
      </c>
      <c r="H281" s="41" t="str">
        <f t="shared" si="330"/>
        <v/>
      </c>
      <c r="I281" s="41">
        <f t="shared" si="331"/>
        <v>-1700.7490566037734</v>
      </c>
      <c r="J281" s="41">
        <f t="shared" si="332"/>
        <v>-750</v>
      </c>
      <c r="K281" s="121">
        <f t="shared" si="333"/>
        <v>-599.25094339622638</v>
      </c>
      <c r="L281" s="126" t="str">
        <f t="shared" si="414"/>
        <v/>
      </c>
      <c r="M281" s="41">
        <f t="shared" si="334"/>
        <v>-400.74905660377362</v>
      </c>
      <c r="N281" s="41">
        <f t="shared" si="335"/>
        <v>-150</v>
      </c>
      <c r="O281" s="41">
        <f t="shared" si="336"/>
        <v>700.74905660377362</v>
      </c>
      <c r="P281" s="41" t="str">
        <f t="shared" si="337"/>
        <v/>
      </c>
      <c r="Q281" s="41">
        <f t="shared" si="338"/>
        <v>-1400.7490566037734</v>
      </c>
      <c r="R281" s="41">
        <f t="shared" si="339"/>
        <v>-550</v>
      </c>
      <c r="S281" s="112">
        <f t="shared" si="340"/>
        <v>-299.25094339622638</v>
      </c>
      <c r="T281" s="123" t="str">
        <f t="shared" si="415"/>
        <v/>
      </c>
      <c r="U281" s="41">
        <f t="shared" si="341"/>
        <v>299.25094339622638</v>
      </c>
      <c r="V281" s="41">
        <f t="shared" si="342"/>
        <v>550</v>
      </c>
      <c r="W281" s="41">
        <f t="shared" si="343"/>
        <v>1400.7490566037734</v>
      </c>
      <c r="X281" s="41" t="str">
        <f t="shared" si="344"/>
        <v/>
      </c>
      <c r="Y281" s="41">
        <f t="shared" si="345"/>
        <v>-700.74905660377362</v>
      </c>
      <c r="Z281" s="41">
        <f t="shared" si="346"/>
        <v>150</v>
      </c>
      <c r="AA281" s="41">
        <f t="shared" si="347"/>
        <v>400.74905660377362</v>
      </c>
      <c r="AB281" s="53"/>
      <c r="AC281" s="126" t="str">
        <f t="shared" si="416"/>
        <v/>
      </c>
      <c r="AD281" s="41">
        <f t="shared" si="348"/>
        <v>599.25094339622638</v>
      </c>
      <c r="AE281" s="41" t="str">
        <f t="shared" si="349"/>
        <v/>
      </c>
      <c r="AF281" s="41" t="str">
        <f t="shared" si="350"/>
        <v/>
      </c>
      <c r="AG281" s="41" t="str">
        <f t="shared" si="351"/>
        <v/>
      </c>
      <c r="AH281" s="41" t="str">
        <f t="shared" si="352"/>
        <v/>
      </c>
      <c r="AI281" s="41" t="str">
        <f t="shared" si="353"/>
        <v/>
      </c>
      <c r="AJ281" s="112">
        <f t="shared" si="354"/>
        <v>-599.25094339622638</v>
      </c>
      <c r="AK281" s="126" t="str">
        <f t="shared" si="417"/>
        <v/>
      </c>
      <c r="AL281" s="41" t="str">
        <f t="shared" si="355"/>
        <v/>
      </c>
      <c r="AM281" s="41" t="str">
        <f t="shared" si="356"/>
        <v/>
      </c>
      <c r="AN281" s="41" t="str">
        <f t="shared" si="357"/>
        <v/>
      </c>
      <c r="AO281" s="41" t="str">
        <f t="shared" si="358"/>
        <v/>
      </c>
      <c r="AP281" s="41" t="str">
        <f t="shared" si="359"/>
        <v/>
      </c>
      <c r="AQ281" s="41" t="str">
        <f t="shared" si="360"/>
        <v/>
      </c>
      <c r="AR281" s="112" t="str">
        <f t="shared" si="361"/>
        <v/>
      </c>
      <c r="AS281" s="123" t="str">
        <f t="shared" si="418"/>
        <v/>
      </c>
      <c r="AT281" s="41" t="str">
        <f t="shared" si="362"/>
        <v/>
      </c>
      <c r="AU281" s="41" t="str">
        <f t="shared" si="363"/>
        <v/>
      </c>
      <c r="AV281" s="41" t="str">
        <f t="shared" si="364"/>
        <v/>
      </c>
      <c r="AW281" s="41" t="str">
        <f t="shared" si="365"/>
        <v/>
      </c>
      <c r="AX281" s="41" t="str">
        <f t="shared" si="366"/>
        <v/>
      </c>
      <c r="AY281" s="41" t="str">
        <f t="shared" si="367"/>
        <v/>
      </c>
      <c r="AZ281" s="41" t="str">
        <f t="shared" si="419"/>
        <v/>
      </c>
      <c r="BA281" s="53"/>
      <c r="BB281" s="147" cm="1">
        <f t="array" ref="BB281:BC281">IFERROR(_xlfn._xlws.SORT(_xlfn.UNIQUE(_xlfn._xlws.FILTER($AC281:$AZ281,ISNUMBER($AC281:$AZ281)),TRUE),,,TRUE),"")</f>
        <v>-599.25094339622638</v>
      </c>
      <c r="BC281" s="51">
        <v>599.25094339622638</v>
      </c>
      <c r="BD281" s="51"/>
      <c r="BE281" s="51"/>
      <c r="BF281" s="51"/>
      <c r="BG281" s="51"/>
      <c r="BH281" s="51"/>
      <c r="BI281" s="51"/>
      <c r="BJ281" s="51">
        <f t="shared" si="420"/>
        <v>550.74905660377362</v>
      </c>
      <c r="BK281" s="51">
        <f t="shared" si="368"/>
        <v>550.74905660377362</v>
      </c>
      <c r="BL281" s="51" t="str">
        <f t="shared" si="369"/>
        <v/>
      </c>
      <c r="BM281" s="51" t="str">
        <f t="shared" si="370"/>
        <v/>
      </c>
      <c r="BN281" s="51" t="str">
        <f t="shared" si="371"/>
        <v/>
      </c>
      <c r="BO281" s="51" t="str">
        <f t="shared" si="372"/>
        <v/>
      </c>
      <c r="BP281" s="51" t="str">
        <f t="shared" si="373"/>
        <v/>
      </c>
      <c r="BQ281" s="148" t="str">
        <f t="shared" si="374"/>
        <v/>
      </c>
      <c r="BR281" s="170">
        <f t="shared" si="398"/>
        <v>2</v>
      </c>
      <c r="BS281" s="172">
        <f t="shared" si="399"/>
        <v>1198.5018867924528</v>
      </c>
      <c r="BT281" s="172">
        <f t="shared" si="375"/>
        <v>0</v>
      </c>
      <c r="BU281" s="172">
        <f t="shared" si="376"/>
        <v>0</v>
      </c>
      <c r="BV281" s="172">
        <f t="shared" si="377"/>
        <v>0</v>
      </c>
      <c r="BW281" s="172">
        <f t="shared" si="378"/>
        <v>0</v>
      </c>
      <c r="BX281" s="172">
        <f t="shared" si="379"/>
        <v>0</v>
      </c>
      <c r="BY281" s="173">
        <f t="shared" si="380"/>
        <v>0</v>
      </c>
      <c r="BZ281" s="123" cm="1">
        <f t="array" ref="BZ281">IF(ISEVEN(BR281),SUM(BS281:BY281),SUM(ABS(BS281:BY281)))</f>
        <v>1198.5018867924528</v>
      </c>
      <c r="CA281" s="112">
        <f t="shared" si="400"/>
        <v>16864.956739053043</v>
      </c>
      <c r="CB281" s="126">
        <f t="shared" si="401"/>
        <v>0</v>
      </c>
      <c r="CC281" s="41">
        <f t="shared" si="381"/>
        <v>0</v>
      </c>
      <c r="CD281" s="41">
        <f t="shared" si="382"/>
        <v>0</v>
      </c>
      <c r="CE281" s="41">
        <f t="shared" si="383"/>
        <v>0</v>
      </c>
      <c r="CF281" s="41">
        <f t="shared" si="384"/>
        <v>0</v>
      </c>
      <c r="CG281" s="41">
        <f t="shared" si="385"/>
        <v>0</v>
      </c>
      <c r="CH281" s="112">
        <f t="shared" si="386"/>
        <v>0</v>
      </c>
      <c r="CI281" s="196">
        <f t="shared" si="402"/>
        <v>0</v>
      </c>
      <c r="CJ281" s="2">
        <f t="shared" si="403"/>
        <v>550.74905660377362</v>
      </c>
      <c r="CK281" s="200">
        <f t="shared" si="387"/>
        <v>0</v>
      </c>
      <c r="CL281" s="201">
        <f t="shared" si="388"/>
        <v>550.74905660377362</v>
      </c>
      <c r="CN281" s="126">
        <f t="shared" si="389"/>
        <v>550.74905660377362</v>
      </c>
      <c r="CO281" s="50">
        <f t="shared" si="404"/>
        <v>4.4760796460176994E-3</v>
      </c>
      <c r="CP281" s="40">
        <f t="shared" si="405"/>
        <v>25.5</v>
      </c>
      <c r="CQ281" s="41">
        <f t="shared" si="406"/>
        <v>430056.39684585261</v>
      </c>
      <c r="CR281" s="41">
        <f t="shared" si="407"/>
        <v>430056.39684585261</v>
      </c>
      <c r="CS281" s="41">
        <f t="shared" si="408"/>
        <v>0</v>
      </c>
      <c r="CT281" s="41">
        <f t="shared" si="409"/>
        <v>236853154.84927142</v>
      </c>
      <c r="CU281" s="112">
        <f t="shared" si="410"/>
        <v>0</v>
      </c>
      <c r="CW281" s="21">
        <v>4</v>
      </c>
      <c r="CX281" s="41">
        <v>32</v>
      </c>
      <c r="CY281" s="41">
        <v>530</v>
      </c>
      <c r="CZ281" s="51">
        <f t="shared" si="390"/>
        <v>530</v>
      </c>
      <c r="DA281" s="50">
        <f t="shared" si="411"/>
        <v>4.3787610619469026E-3</v>
      </c>
      <c r="DB281" s="40">
        <f t="shared" si="391"/>
        <v>875.75221238938047</v>
      </c>
      <c r="DC281" s="40">
        <f t="shared" si="392"/>
        <v>25.5</v>
      </c>
      <c r="DD281" s="51">
        <f t="shared" si="393"/>
        <v>374.5</v>
      </c>
      <c r="DE281" s="39">
        <f t="shared" si="412"/>
        <v>301190.77088496066</v>
      </c>
      <c r="DF281" s="41">
        <v>200</v>
      </c>
      <c r="DG281" s="51">
        <v>530</v>
      </c>
      <c r="DH281" s="41">
        <f t="shared" si="394"/>
        <v>301190.77088496066</v>
      </c>
      <c r="DI281" s="41">
        <f t="shared" si="395"/>
        <v>0</v>
      </c>
      <c r="DJ281" s="41">
        <f t="shared" si="396"/>
        <v>159631108.56902915</v>
      </c>
      <c r="DK281" s="112">
        <f t="shared" si="397"/>
        <v>0</v>
      </c>
    </row>
    <row r="282" spans="2:116" x14ac:dyDescent="0.25">
      <c r="B282" s="129">
        <v>5</v>
      </c>
      <c r="C282" s="114">
        <f>+$D$77-(B282-0.5)*$G$270</f>
        <v>536.67735849056601</v>
      </c>
      <c r="D282" s="41" t="str">
        <f t="shared" si="413"/>
        <v/>
      </c>
      <c r="E282" s="41">
        <f t="shared" si="327"/>
        <v>613.32264150943399</v>
      </c>
      <c r="F282" s="41">
        <f t="shared" si="328"/>
        <v>750</v>
      </c>
      <c r="G282" s="41">
        <f t="shared" si="329"/>
        <v>1686.6773584905659</v>
      </c>
      <c r="H282" s="41" t="str">
        <f t="shared" si="330"/>
        <v/>
      </c>
      <c r="I282" s="41">
        <f t="shared" si="331"/>
        <v>-1686.6773584905659</v>
      </c>
      <c r="J282" s="41">
        <f t="shared" si="332"/>
        <v>-750</v>
      </c>
      <c r="K282" s="121">
        <f t="shared" si="333"/>
        <v>-613.32264150943399</v>
      </c>
      <c r="L282" s="126" t="str">
        <f t="shared" si="414"/>
        <v/>
      </c>
      <c r="M282" s="41">
        <f t="shared" si="334"/>
        <v>-386.67735849056606</v>
      </c>
      <c r="N282" s="41">
        <f t="shared" si="335"/>
        <v>-150</v>
      </c>
      <c r="O282" s="41">
        <f t="shared" si="336"/>
        <v>686.67735849056601</v>
      </c>
      <c r="P282" s="41" t="str">
        <f t="shared" si="337"/>
        <v/>
      </c>
      <c r="Q282" s="41">
        <f t="shared" si="338"/>
        <v>-1386.6773584905659</v>
      </c>
      <c r="R282" s="41">
        <f t="shared" si="339"/>
        <v>-550</v>
      </c>
      <c r="S282" s="112">
        <f t="shared" si="340"/>
        <v>-313.32264150943394</v>
      </c>
      <c r="T282" s="123" t="str">
        <f t="shared" si="415"/>
        <v/>
      </c>
      <c r="U282" s="41">
        <f t="shared" si="341"/>
        <v>313.32264150943394</v>
      </c>
      <c r="V282" s="41">
        <f t="shared" si="342"/>
        <v>550</v>
      </c>
      <c r="W282" s="41">
        <f t="shared" si="343"/>
        <v>1386.6773584905659</v>
      </c>
      <c r="X282" s="41" t="str">
        <f t="shared" si="344"/>
        <v/>
      </c>
      <c r="Y282" s="41">
        <f t="shared" si="345"/>
        <v>-686.67735849056601</v>
      </c>
      <c r="Z282" s="41">
        <f t="shared" si="346"/>
        <v>150</v>
      </c>
      <c r="AA282" s="41">
        <f t="shared" si="347"/>
        <v>386.67735849056606</v>
      </c>
      <c r="AB282" s="53"/>
      <c r="AC282" s="126" t="str">
        <f t="shared" si="416"/>
        <v/>
      </c>
      <c r="AD282" s="41">
        <f t="shared" si="348"/>
        <v>613.32264150943399</v>
      </c>
      <c r="AE282" s="41" t="str">
        <f t="shared" si="349"/>
        <v/>
      </c>
      <c r="AF282" s="41" t="str">
        <f t="shared" si="350"/>
        <v/>
      </c>
      <c r="AG282" s="41" t="str">
        <f t="shared" si="351"/>
        <v/>
      </c>
      <c r="AH282" s="41" t="str">
        <f t="shared" si="352"/>
        <v/>
      </c>
      <c r="AI282" s="41" t="str">
        <f t="shared" si="353"/>
        <v/>
      </c>
      <c r="AJ282" s="112">
        <f t="shared" si="354"/>
        <v>-613.32264150943399</v>
      </c>
      <c r="AK282" s="126" t="str">
        <f t="shared" si="417"/>
        <v/>
      </c>
      <c r="AL282" s="41" t="str">
        <f t="shared" si="355"/>
        <v/>
      </c>
      <c r="AM282" s="41" t="str">
        <f t="shared" si="356"/>
        <v/>
      </c>
      <c r="AN282" s="41" t="str">
        <f t="shared" si="357"/>
        <v/>
      </c>
      <c r="AO282" s="41" t="str">
        <f t="shared" si="358"/>
        <v/>
      </c>
      <c r="AP282" s="41" t="str">
        <f t="shared" si="359"/>
        <v/>
      </c>
      <c r="AQ282" s="41" t="str">
        <f t="shared" si="360"/>
        <v/>
      </c>
      <c r="AR282" s="112" t="str">
        <f t="shared" si="361"/>
        <v/>
      </c>
      <c r="AS282" s="123" t="str">
        <f t="shared" si="418"/>
        <v/>
      </c>
      <c r="AT282" s="41" t="str">
        <f t="shared" si="362"/>
        <v/>
      </c>
      <c r="AU282" s="41" t="str">
        <f t="shared" si="363"/>
        <v/>
      </c>
      <c r="AV282" s="41" t="str">
        <f t="shared" si="364"/>
        <v/>
      </c>
      <c r="AW282" s="41" t="str">
        <f t="shared" si="365"/>
        <v/>
      </c>
      <c r="AX282" s="41" t="str">
        <f t="shared" si="366"/>
        <v/>
      </c>
      <c r="AY282" s="41" t="str">
        <f t="shared" si="367"/>
        <v/>
      </c>
      <c r="AZ282" s="41" t="str">
        <f t="shared" si="419"/>
        <v/>
      </c>
      <c r="BA282" s="53"/>
      <c r="BB282" s="147" cm="1">
        <f t="array" ref="BB282:BC282">IFERROR(_xlfn._xlws.SORT(_xlfn.UNIQUE(_xlfn._xlws.FILTER($AC282:$AZ282,ISNUMBER($AC282:$AZ282)),TRUE),,,TRUE),"")</f>
        <v>-613.32264150943399</v>
      </c>
      <c r="BC282" s="51">
        <v>613.32264150943399</v>
      </c>
      <c r="BD282" s="51"/>
      <c r="BE282" s="51"/>
      <c r="BF282" s="51"/>
      <c r="BG282" s="51"/>
      <c r="BH282" s="51"/>
      <c r="BI282" s="51"/>
      <c r="BJ282" s="51">
        <f t="shared" si="420"/>
        <v>536.67735849056601</v>
      </c>
      <c r="BK282" s="51">
        <f t="shared" si="368"/>
        <v>536.67735849056601</v>
      </c>
      <c r="BL282" s="51" t="str">
        <f t="shared" si="369"/>
        <v/>
      </c>
      <c r="BM282" s="51" t="str">
        <f t="shared" si="370"/>
        <v/>
      </c>
      <c r="BN282" s="51" t="str">
        <f t="shared" si="371"/>
        <v/>
      </c>
      <c r="BO282" s="51" t="str">
        <f t="shared" si="372"/>
        <v/>
      </c>
      <c r="BP282" s="51" t="str">
        <f t="shared" si="373"/>
        <v/>
      </c>
      <c r="BQ282" s="148" t="str">
        <f t="shared" si="374"/>
        <v/>
      </c>
      <c r="BR282" s="170">
        <f t="shared" si="398"/>
        <v>2</v>
      </c>
      <c r="BS282" s="172">
        <f t="shared" si="399"/>
        <v>1226.645283018868</v>
      </c>
      <c r="BT282" s="172">
        <f t="shared" si="375"/>
        <v>0</v>
      </c>
      <c r="BU282" s="172">
        <f t="shared" si="376"/>
        <v>0</v>
      </c>
      <c r="BV282" s="172">
        <f t="shared" si="377"/>
        <v>0</v>
      </c>
      <c r="BW282" s="172">
        <f t="shared" si="378"/>
        <v>0</v>
      </c>
      <c r="BX282" s="172">
        <f t="shared" si="379"/>
        <v>0</v>
      </c>
      <c r="BY282" s="173">
        <f t="shared" si="380"/>
        <v>0</v>
      </c>
      <c r="BZ282" s="123" cm="1">
        <f t="array" ref="BZ282">IF(ISEVEN(BR282),SUM(BS282:BY282),SUM(ABS(BS282:BY282)))</f>
        <v>1226.645283018868</v>
      </c>
      <c r="CA282" s="112">
        <f t="shared" si="400"/>
        <v>17260.982114631541</v>
      </c>
      <c r="CB282" s="126">
        <f t="shared" si="401"/>
        <v>0</v>
      </c>
      <c r="CC282" s="41">
        <f t="shared" si="381"/>
        <v>0</v>
      </c>
      <c r="CD282" s="41">
        <f t="shared" si="382"/>
        <v>0</v>
      </c>
      <c r="CE282" s="41">
        <f t="shared" si="383"/>
        <v>0</v>
      </c>
      <c r="CF282" s="41">
        <f t="shared" si="384"/>
        <v>0</v>
      </c>
      <c r="CG282" s="41">
        <f t="shared" si="385"/>
        <v>0</v>
      </c>
      <c r="CH282" s="112">
        <f t="shared" si="386"/>
        <v>0</v>
      </c>
      <c r="CI282" s="196">
        <f t="shared" si="402"/>
        <v>0</v>
      </c>
      <c r="CJ282" s="2">
        <f t="shared" si="403"/>
        <v>536.67735849056601</v>
      </c>
      <c r="CK282" s="200">
        <f t="shared" si="387"/>
        <v>0</v>
      </c>
      <c r="CL282" s="201">
        <f t="shared" si="388"/>
        <v>536.67735849056601</v>
      </c>
      <c r="CN282" s="126">
        <f t="shared" si="389"/>
        <v>536.67735849056601</v>
      </c>
      <c r="CO282" s="50">
        <f t="shared" si="404"/>
        <v>4.4100796460176984E-3</v>
      </c>
      <c r="CP282" s="40">
        <f t="shared" si="405"/>
        <v>25.5</v>
      </c>
      <c r="CQ282" s="41">
        <f t="shared" si="406"/>
        <v>440155.0439231043</v>
      </c>
      <c r="CR282" s="41">
        <f t="shared" si="407"/>
        <v>440155.0439231043</v>
      </c>
      <c r="CS282" s="41">
        <f t="shared" si="408"/>
        <v>0</v>
      </c>
      <c r="CT282" s="41">
        <f t="shared" si="409"/>
        <v>236221246.29895067</v>
      </c>
      <c r="CU282" s="112">
        <f t="shared" si="410"/>
        <v>0</v>
      </c>
      <c r="CW282" s="21">
        <v>5</v>
      </c>
      <c r="CX282" s="41">
        <v>32</v>
      </c>
      <c r="CY282" s="41">
        <v>530</v>
      </c>
      <c r="CZ282" s="51">
        <f t="shared" si="390"/>
        <v>530</v>
      </c>
      <c r="DA282" s="50">
        <f t="shared" si="411"/>
        <v>4.3787610619469026E-3</v>
      </c>
      <c r="DB282" s="40">
        <f t="shared" si="391"/>
        <v>875.75221238938047</v>
      </c>
      <c r="DC282" s="40">
        <f t="shared" si="392"/>
        <v>25.5</v>
      </c>
      <c r="DD282" s="51">
        <f t="shared" si="393"/>
        <v>374.5</v>
      </c>
      <c r="DE282" s="39">
        <f t="shared" si="412"/>
        <v>301190.77088496066</v>
      </c>
      <c r="DF282" s="41">
        <v>400</v>
      </c>
      <c r="DG282" s="51">
        <v>530</v>
      </c>
      <c r="DH282" s="41">
        <f t="shared" si="394"/>
        <v>301190.77088496066</v>
      </c>
      <c r="DI282" s="41">
        <f t="shared" si="395"/>
        <v>0</v>
      </c>
      <c r="DJ282" s="41">
        <f t="shared" si="396"/>
        <v>159631108.56902915</v>
      </c>
      <c r="DK282" s="112">
        <f t="shared" si="397"/>
        <v>0</v>
      </c>
    </row>
    <row r="283" spans="2:116" x14ac:dyDescent="0.25">
      <c r="B283" s="129">
        <v>6</v>
      </c>
      <c r="C283" s="114">
        <f>+$D$77-(B283-0.5)*$G$270</f>
        <v>522.6056603773585</v>
      </c>
      <c r="D283" s="41" t="str">
        <f t="shared" si="413"/>
        <v/>
      </c>
      <c r="E283" s="41">
        <f t="shared" si="327"/>
        <v>627.3943396226415</v>
      </c>
      <c r="F283" s="41">
        <f t="shared" si="328"/>
        <v>750</v>
      </c>
      <c r="G283" s="41">
        <f t="shared" si="329"/>
        <v>1672.6056603773584</v>
      </c>
      <c r="H283" s="41" t="str">
        <f t="shared" si="330"/>
        <v/>
      </c>
      <c r="I283" s="41">
        <f t="shared" si="331"/>
        <v>-1672.6056603773584</v>
      </c>
      <c r="J283" s="41">
        <f t="shared" si="332"/>
        <v>-750</v>
      </c>
      <c r="K283" s="121">
        <f t="shared" si="333"/>
        <v>-627.3943396226415</v>
      </c>
      <c r="L283" s="126" t="str">
        <f t="shared" si="414"/>
        <v/>
      </c>
      <c r="M283" s="41">
        <f t="shared" si="334"/>
        <v>-372.6056603773585</v>
      </c>
      <c r="N283" s="41">
        <f t="shared" si="335"/>
        <v>-150</v>
      </c>
      <c r="O283" s="41">
        <f t="shared" si="336"/>
        <v>672.60566037735839</v>
      </c>
      <c r="P283" s="41" t="str">
        <f t="shared" si="337"/>
        <v/>
      </c>
      <c r="Q283" s="41">
        <f t="shared" si="338"/>
        <v>-1372.6056603773584</v>
      </c>
      <c r="R283" s="41">
        <f t="shared" si="339"/>
        <v>-550</v>
      </c>
      <c r="S283" s="112">
        <f t="shared" si="340"/>
        <v>-327.3943396226415</v>
      </c>
      <c r="T283" s="123" t="str">
        <f t="shared" si="415"/>
        <v/>
      </c>
      <c r="U283" s="41">
        <f t="shared" si="341"/>
        <v>327.3943396226415</v>
      </c>
      <c r="V283" s="41">
        <f t="shared" si="342"/>
        <v>550</v>
      </c>
      <c r="W283" s="41">
        <f t="shared" si="343"/>
        <v>1372.6056603773584</v>
      </c>
      <c r="X283" s="41" t="str">
        <f t="shared" si="344"/>
        <v/>
      </c>
      <c r="Y283" s="41">
        <f t="shared" si="345"/>
        <v>-672.60566037735839</v>
      </c>
      <c r="Z283" s="41">
        <f t="shared" si="346"/>
        <v>150</v>
      </c>
      <c r="AA283" s="41">
        <f t="shared" si="347"/>
        <v>372.6056603773585</v>
      </c>
      <c r="AB283" s="53"/>
      <c r="AC283" s="126" t="str">
        <f t="shared" si="416"/>
        <v/>
      </c>
      <c r="AD283" s="41">
        <f t="shared" si="348"/>
        <v>627.3943396226415</v>
      </c>
      <c r="AE283" s="41" t="str">
        <f t="shared" si="349"/>
        <v/>
      </c>
      <c r="AF283" s="41" t="str">
        <f t="shared" si="350"/>
        <v/>
      </c>
      <c r="AG283" s="41" t="str">
        <f t="shared" si="351"/>
        <v/>
      </c>
      <c r="AH283" s="41" t="str">
        <f t="shared" si="352"/>
        <v/>
      </c>
      <c r="AI283" s="41" t="str">
        <f t="shared" si="353"/>
        <v/>
      </c>
      <c r="AJ283" s="112">
        <f t="shared" si="354"/>
        <v>-627.3943396226415</v>
      </c>
      <c r="AK283" s="126" t="str">
        <f t="shared" si="417"/>
        <v/>
      </c>
      <c r="AL283" s="41" t="str">
        <f t="shared" si="355"/>
        <v/>
      </c>
      <c r="AM283" s="41" t="str">
        <f t="shared" si="356"/>
        <v/>
      </c>
      <c r="AN283" s="41" t="str">
        <f t="shared" si="357"/>
        <v/>
      </c>
      <c r="AO283" s="41" t="str">
        <f t="shared" si="358"/>
        <v/>
      </c>
      <c r="AP283" s="41" t="str">
        <f t="shared" si="359"/>
        <v/>
      </c>
      <c r="AQ283" s="41" t="str">
        <f t="shared" si="360"/>
        <v/>
      </c>
      <c r="AR283" s="112" t="str">
        <f t="shared" si="361"/>
        <v/>
      </c>
      <c r="AS283" s="123" t="str">
        <f t="shared" si="418"/>
        <v/>
      </c>
      <c r="AT283" s="41" t="str">
        <f t="shared" si="362"/>
        <v/>
      </c>
      <c r="AU283" s="41" t="str">
        <f t="shared" si="363"/>
        <v/>
      </c>
      <c r="AV283" s="41" t="str">
        <f t="shared" si="364"/>
        <v/>
      </c>
      <c r="AW283" s="41" t="str">
        <f t="shared" si="365"/>
        <v/>
      </c>
      <c r="AX283" s="41" t="str">
        <f t="shared" si="366"/>
        <v/>
      </c>
      <c r="AY283" s="41" t="str">
        <f t="shared" si="367"/>
        <v/>
      </c>
      <c r="AZ283" s="41" t="str">
        <f t="shared" si="419"/>
        <v/>
      </c>
      <c r="BA283" s="53"/>
      <c r="BB283" s="147" cm="1">
        <f t="array" ref="BB283:BC283">IFERROR(_xlfn._xlws.SORT(_xlfn.UNIQUE(_xlfn._xlws.FILTER($AC283:$AZ283,ISNUMBER($AC283:$AZ283)),TRUE),,,TRUE),"")</f>
        <v>-627.3943396226415</v>
      </c>
      <c r="BC283" s="51">
        <v>627.3943396226415</v>
      </c>
      <c r="BD283" s="51"/>
      <c r="BE283" s="51"/>
      <c r="BF283" s="51"/>
      <c r="BG283" s="51"/>
      <c r="BH283" s="51"/>
      <c r="BI283" s="51"/>
      <c r="BJ283" s="51">
        <f t="shared" si="420"/>
        <v>522.6056603773585</v>
      </c>
      <c r="BK283" s="51">
        <f t="shared" si="368"/>
        <v>522.6056603773585</v>
      </c>
      <c r="BL283" s="51" t="str">
        <f t="shared" si="369"/>
        <v/>
      </c>
      <c r="BM283" s="51" t="str">
        <f t="shared" si="370"/>
        <v/>
      </c>
      <c r="BN283" s="51" t="str">
        <f t="shared" si="371"/>
        <v/>
      </c>
      <c r="BO283" s="51" t="str">
        <f t="shared" si="372"/>
        <v/>
      </c>
      <c r="BP283" s="51" t="str">
        <f t="shared" si="373"/>
        <v/>
      </c>
      <c r="BQ283" s="148" t="str">
        <f t="shared" si="374"/>
        <v/>
      </c>
      <c r="BR283" s="170">
        <f t="shared" si="398"/>
        <v>2</v>
      </c>
      <c r="BS283" s="172">
        <f t="shared" si="399"/>
        <v>1254.788679245283</v>
      </c>
      <c r="BT283" s="172">
        <f t="shared" si="375"/>
        <v>0</v>
      </c>
      <c r="BU283" s="172">
        <f t="shared" si="376"/>
        <v>0</v>
      </c>
      <c r="BV283" s="172">
        <f t="shared" si="377"/>
        <v>0</v>
      </c>
      <c r="BW283" s="172">
        <f t="shared" si="378"/>
        <v>0</v>
      </c>
      <c r="BX283" s="172">
        <f t="shared" si="379"/>
        <v>0</v>
      </c>
      <c r="BY283" s="173">
        <f t="shared" si="380"/>
        <v>0</v>
      </c>
      <c r="BZ283" s="123" cm="1">
        <f t="array" ref="BZ283">IF(ISEVEN(BR283),SUM(BS283:BY283),SUM(ABS(BS283:BY283)))</f>
        <v>1254.788679245283</v>
      </c>
      <c r="CA283" s="112">
        <f t="shared" si="400"/>
        <v>17657.007490210039</v>
      </c>
      <c r="CB283" s="126">
        <f t="shared" si="401"/>
        <v>0</v>
      </c>
      <c r="CC283" s="41">
        <f t="shared" si="381"/>
        <v>0</v>
      </c>
      <c r="CD283" s="41">
        <f t="shared" si="382"/>
        <v>0</v>
      </c>
      <c r="CE283" s="41">
        <f t="shared" si="383"/>
        <v>0</v>
      </c>
      <c r="CF283" s="41">
        <f t="shared" si="384"/>
        <v>0</v>
      </c>
      <c r="CG283" s="41">
        <f t="shared" si="385"/>
        <v>0</v>
      </c>
      <c r="CH283" s="112">
        <f t="shared" si="386"/>
        <v>0</v>
      </c>
      <c r="CI283" s="196">
        <f t="shared" si="402"/>
        <v>0</v>
      </c>
      <c r="CJ283" s="2">
        <f t="shared" si="403"/>
        <v>522.6056603773585</v>
      </c>
      <c r="CK283" s="200">
        <f t="shared" si="387"/>
        <v>0</v>
      </c>
      <c r="CL283" s="201">
        <f t="shared" si="388"/>
        <v>522.6056603773585</v>
      </c>
      <c r="CN283" s="126">
        <f t="shared" si="389"/>
        <v>522.6056603773585</v>
      </c>
      <c r="CO283" s="50">
        <f t="shared" si="404"/>
        <v>4.3440796460176992E-3</v>
      </c>
      <c r="CP283" s="40">
        <f t="shared" si="405"/>
        <v>25.5</v>
      </c>
      <c r="CQ283" s="41">
        <f t="shared" si="406"/>
        <v>450253.69100035599</v>
      </c>
      <c r="CR283" s="41">
        <f t="shared" si="407"/>
        <v>450253.69100035599</v>
      </c>
      <c r="CS283" s="41">
        <f t="shared" si="408"/>
        <v>0</v>
      </c>
      <c r="CT283" s="41">
        <f t="shared" si="409"/>
        <v>235305127.52258417</v>
      </c>
      <c r="CU283" s="112">
        <f t="shared" si="410"/>
        <v>0</v>
      </c>
      <c r="CW283" s="21">
        <v>6</v>
      </c>
      <c r="CX283" s="41">
        <v>32</v>
      </c>
      <c r="CY283" s="41">
        <v>-530</v>
      </c>
      <c r="CZ283" s="51">
        <f t="shared" si="390"/>
        <v>-530</v>
      </c>
      <c r="DA283" s="50">
        <f t="shared" si="411"/>
        <v>-5.9292035398230054E-4</v>
      </c>
      <c r="DB283" s="40">
        <f t="shared" si="391"/>
        <v>-118.58407079646011</v>
      </c>
      <c r="DC283" s="40">
        <f t="shared" si="392"/>
        <v>0</v>
      </c>
      <c r="DD283" s="51">
        <f t="shared" si="393"/>
        <v>-118.58407079646011</v>
      </c>
      <c r="DE283" s="39">
        <f t="shared" si="412"/>
        <v>-95370.968485614343</v>
      </c>
      <c r="DF283" s="41">
        <v>-400</v>
      </c>
      <c r="DG283" s="51">
        <v>-530</v>
      </c>
      <c r="DH283" s="41">
        <f t="shared" si="394"/>
        <v>-95370.968485614343</v>
      </c>
      <c r="DI283" s="41">
        <f t="shared" si="395"/>
        <v>0</v>
      </c>
      <c r="DJ283" s="41">
        <f t="shared" si="396"/>
        <v>50546613.297375605</v>
      </c>
      <c r="DK283" s="112">
        <f t="shared" si="397"/>
        <v>0</v>
      </c>
    </row>
    <row r="284" spans="2:116" x14ac:dyDescent="0.25">
      <c r="B284" s="129">
        <v>7</v>
      </c>
      <c r="C284" s="114">
        <f>+$D$77-(B284-0.5)*$G$270</f>
        <v>508.53396226415094</v>
      </c>
      <c r="D284" s="41" t="str">
        <f t="shared" si="413"/>
        <v/>
      </c>
      <c r="E284" s="41">
        <f t="shared" si="327"/>
        <v>641.466037735849</v>
      </c>
      <c r="F284" s="41">
        <f t="shared" si="328"/>
        <v>750</v>
      </c>
      <c r="G284" s="41">
        <f t="shared" si="329"/>
        <v>1658.5339622641509</v>
      </c>
      <c r="H284" s="41" t="str">
        <f t="shared" si="330"/>
        <v/>
      </c>
      <c r="I284" s="41">
        <f t="shared" si="331"/>
        <v>-1658.5339622641509</v>
      </c>
      <c r="J284" s="41">
        <f t="shared" si="332"/>
        <v>-750</v>
      </c>
      <c r="K284" s="121">
        <f t="shared" si="333"/>
        <v>-641.466037735849</v>
      </c>
      <c r="L284" s="126" t="str">
        <f t="shared" si="414"/>
        <v/>
      </c>
      <c r="M284" s="41">
        <f t="shared" si="334"/>
        <v>-358.533962264151</v>
      </c>
      <c r="N284" s="41">
        <f t="shared" si="335"/>
        <v>-150</v>
      </c>
      <c r="O284" s="41">
        <f t="shared" si="336"/>
        <v>658.53396226415089</v>
      </c>
      <c r="P284" s="41" t="str">
        <f t="shared" si="337"/>
        <v/>
      </c>
      <c r="Q284" s="41">
        <f t="shared" si="338"/>
        <v>-1358.5339622641509</v>
      </c>
      <c r="R284" s="41">
        <f t="shared" si="339"/>
        <v>-550</v>
      </c>
      <c r="S284" s="112">
        <f t="shared" si="340"/>
        <v>-341.466037735849</v>
      </c>
      <c r="T284" s="123" t="str">
        <f t="shared" si="415"/>
        <v/>
      </c>
      <c r="U284" s="41">
        <f t="shared" si="341"/>
        <v>341.466037735849</v>
      </c>
      <c r="V284" s="41">
        <f t="shared" si="342"/>
        <v>550</v>
      </c>
      <c r="W284" s="41">
        <f t="shared" si="343"/>
        <v>1358.5339622641509</v>
      </c>
      <c r="X284" s="41" t="str">
        <f t="shared" si="344"/>
        <v/>
      </c>
      <c r="Y284" s="41">
        <f t="shared" si="345"/>
        <v>-658.53396226415089</v>
      </c>
      <c r="Z284" s="41">
        <f t="shared" si="346"/>
        <v>150</v>
      </c>
      <c r="AA284" s="41">
        <f t="shared" si="347"/>
        <v>358.533962264151</v>
      </c>
      <c r="AB284" s="53"/>
      <c r="AC284" s="126" t="str">
        <f t="shared" si="416"/>
        <v/>
      </c>
      <c r="AD284" s="41">
        <f t="shared" si="348"/>
        <v>641.466037735849</v>
      </c>
      <c r="AE284" s="41" t="str">
        <f t="shared" si="349"/>
        <v/>
      </c>
      <c r="AF284" s="41" t="str">
        <f t="shared" si="350"/>
        <v/>
      </c>
      <c r="AG284" s="41" t="str">
        <f t="shared" si="351"/>
        <v/>
      </c>
      <c r="AH284" s="41" t="str">
        <f t="shared" si="352"/>
        <v/>
      </c>
      <c r="AI284" s="41" t="str">
        <f t="shared" si="353"/>
        <v/>
      </c>
      <c r="AJ284" s="112">
        <f t="shared" si="354"/>
        <v>-641.466037735849</v>
      </c>
      <c r="AK284" s="126" t="str">
        <f t="shared" si="417"/>
        <v/>
      </c>
      <c r="AL284" s="41" t="str">
        <f t="shared" si="355"/>
        <v/>
      </c>
      <c r="AM284" s="41" t="str">
        <f t="shared" si="356"/>
        <v/>
      </c>
      <c r="AN284" s="41" t="str">
        <f t="shared" si="357"/>
        <v/>
      </c>
      <c r="AO284" s="41" t="str">
        <f t="shared" si="358"/>
        <v/>
      </c>
      <c r="AP284" s="41" t="str">
        <f t="shared" si="359"/>
        <v/>
      </c>
      <c r="AQ284" s="41" t="str">
        <f t="shared" si="360"/>
        <v/>
      </c>
      <c r="AR284" s="112" t="str">
        <f t="shared" si="361"/>
        <v/>
      </c>
      <c r="AS284" s="123" t="str">
        <f t="shared" si="418"/>
        <v/>
      </c>
      <c r="AT284" s="41" t="str">
        <f t="shared" si="362"/>
        <v/>
      </c>
      <c r="AU284" s="41" t="str">
        <f t="shared" si="363"/>
        <v/>
      </c>
      <c r="AV284" s="41" t="str">
        <f t="shared" si="364"/>
        <v/>
      </c>
      <c r="AW284" s="41" t="str">
        <f t="shared" si="365"/>
        <v/>
      </c>
      <c r="AX284" s="41" t="str">
        <f t="shared" si="366"/>
        <v/>
      </c>
      <c r="AY284" s="41" t="str">
        <f t="shared" si="367"/>
        <v/>
      </c>
      <c r="AZ284" s="41" t="str">
        <f t="shared" si="419"/>
        <v/>
      </c>
      <c r="BA284" s="53"/>
      <c r="BB284" s="147" cm="1">
        <f t="array" ref="BB284:BC284">IFERROR(_xlfn._xlws.SORT(_xlfn.UNIQUE(_xlfn._xlws.FILTER($AC284:$AZ284,ISNUMBER($AC284:$AZ284)),TRUE),,,TRUE),"")</f>
        <v>-641.466037735849</v>
      </c>
      <c r="BC284" s="51">
        <v>641.466037735849</v>
      </c>
      <c r="BD284" s="51"/>
      <c r="BE284" s="51"/>
      <c r="BF284" s="51"/>
      <c r="BG284" s="51"/>
      <c r="BH284" s="51"/>
      <c r="BI284" s="51"/>
      <c r="BJ284" s="51">
        <f t="shared" si="420"/>
        <v>508.53396226415094</v>
      </c>
      <c r="BK284" s="51">
        <f t="shared" si="368"/>
        <v>508.53396226415094</v>
      </c>
      <c r="BL284" s="51" t="str">
        <f t="shared" si="369"/>
        <v/>
      </c>
      <c r="BM284" s="51" t="str">
        <f t="shared" si="370"/>
        <v/>
      </c>
      <c r="BN284" s="51" t="str">
        <f t="shared" si="371"/>
        <v/>
      </c>
      <c r="BO284" s="51" t="str">
        <f t="shared" si="372"/>
        <v/>
      </c>
      <c r="BP284" s="51" t="str">
        <f t="shared" si="373"/>
        <v/>
      </c>
      <c r="BQ284" s="148" t="str">
        <f t="shared" si="374"/>
        <v/>
      </c>
      <c r="BR284" s="170">
        <f t="shared" si="398"/>
        <v>2</v>
      </c>
      <c r="BS284" s="172">
        <f t="shared" si="399"/>
        <v>1282.932075471698</v>
      </c>
      <c r="BT284" s="172">
        <f t="shared" si="375"/>
        <v>0</v>
      </c>
      <c r="BU284" s="172">
        <f t="shared" si="376"/>
        <v>0</v>
      </c>
      <c r="BV284" s="172">
        <f t="shared" si="377"/>
        <v>0</v>
      </c>
      <c r="BW284" s="172">
        <f t="shared" si="378"/>
        <v>0</v>
      </c>
      <c r="BX284" s="172">
        <f t="shared" si="379"/>
        <v>0</v>
      </c>
      <c r="BY284" s="173">
        <f t="shared" si="380"/>
        <v>0</v>
      </c>
      <c r="BZ284" s="123" cm="1">
        <f t="array" ref="BZ284">IF(ISEVEN(BR284),SUM(BS284:BY284),SUM(ABS(BS284:BY284)))</f>
        <v>1282.932075471698</v>
      </c>
      <c r="CA284" s="112">
        <f t="shared" si="400"/>
        <v>18053.032865788533</v>
      </c>
      <c r="CB284" s="126">
        <f t="shared" si="401"/>
        <v>0</v>
      </c>
      <c r="CC284" s="41">
        <f t="shared" si="381"/>
        <v>0</v>
      </c>
      <c r="CD284" s="41">
        <f t="shared" si="382"/>
        <v>0</v>
      </c>
      <c r="CE284" s="41">
        <f t="shared" si="383"/>
        <v>0</v>
      </c>
      <c r="CF284" s="41">
        <f t="shared" si="384"/>
        <v>0</v>
      </c>
      <c r="CG284" s="41">
        <f t="shared" si="385"/>
        <v>0</v>
      </c>
      <c r="CH284" s="112">
        <f t="shared" si="386"/>
        <v>0</v>
      </c>
      <c r="CI284" s="196">
        <f t="shared" si="402"/>
        <v>0</v>
      </c>
      <c r="CJ284" s="2">
        <f t="shared" si="403"/>
        <v>508.53396226415094</v>
      </c>
      <c r="CK284" s="200">
        <f t="shared" si="387"/>
        <v>0</v>
      </c>
      <c r="CL284" s="201">
        <f t="shared" si="388"/>
        <v>508.53396226415094</v>
      </c>
      <c r="CN284" s="126">
        <f t="shared" si="389"/>
        <v>508.53396226415094</v>
      </c>
      <c r="CO284" s="50">
        <f t="shared" si="404"/>
        <v>4.2780796460176991E-3</v>
      </c>
      <c r="CP284" s="40">
        <f t="shared" si="405"/>
        <v>25.5</v>
      </c>
      <c r="CQ284" s="41">
        <f t="shared" si="406"/>
        <v>460352.33807760756</v>
      </c>
      <c r="CR284" s="41">
        <f t="shared" si="407"/>
        <v>460352.33807760756</v>
      </c>
      <c r="CS284" s="41">
        <f t="shared" si="408"/>
        <v>0</v>
      </c>
      <c r="CT284" s="41">
        <f t="shared" si="409"/>
        <v>234104798.52017173</v>
      </c>
      <c r="CU284" s="112">
        <f t="shared" si="410"/>
        <v>0</v>
      </c>
      <c r="CW284" s="21">
        <v>7</v>
      </c>
      <c r="CX284" s="41">
        <v>32</v>
      </c>
      <c r="CY284" s="41">
        <v>-530</v>
      </c>
      <c r="CZ284" s="51">
        <f t="shared" si="390"/>
        <v>-530</v>
      </c>
      <c r="DA284" s="50">
        <f t="shared" si="411"/>
        <v>-5.9292035398230054E-4</v>
      </c>
      <c r="DB284" s="40">
        <f t="shared" si="391"/>
        <v>-118.58407079646011</v>
      </c>
      <c r="DC284" s="40">
        <f t="shared" si="392"/>
        <v>0</v>
      </c>
      <c r="DD284" s="51">
        <f t="shared" si="393"/>
        <v>-118.58407079646011</v>
      </c>
      <c r="DE284" s="39">
        <f t="shared" si="412"/>
        <v>-95370.968485614343</v>
      </c>
      <c r="DF284" s="41">
        <v>-200</v>
      </c>
      <c r="DG284" s="51">
        <v>-530</v>
      </c>
      <c r="DH284" s="41">
        <f t="shared" si="394"/>
        <v>-95370.968485614343</v>
      </c>
      <c r="DI284" s="41">
        <f t="shared" si="395"/>
        <v>0</v>
      </c>
      <c r="DJ284" s="41">
        <f t="shared" si="396"/>
        <v>50546613.297375605</v>
      </c>
      <c r="DK284" s="112">
        <f t="shared" si="397"/>
        <v>0</v>
      </c>
    </row>
    <row r="285" spans="2:116" x14ac:dyDescent="0.25">
      <c r="B285" s="129">
        <v>8</v>
      </c>
      <c r="C285" s="114">
        <f>+$D$77-(B285-0.5)*$G$270</f>
        <v>494.46226415094338</v>
      </c>
      <c r="D285" s="41" t="str">
        <f t="shared" si="413"/>
        <v/>
      </c>
      <c r="E285" s="41">
        <f t="shared" si="327"/>
        <v>655.53773584905662</v>
      </c>
      <c r="F285" s="41">
        <f t="shared" si="328"/>
        <v>750</v>
      </c>
      <c r="G285" s="41">
        <f t="shared" si="329"/>
        <v>1644.4622641509434</v>
      </c>
      <c r="H285" s="41" t="str">
        <f t="shared" si="330"/>
        <v/>
      </c>
      <c r="I285" s="41">
        <f t="shared" si="331"/>
        <v>-1644.4622641509434</v>
      </c>
      <c r="J285" s="41">
        <f t="shared" si="332"/>
        <v>-750</v>
      </c>
      <c r="K285" s="121">
        <f t="shared" si="333"/>
        <v>-655.53773584905662</v>
      </c>
      <c r="L285" s="126" t="str">
        <f t="shared" si="414"/>
        <v/>
      </c>
      <c r="M285" s="41">
        <f t="shared" si="334"/>
        <v>-344.46226415094338</v>
      </c>
      <c r="N285" s="41">
        <f t="shared" si="335"/>
        <v>-150</v>
      </c>
      <c r="O285" s="41">
        <f t="shared" si="336"/>
        <v>644.46226415094338</v>
      </c>
      <c r="P285" s="41" t="str">
        <f t="shared" si="337"/>
        <v/>
      </c>
      <c r="Q285" s="41">
        <f t="shared" si="338"/>
        <v>-1344.4622641509434</v>
      </c>
      <c r="R285" s="41">
        <f t="shared" si="339"/>
        <v>-550</v>
      </c>
      <c r="S285" s="112">
        <f t="shared" si="340"/>
        <v>-355.53773584905662</v>
      </c>
      <c r="T285" s="123" t="str">
        <f t="shared" si="415"/>
        <v/>
      </c>
      <c r="U285" s="41">
        <f t="shared" si="341"/>
        <v>355.53773584905662</v>
      </c>
      <c r="V285" s="41">
        <f t="shared" si="342"/>
        <v>550</v>
      </c>
      <c r="W285" s="41">
        <f t="shared" si="343"/>
        <v>1344.4622641509434</v>
      </c>
      <c r="X285" s="41" t="str">
        <f t="shared" si="344"/>
        <v/>
      </c>
      <c r="Y285" s="41">
        <f t="shared" si="345"/>
        <v>-644.46226415094338</v>
      </c>
      <c r="Z285" s="41">
        <f t="shared" si="346"/>
        <v>150</v>
      </c>
      <c r="AA285" s="41">
        <f t="shared" si="347"/>
        <v>344.46226415094338</v>
      </c>
      <c r="AB285" s="53"/>
      <c r="AC285" s="126" t="str">
        <f t="shared" si="416"/>
        <v/>
      </c>
      <c r="AD285" s="41">
        <f t="shared" si="348"/>
        <v>655.53773584905662</v>
      </c>
      <c r="AE285" s="41" t="str">
        <f t="shared" si="349"/>
        <v/>
      </c>
      <c r="AF285" s="41" t="str">
        <f t="shared" si="350"/>
        <v/>
      </c>
      <c r="AG285" s="41" t="str">
        <f t="shared" si="351"/>
        <v/>
      </c>
      <c r="AH285" s="41" t="str">
        <f t="shared" si="352"/>
        <v/>
      </c>
      <c r="AI285" s="41" t="str">
        <f t="shared" si="353"/>
        <v/>
      </c>
      <c r="AJ285" s="112">
        <f t="shared" si="354"/>
        <v>-655.53773584905662</v>
      </c>
      <c r="AK285" s="126" t="str">
        <f t="shared" si="417"/>
        <v/>
      </c>
      <c r="AL285" s="41" t="str">
        <f t="shared" si="355"/>
        <v/>
      </c>
      <c r="AM285" s="41" t="str">
        <f t="shared" si="356"/>
        <v/>
      </c>
      <c r="AN285" s="41" t="str">
        <f t="shared" si="357"/>
        <v/>
      </c>
      <c r="AO285" s="41" t="str">
        <f t="shared" si="358"/>
        <v/>
      </c>
      <c r="AP285" s="41" t="str">
        <f t="shared" si="359"/>
        <v/>
      </c>
      <c r="AQ285" s="41" t="str">
        <f t="shared" si="360"/>
        <v/>
      </c>
      <c r="AR285" s="112" t="str">
        <f t="shared" si="361"/>
        <v/>
      </c>
      <c r="AS285" s="123" t="str">
        <f t="shared" si="418"/>
        <v/>
      </c>
      <c r="AT285" s="41" t="str">
        <f t="shared" si="362"/>
        <v/>
      </c>
      <c r="AU285" s="41" t="str">
        <f t="shared" si="363"/>
        <v/>
      </c>
      <c r="AV285" s="41" t="str">
        <f t="shared" si="364"/>
        <v/>
      </c>
      <c r="AW285" s="41" t="str">
        <f t="shared" si="365"/>
        <v/>
      </c>
      <c r="AX285" s="41" t="str">
        <f t="shared" si="366"/>
        <v/>
      </c>
      <c r="AY285" s="41" t="str">
        <f t="shared" si="367"/>
        <v/>
      </c>
      <c r="AZ285" s="41" t="str">
        <f t="shared" si="419"/>
        <v/>
      </c>
      <c r="BA285" s="53"/>
      <c r="BB285" s="147" cm="1">
        <f t="array" ref="BB285:BC285">IFERROR(_xlfn._xlws.SORT(_xlfn.UNIQUE(_xlfn._xlws.FILTER($AC285:$AZ285,ISNUMBER($AC285:$AZ285)),TRUE),,,TRUE),"")</f>
        <v>-655.53773584905662</v>
      </c>
      <c r="BC285" s="51">
        <v>655.53773584905662</v>
      </c>
      <c r="BD285" s="51"/>
      <c r="BE285" s="51"/>
      <c r="BF285" s="51"/>
      <c r="BG285" s="51"/>
      <c r="BH285" s="51"/>
      <c r="BI285" s="51"/>
      <c r="BJ285" s="51">
        <f t="shared" si="420"/>
        <v>494.46226415094338</v>
      </c>
      <c r="BK285" s="51">
        <f t="shared" si="368"/>
        <v>494.46226415094338</v>
      </c>
      <c r="BL285" s="51" t="str">
        <f t="shared" si="369"/>
        <v/>
      </c>
      <c r="BM285" s="51" t="str">
        <f t="shared" si="370"/>
        <v/>
      </c>
      <c r="BN285" s="51" t="str">
        <f t="shared" si="371"/>
        <v/>
      </c>
      <c r="BO285" s="51" t="str">
        <f t="shared" si="372"/>
        <v/>
      </c>
      <c r="BP285" s="51" t="str">
        <f t="shared" si="373"/>
        <v/>
      </c>
      <c r="BQ285" s="148" t="str">
        <f t="shared" si="374"/>
        <v/>
      </c>
      <c r="BR285" s="170">
        <f t="shared" si="398"/>
        <v>2</v>
      </c>
      <c r="BS285" s="172">
        <f t="shared" si="399"/>
        <v>1311.0754716981132</v>
      </c>
      <c r="BT285" s="172">
        <f t="shared" si="375"/>
        <v>0</v>
      </c>
      <c r="BU285" s="172">
        <f t="shared" si="376"/>
        <v>0</v>
      </c>
      <c r="BV285" s="172">
        <f t="shared" si="377"/>
        <v>0</v>
      </c>
      <c r="BW285" s="172">
        <f t="shared" si="378"/>
        <v>0</v>
      </c>
      <c r="BX285" s="172">
        <f t="shared" si="379"/>
        <v>0</v>
      </c>
      <c r="BY285" s="173">
        <f t="shared" si="380"/>
        <v>0</v>
      </c>
      <c r="BZ285" s="123" cm="1">
        <f t="array" ref="BZ285">IF(ISEVEN(BR285),SUM(BS285:BY285),SUM(ABS(BS285:BY285)))</f>
        <v>1311.0754716981132</v>
      </c>
      <c r="CA285" s="112">
        <f t="shared" si="400"/>
        <v>18449.058241367034</v>
      </c>
      <c r="CB285" s="126">
        <f t="shared" si="401"/>
        <v>0</v>
      </c>
      <c r="CC285" s="41">
        <f t="shared" si="381"/>
        <v>0</v>
      </c>
      <c r="CD285" s="41">
        <f t="shared" si="382"/>
        <v>0</v>
      </c>
      <c r="CE285" s="41">
        <f t="shared" si="383"/>
        <v>0</v>
      </c>
      <c r="CF285" s="41">
        <f t="shared" si="384"/>
        <v>0</v>
      </c>
      <c r="CG285" s="41">
        <f t="shared" si="385"/>
        <v>0</v>
      </c>
      <c r="CH285" s="112">
        <f t="shared" si="386"/>
        <v>0</v>
      </c>
      <c r="CI285" s="196">
        <f t="shared" si="402"/>
        <v>0</v>
      </c>
      <c r="CJ285" s="2">
        <f t="shared" si="403"/>
        <v>494.46226415094338</v>
      </c>
      <c r="CK285" s="200">
        <f t="shared" si="387"/>
        <v>0</v>
      </c>
      <c r="CL285" s="201">
        <f t="shared" si="388"/>
        <v>494.46226415094338</v>
      </c>
      <c r="CN285" s="126">
        <f t="shared" si="389"/>
        <v>494.46226415094338</v>
      </c>
      <c r="CO285" s="50">
        <f t="shared" si="404"/>
        <v>4.2120796460176991E-3</v>
      </c>
      <c r="CP285" s="40">
        <f t="shared" si="405"/>
        <v>25.5</v>
      </c>
      <c r="CQ285" s="41">
        <f t="shared" si="406"/>
        <v>470450.98515485937</v>
      </c>
      <c r="CR285" s="41">
        <f t="shared" si="407"/>
        <v>470450.98515485937</v>
      </c>
      <c r="CS285" s="41">
        <f t="shared" si="408"/>
        <v>0</v>
      </c>
      <c r="CT285" s="41">
        <f t="shared" si="409"/>
        <v>232620259.29171363</v>
      </c>
      <c r="CU285" s="112">
        <f t="shared" si="410"/>
        <v>0</v>
      </c>
      <c r="CW285" s="21">
        <v>8</v>
      </c>
      <c r="CX285" s="41">
        <v>32</v>
      </c>
      <c r="CY285" s="41">
        <v>-530</v>
      </c>
      <c r="CZ285" s="51">
        <f t="shared" si="390"/>
        <v>-530</v>
      </c>
      <c r="DA285" s="50">
        <f t="shared" si="411"/>
        <v>-5.9292035398230054E-4</v>
      </c>
      <c r="DB285" s="40">
        <f t="shared" si="391"/>
        <v>-118.58407079646011</v>
      </c>
      <c r="DC285" s="40">
        <f t="shared" si="392"/>
        <v>0</v>
      </c>
      <c r="DD285" s="51">
        <f t="shared" si="393"/>
        <v>-118.58407079646011</v>
      </c>
      <c r="DE285" s="39">
        <f t="shared" si="412"/>
        <v>-95370.968485614343</v>
      </c>
      <c r="DF285" s="41">
        <v>0</v>
      </c>
      <c r="DG285" s="51">
        <v>-530</v>
      </c>
      <c r="DH285" s="41">
        <f t="shared" si="394"/>
        <v>-95370.968485614343</v>
      </c>
      <c r="DI285" s="41">
        <f t="shared" si="395"/>
        <v>0</v>
      </c>
      <c r="DJ285" s="41">
        <f t="shared" si="396"/>
        <v>50546613.297375605</v>
      </c>
      <c r="DK285" s="112">
        <f t="shared" si="397"/>
        <v>0</v>
      </c>
    </row>
    <row r="286" spans="2:116" x14ac:dyDescent="0.25">
      <c r="B286" s="129">
        <v>9</v>
      </c>
      <c r="C286" s="114">
        <f>+$D$77-(B286-0.5)*$G$270</f>
        <v>480.39056603773588</v>
      </c>
      <c r="D286" s="41" t="str">
        <f t="shared" si="413"/>
        <v/>
      </c>
      <c r="E286" s="41">
        <f t="shared" si="327"/>
        <v>669.60943396226412</v>
      </c>
      <c r="F286" s="41">
        <f t="shared" si="328"/>
        <v>750</v>
      </c>
      <c r="G286" s="41">
        <f t="shared" si="329"/>
        <v>1630.3905660377359</v>
      </c>
      <c r="H286" s="41" t="str">
        <f t="shared" si="330"/>
        <v/>
      </c>
      <c r="I286" s="41">
        <f t="shared" si="331"/>
        <v>-1630.3905660377359</v>
      </c>
      <c r="J286" s="41">
        <f t="shared" si="332"/>
        <v>-750</v>
      </c>
      <c r="K286" s="121">
        <f t="shared" si="333"/>
        <v>-669.60943396226412</v>
      </c>
      <c r="L286" s="126" t="str">
        <f t="shared" si="414"/>
        <v/>
      </c>
      <c r="M286" s="41">
        <f t="shared" si="334"/>
        <v>-330.39056603773582</v>
      </c>
      <c r="N286" s="41">
        <f t="shared" si="335"/>
        <v>-150</v>
      </c>
      <c r="O286" s="41">
        <f t="shared" si="336"/>
        <v>630.39056603773588</v>
      </c>
      <c r="P286" s="41" t="str">
        <f t="shared" si="337"/>
        <v/>
      </c>
      <c r="Q286" s="41">
        <f t="shared" si="338"/>
        <v>-1330.3905660377359</v>
      </c>
      <c r="R286" s="41">
        <f t="shared" si="339"/>
        <v>-550</v>
      </c>
      <c r="S286" s="112">
        <f t="shared" si="340"/>
        <v>-369.60943396226418</v>
      </c>
      <c r="T286" s="123" t="str">
        <f t="shared" si="415"/>
        <v/>
      </c>
      <c r="U286" s="41">
        <f t="shared" si="341"/>
        <v>369.60943396226418</v>
      </c>
      <c r="V286" s="41">
        <f t="shared" si="342"/>
        <v>550</v>
      </c>
      <c r="W286" s="41">
        <f t="shared" si="343"/>
        <v>1330.3905660377359</v>
      </c>
      <c r="X286" s="41" t="str">
        <f t="shared" si="344"/>
        <v/>
      </c>
      <c r="Y286" s="41">
        <f t="shared" si="345"/>
        <v>-630.39056603773588</v>
      </c>
      <c r="Z286" s="41">
        <f t="shared" si="346"/>
        <v>150</v>
      </c>
      <c r="AA286" s="41">
        <f t="shared" si="347"/>
        <v>330.39056603773582</v>
      </c>
      <c r="AB286" s="53"/>
      <c r="AC286" s="126" t="str">
        <f t="shared" si="416"/>
        <v/>
      </c>
      <c r="AD286" s="41">
        <f t="shared" si="348"/>
        <v>669.60943396226412</v>
      </c>
      <c r="AE286" s="41" t="str">
        <f t="shared" si="349"/>
        <v/>
      </c>
      <c r="AF286" s="41" t="str">
        <f t="shared" si="350"/>
        <v/>
      </c>
      <c r="AG286" s="41" t="str">
        <f t="shared" si="351"/>
        <v/>
      </c>
      <c r="AH286" s="41" t="str">
        <f t="shared" si="352"/>
        <v/>
      </c>
      <c r="AI286" s="41" t="str">
        <f t="shared" si="353"/>
        <v/>
      </c>
      <c r="AJ286" s="112">
        <f t="shared" si="354"/>
        <v>-669.60943396226412</v>
      </c>
      <c r="AK286" s="126" t="str">
        <f t="shared" si="417"/>
        <v/>
      </c>
      <c r="AL286" s="41" t="str">
        <f t="shared" si="355"/>
        <v/>
      </c>
      <c r="AM286" s="41" t="str">
        <f t="shared" si="356"/>
        <v/>
      </c>
      <c r="AN286" s="41" t="str">
        <f t="shared" si="357"/>
        <v/>
      </c>
      <c r="AO286" s="41" t="str">
        <f t="shared" si="358"/>
        <v/>
      </c>
      <c r="AP286" s="41" t="str">
        <f t="shared" si="359"/>
        <v/>
      </c>
      <c r="AQ286" s="41" t="str">
        <f t="shared" si="360"/>
        <v/>
      </c>
      <c r="AR286" s="112" t="str">
        <f t="shared" si="361"/>
        <v/>
      </c>
      <c r="AS286" s="123" t="str">
        <f t="shared" si="418"/>
        <v/>
      </c>
      <c r="AT286" s="41" t="str">
        <f t="shared" si="362"/>
        <v/>
      </c>
      <c r="AU286" s="41" t="str">
        <f t="shared" si="363"/>
        <v/>
      </c>
      <c r="AV286" s="41" t="str">
        <f t="shared" si="364"/>
        <v/>
      </c>
      <c r="AW286" s="41" t="str">
        <f t="shared" si="365"/>
        <v/>
      </c>
      <c r="AX286" s="41" t="str">
        <f t="shared" si="366"/>
        <v/>
      </c>
      <c r="AY286" s="41" t="str">
        <f t="shared" si="367"/>
        <v/>
      </c>
      <c r="AZ286" s="41" t="str">
        <f t="shared" si="419"/>
        <v/>
      </c>
      <c r="BA286" s="53"/>
      <c r="BB286" s="147" cm="1">
        <f t="array" ref="BB286:BC286">IFERROR(_xlfn._xlws.SORT(_xlfn.UNIQUE(_xlfn._xlws.FILTER($AC286:$AZ286,ISNUMBER($AC286:$AZ286)),TRUE),,,TRUE),"")</f>
        <v>-669.60943396226412</v>
      </c>
      <c r="BC286" s="51">
        <v>669.60943396226412</v>
      </c>
      <c r="BD286" s="51"/>
      <c r="BE286" s="51"/>
      <c r="BF286" s="51"/>
      <c r="BG286" s="51"/>
      <c r="BH286" s="51"/>
      <c r="BI286" s="51"/>
      <c r="BJ286" s="51">
        <f t="shared" si="420"/>
        <v>480.39056603773588</v>
      </c>
      <c r="BK286" s="51">
        <f t="shared" si="368"/>
        <v>480.39056603773588</v>
      </c>
      <c r="BL286" s="51" t="str">
        <f t="shared" si="369"/>
        <v/>
      </c>
      <c r="BM286" s="51" t="str">
        <f t="shared" si="370"/>
        <v/>
      </c>
      <c r="BN286" s="51" t="str">
        <f t="shared" si="371"/>
        <v/>
      </c>
      <c r="BO286" s="51" t="str">
        <f t="shared" si="372"/>
        <v/>
      </c>
      <c r="BP286" s="51" t="str">
        <f t="shared" si="373"/>
        <v/>
      </c>
      <c r="BQ286" s="148" t="str">
        <f t="shared" si="374"/>
        <v/>
      </c>
      <c r="BR286" s="170">
        <f t="shared" si="398"/>
        <v>2</v>
      </c>
      <c r="BS286" s="172">
        <f t="shared" si="399"/>
        <v>1339.2188679245282</v>
      </c>
      <c r="BT286" s="172">
        <f t="shared" si="375"/>
        <v>0</v>
      </c>
      <c r="BU286" s="172">
        <f t="shared" si="376"/>
        <v>0</v>
      </c>
      <c r="BV286" s="172">
        <f t="shared" si="377"/>
        <v>0</v>
      </c>
      <c r="BW286" s="172">
        <f t="shared" si="378"/>
        <v>0</v>
      </c>
      <c r="BX286" s="172">
        <f t="shared" si="379"/>
        <v>0</v>
      </c>
      <c r="BY286" s="173">
        <f t="shared" si="380"/>
        <v>0</v>
      </c>
      <c r="BZ286" s="123" cm="1">
        <f t="array" ref="BZ286">IF(ISEVEN(BR286),SUM(BS286:BY286),SUM(ABS(BS286:BY286)))</f>
        <v>1339.2188679245282</v>
      </c>
      <c r="CA286" s="112">
        <f t="shared" si="400"/>
        <v>18845.083616945529</v>
      </c>
      <c r="CB286" s="126">
        <f t="shared" si="401"/>
        <v>0</v>
      </c>
      <c r="CC286" s="41">
        <f t="shared" si="381"/>
        <v>0</v>
      </c>
      <c r="CD286" s="41">
        <f t="shared" si="382"/>
        <v>0</v>
      </c>
      <c r="CE286" s="41">
        <f t="shared" si="383"/>
        <v>0</v>
      </c>
      <c r="CF286" s="41">
        <f t="shared" si="384"/>
        <v>0</v>
      </c>
      <c r="CG286" s="41">
        <f t="shared" si="385"/>
        <v>0</v>
      </c>
      <c r="CH286" s="112">
        <f t="shared" si="386"/>
        <v>0</v>
      </c>
      <c r="CI286" s="196">
        <f t="shared" si="402"/>
        <v>0</v>
      </c>
      <c r="CJ286" s="2">
        <f t="shared" si="403"/>
        <v>480.39056603773588</v>
      </c>
      <c r="CK286" s="200">
        <f t="shared" si="387"/>
        <v>0</v>
      </c>
      <c r="CL286" s="201">
        <f t="shared" si="388"/>
        <v>480.39056603773588</v>
      </c>
      <c r="CN286" s="126">
        <f t="shared" si="389"/>
        <v>480.39056603773588</v>
      </c>
      <c r="CO286" s="50">
        <f t="shared" si="404"/>
        <v>4.146079646017699E-3</v>
      </c>
      <c r="CP286" s="40">
        <f t="shared" si="405"/>
        <v>25.5</v>
      </c>
      <c r="CQ286" s="41">
        <f t="shared" si="406"/>
        <v>480549.63223211101</v>
      </c>
      <c r="CR286" s="41">
        <f t="shared" si="407"/>
        <v>480549.63223211101</v>
      </c>
      <c r="CS286" s="41">
        <f t="shared" si="408"/>
        <v>0</v>
      </c>
      <c r="CT286" s="41">
        <f t="shared" si="409"/>
        <v>230851509.83720961</v>
      </c>
      <c r="CU286" s="112">
        <f t="shared" si="410"/>
        <v>0</v>
      </c>
      <c r="CW286" s="21">
        <v>9</v>
      </c>
      <c r="CX286" s="41">
        <v>32</v>
      </c>
      <c r="CY286" s="41">
        <v>-530</v>
      </c>
      <c r="CZ286" s="51">
        <f t="shared" si="390"/>
        <v>-530</v>
      </c>
      <c r="DA286" s="50">
        <f t="shared" si="411"/>
        <v>-5.9292035398230054E-4</v>
      </c>
      <c r="DB286" s="40">
        <f t="shared" si="391"/>
        <v>-118.58407079646011</v>
      </c>
      <c r="DC286" s="40">
        <f t="shared" si="392"/>
        <v>0</v>
      </c>
      <c r="DD286" s="51">
        <f t="shared" si="393"/>
        <v>-118.58407079646011</v>
      </c>
      <c r="DE286" s="39">
        <f t="shared" si="412"/>
        <v>-95370.968485614343</v>
      </c>
      <c r="DF286" s="41">
        <v>200</v>
      </c>
      <c r="DG286" s="51">
        <v>-530</v>
      </c>
      <c r="DH286" s="41">
        <f t="shared" si="394"/>
        <v>-95370.968485614343</v>
      </c>
      <c r="DI286" s="41">
        <f t="shared" si="395"/>
        <v>0</v>
      </c>
      <c r="DJ286" s="41">
        <f t="shared" si="396"/>
        <v>50546613.297375605</v>
      </c>
      <c r="DK286" s="112">
        <f t="shared" si="397"/>
        <v>0</v>
      </c>
    </row>
    <row r="287" spans="2:116" x14ac:dyDescent="0.25">
      <c r="B287" s="129">
        <v>10</v>
      </c>
      <c r="C287" s="114">
        <f>+$D$77-(B287-0.5)*$G$270</f>
        <v>466.31886792452832</v>
      </c>
      <c r="D287" s="41" t="str">
        <f t="shared" si="413"/>
        <v/>
      </c>
      <c r="E287" s="41">
        <f t="shared" si="327"/>
        <v>683.68113207547174</v>
      </c>
      <c r="F287" s="41">
        <f t="shared" si="328"/>
        <v>750</v>
      </c>
      <c r="G287" s="41">
        <f t="shared" si="329"/>
        <v>1616.3188679245284</v>
      </c>
      <c r="H287" s="41" t="str">
        <f t="shared" si="330"/>
        <v/>
      </c>
      <c r="I287" s="41">
        <f t="shared" si="331"/>
        <v>-1616.3188679245284</v>
      </c>
      <c r="J287" s="41">
        <f t="shared" si="332"/>
        <v>-750</v>
      </c>
      <c r="K287" s="121">
        <f t="shared" si="333"/>
        <v>-683.68113207547174</v>
      </c>
      <c r="L287" s="126" t="str">
        <f t="shared" si="414"/>
        <v/>
      </c>
      <c r="M287" s="41">
        <f t="shared" si="334"/>
        <v>-316.31886792452832</v>
      </c>
      <c r="N287" s="41">
        <f t="shared" si="335"/>
        <v>-150</v>
      </c>
      <c r="O287" s="41">
        <f t="shared" si="336"/>
        <v>616.31886792452826</v>
      </c>
      <c r="P287" s="41" t="str">
        <f t="shared" si="337"/>
        <v/>
      </c>
      <c r="Q287" s="41">
        <f t="shared" si="338"/>
        <v>-1316.3188679245284</v>
      </c>
      <c r="R287" s="41">
        <f t="shared" si="339"/>
        <v>-550</v>
      </c>
      <c r="S287" s="112">
        <f t="shared" si="340"/>
        <v>-383.68113207547168</v>
      </c>
      <c r="T287" s="123" t="str">
        <f t="shared" si="415"/>
        <v/>
      </c>
      <c r="U287" s="41">
        <f t="shared" si="341"/>
        <v>383.68113207547168</v>
      </c>
      <c r="V287" s="41">
        <f t="shared" si="342"/>
        <v>550</v>
      </c>
      <c r="W287" s="41">
        <f t="shared" si="343"/>
        <v>1316.3188679245284</v>
      </c>
      <c r="X287" s="41" t="str">
        <f t="shared" si="344"/>
        <v/>
      </c>
      <c r="Y287" s="41">
        <f t="shared" si="345"/>
        <v>-616.31886792452826</v>
      </c>
      <c r="Z287" s="41">
        <f t="shared" si="346"/>
        <v>150</v>
      </c>
      <c r="AA287" s="41">
        <f t="shared" si="347"/>
        <v>316.31886792452832</v>
      </c>
      <c r="AB287" s="53"/>
      <c r="AC287" s="126" t="str">
        <f t="shared" si="416"/>
        <v/>
      </c>
      <c r="AD287" s="41">
        <f t="shared" si="348"/>
        <v>683.68113207547174</v>
      </c>
      <c r="AE287" s="41" t="str">
        <f t="shared" si="349"/>
        <v/>
      </c>
      <c r="AF287" s="41" t="str">
        <f t="shared" si="350"/>
        <v/>
      </c>
      <c r="AG287" s="41" t="str">
        <f t="shared" si="351"/>
        <v/>
      </c>
      <c r="AH287" s="41" t="str">
        <f t="shared" si="352"/>
        <v/>
      </c>
      <c r="AI287" s="41" t="str">
        <f t="shared" si="353"/>
        <v/>
      </c>
      <c r="AJ287" s="112">
        <f t="shared" si="354"/>
        <v>-683.68113207547174</v>
      </c>
      <c r="AK287" s="126" t="str">
        <f t="shared" si="417"/>
        <v/>
      </c>
      <c r="AL287" s="41" t="str">
        <f t="shared" si="355"/>
        <v/>
      </c>
      <c r="AM287" s="41" t="str">
        <f t="shared" si="356"/>
        <v/>
      </c>
      <c r="AN287" s="41" t="str">
        <f t="shared" si="357"/>
        <v/>
      </c>
      <c r="AO287" s="41" t="str">
        <f t="shared" si="358"/>
        <v/>
      </c>
      <c r="AP287" s="41" t="str">
        <f t="shared" si="359"/>
        <v/>
      </c>
      <c r="AQ287" s="41" t="str">
        <f t="shared" si="360"/>
        <v/>
      </c>
      <c r="AR287" s="112" t="str">
        <f t="shared" si="361"/>
        <v/>
      </c>
      <c r="AS287" s="123" t="str">
        <f t="shared" si="418"/>
        <v/>
      </c>
      <c r="AT287" s="41" t="str">
        <f t="shared" si="362"/>
        <v/>
      </c>
      <c r="AU287" s="41" t="str">
        <f t="shared" si="363"/>
        <v/>
      </c>
      <c r="AV287" s="41" t="str">
        <f t="shared" si="364"/>
        <v/>
      </c>
      <c r="AW287" s="41" t="str">
        <f t="shared" si="365"/>
        <v/>
      </c>
      <c r="AX287" s="41" t="str">
        <f t="shared" si="366"/>
        <v/>
      </c>
      <c r="AY287" s="41" t="str">
        <f t="shared" si="367"/>
        <v/>
      </c>
      <c r="AZ287" s="41" t="str">
        <f t="shared" si="419"/>
        <v/>
      </c>
      <c r="BA287" s="53"/>
      <c r="BB287" s="147" cm="1">
        <f t="array" ref="BB287:BC287">IFERROR(_xlfn._xlws.SORT(_xlfn.UNIQUE(_xlfn._xlws.FILTER($AC287:$AZ287,ISNUMBER($AC287:$AZ287)),TRUE),,,TRUE),"")</f>
        <v>-683.68113207547174</v>
      </c>
      <c r="BC287" s="51">
        <v>683.68113207547174</v>
      </c>
      <c r="BD287" s="51"/>
      <c r="BE287" s="51"/>
      <c r="BF287" s="51"/>
      <c r="BG287" s="51"/>
      <c r="BH287" s="51"/>
      <c r="BI287" s="51"/>
      <c r="BJ287" s="51">
        <f t="shared" si="420"/>
        <v>466.31886792452832</v>
      </c>
      <c r="BK287" s="51">
        <f t="shared" si="368"/>
        <v>466.31886792452832</v>
      </c>
      <c r="BL287" s="51" t="str">
        <f t="shared" si="369"/>
        <v/>
      </c>
      <c r="BM287" s="51" t="str">
        <f t="shared" si="370"/>
        <v/>
      </c>
      <c r="BN287" s="51" t="str">
        <f t="shared" si="371"/>
        <v/>
      </c>
      <c r="BO287" s="51" t="str">
        <f t="shared" si="372"/>
        <v/>
      </c>
      <c r="BP287" s="51" t="str">
        <f t="shared" si="373"/>
        <v/>
      </c>
      <c r="BQ287" s="148" t="str">
        <f t="shared" si="374"/>
        <v/>
      </c>
      <c r="BR287" s="170">
        <f t="shared" si="398"/>
        <v>2</v>
      </c>
      <c r="BS287" s="172">
        <f t="shared" si="399"/>
        <v>1367.3622641509435</v>
      </c>
      <c r="BT287" s="172">
        <f t="shared" si="375"/>
        <v>0</v>
      </c>
      <c r="BU287" s="172">
        <f t="shared" si="376"/>
        <v>0</v>
      </c>
      <c r="BV287" s="172">
        <f t="shared" si="377"/>
        <v>0</v>
      </c>
      <c r="BW287" s="172">
        <f t="shared" si="378"/>
        <v>0</v>
      </c>
      <c r="BX287" s="172">
        <f t="shared" si="379"/>
        <v>0</v>
      </c>
      <c r="BY287" s="173">
        <f t="shared" si="380"/>
        <v>0</v>
      </c>
      <c r="BZ287" s="123" cm="1">
        <f t="array" ref="BZ287">IF(ISEVEN(BR287),SUM(BS287:BY287),SUM(ABS(BS287:BY287)))</f>
        <v>1367.3622641509435</v>
      </c>
      <c r="CA287" s="112">
        <f t="shared" si="400"/>
        <v>19241.10899252403</v>
      </c>
      <c r="CB287" s="126">
        <f t="shared" si="401"/>
        <v>0</v>
      </c>
      <c r="CC287" s="41">
        <f t="shared" si="381"/>
        <v>0</v>
      </c>
      <c r="CD287" s="41">
        <f t="shared" si="382"/>
        <v>0</v>
      </c>
      <c r="CE287" s="41">
        <f t="shared" si="383"/>
        <v>0</v>
      </c>
      <c r="CF287" s="41">
        <f t="shared" si="384"/>
        <v>0</v>
      </c>
      <c r="CG287" s="41">
        <f t="shared" si="385"/>
        <v>0</v>
      </c>
      <c r="CH287" s="112">
        <f t="shared" si="386"/>
        <v>0</v>
      </c>
      <c r="CI287" s="196">
        <f t="shared" si="402"/>
        <v>0</v>
      </c>
      <c r="CJ287" s="2">
        <f t="shared" si="403"/>
        <v>466.31886792452832</v>
      </c>
      <c r="CK287" s="200">
        <f t="shared" si="387"/>
        <v>0</v>
      </c>
      <c r="CL287" s="201">
        <f t="shared" si="388"/>
        <v>466.31886792452832</v>
      </c>
      <c r="CN287" s="126">
        <f t="shared" si="389"/>
        <v>466.31886792452832</v>
      </c>
      <c r="CO287" s="50">
        <f t="shared" si="404"/>
        <v>4.0800796460176989E-3</v>
      </c>
      <c r="CP287" s="40">
        <f t="shared" si="405"/>
        <v>25.5</v>
      </c>
      <c r="CQ287" s="41">
        <f t="shared" si="406"/>
        <v>490648.27930936276</v>
      </c>
      <c r="CR287" s="41">
        <f t="shared" si="407"/>
        <v>490648.27930936276</v>
      </c>
      <c r="CS287" s="41">
        <f t="shared" si="408"/>
        <v>0</v>
      </c>
      <c r="CT287" s="41">
        <f t="shared" si="409"/>
        <v>228798550.15665981</v>
      </c>
      <c r="CU287" s="112">
        <f t="shared" si="410"/>
        <v>0</v>
      </c>
      <c r="CW287" s="21">
        <v>10</v>
      </c>
      <c r="CX287" s="41">
        <v>32</v>
      </c>
      <c r="CY287" s="41">
        <v>-530</v>
      </c>
      <c r="CZ287" s="51">
        <f t="shared" si="390"/>
        <v>-530</v>
      </c>
      <c r="DA287" s="50">
        <f t="shared" si="411"/>
        <v>-5.9292035398230054E-4</v>
      </c>
      <c r="DB287" s="40">
        <f t="shared" si="391"/>
        <v>-118.58407079646011</v>
      </c>
      <c r="DC287" s="40">
        <f t="shared" si="392"/>
        <v>0</v>
      </c>
      <c r="DD287" s="51">
        <f t="shared" si="393"/>
        <v>-118.58407079646011</v>
      </c>
      <c r="DE287" s="39">
        <f t="shared" si="412"/>
        <v>-95370.968485614343</v>
      </c>
      <c r="DF287" s="41">
        <v>400</v>
      </c>
      <c r="DG287" s="51">
        <v>-530</v>
      </c>
      <c r="DH287" s="41">
        <f t="shared" si="394"/>
        <v>-95370.968485614343</v>
      </c>
      <c r="DI287" s="41">
        <f t="shared" si="395"/>
        <v>0</v>
      </c>
      <c r="DJ287" s="41">
        <f t="shared" si="396"/>
        <v>50546613.297375605</v>
      </c>
      <c r="DK287" s="112">
        <f t="shared" si="397"/>
        <v>0</v>
      </c>
    </row>
    <row r="288" spans="2:116" x14ac:dyDescent="0.25">
      <c r="B288" s="129">
        <v>11</v>
      </c>
      <c r="C288" s="114">
        <f>+$D$77-(B288-0.5)*$G$270</f>
        <v>452.24716981132076</v>
      </c>
      <c r="D288" s="41" t="str">
        <f t="shared" si="413"/>
        <v/>
      </c>
      <c r="E288" s="41">
        <f t="shared" si="327"/>
        <v>697.75283018867924</v>
      </c>
      <c r="F288" s="41">
        <f t="shared" si="328"/>
        <v>750</v>
      </c>
      <c r="G288" s="41">
        <f t="shared" si="329"/>
        <v>1602.2471698113209</v>
      </c>
      <c r="H288" s="41" t="str">
        <f t="shared" si="330"/>
        <v/>
      </c>
      <c r="I288" s="41">
        <f t="shared" si="331"/>
        <v>-1602.2471698113209</v>
      </c>
      <c r="J288" s="41">
        <f t="shared" si="332"/>
        <v>-750</v>
      </c>
      <c r="K288" s="121">
        <f t="shared" si="333"/>
        <v>-697.75283018867924</v>
      </c>
      <c r="L288" s="126" t="str">
        <f t="shared" si="414"/>
        <v/>
      </c>
      <c r="M288" s="41">
        <f t="shared" si="334"/>
        <v>-302.24716981132076</v>
      </c>
      <c r="N288" s="41">
        <f t="shared" si="335"/>
        <v>-150</v>
      </c>
      <c r="O288" s="41">
        <f t="shared" si="336"/>
        <v>602.24716981132076</v>
      </c>
      <c r="P288" s="41" t="str">
        <f t="shared" si="337"/>
        <v/>
      </c>
      <c r="Q288" s="41">
        <f t="shared" si="338"/>
        <v>-1302.2471698113209</v>
      </c>
      <c r="R288" s="41">
        <f t="shared" si="339"/>
        <v>-550</v>
      </c>
      <c r="S288" s="112">
        <f t="shared" si="340"/>
        <v>-397.75283018867924</v>
      </c>
      <c r="T288" s="123" t="str">
        <f t="shared" si="415"/>
        <v/>
      </c>
      <c r="U288" s="41">
        <f t="shared" si="341"/>
        <v>397.75283018867924</v>
      </c>
      <c r="V288" s="41">
        <f t="shared" si="342"/>
        <v>550</v>
      </c>
      <c r="W288" s="41">
        <f t="shared" si="343"/>
        <v>1302.2471698113209</v>
      </c>
      <c r="X288" s="41" t="str">
        <f t="shared" si="344"/>
        <v/>
      </c>
      <c r="Y288" s="41">
        <f t="shared" si="345"/>
        <v>-602.24716981132076</v>
      </c>
      <c r="Z288" s="41">
        <f t="shared" si="346"/>
        <v>150</v>
      </c>
      <c r="AA288" s="41">
        <f t="shared" si="347"/>
        <v>302.24716981132076</v>
      </c>
      <c r="AB288" s="53"/>
      <c r="AC288" s="126" t="str">
        <f t="shared" si="416"/>
        <v/>
      </c>
      <c r="AD288" s="41">
        <f t="shared" si="348"/>
        <v>697.75283018867924</v>
      </c>
      <c r="AE288" s="41" t="str">
        <f t="shared" si="349"/>
        <v/>
      </c>
      <c r="AF288" s="41" t="str">
        <f t="shared" si="350"/>
        <v/>
      </c>
      <c r="AG288" s="41" t="str">
        <f t="shared" si="351"/>
        <v/>
      </c>
      <c r="AH288" s="41" t="str">
        <f t="shared" si="352"/>
        <v/>
      </c>
      <c r="AI288" s="41" t="str">
        <f t="shared" si="353"/>
        <v/>
      </c>
      <c r="AJ288" s="112">
        <f t="shared" si="354"/>
        <v>-697.75283018867924</v>
      </c>
      <c r="AK288" s="126" t="str">
        <f t="shared" si="417"/>
        <v/>
      </c>
      <c r="AL288" s="41" t="str">
        <f t="shared" si="355"/>
        <v/>
      </c>
      <c r="AM288" s="41" t="str">
        <f t="shared" si="356"/>
        <v/>
      </c>
      <c r="AN288" s="41" t="str">
        <f t="shared" si="357"/>
        <v/>
      </c>
      <c r="AO288" s="41" t="str">
        <f t="shared" si="358"/>
        <v/>
      </c>
      <c r="AP288" s="41" t="str">
        <f t="shared" si="359"/>
        <v/>
      </c>
      <c r="AQ288" s="41" t="str">
        <f t="shared" si="360"/>
        <v/>
      </c>
      <c r="AR288" s="112" t="str">
        <f t="shared" si="361"/>
        <v/>
      </c>
      <c r="AS288" s="123" t="str">
        <f t="shared" si="418"/>
        <v/>
      </c>
      <c r="AT288" s="41" t="str">
        <f t="shared" si="362"/>
        <v/>
      </c>
      <c r="AU288" s="41" t="str">
        <f t="shared" si="363"/>
        <v/>
      </c>
      <c r="AV288" s="41" t="str">
        <f t="shared" si="364"/>
        <v/>
      </c>
      <c r="AW288" s="41" t="str">
        <f t="shared" si="365"/>
        <v/>
      </c>
      <c r="AX288" s="41" t="str">
        <f t="shared" si="366"/>
        <v/>
      </c>
      <c r="AY288" s="41" t="str">
        <f t="shared" si="367"/>
        <v/>
      </c>
      <c r="AZ288" s="41" t="str">
        <f t="shared" si="419"/>
        <v/>
      </c>
      <c r="BA288" s="53"/>
      <c r="BB288" s="147" cm="1">
        <f t="array" ref="BB288:BC288">IFERROR(_xlfn._xlws.SORT(_xlfn.UNIQUE(_xlfn._xlws.FILTER($AC288:$AZ288,ISNUMBER($AC288:$AZ288)),TRUE),,,TRUE),"")</f>
        <v>-697.75283018867924</v>
      </c>
      <c r="BC288" s="51">
        <v>697.75283018867924</v>
      </c>
      <c r="BD288" s="51"/>
      <c r="BE288" s="51"/>
      <c r="BF288" s="51"/>
      <c r="BG288" s="51"/>
      <c r="BH288" s="51"/>
      <c r="BI288" s="51"/>
      <c r="BJ288" s="51">
        <f t="shared" si="420"/>
        <v>452.24716981132076</v>
      </c>
      <c r="BK288" s="51">
        <f t="shared" si="368"/>
        <v>452.24716981132076</v>
      </c>
      <c r="BL288" s="51" t="str">
        <f t="shared" si="369"/>
        <v/>
      </c>
      <c r="BM288" s="51" t="str">
        <f t="shared" si="370"/>
        <v/>
      </c>
      <c r="BN288" s="51" t="str">
        <f t="shared" si="371"/>
        <v/>
      </c>
      <c r="BO288" s="51" t="str">
        <f t="shared" si="372"/>
        <v/>
      </c>
      <c r="BP288" s="51" t="str">
        <f t="shared" si="373"/>
        <v/>
      </c>
      <c r="BQ288" s="148" t="str">
        <f t="shared" si="374"/>
        <v/>
      </c>
      <c r="BR288" s="170">
        <f t="shared" si="398"/>
        <v>2</v>
      </c>
      <c r="BS288" s="172">
        <f t="shared" si="399"/>
        <v>1395.5056603773585</v>
      </c>
      <c r="BT288" s="172">
        <f t="shared" si="375"/>
        <v>0</v>
      </c>
      <c r="BU288" s="172">
        <f t="shared" si="376"/>
        <v>0</v>
      </c>
      <c r="BV288" s="172">
        <f t="shared" si="377"/>
        <v>0</v>
      </c>
      <c r="BW288" s="172">
        <f t="shared" si="378"/>
        <v>0</v>
      </c>
      <c r="BX288" s="172">
        <f t="shared" si="379"/>
        <v>0</v>
      </c>
      <c r="BY288" s="173">
        <f t="shared" si="380"/>
        <v>0</v>
      </c>
      <c r="BZ288" s="123" cm="1">
        <f t="array" ref="BZ288">IF(ISEVEN(BR288),SUM(BS288:BY288),SUM(ABS(BS288:BY288)))</f>
        <v>1395.5056603773585</v>
      </c>
      <c r="CA288" s="112">
        <f t="shared" si="400"/>
        <v>19637.134368102525</v>
      </c>
      <c r="CB288" s="126">
        <f t="shared" si="401"/>
        <v>0</v>
      </c>
      <c r="CC288" s="41">
        <f t="shared" si="381"/>
        <v>0</v>
      </c>
      <c r="CD288" s="41">
        <f t="shared" si="382"/>
        <v>0</v>
      </c>
      <c r="CE288" s="41">
        <f t="shared" si="383"/>
        <v>0</v>
      </c>
      <c r="CF288" s="41">
        <f t="shared" si="384"/>
        <v>0</v>
      </c>
      <c r="CG288" s="41">
        <f t="shared" si="385"/>
        <v>0</v>
      </c>
      <c r="CH288" s="112">
        <f t="shared" si="386"/>
        <v>0</v>
      </c>
      <c r="CI288" s="196">
        <f t="shared" si="402"/>
        <v>0</v>
      </c>
      <c r="CJ288" s="2">
        <f t="shared" si="403"/>
        <v>452.24716981132076</v>
      </c>
      <c r="CK288" s="200">
        <f t="shared" si="387"/>
        <v>0</v>
      </c>
      <c r="CL288" s="201">
        <f t="shared" si="388"/>
        <v>452.24716981132076</v>
      </c>
      <c r="CN288" s="126">
        <f t="shared" si="389"/>
        <v>452.24716981132076</v>
      </c>
      <c r="CO288" s="50">
        <f t="shared" si="404"/>
        <v>4.0140796460176988E-3</v>
      </c>
      <c r="CP288" s="40">
        <f t="shared" si="405"/>
        <v>25.5</v>
      </c>
      <c r="CQ288" s="41">
        <f t="shared" si="406"/>
        <v>500746.92638661439</v>
      </c>
      <c r="CR288" s="41">
        <f t="shared" si="407"/>
        <v>500746.92638661439</v>
      </c>
      <c r="CS288" s="41">
        <f t="shared" si="408"/>
        <v>0</v>
      </c>
      <c r="CT288" s="41">
        <f t="shared" si="409"/>
        <v>226461380.25006413</v>
      </c>
      <c r="CU288" s="112">
        <f t="shared" si="410"/>
        <v>0</v>
      </c>
      <c r="CW288" s="21">
        <v>11</v>
      </c>
      <c r="CX288" s="41">
        <v>32</v>
      </c>
      <c r="CY288" s="41">
        <v>300</v>
      </c>
      <c r="CZ288" s="51">
        <f t="shared" si="390"/>
        <v>300</v>
      </c>
      <c r="DA288" s="50">
        <f t="shared" si="411"/>
        <v>3.3E-3</v>
      </c>
      <c r="DB288" s="40">
        <f t="shared" si="391"/>
        <v>660</v>
      </c>
      <c r="DC288" s="40">
        <f t="shared" si="392"/>
        <v>25.5</v>
      </c>
      <c r="DD288" s="51">
        <f t="shared" si="393"/>
        <v>374.5</v>
      </c>
      <c r="DE288" s="39">
        <f t="shared" si="412"/>
        <v>301190.77088496066</v>
      </c>
      <c r="DF288" s="41">
        <v>-680</v>
      </c>
      <c r="DG288" s="51">
        <v>300</v>
      </c>
      <c r="DH288" s="41">
        <f t="shared" si="394"/>
        <v>301190.77088496066</v>
      </c>
      <c r="DI288" s="41">
        <f t="shared" si="395"/>
        <v>0</v>
      </c>
      <c r="DJ288" s="41">
        <f t="shared" si="396"/>
        <v>90357231.265488192</v>
      </c>
      <c r="DK288" s="112">
        <f t="shared" si="397"/>
        <v>0</v>
      </c>
    </row>
    <row r="289" spans="2:115" x14ac:dyDescent="0.25">
      <c r="B289" s="129">
        <v>12</v>
      </c>
      <c r="C289" s="114">
        <f>+$D$77-(B289-0.5)*$G$270</f>
        <v>438.17547169811326</v>
      </c>
      <c r="D289" s="41" t="str">
        <f t="shared" si="413"/>
        <v/>
      </c>
      <c r="E289" s="41">
        <f t="shared" si="327"/>
        <v>711.82452830188674</v>
      </c>
      <c r="F289" s="41">
        <f t="shared" si="328"/>
        <v>750</v>
      </c>
      <c r="G289" s="41">
        <f t="shared" si="329"/>
        <v>1588.1754716981131</v>
      </c>
      <c r="H289" s="41" t="str">
        <f t="shared" si="330"/>
        <v/>
      </c>
      <c r="I289" s="41">
        <f t="shared" si="331"/>
        <v>-1588.1754716981131</v>
      </c>
      <c r="J289" s="41">
        <f t="shared" si="332"/>
        <v>-750</v>
      </c>
      <c r="K289" s="121">
        <f t="shared" si="333"/>
        <v>-711.82452830188674</v>
      </c>
      <c r="L289" s="126" t="str">
        <f t="shared" si="414"/>
        <v/>
      </c>
      <c r="M289" s="41">
        <f t="shared" si="334"/>
        <v>-288.17547169811326</v>
      </c>
      <c r="N289" s="41">
        <f t="shared" si="335"/>
        <v>-150</v>
      </c>
      <c r="O289" s="41">
        <f t="shared" si="336"/>
        <v>588.17547169811326</v>
      </c>
      <c r="P289" s="41" t="str">
        <f t="shared" si="337"/>
        <v/>
      </c>
      <c r="Q289" s="41">
        <f t="shared" si="338"/>
        <v>-1288.1754716981131</v>
      </c>
      <c r="R289" s="41">
        <f t="shared" si="339"/>
        <v>-550</v>
      </c>
      <c r="S289" s="112">
        <f t="shared" si="340"/>
        <v>-411.82452830188674</v>
      </c>
      <c r="T289" s="123" t="str">
        <f t="shared" si="415"/>
        <v/>
      </c>
      <c r="U289" s="41">
        <f t="shared" si="341"/>
        <v>411.82452830188674</v>
      </c>
      <c r="V289" s="41">
        <f t="shared" si="342"/>
        <v>550</v>
      </c>
      <c r="W289" s="41">
        <f t="shared" si="343"/>
        <v>1288.1754716981131</v>
      </c>
      <c r="X289" s="41" t="str">
        <f t="shared" si="344"/>
        <v/>
      </c>
      <c r="Y289" s="41">
        <f t="shared" si="345"/>
        <v>-588.17547169811326</v>
      </c>
      <c r="Z289" s="41">
        <f t="shared" si="346"/>
        <v>150</v>
      </c>
      <c r="AA289" s="41">
        <f t="shared" si="347"/>
        <v>288.17547169811326</v>
      </c>
      <c r="AB289" s="53"/>
      <c r="AC289" s="126" t="str">
        <f t="shared" si="416"/>
        <v/>
      </c>
      <c r="AD289" s="41">
        <f t="shared" si="348"/>
        <v>711.82452830188674</v>
      </c>
      <c r="AE289" s="41" t="str">
        <f t="shared" si="349"/>
        <v/>
      </c>
      <c r="AF289" s="41" t="str">
        <f t="shared" si="350"/>
        <v/>
      </c>
      <c r="AG289" s="41" t="str">
        <f t="shared" si="351"/>
        <v/>
      </c>
      <c r="AH289" s="41" t="str">
        <f t="shared" si="352"/>
        <v/>
      </c>
      <c r="AI289" s="41" t="str">
        <f t="shared" si="353"/>
        <v/>
      </c>
      <c r="AJ289" s="112">
        <f t="shared" si="354"/>
        <v>-711.82452830188674</v>
      </c>
      <c r="AK289" s="126" t="str">
        <f t="shared" si="417"/>
        <v/>
      </c>
      <c r="AL289" s="41" t="str">
        <f t="shared" si="355"/>
        <v/>
      </c>
      <c r="AM289" s="41" t="str">
        <f t="shared" si="356"/>
        <v/>
      </c>
      <c r="AN289" s="41" t="str">
        <f t="shared" si="357"/>
        <v/>
      </c>
      <c r="AO289" s="41" t="str">
        <f t="shared" si="358"/>
        <v/>
      </c>
      <c r="AP289" s="41" t="str">
        <f t="shared" si="359"/>
        <v/>
      </c>
      <c r="AQ289" s="41" t="str">
        <f t="shared" si="360"/>
        <v/>
      </c>
      <c r="AR289" s="112" t="str">
        <f t="shared" si="361"/>
        <v/>
      </c>
      <c r="AS289" s="123" t="str">
        <f t="shared" si="418"/>
        <v/>
      </c>
      <c r="AT289" s="41" t="str">
        <f t="shared" si="362"/>
        <v/>
      </c>
      <c r="AU289" s="41" t="str">
        <f t="shared" si="363"/>
        <v/>
      </c>
      <c r="AV289" s="41" t="str">
        <f t="shared" si="364"/>
        <v/>
      </c>
      <c r="AW289" s="41" t="str">
        <f t="shared" si="365"/>
        <v/>
      </c>
      <c r="AX289" s="41" t="str">
        <f t="shared" si="366"/>
        <v/>
      </c>
      <c r="AY289" s="41" t="str">
        <f t="shared" si="367"/>
        <v/>
      </c>
      <c r="AZ289" s="41" t="str">
        <f t="shared" si="419"/>
        <v/>
      </c>
      <c r="BA289" s="53"/>
      <c r="BB289" s="147" cm="1">
        <f t="array" ref="BB289:BC289">IFERROR(_xlfn._xlws.SORT(_xlfn.UNIQUE(_xlfn._xlws.FILTER($AC289:$AZ289,ISNUMBER($AC289:$AZ289)),TRUE),,,TRUE),"")</f>
        <v>-711.82452830188674</v>
      </c>
      <c r="BC289" s="51">
        <v>711.82452830188674</v>
      </c>
      <c r="BD289" s="51"/>
      <c r="BE289" s="51"/>
      <c r="BF289" s="51"/>
      <c r="BG289" s="51"/>
      <c r="BH289" s="51"/>
      <c r="BI289" s="51"/>
      <c r="BJ289" s="51">
        <f t="shared" si="420"/>
        <v>438.17547169811326</v>
      </c>
      <c r="BK289" s="51">
        <f t="shared" si="368"/>
        <v>438.17547169811326</v>
      </c>
      <c r="BL289" s="51" t="str">
        <f t="shared" si="369"/>
        <v/>
      </c>
      <c r="BM289" s="51" t="str">
        <f t="shared" si="370"/>
        <v/>
      </c>
      <c r="BN289" s="51" t="str">
        <f t="shared" si="371"/>
        <v/>
      </c>
      <c r="BO289" s="51" t="str">
        <f t="shared" si="372"/>
        <v/>
      </c>
      <c r="BP289" s="51" t="str">
        <f t="shared" si="373"/>
        <v/>
      </c>
      <c r="BQ289" s="148" t="str">
        <f t="shared" si="374"/>
        <v/>
      </c>
      <c r="BR289" s="170">
        <f t="shared" si="398"/>
        <v>2</v>
      </c>
      <c r="BS289" s="172">
        <f t="shared" si="399"/>
        <v>1423.6490566037735</v>
      </c>
      <c r="BT289" s="172">
        <f t="shared" si="375"/>
        <v>0</v>
      </c>
      <c r="BU289" s="172">
        <f t="shared" si="376"/>
        <v>0</v>
      </c>
      <c r="BV289" s="172">
        <f t="shared" si="377"/>
        <v>0</v>
      </c>
      <c r="BW289" s="172">
        <f t="shared" si="378"/>
        <v>0</v>
      </c>
      <c r="BX289" s="172">
        <f t="shared" si="379"/>
        <v>0</v>
      </c>
      <c r="BY289" s="173">
        <f t="shared" si="380"/>
        <v>0</v>
      </c>
      <c r="BZ289" s="123" cm="1">
        <f t="array" ref="BZ289">IF(ISEVEN(BR289),SUM(BS289:BY289),SUM(ABS(BS289:BY289)))</f>
        <v>1423.6490566037735</v>
      </c>
      <c r="CA289" s="112">
        <f t="shared" si="400"/>
        <v>20033.159743681023</v>
      </c>
      <c r="CB289" s="126">
        <f t="shared" si="401"/>
        <v>0</v>
      </c>
      <c r="CC289" s="41">
        <f t="shared" si="381"/>
        <v>0</v>
      </c>
      <c r="CD289" s="41">
        <f t="shared" si="382"/>
        <v>0</v>
      </c>
      <c r="CE289" s="41">
        <f t="shared" si="383"/>
        <v>0</v>
      </c>
      <c r="CF289" s="41">
        <f t="shared" si="384"/>
        <v>0</v>
      </c>
      <c r="CG289" s="41">
        <f t="shared" si="385"/>
        <v>0</v>
      </c>
      <c r="CH289" s="112">
        <f t="shared" si="386"/>
        <v>0</v>
      </c>
      <c r="CI289" s="196">
        <f t="shared" si="402"/>
        <v>0</v>
      </c>
      <c r="CJ289" s="2">
        <f t="shared" si="403"/>
        <v>438.17547169811326</v>
      </c>
      <c r="CK289" s="200">
        <f t="shared" si="387"/>
        <v>0</v>
      </c>
      <c r="CL289" s="201">
        <f t="shared" si="388"/>
        <v>438.17547169811326</v>
      </c>
      <c r="CN289" s="126">
        <f t="shared" si="389"/>
        <v>438.17547169811326</v>
      </c>
      <c r="CO289" s="50">
        <f t="shared" si="404"/>
        <v>3.9480796460176996E-3</v>
      </c>
      <c r="CP289" s="40">
        <f t="shared" si="405"/>
        <v>25.5</v>
      </c>
      <c r="CQ289" s="41">
        <f t="shared" si="406"/>
        <v>510845.57346386608</v>
      </c>
      <c r="CR289" s="41">
        <f t="shared" si="407"/>
        <v>510845.57346386608</v>
      </c>
      <c r="CS289" s="41">
        <f t="shared" si="408"/>
        <v>0</v>
      </c>
      <c r="CT289" s="41">
        <f t="shared" si="409"/>
        <v>223840000.1174227</v>
      </c>
      <c r="CU289" s="112">
        <f t="shared" si="410"/>
        <v>0</v>
      </c>
      <c r="CW289" s="21">
        <v>12</v>
      </c>
      <c r="CX289" s="41">
        <v>32</v>
      </c>
      <c r="CY289" s="41">
        <v>100</v>
      </c>
      <c r="CZ289" s="51">
        <f t="shared" si="390"/>
        <v>100</v>
      </c>
      <c r="DA289" s="50">
        <f t="shared" si="411"/>
        <v>2.3619469026548673E-3</v>
      </c>
      <c r="DB289" s="40">
        <f t="shared" si="391"/>
        <v>472.38938053097343</v>
      </c>
      <c r="DC289" s="40">
        <f t="shared" si="392"/>
        <v>25.5</v>
      </c>
      <c r="DD289" s="51">
        <f t="shared" si="393"/>
        <v>374.5</v>
      </c>
      <c r="DE289" s="39">
        <f t="shared" si="412"/>
        <v>301190.77088496066</v>
      </c>
      <c r="DF289" s="41">
        <v>-680</v>
      </c>
      <c r="DG289" s="51">
        <v>100</v>
      </c>
      <c r="DH289" s="41">
        <f t="shared" si="394"/>
        <v>301190.77088496066</v>
      </c>
      <c r="DI289" s="41">
        <f t="shared" si="395"/>
        <v>0</v>
      </c>
      <c r="DJ289" s="41">
        <f t="shared" si="396"/>
        <v>30119077.088496067</v>
      </c>
      <c r="DK289" s="112">
        <f t="shared" si="397"/>
        <v>0</v>
      </c>
    </row>
    <row r="290" spans="2:115" x14ac:dyDescent="0.25">
      <c r="B290" s="129">
        <v>13</v>
      </c>
      <c r="C290" s="114">
        <f>+$D$77-(B290-0.5)*$G$270</f>
        <v>424.10377358490564</v>
      </c>
      <c r="D290" s="41" t="str">
        <f t="shared" si="413"/>
        <v/>
      </c>
      <c r="E290" s="41">
        <f t="shared" si="327"/>
        <v>725.89622641509425</v>
      </c>
      <c r="F290" s="41">
        <f t="shared" si="328"/>
        <v>750</v>
      </c>
      <c r="G290" s="41">
        <f t="shared" si="329"/>
        <v>1574.1037735849056</v>
      </c>
      <c r="H290" s="41" t="str">
        <f t="shared" si="330"/>
        <v/>
      </c>
      <c r="I290" s="41">
        <f t="shared" si="331"/>
        <v>-1574.1037735849056</v>
      </c>
      <c r="J290" s="41">
        <f t="shared" si="332"/>
        <v>-750</v>
      </c>
      <c r="K290" s="121">
        <f t="shared" si="333"/>
        <v>-725.89622641509425</v>
      </c>
      <c r="L290" s="126" t="str">
        <f t="shared" si="414"/>
        <v/>
      </c>
      <c r="M290" s="41">
        <f t="shared" si="334"/>
        <v>-274.10377358490564</v>
      </c>
      <c r="N290" s="41">
        <f t="shared" si="335"/>
        <v>-150</v>
      </c>
      <c r="O290" s="41">
        <f t="shared" si="336"/>
        <v>574.10377358490564</v>
      </c>
      <c r="P290" s="41" t="str">
        <f t="shared" si="337"/>
        <v/>
      </c>
      <c r="Q290" s="41">
        <f t="shared" si="338"/>
        <v>-1274.1037735849056</v>
      </c>
      <c r="R290" s="41">
        <f t="shared" si="339"/>
        <v>-550</v>
      </c>
      <c r="S290" s="112">
        <f t="shared" si="340"/>
        <v>-425.89622641509436</v>
      </c>
      <c r="T290" s="123" t="str">
        <f t="shared" si="415"/>
        <v/>
      </c>
      <c r="U290" s="41">
        <f t="shared" si="341"/>
        <v>425.89622641509436</v>
      </c>
      <c r="V290" s="41">
        <f t="shared" si="342"/>
        <v>550</v>
      </c>
      <c r="W290" s="41">
        <f t="shared" si="343"/>
        <v>1274.1037735849056</v>
      </c>
      <c r="X290" s="41" t="str">
        <f t="shared" si="344"/>
        <v/>
      </c>
      <c r="Y290" s="41">
        <f t="shared" si="345"/>
        <v>-574.10377358490564</v>
      </c>
      <c r="Z290" s="41">
        <f t="shared" si="346"/>
        <v>150</v>
      </c>
      <c r="AA290" s="41">
        <f t="shared" si="347"/>
        <v>274.10377358490564</v>
      </c>
      <c r="AB290" s="53"/>
      <c r="AC290" s="126" t="str">
        <f t="shared" si="416"/>
        <v/>
      </c>
      <c r="AD290" s="41">
        <f t="shared" si="348"/>
        <v>725.89622641509425</v>
      </c>
      <c r="AE290" s="41" t="str">
        <f t="shared" si="349"/>
        <v/>
      </c>
      <c r="AF290" s="41" t="str">
        <f t="shared" si="350"/>
        <v/>
      </c>
      <c r="AG290" s="41" t="str">
        <f t="shared" si="351"/>
        <v/>
      </c>
      <c r="AH290" s="41" t="str">
        <f t="shared" si="352"/>
        <v/>
      </c>
      <c r="AI290" s="41" t="str">
        <f t="shared" si="353"/>
        <v/>
      </c>
      <c r="AJ290" s="112">
        <f t="shared" si="354"/>
        <v>-725.89622641509425</v>
      </c>
      <c r="AK290" s="126" t="str">
        <f t="shared" si="417"/>
        <v/>
      </c>
      <c r="AL290" s="41" t="str">
        <f t="shared" si="355"/>
        <v/>
      </c>
      <c r="AM290" s="41" t="str">
        <f t="shared" si="356"/>
        <v/>
      </c>
      <c r="AN290" s="41" t="str">
        <f t="shared" si="357"/>
        <v/>
      </c>
      <c r="AO290" s="41" t="str">
        <f t="shared" si="358"/>
        <v/>
      </c>
      <c r="AP290" s="41" t="str">
        <f t="shared" si="359"/>
        <v/>
      </c>
      <c r="AQ290" s="41" t="str">
        <f t="shared" si="360"/>
        <v/>
      </c>
      <c r="AR290" s="112" t="str">
        <f t="shared" si="361"/>
        <v/>
      </c>
      <c r="AS290" s="123" t="str">
        <f t="shared" si="418"/>
        <v/>
      </c>
      <c r="AT290" s="41" t="str">
        <f t="shared" si="362"/>
        <v/>
      </c>
      <c r="AU290" s="41" t="str">
        <f t="shared" si="363"/>
        <v/>
      </c>
      <c r="AV290" s="41" t="str">
        <f t="shared" si="364"/>
        <v/>
      </c>
      <c r="AW290" s="41" t="str">
        <f t="shared" si="365"/>
        <v/>
      </c>
      <c r="AX290" s="41" t="str">
        <f t="shared" si="366"/>
        <v/>
      </c>
      <c r="AY290" s="41" t="str">
        <f t="shared" si="367"/>
        <v/>
      </c>
      <c r="AZ290" s="41" t="str">
        <f t="shared" si="419"/>
        <v/>
      </c>
      <c r="BA290" s="53"/>
      <c r="BB290" s="147" cm="1">
        <f t="array" ref="BB290:BC290">IFERROR(_xlfn._xlws.SORT(_xlfn.UNIQUE(_xlfn._xlws.FILTER($AC290:$AZ290,ISNUMBER($AC290:$AZ290)),TRUE),,,TRUE),"")</f>
        <v>-725.89622641509425</v>
      </c>
      <c r="BC290" s="51">
        <v>725.89622641509425</v>
      </c>
      <c r="BD290" s="51"/>
      <c r="BE290" s="51"/>
      <c r="BF290" s="51"/>
      <c r="BG290" s="51"/>
      <c r="BH290" s="51"/>
      <c r="BI290" s="51"/>
      <c r="BJ290" s="51">
        <f t="shared" si="420"/>
        <v>424.10377358490564</v>
      </c>
      <c r="BK290" s="51">
        <f t="shared" si="368"/>
        <v>424.10377358490564</v>
      </c>
      <c r="BL290" s="51" t="str">
        <f t="shared" si="369"/>
        <v/>
      </c>
      <c r="BM290" s="51" t="str">
        <f t="shared" si="370"/>
        <v/>
      </c>
      <c r="BN290" s="51" t="str">
        <f t="shared" si="371"/>
        <v/>
      </c>
      <c r="BO290" s="51" t="str">
        <f t="shared" si="372"/>
        <v/>
      </c>
      <c r="BP290" s="51" t="str">
        <f t="shared" si="373"/>
        <v/>
      </c>
      <c r="BQ290" s="148" t="str">
        <f t="shared" si="374"/>
        <v/>
      </c>
      <c r="BR290" s="170">
        <f t="shared" si="398"/>
        <v>2</v>
      </c>
      <c r="BS290" s="172">
        <f t="shared" si="399"/>
        <v>1451.7924528301885</v>
      </c>
      <c r="BT290" s="172">
        <f t="shared" si="375"/>
        <v>0</v>
      </c>
      <c r="BU290" s="172">
        <f t="shared" si="376"/>
        <v>0</v>
      </c>
      <c r="BV290" s="172">
        <f t="shared" si="377"/>
        <v>0</v>
      </c>
      <c r="BW290" s="172">
        <f t="shared" si="378"/>
        <v>0</v>
      </c>
      <c r="BX290" s="172">
        <f t="shared" si="379"/>
        <v>0</v>
      </c>
      <c r="BY290" s="173">
        <f t="shared" si="380"/>
        <v>0</v>
      </c>
      <c r="BZ290" s="123" cm="1">
        <f t="array" ref="BZ290">IF(ISEVEN(BR290),SUM(BS290:BY290),SUM(ABS(BS290:BY290)))</f>
        <v>1451.7924528301885</v>
      </c>
      <c r="CA290" s="112">
        <f t="shared" si="400"/>
        <v>20429.18511925952</v>
      </c>
      <c r="CB290" s="126">
        <f t="shared" si="401"/>
        <v>0</v>
      </c>
      <c r="CC290" s="41">
        <f t="shared" si="381"/>
        <v>0</v>
      </c>
      <c r="CD290" s="41">
        <f t="shared" si="382"/>
        <v>0</v>
      </c>
      <c r="CE290" s="41">
        <f t="shared" si="383"/>
        <v>0</v>
      </c>
      <c r="CF290" s="41">
        <f t="shared" si="384"/>
        <v>0</v>
      </c>
      <c r="CG290" s="41">
        <f t="shared" si="385"/>
        <v>0</v>
      </c>
      <c r="CH290" s="112">
        <f t="shared" si="386"/>
        <v>0</v>
      </c>
      <c r="CI290" s="196">
        <f t="shared" si="402"/>
        <v>0</v>
      </c>
      <c r="CJ290" s="2">
        <f t="shared" si="403"/>
        <v>424.10377358490564</v>
      </c>
      <c r="CK290" s="200">
        <f t="shared" si="387"/>
        <v>0</v>
      </c>
      <c r="CL290" s="201">
        <f t="shared" si="388"/>
        <v>424.10377358490564</v>
      </c>
      <c r="CN290" s="126">
        <f t="shared" si="389"/>
        <v>424.10377358490564</v>
      </c>
      <c r="CO290" s="50">
        <f t="shared" si="404"/>
        <v>3.8820796460176986E-3</v>
      </c>
      <c r="CP290" s="40">
        <f t="shared" si="405"/>
        <v>25.5</v>
      </c>
      <c r="CQ290" s="41">
        <f t="shared" si="406"/>
        <v>520944.22054111777</v>
      </c>
      <c r="CR290" s="41">
        <f t="shared" si="407"/>
        <v>520944.22054111777</v>
      </c>
      <c r="CS290" s="41">
        <f t="shared" si="408"/>
        <v>0</v>
      </c>
      <c r="CT290" s="41">
        <f t="shared" si="409"/>
        <v>220934409.75873536</v>
      </c>
      <c r="CU290" s="112">
        <f t="shared" si="410"/>
        <v>0</v>
      </c>
      <c r="CW290" s="21">
        <v>13</v>
      </c>
      <c r="CX290" s="41">
        <v>32</v>
      </c>
      <c r="CY290" s="41">
        <v>-100</v>
      </c>
      <c r="CZ290" s="51">
        <f t="shared" si="390"/>
        <v>-100</v>
      </c>
      <c r="DA290" s="50">
        <f t="shared" si="411"/>
        <v>1.4238938053097346E-3</v>
      </c>
      <c r="DB290" s="40">
        <f t="shared" si="391"/>
        <v>284.77876106194691</v>
      </c>
      <c r="DC290" s="40">
        <f t="shared" si="392"/>
        <v>23.384148034301827</v>
      </c>
      <c r="DD290" s="51">
        <f t="shared" si="393"/>
        <v>261.39461302764511</v>
      </c>
      <c r="DE290" s="39">
        <f t="shared" si="412"/>
        <v>210226.02136975277</v>
      </c>
      <c r="DF290" s="41">
        <v>-680</v>
      </c>
      <c r="DG290" s="51">
        <v>-100</v>
      </c>
      <c r="DH290" s="41">
        <f t="shared" si="394"/>
        <v>210226.02136975277</v>
      </c>
      <c r="DI290" s="41">
        <f t="shared" si="395"/>
        <v>0</v>
      </c>
      <c r="DJ290" s="41">
        <f t="shared" si="396"/>
        <v>-21022602.136975277</v>
      </c>
      <c r="DK290" s="112">
        <f t="shared" si="397"/>
        <v>0</v>
      </c>
    </row>
    <row r="291" spans="2:115" x14ac:dyDescent="0.25">
      <c r="B291" s="129">
        <v>14</v>
      </c>
      <c r="C291" s="114">
        <f>+$D$77-(B291-0.5)*$G$270</f>
        <v>410.03207547169814</v>
      </c>
      <c r="D291" s="41" t="str">
        <f t="shared" si="413"/>
        <v/>
      </c>
      <c r="E291" s="41">
        <f t="shared" si="327"/>
        <v>739.96792452830186</v>
      </c>
      <c r="F291" s="41">
        <f t="shared" si="328"/>
        <v>750</v>
      </c>
      <c r="G291" s="41">
        <f t="shared" si="329"/>
        <v>1560.0320754716981</v>
      </c>
      <c r="H291" s="41" t="str">
        <f t="shared" si="330"/>
        <v/>
      </c>
      <c r="I291" s="41">
        <f t="shared" si="331"/>
        <v>-1560.0320754716981</v>
      </c>
      <c r="J291" s="41">
        <f t="shared" si="332"/>
        <v>-750</v>
      </c>
      <c r="K291" s="121">
        <f t="shared" si="333"/>
        <v>-739.96792452830186</v>
      </c>
      <c r="L291" s="126" t="str">
        <f t="shared" si="414"/>
        <v/>
      </c>
      <c r="M291" s="41">
        <f t="shared" si="334"/>
        <v>-260.03207547169814</v>
      </c>
      <c r="N291" s="41">
        <f t="shared" si="335"/>
        <v>-150</v>
      </c>
      <c r="O291" s="41">
        <f t="shared" si="336"/>
        <v>560.03207547169814</v>
      </c>
      <c r="P291" s="41" t="str">
        <f t="shared" si="337"/>
        <v/>
      </c>
      <c r="Q291" s="41">
        <f t="shared" si="338"/>
        <v>-1260.0320754716981</v>
      </c>
      <c r="R291" s="41">
        <f t="shared" si="339"/>
        <v>-550</v>
      </c>
      <c r="S291" s="112">
        <f t="shared" si="340"/>
        <v>-439.96792452830186</v>
      </c>
      <c r="T291" s="123" t="str">
        <f t="shared" si="415"/>
        <v/>
      </c>
      <c r="U291" s="41">
        <f t="shared" si="341"/>
        <v>439.96792452830186</v>
      </c>
      <c r="V291" s="41">
        <f t="shared" si="342"/>
        <v>550</v>
      </c>
      <c r="W291" s="41">
        <f t="shared" si="343"/>
        <v>1260.0320754716981</v>
      </c>
      <c r="X291" s="41" t="str">
        <f t="shared" si="344"/>
        <v/>
      </c>
      <c r="Y291" s="41">
        <f t="shared" si="345"/>
        <v>-560.03207547169814</v>
      </c>
      <c r="Z291" s="41">
        <f t="shared" si="346"/>
        <v>150</v>
      </c>
      <c r="AA291" s="41">
        <f t="shared" si="347"/>
        <v>260.03207547169814</v>
      </c>
      <c r="AB291" s="53"/>
      <c r="AC291" s="126" t="str">
        <f t="shared" si="416"/>
        <v/>
      </c>
      <c r="AD291" s="41">
        <f t="shared" si="348"/>
        <v>739.96792452830186</v>
      </c>
      <c r="AE291" s="41" t="str">
        <f t="shared" si="349"/>
        <v/>
      </c>
      <c r="AF291" s="41" t="str">
        <f t="shared" si="350"/>
        <v/>
      </c>
      <c r="AG291" s="41" t="str">
        <f t="shared" si="351"/>
        <v/>
      </c>
      <c r="AH291" s="41" t="str">
        <f t="shared" si="352"/>
        <v/>
      </c>
      <c r="AI291" s="41" t="str">
        <f t="shared" si="353"/>
        <v/>
      </c>
      <c r="AJ291" s="112">
        <f t="shared" si="354"/>
        <v>-739.96792452830186</v>
      </c>
      <c r="AK291" s="126" t="str">
        <f t="shared" si="417"/>
        <v/>
      </c>
      <c r="AL291" s="41" t="str">
        <f t="shared" si="355"/>
        <v/>
      </c>
      <c r="AM291" s="41" t="str">
        <f t="shared" si="356"/>
        <v/>
      </c>
      <c r="AN291" s="41" t="str">
        <f t="shared" si="357"/>
        <v/>
      </c>
      <c r="AO291" s="41" t="str">
        <f t="shared" si="358"/>
        <v/>
      </c>
      <c r="AP291" s="41" t="str">
        <f t="shared" si="359"/>
        <v/>
      </c>
      <c r="AQ291" s="41" t="str">
        <f t="shared" si="360"/>
        <v/>
      </c>
      <c r="AR291" s="112" t="str">
        <f t="shared" si="361"/>
        <v/>
      </c>
      <c r="AS291" s="123" t="str">
        <f t="shared" si="418"/>
        <v/>
      </c>
      <c r="AT291" s="41" t="str">
        <f t="shared" si="362"/>
        <v/>
      </c>
      <c r="AU291" s="41" t="str">
        <f t="shared" si="363"/>
        <v/>
      </c>
      <c r="AV291" s="41" t="str">
        <f t="shared" si="364"/>
        <v/>
      </c>
      <c r="AW291" s="41" t="str">
        <f t="shared" si="365"/>
        <v/>
      </c>
      <c r="AX291" s="41" t="str">
        <f t="shared" si="366"/>
        <v/>
      </c>
      <c r="AY291" s="41" t="str">
        <f t="shared" si="367"/>
        <v/>
      </c>
      <c r="AZ291" s="41" t="str">
        <f t="shared" si="419"/>
        <v/>
      </c>
      <c r="BA291" s="53"/>
      <c r="BB291" s="147" cm="1">
        <f t="array" ref="BB291:BC291">IFERROR(_xlfn._xlws.SORT(_xlfn.UNIQUE(_xlfn._xlws.FILTER($AC291:$AZ291,ISNUMBER($AC291:$AZ291)),TRUE),,,TRUE),"")</f>
        <v>-739.96792452830186</v>
      </c>
      <c r="BC291" s="51">
        <v>739.96792452830186</v>
      </c>
      <c r="BD291" s="51"/>
      <c r="BE291" s="51"/>
      <c r="BF291" s="51"/>
      <c r="BG291" s="51"/>
      <c r="BH291" s="51"/>
      <c r="BI291" s="51"/>
      <c r="BJ291" s="51">
        <f t="shared" si="420"/>
        <v>410.03207547169814</v>
      </c>
      <c r="BK291" s="51">
        <f t="shared" si="368"/>
        <v>410.03207547169814</v>
      </c>
      <c r="BL291" s="51" t="str">
        <f t="shared" si="369"/>
        <v/>
      </c>
      <c r="BM291" s="51" t="str">
        <f t="shared" si="370"/>
        <v/>
      </c>
      <c r="BN291" s="51" t="str">
        <f t="shared" si="371"/>
        <v/>
      </c>
      <c r="BO291" s="51" t="str">
        <f t="shared" si="372"/>
        <v/>
      </c>
      <c r="BP291" s="51" t="str">
        <f t="shared" si="373"/>
        <v/>
      </c>
      <c r="BQ291" s="148" t="str">
        <f t="shared" si="374"/>
        <v/>
      </c>
      <c r="BR291" s="170">
        <f t="shared" si="398"/>
        <v>2</v>
      </c>
      <c r="BS291" s="172">
        <f t="shared" si="399"/>
        <v>1479.9358490566037</v>
      </c>
      <c r="BT291" s="172">
        <f t="shared" si="375"/>
        <v>0</v>
      </c>
      <c r="BU291" s="172">
        <f t="shared" si="376"/>
        <v>0</v>
      </c>
      <c r="BV291" s="172">
        <f t="shared" si="377"/>
        <v>0</v>
      </c>
      <c r="BW291" s="172">
        <f t="shared" si="378"/>
        <v>0</v>
      </c>
      <c r="BX291" s="172">
        <f t="shared" si="379"/>
        <v>0</v>
      </c>
      <c r="BY291" s="173">
        <f t="shared" si="380"/>
        <v>0</v>
      </c>
      <c r="BZ291" s="123" cm="1">
        <f t="array" ref="BZ291">IF(ISEVEN(BR291),SUM(BS291:BY291),SUM(ABS(BS291:BY291)))</f>
        <v>1479.9358490566037</v>
      </c>
      <c r="CA291" s="112">
        <f t="shared" si="400"/>
        <v>20825.210494838018</v>
      </c>
      <c r="CB291" s="126">
        <f t="shared" si="401"/>
        <v>0</v>
      </c>
      <c r="CC291" s="41">
        <f t="shared" si="381"/>
        <v>0</v>
      </c>
      <c r="CD291" s="41">
        <f t="shared" si="382"/>
        <v>0</v>
      </c>
      <c r="CE291" s="41">
        <f t="shared" si="383"/>
        <v>0</v>
      </c>
      <c r="CF291" s="41">
        <f t="shared" si="384"/>
        <v>0</v>
      </c>
      <c r="CG291" s="41">
        <f t="shared" si="385"/>
        <v>0</v>
      </c>
      <c r="CH291" s="112">
        <f t="shared" si="386"/>
        <v>0</v>
      </c>
      <c r="CI291" s="196">
        <f t="shared" si="402"/>
        <v>0</v>
      </c>
      <c r="CJ291" s="2">
        <f t="shared" si="403"/>
        <v>410.03207547169814</v>
      </c>
      <c r="CK291" s="200">
        <f t="shared" si="387"/>
        <v>0</v>
      </c>
      <c r="CL291" s="201">
        <f t="shared" si="388"/>
        <v>410.03207547169814</v>
      </c>
      <c r="CN291" s="126">
        <f t="shared" si="389"/>
        <v>410.03207547169814</v>
      </c>
      <c r="CO291" s="50">
        <f t="shared" si="404"/>
        <v>3.8160796460176994E-3</v>
      </c>
      <c r="CP291" s="40">
        <f t="shared" si="405"/>
        <v>25.5</v>
      </c>
      <c r="CQ291" s="41">
        <f t="shared" si="406"/>
        <v>531042.86761836952</v>
      </c>
      <c r="CR291" s="41">
        <f t="shared" si="407"/>
        <v>531042.86761836952</v>
      </c>
      <c r="CS291" s="41">
        <f t="shared" si="408"/>
        <v>0</v>
      </c>
      <c r="CT291" s="41">
        <f t="shared" si="409"/>
        <v>217744609.17400229</v>
      </c>
      <c r="CU291" s="112">
        <f t="shared" si="410"/>
        <v>0</v>
      </c>
      <c r="CW291" s="21">
        <v>14</v>
      </c>
      <c r="CX291" s="41">
        <v>32</v>
      </c>
      <c r="CY291" s="41">
        <v>-300</v>
      </c>
      <c r="CZ291" s="51">
        <f t="shared" si="390"/>
        <v>-300</v>
      </c>
      <c r="DA291" s="50">
        <f t="shared" si="411"/>
        <v>4.8584070796460184E-4</v>
      </c>
      <c r="DB291" s="40">
        <f t="shared" si="391"/>
        <v>97.168141592920364</v>
      </c>
      <c r="DC291" s="40">
        <f t="shared" si="392"/>
        <v>10.884175444435744</v>
      </c>
      <c r="DD291" s="51">
        <f t="shared" si="393"/>
        <v>86.283966148484623</v>
      </c>
      <c r="DE291" s="39">
        <f t="shared" si="412"/>
        <v>69393.682988715445</v>
      </c>
      <c r="DF291" s="41">
        <v>-680</v>
      </c>
      <c r="DG291" s="51">
        <v>-300</v>
      </c>
      <c r="DH291" s="41">
        <f t="shared" si="394"/>
        <v>69393.682988715445</v>
      </c>
      <c r="DI291" s="41">
        <f t="shared" si="395"/>
        <v>0</v>
      </c>
      <c r="DJ291" s="41">
        <f t="shared" si="396"/>
        <v>-20818104.896614634</v>
      </c>
      <c r="DK291" s="112">
        <f t="shared" si="397"/>
        <v>0</v>
      </c>
    </row>
    <row r="292" spans="2:115" x14ac:dyDescent="0.25">
      <c r="B292" s="129">
        <v>15</v>
      </c>
      <c r="C292" s="114">
        <f>+$D$77-(B292-0.5)*$G$270</f>
        <v>395.96037735849058</v>
      </c>
      <c r="D292" s="41" t="str">
        <f t="shared" si="413"/>
        <v/>
      </c>
      <c r="E292" s="41">
        <f t="shared" si="327"/>
        <v>754.03962264150937</v>
      </c>
      <c r="F292" s="41">
        <f t="shared" si="328"/>
        <v>750</v>
      </c>
      <c r="G292" s="41">
        <f t="shared" si="329"/>
        <v>1545.9603773584906</v>
      </c>
      <c r="H292" s="41" t="str">
        <f t="shared" si="330"/>
        <v/>
      </c>
      <c r="I292" s="41">
        <f t="shared" si="331"/>
        <v>-1545.9603773584906</v>
      </c>
      <c r="J292" s="41">
        <f t="shared" si="332"/>
        <v>-750</v>
      </c>
      <c r="K292" s="121">
        <f t="shared" si="333"/>
        <v>-754.03962264150937</v>
      </c>
      <c r="L292" s="126" t="str">
        <f t="shared" si="414"/>
        <v/>
      </c>
      <c r="M292" s="41">
        <f t="shared" si="334"/>
        <v>-245.96037735849058</v>
      </c>
      <c r="N292" s="41">
        <f t="shared" si="335"/>
        <v>-150</v>
      </c>
      <c r="O292" s="41">
        <f t="shared" si="336"/>
        <v>545.96037735849063</v>
      </c>
      <c r="P292" s="41" t="str">
        <f t="shared" si="337"/>
        <v/>
      </c>
      <c r="Q292" s="41">
        <f t="shared" si="338"/>
        <v>-1245.9603773584906</v>
      </c>
      <c r="R292" s="41">
        <f t="shared" si="339"/>
        <v>-550</v>
      </c>
      <c r="S292" s="112">
        <f t="shared" si="340"/>
        <v>-454.03962264150942</v>
      </c>
      <c r="T292" s="123" t="str">
        <f t="shared" si="415"/>
        <v/>
      </c>
      <c r="U292" s="41">
        <f t="shared" si="341"/>
        <v>454.03962264150942</v>
      </c>
      <c r="V292" s="41">
        <f t="shared" si="342"/>
        <v>550</v>
      </c>
      <c r="W292" s="41">
        <f t="shared" si="343"/>
        <v>1245.9603773584906</v>
      </c>
      <c r="X292" s="41" t="str">
        <f t="shared" si="344"/>
        <v/>
      </c>
      <c r="Y292" s="41">
        <f t="shared" si="345"/>
        <v>-545.96037735849063</v>
      </c>
      <c r="Z292" s="41">
        <f t="shared" si="346"/>
        <v>150</v>
      </c>
      <c r="AA292" s="41">
        <f t="shared" si="347"/>
        <v>245.96037735849058</v>
      </c>
      <c r="AB292" s="53"/>
      <c r="AC292" s="126" t="str">
        <f t="shared" si="416"/>
        <v/>
      </c>
      <c r="AD292" s="41" t="str">
        <f t="shared" si="348"/>
        <v/>
      </c>
      <c r="AE292" s="41">
        <f t="shared" si="349"/>
        <v>750</v>
      </c>
      <c r="AF292" s="41" t="str">
        <f t="shared" si="350"/>
        <v/>
      </c>
      <c r="AG292" s="41" t="str">
        <f t="shared" si="351"/>
        <v/>
      </c>
      <c r="AH292" s="41" t="str">
        <f t="shared" si="352"/>
        <v/>
      </c>
      <c r="AI292" s="41">
        <f t="shared" si="353"/>
        <v>-750</v>
      </c>
      <c r="AJ292" s="112" t="str">
        <f t="shared" si="354"/>
        <v/>
      </c>
      <c r="AK292" s="126" t="str">
        <f t="shared" si="417"/>
        <v/>
      </c>
      <c r="AL292" s="41">
        <f t="shared" si="355"/>
        <v>-245.96037735849058</v>
      </c>
      <c r="AM292" s="41" t="str">
        <f t="shared" si="356"/>
        <v/>
      </c>
      <c r="AN292" s="41" t="str">
        <f t="shared" si="357"/>
        <v/>
      </c>
      <c r="AO292" s="41" t="str">
        <f t="shared" si="358"/>
        <v/>
      </c>
      <c r="AP292" s="41" t="str">
        <f t="shared" si="359"/>
        <v/>
      </c>
      <c r="AQ292" s="41" t="str">
        <f t="shared" si="360"/>
        <v/>
      </c>
      <c r="AR292" s="112">
        <f t="shared" si="361"/>
        <v>-454.03962264150942</v>
      </c>
      <c r="AS292" s="123" t="str">
        <f t="shared" si="418"/>
        <v/>
      </c>
      <c r="AT292" s="41">
        <f t="shared" si="362"/>
        <v>454.03962264150942</v>
      </c>
      <c r="AU292" s="41" t="str">
        <f t="shared" si="363"/>
        <v/>
      </c>
      <c r="AV292" s="41" t="str">
        <f t="shared" si="364"/>
        <v/>
      </c>
      <c r="AW292" s="41" t="str">
        <f t="shared" si="365"/>
        <v/>
      </c>
      <c r="AX292" s="41" t="str">
        <f t="shared" si="366"/>
        <v/>
      </c>
      <c r="AY292" s="41" t="str">
        <f t="shared" si="367"/>
        <v/>
      </c>
      <c r="AZ292" s="41">
        <f t="shared" si="419"/>
        <v>245.96037735849058</v>
      </c>
      <c r="BA292" s="53"/>
      <c r="BB292" s="147" cm="1">
        <f t="array" ref="BB292:BG292">IFERROR(_xlfn._xlws.SORT(_xlfn.UNIQUE(_xlfn._xlws.FILTER($AC292:$AZ292,ISNUMBER($AC292:$AZ292)),TRUE),,,TRUE),"")</f>
        <v>-750</v>
      </c>
      <c r="BC292" s="51">
        <v>-454.03962264150942</v>
      </c>
      <c r="BD292" s="51">
        <v>-245.96037735849058</v>
      </c>
      <c r="BE292" s="51">
        <v>245.96037735849058</v>
      </c>
      <c r="BF292" s="51">
        <v>454.03962264150942</v>
      </c>
      <c r="BG292" s="51">
        <v>750</v>
      </c>
      <c r="BH292" s="51"/>
      <c r="BI292" s="51"/>
      <c r="BJ292" s="51">
        <f t="shared" si="420"/>
        <v>395.96037735849058</v>
      </c>
      <c r="BK292" s="51">
        <f t="shared" si="368"/>
        <v>395.96037735849058</v>
      </c>
      <c r="BL292" s="51">
        <f t="shared" si="369"/>
        <v>395.96037735849058</v>
      </c>
      <c r="BM292" s="51">
        <f t="shared" si="370"/>
        <v>395.96037735849058</v>
      </c>
      <c r="BN292" s="51">
        <f t="shared" si="371"/>
        <v>395.96037735849058</v>
      </c>
      <c r="BO292" s="51">
        <f t="shared" si="372"/>
        <v>395.96037735849058</v>
      </c>
      <c r="BP292" s="51" t="str">
        <f t="shared" si="373"/>
        <v/>
      </c>
      <c r="BQ292" s="148" t="str">
        <f t="shared" si="374"/>
        <v/>
      </c>
      <c r="BR292" s="170">
        <f t="shared" si="398"/>
        <v>6</v>
      </c>
      <c r="BS292" s="172">
        <f t="shared" si="399"/>
        <v>295.96037735849058</v>
      </c>
      <c r="BT292" s="172" t="str">
        <f t="shared" si="375"/>
        <v>hole</v>
      </c>
      <c r="BU292" s="172">
        <f t="shared" si="376"/>
        <v>491.92075471698115</v>
      </c>
      <c r="BV292" s="172" t="str">
        <f t="shared" si="377"/>
        <v>hole</v>
      </c>
      <c r="BW292" s="172">
        <f t="shared" si="378"/>
        <v>295.96037735849058</v>
      </c>
      <c r="BX292" s="172">
        <f t="shared" si="379"/>
        <v>0</v>
      </c>
      <c r="BY292" s="173">
        <f t="shared" si="380"/>
        <v>0</v>
      </c>
      <c r="BZ292" s="123" cm="1">
        <f t="array" ref="BZ292">IF(ISEVEN(BR292),SUM(BS292:BY292),SUM(ABS(BS292:BY292)))</f>
        <v>1083.8415094339623</v>
      </c>
      <c r="CA292" s="112">
        <f t="shared" si="400"/>
        <v>15251.490523317905</v>
      </c>
      <c r="CB292" s="126">
        <f t="shared" si="401"/>
        <v>-602.01981132075468</v>
      </c>
      <c r="CC292" s="41">
        <f t="shared" si="381"/>
        <v>0</v>
      </c>
      <c r="CD292" s="41">
        <f t="shared" si="382"/>
        <v>0</v>
      </c>
      <c r="CE292" s="41">
        <f t="shared" si="383"/>
        <v>0</v>
      </c>
      <c r="CF292" s="41">
        <f t="shared" si="384"/>
        <v>602.01981132075468</v>
      </c>
      <c r="CG292" s="41">
        <f t="shared" si="385"/>
        <v>0</v>
      </c>
      <c r="CH292" s="112">
        <f t="shared" si="386"/>
        <v>0</v>
      </c>
      <c r="CI292" s="196">
        <f t="shared" si="402"/>
        <v>0</v>
      </c>
      <c r="CJ292" s="2">
        <f t="shared" si="403"/>
        <v>395.96037735849058</v>
      </c>
      <c r="CK292" s="200">
        <f t="shared" si="387"/>
        <v>0</v>
      </c>
      <c r="CL292" s="201">
        <f t="shared" si="388"/>
        <v>395.96037735849058</v>
      </c>
      <c r="CN292" s="126">
        <f t="shared" si="389"/>
        <v>395.96037735849058</v>
      </c>
      <c r="CO292" s="50">
        <f t="shared" si="404"/>
        <v>3.7500796460176993E-3</v>
      </c>
      <c r="CP292" s="40">
        <f t="shared" si="405"/>
        <v>25.5</v>
      </c>
      <c r="CQ292" s="41">
        <f t="shared" si="406"/>
        <v>388913.00834460655</v>
      </c>
      <c r="CR292" s="41">
        <f t="shared" si="407"/>
        <v>388913.00834460655</v>
      </c>
      <c r="CS292" s="41">
        <f t="shared" si="408"/>
        <v>0</v>
      </c>
      <c r="CT292" s="41">
        <f t="shared" si="409"/>
        <v>153994141.54375622</v>
      </c>
      <c r="CU292" s="112">
        <f t="shared" si="410"/>
        <v>0</v>
      </c>
      <c r="CW292" s="21">
        <v>15</v>
      </c>
      <c r="CX292" s="41">
        <v>32</v>
      </c>
      <c r="CY292" s="41">
        <v>300</v>
      </c>
      <c r="CZ292" s="51">
        <f t="shared" si="390"/>
        <v>300</v>
      </c>
      <c r="DA292" s="50">
        <f t="shared" si="411"/>
        <v>3.3E-3</v>
      </c>
      <c r="DB292" s="40">
        <f t="shared" si="391"/>
        <v>660</v>
      </c>
      <c r="DC292" s="40">
        <f t="shared" si="392"/>
        <v>25.5</v>
      </c>
      <c r="DD292" s="51">
        <f t="shared" si="393"/>
        <v>374.5</v>
      </c>
      <c r="DE292" s="39">
        <f t="shared" si="412"/>
        <v>301190.77088496066</v>
      </c>
      <c r="DF292" s="41">
        <v>680</v>
      </c>
      <c r="DG292" s="51">
        <v>300</v>
      </c>
      <c r="DH292" s="41">
        <f t="shared" si="394"/>
        <v>301190.77088496066</v>
      </c>
      <c r="DI292" s="41">
        <f t="shared" si="395"/>
        <v>0</v>
      </c>
      <c r="DJ292" s="41">
        <f t="shared" si="396"/>
        <v>90357231.265488192</v>
      </c>
      <c r="DK292" s="112">
        <f t="shared" si="397"/>
        <v>0</v>
      </c>
    </row>
    <row r="293" spans="2:115" x14ac:dyDescent="0.25">
      <c r="B293" s="129">
        <v>16</v>
      </c>
      <c r="C293" s="114">
        <f>+$D$77-(B293-0.5)*$G$270</f>
        <v>381.88867924528302</v>
      </c>
      <c r="D293" s="41" t="str">
        <f t="shared" si="413"/>
        <v/>
      </c>
      <c r="E293" s="41">
        <f t="shared" si="327"/>
        <v>768.11132075471698</v>
      </c>
      <c r="F293" s="41">
        <f t="shared" si="328"/>
        <v>750</v>
      </c>
      <c r="G293" s="41">
        <f t="shared" si="329"/>
        <v>1531.8886792452831</v>
      </c>
      <c r="H293" s="41" t="str">
        <f t="shared" si="330"/>
        <v/>
      </c>
      <c r="I293" s="41">
        <f t="shared" si="331"/>
        <v>-1531.8886792452831</v>
      </c>
      <c r="J293" s="41">
        <f t="shared" si="332"/>
        <v>-750</v>
      </c>
      <c r="K293" s="121">
        <f t="shared" si="333"/>
        <v>-768.11132075471698</v>
      </c>
      <c r="L293" s="126" t="str">
        <f t="shared" si="414"/>
        <v/>
      </c>
      <c r="M293" s="41">
        <f t="shared" si="334"/>
        <v>-231.88867924528299</v>
      </c>
      <c r="N293" s="41">
        <f t="shared" si="335"/>
        <v>-150</v>
      </c>
      <c r="O293" s="41">
        <f t="shared" si="336"/>
        <v>531.88867924528302</v>
      </c>
      <c r="P293" s="41" t="str">
        <f t="shared" si="337"/>
        <v/>
      </c>
      <c r="Q293" s="41">
        <f t="shared" si="338"/>
        <v>-1231.8886792452829</v>
      </c>
      <c r="R293" s="41">
        <f t="shared" si="339"/>
        <v>-550</v>
      </c>
      <c r="S293" s="112">
        <f t="shared" si="340"/>
        <v>-468.11132075471704</v>
      </c>
      <c r="T293" s="123" t="str">
        <f t="shared" si="415"/>
        <v/>
      </c>
      <c r="U293" s="41">
        <f t="shared" si="341"/>
        <v>468.11132075471704</v>
      </c>
      <c r="V293" s="41">
        <f t="shared" si="342"/>
        <v>550</v>
      </c>
      <c r="W293" s="41">
        <f t="shared" si="343"/>
        <v>1231.8886792452829</v>
      </c>
      <c r="X293" s="41" t="str">
        <f t="shared" si="344"/>
        <v/>
      </c>
      <c r="Y293" s="41">
        <f t="shared" si="345"/>
        <v>-531.88867924528302</v>
      </c>
      <c r="Z293" s="41">
        <f t="shared" si="346"/>
        <v>150</v>
      </c>
      <c r="AA293" s="41">
        <f t="shared" si="347"/>
        <v>231.88867924528299</v>
      </c>
      <c r="AB293" s="53"/>
      <c r="AC293" s="126" t="str">
        <f t="shared" si="416"/>
        <v/>
      </c>
      <c r="AD293" s="41" t="str">
        <f t="shared" si="348"/>
        <v/>
      </c>
      <c r="AE293" s="41">
        <f t="shared" si="349"/>
        <v>750</v>
      </c>
      <c r="AF293" s="41" t="str">
        <f t="shared" si="350"/>
        <v/>
      </c>
      <c r="AG293" s="41" t="str">
        <f t="shared" si="351"/>
        <v/>
      </c>
      <c r="AH293" s="41" t="str">
        <f t="shared" si="352"/>
        <v/>
      </c>
      <c r="AI293" s="41">
        <f t="shared" si="353"/>
        <v>-750</v>
      </c>
      <c r="AJ293" s="112" t="str">
        <f t="shared" si="354"/>
        <v/>
      </c>
      <c r="AK293" s="126" t="str">
        <f t="shared" si="417"/>
        <v/>
      </c>
      <c r="AL293" s="41">
        <f t="shared" si="355"/>
        <v>-231.88867924528299</v>
      </c>
      <c r="AM293" s="41" t="str">
        <f t="shared" si="356"/>
        <v/>
      </c>
      <c r="AN293" s="41" t="str">
        <f t="shared" si="357"/>
        <v/>
      </c>
      <c r="AO293" s="41" t="str">
        <f t="shared" si="358"/>
        <v/>
      </c>
      <c r="AP293" s="41" t="str">
        <f t="shared" si="359"/>
        <v/>
      </c>
      <c r="AQ293" s="41" t="str">
        <f t="shared" si="360"/>
        <v/>
      </c>
      <c r="AR293" s="112">
        <f t="shared" si="361"/>
        <v>-468.11132075471704</v>
      </c>
      <c r="AS293" s="123" t="str">
        <f t="shared" si="418"/>
        <v/>
      </c>
      <c r="AT293" s="41">
        <f t="shared" si="362"/>
        <v>468.11132075471704</v>
      </c>
      <c r="AU293" s="41" t="str">
        <f t="shared" si="363"/>
        <v/>
      </c>
      <c r="AV293" s="41" t="str">
        <f t="shared" si="364"/>
        <v/>
      </c>
      <c r="AW293" s="41" t="str">
        <f t="shared" si="365"/>
        <v/>
      </c>
      <c r="AX293" s="41" t="str">
        <f t="shared" si="366"/>
        <v/>
      </c>
      <c r="AY293" s="41" t="str">
        <f t="shared" si="367"/>
        <v/>
      </c>
      <c r="AZ293" s="41">
        <f t="shared" si="419"/>
        <v>231.88867924528299</v>
      </c>
      <c r="BA293" s="53"/>
      <c r="BB293" s="147" cm="1">
        <f t="array" ref="BB293:BG293">IFERROR(_xlfn._xlws.SORT(_xlfn.UNIQUE(_xlfn._xlws.FILTER($AC293:$AZ293,ISNUMBER($AC293:$AZ293)),TRUE),,,TRUE),"")</f>
        <v>-750</v>
      </c>
      <c r="BC293" s="51">
        <v>-468.11132075471704</v>
      </c>
      <c r="BD293" s="51">
        <v>-231.88867924528299</v>
      </c>
      <c r="BE293" s="51">
        <v>231.88867924528299</v>
      </c>
      <c r="BF293" s="51">
        <v>468.11132075471704</v>
      </c>
      <c r="BG293" s="51">
        <v>750</v>
      </c>
      <c r="BH293" s="51"/>
      <c r="BI293" s="51"/>
      <c r="BJ293" s="51">
        <f t="shared" si="420"/>
        <v>381.88867924528302</v>
      </c>
      <c r="BK293" s="51">
        <f t="shared" si="368"/>
        <v>381.88867924528302</v>
      </c>
      <c r="BL293" s="51">
        <f t="shared" si="369"/>
        <v>381.88867924528302</v>
      </c>
      <c r="BM293" s="51">
        <f t="shared" si="370"/>
        <v>381.88867924528302</v>
      </c>
      <c r="BN293" s="51">
        <f t="shared" si="371"/>
        <v>381.88867924528302</v>
      </c>
      <c r="BO293" s="51">
        <f t="shared" si="372"/>
        <v>381.88867924528302</v>
      </c>
      <c r="BP293" s="51" t="str">
        <f t="shared" si="373"/>
        <v/>
      </c>
      <c r="BQ293" s="148" t="str">
        <f t="shared" si="374"/>
        <v/>
      </c>
      <c r="BR293" s="170">
        <f t="shared" si="398"/>
        <v>6</v>
      </c>
      <c r="BS293" s="172">
        <f t="shared" si="399"/>
        <v>281.88867924528296</v>
      </c>
      <c r="BT293" s="172" t="str">
        <f t="shared" si="375"/>
        <v>hole</v>
      </c>
      <c r="BU293" s="172">
        <f t="shared" si="376"/>
        <v>463.77735849056597</v>
      </c>
      <c r="BV293" s="172" t="str">
        <f t="shared" si="377"/>
        <v>hole</v>
      </c>
      <c r="BW293" s="172">
        <f t="shared" si="378"/>
        <v>281.88867924528296</v>
      </c>
      <c r="BX293" s="172">
        <f t="shared" si="379"/>
        <v>0</v>
      </c>
      <c r="BY293" s="173">
        <f t="shared" si="380"/>
        <v>0</v>
      </c>
      <c r="BZ293" s="123" cm="1">
        <f t="array" ref="BZ293">IF(ISEVEN(BR293),SUM(BS293:BY293),SUM(ABS(BS293:BY293)))</f>
        <v>1027.5547169811318</v>
      </c>
      <c r="CA293" s="112">
        <f t="shared" si="400"/>
        <v>14459.439772160908</v>
      </c>
      <c r="CB293" s="126">
        <f t="shared" si="401"/>
        <v>-609.05566037735855</v>
      </c>
      <c r="CC293" s="41">
        <f t="shared" si="381"/>
        <v>0</v>
      </c>
      <c r="CD293" s="41">
        <f t="shared" si="382"/>
        <v>0</v>
      </c>
      <c r="CE293" s="41">
        <f t="shared" si="383"/>
        <v>0</v>
      </c>
      <c r="CF293" s="41">
        <f t="shared" si="384"/>
        <v>609.05566037735855</v>
      </c>
      <c r="CG293" s="41">
        <f t="shared" si="385"/>
        <v>0</v>
      </c>
      <c r="CH293" s="112">
        <f t="shared" si="386"/>
        <v>0</v>
      </c>
      <c r="CI293" s="196">
        <f t="shared" si="402"/>
        <v>0</v>
      </c>
      <c r="CJ293" s="2">
        <f t="shared" si="403"/>
        <v>381.88867924528302</v>
      </c>
      <c r="CK293" s="200">
        <f t="shared" si="387"/>
        <v>0</v>
      </c>
      <c r="CL293" s="201">
        <f t="shared" si="388"/>
        <v>381.88867924528302</v>
      </c>
      <c r="CN293" s="126">
        <f t="shared" si="389"/>
        <v>381.88867924528302</v>
      </c>
      <c r="CO293" s="50">
        <f t="shared" si="404"/>
        <v>3.6840796460176992E-3</v>
      </c>
      <c r="CP293" s="40">
        <f t="shared" si="405"/>
        <v>25.5</v>
      </c>
      <c r="CQ293" s="41">
        <f t="shared" si="406"/>
        <v>368715.71419010311</v>
      </c>
      <c r="CR293" s="41">
        <f t="shared" si="407"/>
        <v>368715.71419010311</v>
      </c>
      <c r="CS293" s="41">
        <f t="shared" si="408"/>
        <v>0</v>
      </c>
      <c r="CT293" s="41">
        <f t="shared" si="409"/>
        <v>140808357.10903972</v>
      </c>
      <c r="CU293" s="112">
        <f t="shared" si="410"/>
        <v>0</v>
      </c>
      <c r="CW293" s="21">
        <v>16</v>
      </c>
      <c r="CX293" s="41">
        <v>32</v>
      </c>
      <c r="CY293" s="41">
        <v>100</v>
      </c>
      <c r="CZ293" s="51">
        <f t="shared" si="390"/>
        <v>100</v>
      </c>
      <c r="DA293" s="50">
        <f t="shared" si="411"/>
        <v>2.3619469026548673E-3</v>
      </c>
      <c r="DB293" s="40">
        <f t="shared" si="391"/>
        <v>472.38938053097343</v>
      </c>
      <c r="DC293" s="40">
        <f t="shared" si="392"/>
        <v>25.5</v>
      </c>
      <c r="DD293" s="51">
        <f t="shared" si="393"/>
        <v>374.5</v>
      </c>
      <c r="DE293" s="39">
        <f t="shared" si="412"/>
        <v>301190.77088496066</v>
      </c>
      <c r="DF293" s="41">
        <v>680</v>
      </c>
      <c r="DG293" s="51">
        <v>100</v>
      </c>
      <c r="DH293" s="41">
        <f t="shared" si="394"/>
        <v>301190.77088496066</v>
      </c>
      <c r="DI293" s="41">
        <f t="shared" si="395"/>
        <v>0</v>
      </c>
      <c r="DJ293" s="41">
        <f t="shared" si="396"/>
        <v>30119077.088496067</v>
      </c>
      <c r="DK293" s="112">
        <f t="shared" si="397"/>
        <v>0</v>
      </c>
    </row>
    <row r="294" spans="2:115" x14ac:dyDescent="0.25">
      <c r="B294" s="129">
        <v>17</v>
      </c>
      <c r="C294" s="114">
        <f>+$D$77-(B294-0.5)*$G$270</f>
        <v>367.81698113207551</v>
      </c>
      <c r="D294" s="41" t="str">
        <f t="shared" si="413"/>
        <v/>
      </c>
      <c r="E294" s="41">
        <f t="shared" si="327"/>
        <v>782.18301886792437</v>
      </c>
      <c r="F294" s="41">
        <f t="shared" si="328"/>
        <v>750</v>
      </c>
      <c r="G294" s="41">
        <f t="shared" si="329"/>
        <v>1517.8169811320756</v>
      </c>
      <c r="H294" s="41" t="str">
        <f t="shared" si="330"/>
        <v/>
      </c>
      <c r="I294" s="41">
        <f t="shared" si="331"/>
        <v>-1517.8169811320756</v>
      </c>
      <c r="J294" s="41">
        <f t="shared" si="332"/>
        <v>-750</v>
      </c>
      <c r="K294" s="121">
        <f t="shared" si="333"/>
        <v>-782.18301886792437</v>
      </c>
      <c r="L294" s="126" t="str">
        <f t="shared" si="414"/>
        <v/>
      </c>
      <c r="M294" s="41">
        <f t="shared" si="334"/>
        <v>-217.81698113207551</v>
      </c>
      <c r="N294" s="41">
        <f t="shared" si="335"/>
        <v>-150</v>
      </c>
      <c r="O294" s="41">
        <f t="shared" si="336"/>
        <v>517.81698113207551</v>
      </c>
      <c r="P294" s="41" t="str">
        <f t="shared" si="337"/>
        <v/>
      </c>
      <c r="Q294" s="41">
        <f t="shared" si="338"/>
        <v>-1217.8169811320756</v>
      </c>
      <c r="R294" s="41">
        <f t="shared" si="339"/>
        <v>-550</v>
      </c>
      <c r="S294" s="112">
        <f t="shared" si="340"/>
        <v>-482.18301886792449</v>
      </c>
      <c r="T294" s="123" t="str">
        <f t="shared" si="415"/>
        <v/>
      </c>
      <c r="U294" s="41">
        <f t="shared" si="341"/>
        <v>482.18301886792449</v>
      </c>
      <c r="V294" s="41">
        <f t="shared" si="342"/>
        <v>550</v>
      </c>
      <c r="W294" s="41">
        <f t="shared" si="343"/>
        <v>1217.8169811320756</v>
      </c>
      <c r="X294" s="41" t="str">
        <f t="shared" si="344"/>
        <v/>
      </c>
      <c r="Y294" s="41">
        <f t="shared" si="345"/>
        <v>-517.81698113207551</v>
      </c>
      <c r="Z294" s="41">
        <f t="shared" si="346"/>
        <v>150</v>
      </c>
      <c r="AA294" s="41">
        <f t="shared" si="347"/>
        <v>217.81698113207551</v>
      </c>
      <c r="AB294" s="53"/>
      <c r="AC294" s="126" t="str">
        <f t="shared" si="416"/>
        <v/>
      </c>
      <c r="AD294" s="41" t="str">
        <f t="shared" si="348"/>
        <v/>
      </c>
      <c r="AE294" s="41">
        <f t="shared" si="349"/>
        <v>750</v>
      </c>
      <c r="AF294" s="41" t="str">
        <f t="shared" si="350"/>
        <v/>
      </c>
      <c r="AG294" s="41" t="str">
        <f t="shared" si="351"/>
        <v/>
      </c>
      <c r="AH294" s="41" t="str">
        <f t="shared" si="352"/>
        <v/>
      </c>
      <c r="AI294" s="41">
        <f t="shared" si="353"/>
        <v>-750</v>
      </c>
      <c r="AJ294" s="112" t="str">
        <f t="shared" si="354"/>
        <v/>
      </c>
      <c r="AK294" s="126" t="str">
        <f t="shared" si="417"/>
        <v/>
      </c>
      <c r="AL294" s="41">
        <f t="shared" si="355"/>
        <v>-217.81698113207551</v>
      </c>
      <c r="AM294" s="41" t="str">
        <f t="shared" si="356"/>
        <v/>
      </c>
      <c r="AN294" s="41" t="str">
        <f t="shared" si="357"/>
        <v/>
      </c>
      <c r="AO294" s="41" t="str">
        <f t="shared" si="358"/>
        <v/>
      </c>
      <c r="AP294" s="41" t="str">
        <f t="shared" si="359"/>
        <v/>
      </c>
      <c r="AQ294" s="41" t="str">
        <f t="shared" si="360"/>
        <v/>
      </c>
      <c r="AR294" s="112">
        <f t="shared" si="361"/>
        <v>-482.18301886792449</v>
      </c>
      <c r="AS294" s="123" t="str">
        <f t="shared" si="418"/>
        <v/>
      </c>
      <c r="AT294" s="41">
        <f t="shared" si="362"/>
        <v>482.18301886792449</v>
      </c>
      <c r="AU294" s="41" t="str">
        <f t="shared" si="363"/>
        <v/>
      </c>
      <c r="AV294" s="41" t="str">
        <f t="shared" si="364"/>
        <v/>
      </c>
      <c r="AW294" s="41" t="str">
        <f t="shared" si="365"/>
        <v/>
      </c>
      <c r="AX294" s="41" t="str">
        <f t="shared" si="366"/>
        <v/>
      </c>
      <c r="AY294" s="41" t="str">
        <f t="shared" si="367"/>
        <v/>
      </c>
      <c r="AZ294" s="41">
        <f t="shared" si="419"/>
        <v>217.81698113207551</v>
      </c>
      <c r="BA294" s="53"/>
      <c r="BB294" s="147" cm="1">
        <f t="array" ref="BB294:BG294">IFERROR(_xlfn._xlws.SORT(_xlfn.UNIQUE(_xlfn._xlws.FILTER($AC294:$AZ294,ISNUMBER($AC294:$AZ294)),TRUE),,,TRUE),"")</f>
        <v>-750</v>
      </c>
      <c r="BC294" s="51">
        <v>-482.18301886792449</v>
      </c>
      <c r="BD294" s="51">
        <v>-217.81698113207551</v>
      </c>
      <c r="BE294" s="51">
        <v>217.81698113207551</v>
      </c>
      <c r="BF294" s="51">
        <v>482.18301886792449</v>
      </c>
      <c r="BG294" s="51">
        <v>750</v>
      </c>
      <c r="BH294" s="51"/>
      <c r="BI294" s="51"/>
      <c r="BJ294" s="51">
        <f t="shared" si="420"/>
        <v>367.81698113207551</v>
      </c>
      <c r="BK294" s="51">
        <f t="shared" si="368"/>
        <v>367.81698113207551</v>
      </c>
      <c r="BL294" s="51">
        <f t="shared" si="369"/>
        <v>367.81698113207551</v>
      </c>
      <c r="BM294" s="51">
        <f t="shared" si="370"/>
        <v>367.81698113207551</v>
      </c>
      <c r="BN294" s="51">
        <f t="shared" si="371"/>
        <v>367.81698113207551</v>
      </c>
      <c r="BO294" s="51">
        <f t="shared" si="372"/>
        <v>367.81698113207551</v>
      </c>
      <c r="BP294" s="51" t="str">
        <f t="shared" si="373"/>
        <v/>
      </c>
      <c r="BQ294" s="148" t="str">
        <f t="shared" si="374"/>
        <v/>
      </c>
      <c r="BR294" s="170">
        <f t="shared" si="398"/>
        <v>6</v>
      </c>
      <c r="BS294" s="172">
        <f t="shared" si="399"/>
        <v>267.81698113207551</v>
      </c>
      <c r="BT294" s="172" t="str">
        <f t="shared" si="375"/>
        <v>hole</v>
      </c>
      <c r="BU294" s="172">
        <f t="shared" si="376"/>
        <v>435.63396226415102</v>
      </c>
      <c r="BV294" s="172" t="str">
        <f t="shared" si="377"/>
        <v>hole</v>
      </c>
      <c r="BW294" s="172">
        <f t="shared" si="378"/>
        <v>267.81698113207551</v>
      </c>
      <c r="BX294" s="172">
        <f t="shared" si="379"/>
        <v>0</v>
      </c>
      <c r="BY294" s="173">
        <f t="shared" si="380"/>
        <v>0</v>
      </c>
      <c r="BZ294" s="123" cm="1">
        <f t="array" ref="BZ294">IF(ISEVEN(BR294),SUM(BS294:BY294),SUM(ABS(BS294:BY294)))</f>
        <v>971.26792452830205</v>
      </c>
      <c r="CA294" s="112">
        <f t="shared" si="400"/>
        <v>13667.389021003917</v>
      </c>
      <c r="CB294" s="126">
        <f t="shared" si="401"/>
        <v>-616.0915094339623</v>
      </c>
      <c r="CC294" s="41">
        <f t="shared" si="381"/>
        <v>0</v>
      </c>
      <c r="CD294" s="41">
        <f t="shared" si="382"/>
        <v>0</v>
      </c>
      <c r="CE294" s="41">
        <f t="shared" si="383"/>
        <v>0</v>
      </c>
      <c r="CF294" s="41">
        <f t="shared" si="384"/>
        <v>616.0915094339623</v>
      </c>
      <c r="CG294" s="41">
        <f t="shared" si="385"/>
        <v>0</v>
      </c>
      <c r="CH294" s="112">
        <f t="shared" si="386"/>
        <v>0</v>
      </c>
      <c r="CI294" s="196">
        <f t="shared" si="402"/>
        <v>0</v>
      </c>
      <c r="CJ294" s="2">
        <f t="shared" si="403"/>
        <v>367.81698113207551</v>
      </c>
      <c r="CK294" s="200">
        <f t="shared" si="387"/>
        <v>0</v>
      </c>
      <c r="CL294" s="201">
        <f t="shared" si="388"/>
        <v>367.81698113207551</v>
      </c>
      <c r="CN294" s="126">
        <f t="shared" si="389"/>
        <v>367.81698113207551</v>
      </c>
      <c r="CO294" s="50">
        <f t="shared" si="404"/>
        <v>3.6180796460176991E-3</v>
      </c>
      <c r="CP294" s="40">
        <f t="shared" si="405"/>
        <v>25.5</v>
      </c>
      <c r="CQ294" s="41">
        <f t="shared" si="406"/>
        <v>348518.42003559991</v>
      </c>
      <c r="CR294" s="41">
        <f t="shared" si="407"/>
        <v>348518.42003559991</v>
      </c>
      <c r="CS294" s="41">
        <f t="shared" si="408"/>
        <v>0</v>
      </c>
      <c r="CT294" s="41">
        <f t="shared" si="409"/>
        <v>128190993.12641501</v>
      </c>
      <c r="CU294" s="112">
        <f t="shared" si="410"/>
        <v>0</v>
      </c>
      <c r="CW294" s="21">
        <v>17</v>
      </c>
      <c r="CX294" s="41">
        <v>32</v>
      </c>
      <c r="CY294" s="41">
        <v>-100</v>
      </c>
      <c r="CZ294" s="51">
        <f t="shared" si="390"/>
        <v>-100</v>
      </c>
      <c r="DA294" s="50">
        <f t="shared" si="411"/>
        <v>1.4238938053097346E-3</v>
      </c>
      <c r="DB294" s="40">
        <f t="shared" si="391"/>
        <v>284.77876106194691</v>
      </c>
      <c r="DC294" s="40">
        <f t="shared" si="392"/>
        <v>23.384148034301827</v>
      </c>
      <c r="DD294" s="51">
        <f t="shared" si="393"/>
        <v>261.39461302764511</v>
      </c>
      <c r="DE294" s="39">
        <f t="shared" si="412"/>
        <v>210226.02136975277</v>
      </c>
      <c r="DF294" s="41">
        <v>680</v>
      </c>
      <c r="DG294" s="51">
        <v>-100</v>
      </c>
      <c r="DH294" s="41">
        <f t="shared" si="394"/>
        <v>210226.02136975277</v>
      </c>
      <c r="DI294" s="41">
        <f t="shared" si="395"/>
        <v>0</v>
      </c>
      <c r="DJ294" s="41">
        <f t="shared" si="396"/>
        <v>-21022602.136975277</v>
      </c>
      <c r="DK294" s="112">
        <f t="shared" si="397"/>
        <v>0</v>
      </c>
    </row>
    <row r="295" spans="2:115" x14ac:dyDescent="0.25">
      <c r="B295" s="129">
        <v>18</v>
      </c>
      <c r="C295" s="114">
        <f>+$D$77-(B295-0.5)*$G$270</f>
        <v>353.74528301886795</v>
      </c>
      <c r="D295" s="41" t="str">
        <f t="shared" si="413"/>
        <v/>
      </c>
      <c r="E295" s="41">
        <f t="shared" si="327"/>
        <v>796.25471698113211</v>
      </c>
      <c r="F295" s="41">
        <f t="shared" si="328"/>
        <v>750</v>
      </c>
      <c r="G295" s="41">
        <f t="shared" si="329"/>
        <v>1503.7452830188681</v>
      </c>
      <c r="H295" s="41" t="str">
        <f t="shared" si="330"/>
        <v/>
      </c>
      <c r="I295" s="41">
        <f t="shared" si="331"/>
        <v>-1503.7452830188681</v>
      </c>
      <c r="J295" s="41">
        <f t="shared" si="332"/>
        <v>-750</v>
      </c>
      <c r="K295" s="121">
        <f t="shared" si="333"/>
        <v>-796.25471698113211</v>
      </c>
      <c r="L295" s="126" t="str">
        <f t="shared" si="414"/>
        <v/>
      </c>
      <c r="M295" s="41">
        <f t="shared" si="334"/>
        <v>-203.74528301886792</v>
      </c>
      <c r="N295" s="41">
        <f t="shared" si="335"/>
        <v>-150</v>
      </c>
      <c r="O295" s="41">
        <f t="shared" si="336"/>
        <v>503.74528301886789</v>
      </c>
      <c r="P295" s="41" t="str">
        <f t="shared" si="337"/>
        <v/>
      </c>
      <c r="Q295" s="41">
        <f t="shared" si="338"/>
        <v>-1203.7452830188679</v>
      </c>
      <c r="R295" s="41">
        <f t="shared" si="339"/>
        <v>-550</v>
      </c>
      <c r="S295" s="112">
        <f t="shared" si="340"/>
        <v>-496.25471698113211</v>
      </c>
      <c r="T295" s="123" t="str">
        <f t="shared" si="415"/>
        <v/>
      </c>
      <c r="U295" s="41">
        <f t="shared" si="341"/>
        <v>496.25471698113211</v>
      </c>
      <c r="V295" s="41">
        <f t="shared" si="342"/>
        <v>550</v>
      </c>
      <c r="W295" s="41">
        <f t="shared" si="343"/>
        <v>1203.7452830188679</v>
      </c>
      <c r="X295" s="41" t="str">
        <f t="shared" si="344"/>
        <v/>
      </c>
      <c r="Y295" s="41">
        <f t="shared" si="345"/>
        <v>-503.74528301886789</v>
      </c>
      <c r="Z295" s="41">
        <f t="shared" si="346"/>
        <v>150</v>
      </c>
      <c r="AA295" s="41">
        <f t="shared" si="347"/>
        <v>203.74528301886792</v>
      </c>
      <c r="AB295" s="53"/>
      <c r="AC295" s="126" t="str">
        <f t="shared" si="416"/>
        <v/>
      </c>
      <c r="AD295" s="41" t="str">
        <f t="shared" si="348"/>
        <v/>
      </c>
      <c r="AE295" s="41">
        <f t="shared" si="349"/>
        <v>750</v>
      </c>
      <c r="AF295" s="41" t="str">
        <f t="shared" si="350"/>
        <v/>
      </c>
      <c r="AG295" s="41" t="str">
        <f t="shared" si="351"/>
        <v/>
      </c>
      <c r="AH295" s="41" t="str">
        <f t="shared" si="352"/>
        <v/>
      </c>
      <c r="AI295" s="41">
        <f t="shared" si="353"/>
        <v>-750</v>
      </c>
      <c r="AJ295" s="112" t="str">
        <f t="shared" si="354"/>
        <v/>
      </c>
      <c r="AK295" s="126" t="str">
        <f t="shared" si="417"/>
        <v/>
      </c>
      <c r="AL295" s="41">
        <f t="shared" si="355"/>
        <v>-203.74528301886792</v>
      </c>
      <c r="AM295" s="41" t="str">
        <f t="shared" si="356"/>
        <v/>
      </c>
      <c r="AN295" s="41" t="str">
        <f t="shared" si="357"/>
        <v/>
      </c>
      <c r="AO295" s="41" t="str">
        <f t="shared" si="358"/>
        <v/>
      </c>
      <c r="AP295" s="41" t="str">
        <f t="shared" si="359"/>
        <v/>
      </c>
      <c r="AQ295" s="41" t="str">
        <f t="shared" si="360"/>
        <v/>
      </c>
      <c r="AR295" s="112">
        <f t="shared" si="361"/>
        <v>-496.25471698113211</v>
      </c>
      <c r="AS295" s="123" t="str">
        <f t="shared" si="418"/>
        <v/>
      </c>
      <c r="AT295" s="41">
        <f t="shared" si="362"/>
        <v>496.25471698113211</v>
      </c>
      <c r="AU295" s="41" t="str">
        <f t="shared" si="363"/>
        <v/>
      </c>
      <c r="AV295" s="41" t="str">
        <f t="shared" si="364"/>
        <v/>
      </c>
      <c r="AW295" s="41" t="str">
        <f t="shared" si="365"/>
        <v/>
      </c>
      <c r="AX295" s="41" t="str">
        <f t="shared" si="366"/>
        <v/>
      </c>
      <c r="AY295" s="41" t="str">
        <f t="shared" si="367"/>
        <v/>
      </c>
      <c r="AZ295" s="41">
        <f t="shared" si="419"/>
        <v>203.74528301886792</v>
      </c>
      <c r="BA295" s="53"/>
      <c r="BB295" s="147" cm="1">
        <f t="array" ref="BB295:BG295">IFERROR(_xlfn._xlws.SORT(_xlfn.UNIQUE(_xlfn._xlws.FILTER($AC295:$AZ295,ISNUMBER($AC295:$AZ295)),TRUE),,,TRUE),"")</f>
        <v>-750</v>
      </c>
      <c r="BC295" s="51">
        <v>-496.25471698113211</v>
      </c>
      <c r="BD295" s="51">
        <v>-203.74528301886792</v>
      </c>
      <c r="BE295" s="51">
        <v>203.74528301886792</v>
      </c>
      <c r="BF295" s="51">
        <v>496.25471698113211</v>
      </c>
      <c r="BG295" s="51">
        <v>750</v>
      </c>
      <c r="BH295" s="51"/>
      <c r="BI295" s="51"/>
      <c r="BJ295" s="51">
        <f t="shared" si="420"/>
        <v>353.74528301886795</v>
      </c>
      <c r="BK295" s="51">
        <f t="shared" si="368"/>
        <v>353.74528301886795</v>
      </c>
      <c r="BL295" s="51">
        <f t="shared" si="369"/>
        <v>353.74528301886795</v>
      </c>
      <c r="BM295" s="51">
        <f t="shared" si="370"/>
        <v>353.74528301886795</v>
      </c>
      <c r="BN295" s="51">
        <f t="shared" si="371"/>
        <v>353.74528301886795</v>
      </c>
      <c r="BO295" s="51">
        <f t="shared" si="372"/>
        <v>353.74528301886795</v>
      </c>
      <c r="BP295" s="51" t="str">
        <f t="shared" si="373"/>
        <v/>
      </c>
      <c r="BQ295" s="148" t="str">
        <f t="shared" si="374"/>
        <v/>
      </c>
      <c r="BR295" s="170">
        <f t="shared" si="398"/>
        <v>6</v>
      </c>
      <c r="BS295" s="172">
        <f t="shared" si="399"/>
        <v>253.74528301886789</v>
      </c>
      <c r="BT295" s="172" t="str">
        <f t="shared" si="375"/>
        <v>hole</v>
      </c>
      <c r="BU295" s="172">
        <f t="shared" si="376"/>
        <v>407.49056603773585</v>
      </c>
      <c r="BV295" s="172" t="str">
        <f t="shared" si="377"/>
        <v>hole</v>
      </c>
      <c r="BW295" s="172">
        <f t="shared" si="378"/>
        <v>253.74528301886789</v>
      </c>
      <c r="BX295" s="172">
        <f t="shared" si="379"/>
        <v>0</v>
      </c>
      <c r="BY295" s="173">
        <f t="shared" si="380"/>
        <v>0</v>
      </c>
      <c r="BZ295" s="123" cm="1">
        <f t="array" ref="BZ295">IF(ISEVEN(BR295),SUM(BS295:BY295),SUM(ABS(BS295:BY295)))</f>
        <v>914.98113207547158</v>
      </c>
      <c r="CA295" s="112">
        <f t="shared" si="400"/>
        <v>12875.338269846918</v>
      </c>
      <c r="CB295" s="126">
        <f t="shared" si="401"/>
        <v>-623.12735849056605</v>
      </c>
      <c r="CC295" s="41">
        <f t="shared" si="381"/>
        <v>0</v>
      </c>
      <c r="CD295" s="41">
        <f t="shared" si="382"/>
        <v>0</v>
      </c>
      <c r="CE295" s="41">
        <f t="shared" si="383"/>
        <v>0</v>
      </c>
      <c r="CF295" s="41">
        <f t="shared" si="384"/>
        <v>623.12735849056605</v>
      </c>
      <c r="CG295" s="41">
        <f t="shared" si="385"/>
        <v>0</v>
      </c>
      <c r="CH295" s="112">
        <f t="shared" si="386"/>
        <v>0</v>
      </c>
      <c r="CI295" s="196">
        <f t="shared" si="402"/>
        <v>0</v>
      </c>
      <c r="CJ295" s="2">
        <f t="shared" si="403"/>
        <v>353.74528301886795</v>
      </c>
      <c r="CK295" s="200">
        <f t="shared" si="387"/>
        <v>0</v>
      </c>
      <c r="CL295" s="201">
        <f t="shared" si="388"/>
        <v>353.74528301886795</v>
      </c>
      <c r="CN295" s="126">
        <f t="shared" si="389"/>
        <v>353.74528301886795</v>
      </c>
      <c r="CO295" s="50">
        <f t="shared" si="404"/>
        <v>3.5520796460176991E-3</v>
      </c>
      <c r="CP295" s="40">
        <f t="shared" si="405"/>
        <v>25.5</v>
      </c>
      <c r="CQ295" s="41">
        <f t="shared" si="406"/>
        <v>328321.12588109641</v>
      </c>
      <c r="CR295" s="41">
        <f t="shared" si="407"/>
        <v>328321.12588109641</v>
      </c>
      <c r="CS295" s="41">
        <f t="shared" si="408"/>
        <v>0</v>
      </c>
      <c r="CT295" s="41">
        <f t="shared" si="409"/>
        <v>116142049.59588182</v>
      </c>
      <c r="CU295" s="112">
        <f t="shared" si="410"/>
        <v>0</v>
      </c>
      <c r="CW295" s="21">
        <v>18</v>
      </c>
      <c r="CX295" s="41">
        <v>32</v>
      </c>
      <c r="CY295" s="41">
        <v>-300</v>
      </c>
      <c r="CZ295" s="51">
        <f t="shared" si="390"/>
        <v>-300</v>
      </c>
      <c r="DA295" s="50">
        <f t="shared" si="411"/>
        <v>4.8584070796460184E-4</v>
      </c>
      <c r="DB295" s="40">
        <f t="shared" si="391"/>
        <v>97.168141592920364</v>
      </c>
      <c r="DC295" s="40">
        <f t="shared" si="392"/>
        <v>10.884175444435744</v>
      </c>
      <c r="DD295" s="51">
        <f t="shared" si="393"/>
        <v>86.283966148484623</v>
      </c>
      <c r="DE295" s="39">
        <f t="shared" si="412"/>
        <v>69393.682988715445</v>
      </c>
      <c r="DF295" s="41">
        <v>680</v>
      </c>
      <c r="DG295" s="51">
        <v>-300</v>
      </c>
      <c r="DH295" s="41">
        <f t="shared" si="394"/>
        <v>69393.682988715445</v>
      </c>
      <c r="DI295" s="41">
        <f t="shared" si="395"/>
        <v>0</v>
      </c>
      <c r="DJ295" s="41">
        <f t="shared" si="396"/>
        <v>-20818104.896614634</v>
      </c>
      <c r="DK295" s="112">
        <f t="shared" si="397"/>
        <v>0</v>
      </c>
    </row>
    <row r="296" spans="2:115" x14ac:dyDescent="0.25">
      <c r="B296" s="129">
        <v>19</v>
      </c>
      <c r="C296" s="114">
        <f>+$D$77-(B296-0.5)*$G$270</f>
        <v>339.67358490566039</v>
      </c>
      <c r="D296" s="41" t="str">
        <f t="shared" si="413"/>
        <v/>
      </c>
      <c r="E296" s="41">
        <f t="shared" si="327"/>
        <v>810.32641509433961</v>
      </c>
      <c r="F296" s="41">
        <f t="shared" si="328"/>
        <v>750</v>
      </c>
      <c r="G296" s="41">
        <f t="shared" si="329"/>
        <v>1489.6735849056602</v>
      </c>
      <c r="H296" s="41" t="str">
        <f t="shared" si="330"/>
        <v/>
      </c>
      <c r="I296" s="41">
        <f t="shared" si="331"/>
        <v>-1489.6735849056602</v>
      </c>
      <c r="J296" s="41">
        <f t="shared" si="332"/>
        <v>-750</v>
      </c>
      <c r="K296" s="121">
        <f t="shared" si="333"/>
        <v>-810.32641509433961</v>
      </c>
      <c r="L296" s="126" t="str">
        <f t="shared" si="414"/>
        <v/>
      </c>
      <c r="M296" s="41">
        <f t="shared" si="334"/>
        <v>-189.67358490566039</v>
      </c>
      <c r="N296" s="41">
        <f t="shared" si="335"/>
        <v>-150</v>
      </c>
      <c r="O296" s="41">
        <f t="shared" si="336"/>
        <v>489.67358490566039</v>
      </c>
      <c r="P296" s="41" t="str">
        <f t="shared" si="337"/>
        <v/>
      </c>
      <c r="Q296" s="41">
        <f t="shared" si="338"/>
        <v>-1189.6735849056604</v>
      </c>
      <c r="R296" s="41">
        <f t="shared" si="339"/>
        <v>-550</v>
      </c>
      <c r="S296" s="112">
        <f t="shared" si="340"/>
        <v>-510.32641509433961</v>
      </c>
      <c r="T296" s="123" t="str">
        <f t="shared" si="415"/>
        <v/>
      </c>
      <c r="U296" s="41">
        <f t="shared" si="341"/>
        <v>510.32641509433961</v>
      </c>
      <c r="V296" s="41">
        <f t="shared" si="342"/>
        <v>550</v>
      </c>
      <c r="W296" s="41">
        <f t="shared" si="343"/>
        <v>1189.6735849056604</v>
      </c>
      <c r="X296" s="41" t="str">
        <f t="shared" si="344"/>
        <v/>
      </c>
      <c r="Y296" s="41">
        <f t="shared" si="345"/>
        <v>-489.67358490566039</v>
      </c>
      <c r="Z296" s="41">
        <f t="shared" si="346"/>
        <v>150</v>
      </c>
      <c r="AA296" s="41">
        <f t="shared" si="347"/>
        <v>189.67358490566039</v>
      </c>
      <c r="AB296" s="53"/>
      <c r="AC296" s="126" t="str">
        <f t="shared" si="416"/>
        <v/>
      </c>
      <c r="AD296" s="41" t="str">
        <f t="shared" si="348"/>
        <v/>
      </c>
      <c r="AE296" s="41">
        <f t="shared" si="349"/>
        <v>750</v>
      </c>
      <c r="AF296" s="41" t="str">
        <f t="shared" si="350"/>
        <v/>
      </c>
      <c r="AG296" s="41" t="str">
        <f t="shared" si="351"/>
        <v/>
      </c>
      <c r="AH296" s="41" t="str">
        <f t="shared" si="352"/>
        <v/>
      </c>
      <c r="AI296" s="41">
        <f t="shared" si="353"/>
        <v>-750</v>
      </c>
      <c r="AJ296" s="112" t="str">
        <f t="shared" si="354"/>
        <v/>
      </c>
      <c r="AK296" s="126" t="str">
        <f t="shared" si="417"/>
        <v/>
      </c>
      <c r="AL296" s="41">
        <f t="shared" si="355"/>
        <v>-189.67358490566039</v>
      </c>
      <c r="AM296" s="41" t="str">
        <f t="shared" si="356"/>
        <v/>
      </c>
      <c r="AN296" s="41" t="str">
        <f t="shared" si="357"/>
        <v/>
      </c>
      <c r="AO296" s="41" t="str">
        <f t="shared" si="358"/>
        <v/>
      </c>
      <c r="AP296" s="41" t="str">
        <f t="shared" si="359"/>
        <v/>
      </c>
      <c r="AQ296" s="41" t="str">
        <f t="shared" si="360"/>
        <v/>
      </c>
      <c r="AR296" s="112">
        <f t="shared" si="361"/>
        <v>-510.32641509433961</v>
      </c>
      <c r="AS296" s="123" t="str">
        <f t="shared" si="418"/>
        <v/>
      </c>
      <c r="AT296" s="41">
        <f t="shared" si="362"/>
        <v>510.32641509433961</v>
      </c>
      <c r="AU296" s="41" t="str">
        <f t="shared" si="363"/>
        <v/>
      </c>
      <c r="AV296" s="41" t="str">
        <f t="shared" si="364"/>
        <v/>
      </c>
      <c r="AW296" s="41" t="str">
        <f t="shared" si="365"/>
        <v/>
      </c>
      <c r="AX296" s="41" t="str">
        <f t="shared" si="366"/>
        <v/>
      </c>
      <c r="AY296" s="41" t="str">
        <f t="shared" si="367"/>
        <v/>
      </c>
      <c r="AZ296" s="41">
        <f t="shared" si="419"/>
        <v>189.67358490566039</v>
      </c>
      <c r="BA296" s="53"/>
      <c r="BB296" s="147" cm="1">
        <f t="array" ref="BB296:BG296">IFERROR(_xlfn._xlws.SORT(_xlfn.UNIQUE(_xlfn._xlws.FILTER($AC296:$AZ296,ISNUMBER($AC296:$AZ296)),TRUE),,,TRUE),"")</f>
        <v>-750</v>
      </c>
      <c r="BC296" s="51">
        <v>-510.32641509433961</v>
      </c>
      <c r="BD296" s="51">
        <v>-189.67358490566039</v>
      </c>
      <c r="BE296" s="51">
        <v>189.67358490566039</v>
      </c>
      <c r="BF296" s="51">
        <v>510.32641509433961</v>
      </c>
      <c r="BG296" s="51">
        <v>750</v>
      </c>
      <c r="BH296" s="51"/>
      <c r="BI296" s="51"/>
      <c r="BJ296" s="51">
        <f t="shared" si="420"/>
        <v>339.67358490566039</v>
      </c>
      <c r="BK296" s="51">
        <f t="shared" si="368"/>
        <v>339.67358490566039</v>
      </c>
      <c r="BL296" s="51">
        <f t="shared" si="369"/>
        <v>339.67358490566039</v>
      </c>
      <c r="BM296" s="51">
        <f t="shared" si="370"/>
        <v>339.67358490566039</v>
      </c>
      <c r="BN296" s="51">
        <f t="shared" si="371"/>
        <v>339.67358490566039</v>
      </c>
      <c r="BO296" s="51">
        <f t="shared" si="372"/>
        <v>339.67358490566039</v>
      </c>
      <c r="BP296" s="51" t="str">
        <f t="shared" si="373"/>
        <v/>
      </c>
      <c r="BQ296" s="148" t="str">
        <f t="shared" si="374"/>
        <v/>
      </c>
      <c r="BR296" s="170">
        <f t="shared" si="398"/>
        <v>6</v>
      </c>
      <c r="BS296" s="172">
        <f t="shared" si="399"/>
        <v>239.67358490566039</v>
      </c>
      <c r="BT296" s="172" t="str">
        <f t="shared" si="375"/>
        <v>hole</v>
      </c>
      <c r="BU296" s="172">
        <f t="shared" si="376"/>
        <v>379.34716981132078</v>
      </c>
      <c r="BV296" s="172" t="str">
        <f t="shared" si="377"/>
        <v>hole</v>
      </c>
      <c r="BW296" s="172">
        <f t="shared" si="378"/>
        <v>239.67358490566039</v>
      </c>
      <c r="BX296" s="172">
        <f t="shared" si="379"/>
        <v>0</v>
      </c>
      <c r="BY296" s="173">
        <f t="shared" si="380"/>
        <v>0</v>
      </c>
      <c r="BZ296" s="123" cm="1">
        <f t="array" ref="BZ296">IF(ISEVEN(BR296),SUM(BS296:BY296),SUM(ABS(BS296:BY296)))</f>
        <v>858.69433962264156</v>
      </c>
      <c r="CA296" s="112">
        <f t="shared" si="400"/>
        <v>12083.287518689925</v>
      </c>
      <c r="CB296" s="126">
        <f t="shared" si="401"/>
        <v>-630.1632075471698</v>
      </c>
      <c r="CC296" s="41">
        <f t="shared" si="381"/>
        <v>0</v>
      </c>
      <c r="CD296" s="41">
        <f t="shared" si="382"/>
        <v>0</v>
      </c>
      <c r="CE296" s="41">
        <f t="shared" si="383"/>
        <v>0</v>
      </c>
      <c r="CF296" s="41">
        <f t="shared" si="384"/>
        <v>630.1632075471698</v>
      </c>
      <c r="CG296" s="41">
        <f t="shared" si="385"/>
        <v>0</v>
      </c>
      <c r="CH296" s="112">
        <f t="shared" si="386"/>
        <v>0</v>
      </c>
      <c r="CI296" s="196">
        <f t="shared" si="402"/>
        <v>0</v>
      </c>
      <c r="CJ296" s="2">
        <f t="shared" si="403"/>
        <v>339.67358490566039</v>
      </c>
      <c r="CK296" s="200">
        <f t="shared" si="387"/>
        <v>0</v>
      </c>
      <c r="CL296" s="201">
        <f t="shared" si="388"/>
        <v>339.67358490566039</v>
      </c>
      <c r="CN296" s="126">
        <f t="shared" si="389"/>
        <v>339.67358490566039</v>
      </c>
      <c r="CO296" s="50">
        <f t="shared" si="404"/>
        <v>3.486079646017699E-3</v>
      </c>
      <c r="CP296" s="40">
        <f t="shared" si="405"/>
        <v>25.5</v>
      </c>
      <c r="CQ296" s="41">
        <f t="shared" si="406"/>
        <v>308123.83172659308</v>
      </c>
      <c r="CR296" s="41">
        <f t="shared" si="407"/>
        <v>308123.83172659308</v>
      </c>
      <c r="CS296" s="41">
        <f t="shared" si="408"/>
        <v>0</v>
      </c>
      <c r="CT296" s="41">
        <f t="shared" si="409"/>
        <v>104661526.51744033</v>
      </c>
      <c r="CU296" s="112">
        <f t="shared" si="410"/>
        <v>0</v>
      </c>
    </row>
    <row r="297" spans="2:115" x14ac:dyDescent="0.25">
      <c r="B297" s="129">
        <v>20</v>
      </c>
      <c r="C297" s="114">
        <f>+$D$77-(B297-0.5)*$G$270</f>
        <v>325.60188679245283</v>
      </c>
      <c r="D297" s="41" t="str">
        <f t="shared" si="413"/>
        <v/>
      </c>
      <c r="E297" s="41">
        <f t="shared" si="327"/>
        <v>824.39811320754711</v>
      </c>
      <c r="F297" s="41">
        <f t="shared" si="328"/>
        <v>750</v>
      </c>
      <c r="G297" s="41">
        <f t="shared" si="329"/>
        <v>1475.6018867924527</v>
      </c>
      <c r="H297" s="41" t="str">
        <f t="shared" si="330"/>
        <v/>
      </c>
      <c r="I297" s="41">
        <f t="shared" si="331"/>
        <v>-1475.6018867924527</v>
      </c>
      <c r="J297" s="41">
        <f t="shared" si="332"/>
        <v>-750</v>
      </c>
      <c r="K297" s="121">
        <f t="shared" si="333"/>
        <v>-824.39811320754711</v>
      </c>
      <c r="L297" s="126" t="str">
        <f t="shared" si="414"/>
        <v/>
      </c>
      <c r="M297" s="41">
        <f t="shared" si="334"/>
        <v>-175.60188679245283</v>
      </c>
      <c r="N297" s="41">
        <f t="shared" si="335"/>
        <v>-150</v>
      </c>
      <c r="O297" s="41">
        <f t="shared" si="336"/>
        <v>475.60188679245289</v>
      </c>
      <c r="P297" s="41" t="str">
        <f t="shared" si="337"/>
        <v/>
      </c>
      <c r="Q297" s="41">
        <f t="shared" si="338"/>
        <v>-1175.6018867924529</v>
      </c>
      <c r="R297" s="41">
        <f t="shared" si="339"/>
        <v>-550</v>
      </c>
      <c r="S297" s="112">
        <f t="shared" si="340"/>
        <v>-524.39811320754711</v>
      </c>
      <c r="T297" s="123" t="str">
        <f t="shared" si="415"/>
        <v/>
      </c>
      <c r="U297" s="41">
        <f t="shared" si="341"/>
        <v>524.39811320754711</v>
      </c>
      <c r="V297" s="41">
        <f t="shared" si="342"/>
        <v>550</v>
      </c>
      <c r="W297" s="41">
        <f t="shared" si="343"/>
        <v>1175.6018867924529</v>
      </c>
      <c r="X297" s="41" t="str">
        <f t="shared" si="344"/>
        <v/>
      </c>
      <c r="Y297" s="41">
        <f t="shared" si="345"/>
        <v>-475.60188679245289</v>
      </c>
      <c r="Z297" s="41">
        <f t="shared" si="346"/>
        <v>150</v>
      </c>
      <c r="AA297" s="41">
        <f t="shared" si="347"/>
        <v>175.60188679245283</v>
      </c>
      <c r="AB297" s="53"/>
      <c r="AC297" s="126" t="str">
        <f t="shared" si="416"/>
        <v/>
      </c>
      <c r="AD297" s="41" t="str">
        <f t="shared" si="348"/>
        <v/>
      </c>
      <c r="AE297" s="41">
        <f t="shared" si="349"/>
        <v>750</v>
      </c>
      <c r="AF297" s="41" t="str">
        <f t="shared" si="350"/>
        <v/>
      </c>
      <c r="AG297" s="41" t="str">
        <f t="shared" si="351"/>
        <v/>
      </c>
      <c r="AH297" s="41" t="str">
        <f t="shared" si="352"/>
        <v/>
      </c>
      <c r="AI297" s="41">
        <f t="shared" si="353"/>
        <v>-750</v>
      </c>
      <c r="AJ297" s="112" t="str">
        <f t="shared" si="354"/>
        <v/>
      </c>
      <c r="AK297" s="126" t="str">
        <f t="shared" si="417"/>
        <v/>
      </c>
      <c r="AL297" s="41">
        <f t="shared" si="355"/>
        <v>-175.60188679245283</v>
      </c>
      <c r="AM297" s="41" t="str">
        <f t="shared" si="356"/>
        <v/>
      </c>
      <c r="AN297" s="41" t="str">
        <f t="shared" si="357"/>
        <v/>
      </c>
      <c r="AO297" s="41" t="str">
        <f t="shared" si="358"/>
        <v/>
      </c>
      <c r="AP297" s="41" t="str">
        <f t="shared" si="359"/>
        <v/>
      </c>
      <c r="AQ297" s="41" t="str">
        <f t="shared" si="360"/>
        <v/>
      </c>
      <c r="AR297" s="112">
        <f t="shared" si="361"/>
        <v>-524.39811320754711</v>
      </c>
      <c r="AS297" s="123" t="str">
        <f t="shared" si="418"/>
        <v/>
      </c>
      <c r="AT297" s="41">
        <f t="shared" si="362"/>
        <v>524.39811320754711</v>
      </c>
      <c r="AU297" s="41" t="str">
        <f t="shared" si="363"/>
        <v/>
      </c>
      <c r="AV297" s="41" t="str">
        <f t="shared" si="364"/>
        <v/>
      </c>
      <c r="AW297" s="41" t="str">
        <f t="shared" si="365"/>
        <v/>
      </c>
      <c r="AX297" s="41" t="str">
        <f t="shared" si="366"/>
        <v/>
      </c>
      <c r="AY297" s="41" t="str">
        <f t="shared" si="367"/>
        <v/>
      </c>
      <c r="AZ297" s="41">
        <f t="shared" si="419"/>
        <v>175.60188679245283</v>
      </c>
      <c r="BA297" s="53"/>
      <c r="BB297" s="147" cm="1">
        <f t="array" ref="BB297:BG297">IFERROR(_xlfn._xlws.SORT(_xlfn.UNIQUE(_xlfn._xlws.FILTER($AC297:$AZ297,ISNUMBER($AC297:$AZ297)),TRUE),,,TRUE),"")</f>
        <v>-750</v>
      </c>
      <c r="BC297" s="51">
        <v>-524.39811320754711</v>
      </c>
      <c r="BD297" s="51">
        <v>-175.60188679245283</v>
      </c>
      <c r="BE297" s="51">
        <v>175.60188679245283</v>
      </c>
      <c r="BF297" s="51">
        <v>524.39811320754711</v>
      </c>
      <c r="BG297" s="51">
        <v>750</v>
      </c>
      <c r="BH297" s="51"/>
      <c r="BI297" s="51"/>
      <c r="BJ297" s="51">
        <f t="shared" si="420"/>
        <v>325.60188679245283</v>
      </c>
      <c r="BK297" s="51">
        <f t="shared" si="368"/>
        <v>325.60188679245283</v>
      </c>
      <c r="BL297" s="51">
        <f t="shared" si="369"/>
        <v>325.60188679245283</v>
      </c>
      <c r="BM297" s="51">
        <f t="shared" si="370"/>
        <v>325.60188679245283</v>
      </c>
      <c r="BN297" s="51">
        <f t="shared" si="371"/>
        <v>325.60188679245283</v>
      </c>
      <c r="BO297" s="51">
        <f t="shared" si="372"/>
        <v>325.60188679245283</v>
      </c>
      <c r="BP297" s="51" t="str">
        <f t="shared" si="373"/>
        <v/>
      </c>
      <c r="BQ297" s="148" t="str">
        <f t="shared" si="374"/>
        <v/>
      </c>
      <c r="BR297" s="170">
        <f t="shared" si="398"/>
        <v>6</v>
      </c>
      <c r="BS297" s="172">
        <f t="shared" si="399"/>
        <v>225.60188679245289</v>
      </c>
      <c r="BT297" s="172" t="str">
        <f t="shared" si="375"/>
        <v>hole</v>
      </c>
      <c r="BU297" s="172">
        <f t="shared" si="376"/>
        <v>351.20377358490566</v>
      </c>
      <c r="BV297" s="172" t="str">
        <f t="shared" si="377"/>
        <v>hole</v>
      </c>
      <c r="BW297" s="172">
        <f t="shared" si="378"/>
        <v>225.60188679245289</v>
      </c>
      <c r="BX297" s="172">
        <f t="shared" si="379"/>
        <v>0</v>
      </c>
      <c r="BY297" s="173">
        <f t="shared" si="380"/>
        <v>0</v>
      </c>
      <c r="BZ297" s="123" cm="1">
        <f t="array" ref="BZ297">IF(ISEVEN(BR297),SUM(BS297:BY297),SUM(ABS(BS297:BY297)))</f>
        <v>802.40754716981144</v>
      </c>
      <c r="CA297" s="112">
        <f t="shared" si="400"/>
        <v>11291.236767532931</v>
      </c>
      <c r="CB297" s="126">
        <f t="shared" si="401"/>
        <v>-637.19905660377356</v>
      </c>
      <c r="CC297" s="41">
        <f t="shared" si="381"/>
        <v>0</v>
      </c>
      <c r="CD297" s="41">
        <f t="shared" si="382"/>
        <v>0</v>
      </c>
      <c r="CE297" s="41">
        <f t="shared" si="383"/>
        <v>0</v>
      </c>
      <c r="CF297" s="41">
        <f t="shared" si="384"/>
        <v>637.19905660377356</v>
      </c>
      <c r="CG297" s="41">
        <f t="shared" si="385"/>
        <v>0</v>
      </c>
      <c r="CH297" s="112">
        <f t="shared" si="386"/>
        <v>0</v>
      </c>
      <c r="CI297" s="196">
        <f t="shared" si="402"/>
        <v>0</v>
      </c>
      <c r="CJ297" s="2">
        <f t="shared" si="403"/>
        <v>325.60188679245283</v>
      </c>
      <c r="CK297" s="200">
        <f t="shared" si="387"/>
        <v>0</v>
      </c>
      <c r="CL297" s="201">
        <f t="shared" si="388"/>
        <v>325.60188679245283</v>
      </c>
      <c r="CN297" s="126">
        <f t="shared" si="389"/>
        <v>325.60188679245283</v>
      </c>
      <c r="CO297" s="50">
        <f t="shared" si="404"/>
        <v>3.4200796460176989E-3</v>
      </c>
      <c r="CP297" s="40">
        <f t="shared" si="405"/>
        <v>25.5</v>
      </c>
      <c r="CQ297" s="41">
        <f t="shared" si="406"/>
        <v>287926.53757208976</v>
      </c>
      <c r="CR297" s="41">
        <f t="shared" si="407"/>
        <v>287926.53757208976</v>
      </c>
      <c r="CS297" s="41">
        <f t="shared" si="408"/>
        <v>0</v>
      </c>
      <c r="CT297" s="41">
        <f t="shared" si="409"/>
        <v>93749423.891090482</v>
      </c>
      <c r="CU297" s="112">
        <f t="shared" si="410"/>
        <v>0</v>
      </c>
    </row>
    <row r="298" spans="2:115" x14ac:dyDescent="0.25">
      <c r="B298" s="129">
        <v>21</v>
      </c>
      <c r="C298" s="114">
        <f>+$D$77-(B298-0.5)*$G$270</f>
        <v>311.53018867924533</v>
      </c>
      <c r="D298" s="41" t="str">
        <f t="shared" si="413"/>
        <v/>
      </c>
      <c r="E298" s="41">
        <f t="shared" si="327"/>
        <v>838.46981132075462</v>
      </c>
      <c r="F298" s="41">
        <f t="shared" si="328"/>
        <v>750</v>
      </c>
      <c r="G298" s="41">
        <f t="shared" si="329"/>
        <v>1461.5301886792452</v>
      </c>
      <c r="H298" s="41" t="str">
        <f t="shared" si="330"/>
        <v/>
      </c>
      <c r="I298" s="41">
        <f t="shared" si="331"/>
        <v>-1461.5301886792452</v>
      </c>
      <c r="J298" s="41">
        <f t="shared" si="332"/>
        <v>-750</v>
      </c>
      <c r="K298" s="121">
        <f t="shared" si="333"/>
        <v>-838.46981132075462</v>
      </c>
      <c r="L298" s="126" t="str">
        <f t="shared" si="414"/>
        <v/>
      </c>
      <c r="M298" s="41">
        <f t="shared" si="334"/>
        <v>-161.53018867924533</v>
      </c>
      <c r="N298" s="41">
        <f t="shared" si="335"/>
        <v>-150</v>
      </c>
      <c r="O298" s="41">
        <f t="shared" si="336"/>
        <v>461.53018867924533</v>
      </c>
      <c r="P298" s="41" t="str">
        <f t="shared" si="337"/>
        <v/>
      </c>
      <c r="Q298" s="41">
        <f t="shared" si="338"/>
        <v>-1161.5301886792454</v>
      </c>
      <c r="R298" s="41">
        <f t="shared" si="339"/>
        <v>-550</v>
      </c>
      <c r="S298" s="112">
        <f t="shared" si="340"/>
        <v>-538.46981132075462</v>
      </c>
      <c r="T298" s="123" t="str">
        <f t="shared" si="415"/>
        <v/>
      </c>
      <c r="U298" s="41">
        <f t="shared" si="341"/>
        <v>538.46981132075462</v>
      </c>
      <c r="V298" s="41">
        <f t="shared" si="342"/>
        <v>550</v>
      </c>
      <c r="W298" s="41">
        <f t="shared" si="343"/>
        <v>1161.5301886792454</v>
      </c>
      <c r="X298" s="41" t="str">
        <f t="shared" si="344"/>
        <v/>
      </c>
      <c r="Y298" s="41">
        <f t="shared" si="345"/>
        <v>-461.53018867924533</v>
      </c>
      <c r="Z298" s="41">
        <f t="shared" si="346"/>
        <v>150</v>
      </c>
      <c r="AA298" s="41">
        <f t="shared" si="347"/>
        <v>161.53018867924533</v>
      </c>
      <c r="AB298" s="53"/>
      <c r="AC298" s="126" t="str">
        <f t="shared" si="416"/>
        <v/>
      </c>
      <c r="AD298" s="41" t="str">
        <f t="shared" si="348"/>
        <v/>
      </c>
      <c r="AE298" s="41">
        <f t="shared" si="349"/>
        <v>750</v>
      </c>
      <c r="AF298" s="41" t="str">
        <f t="shared" si="350"/>
        <v/>
      </c>
      <c r="AG298" s="41" t="str">
        <f t="shared" si="351"/>
        <v/>
      </c>
      <c r="AH298" s="41" t="str">
        <f t="shared" si="352"/>
        <v/>
      </c>
      <c r="AI298" s="41">
        <f t="shared" si="353"/>
        <v>-750</v>
      </c>
      <c r="AJ298" s="112" t="str">
        <f t="shared" si="354"/>
        <v/>
      </c>
      <c r="AK298" s="126" t="str">
        <f t="shared" si="417"/>
        <v/>
      </c>
      <c r="AL298" s="41">
        <f t="shared" si="355"/>
        <v>-161.53018867924533</v>
      </c>
      <c r="AM298" s="41" t="str">
        <f t="shared" si="356"/>
        <v/>
      </c>
      <c r="AN298" s="41" t="str">
        <f t="shared" si="357"/>
        <v/>
      </c>
      <c r="AO298" s="41" t="str">
        <f t="shared" si="358"/>
        <v/>
      </c>
      <c r="AP298" s="41" t="str">
        <f t="shared" si="359"/>
        <v/>
      </c>
      <c r="AQ298" s="41" t="str">
        <f t="shared" si="360"/>
        <v/>
      </c>
      <c r="AR298" s="112">
        <f t="shared" si="361"/>
        <v>-538.46981132075462</v>
      </c>
      <c r="AS298" s="123" t="str">
        <f t="shared" si="418"/>
        <v/>
      </c>
      <c r="AT298" s="41">
        <f t="shared" si="362"/>
        <v>538.46981132075462</v>
      </c>
      <c r="AU298" s="41" t="str">
        <f t="shared" si="363"/>
        <v/>
      </c>
      <c r="AV298" s="41" t="str">
        <f t="shared" si="364"/>
        <v/>
      </c>
      <c r="AW298" s="41" t="str">
        <f t="shared" si="365"/>
        <v/>
      </c>
      <c r="AX298" s="41" t="str">
        <f t="shared" si="366"/>
        <v/>
      </c>
      <c r="AY298" s="41" t="str">
        <f t="shared" si="367"/>
        <v/>
      </c>
      <c r="AZ298" s="41">
        <f t="shared" si="419"/>
        <v>161.53018867924533</v>
      </c>
      <c r="BA298" s="53"/>
      <c r="BB298" s="147" cm="1">
        <f t="array" ref="BB298:BG298">IFERROR(_xlfn._xlws.SORT(_xlfn.UNIQUE(_xlfn._xlws.FILTER($AC298:$AZ298,ISNUMBER($AC298:$AZ298)),TRUE),,,TRUE),"")</f>
        <v>-750</v>
      </c>
      <c r="BC298" s="51">
        <v>-538.46981132075462</v>
      </c>
      <c r="BD298" s="51">
        <v>-161.53018867924533</v>
      </c>
      <c r="BE298" s="51">
        <v>161.53018867924533</v>
      </c>
      <c r="BF298" s="51">
        <v>538.46981132075462</v>
      </c>
      <c r="BG298" s="51">
        <v>750</v>
      </c>
      <c r="BH298" s="51"/>
      <c r="BI298" s="51"/>
      <c r="BJ298" s="51">
        <f t="shared" si="420"/>
        <v>311.53018867924533</v>
      </c>
      <c r="BK298" s="51">
        <f t="shared" si="368"/>
        <v>311.53018867924533</v>
      </c>
      <c r="BL298" s="51">
        <f t="shared" si="369"/>
        <v>311.53018867924533</v>
      </c>
      <c r="BM298" s="51">
        <f t="shared" si="370"/>
        <v>311.53018867924533</v>
      </c>
      <c r="BN298" s="51">
        <f t="shared" si="371"/>
        <v>311.53018867924533</v>
      </c>
      <c r="BO298" s="51">
        <f t="shared" si="372"/>
        <v>311.53018867924533</v>
      </c>
      <c r="BP298" s="51" t="str">
        <f t="shared" si="373"/>
        <v/>
      </c>
      <c r="BQ298" s="148" t="str">
        <f t="shared" si="374"/>
        <v/>
      </c>
      <c r="BR298" s="170">
        <f t="shared" si="398"/>
        <v>6</v>
      </c>
      <c r="BS298" s="172">
        <f t="shared" si="399"/>
        <v>211.53018867924538</v>
      </c>
      <c r="BT298" s="172" t="str">
        <f t="shared" si="375"/>
        <v>hole</v>
      </c>
      <c r="BU298" s="172">
        <f t="shared" si="376"/>
        <v>323.06037735849065</v>
      </c>
      <c r="BV298" s="172" t="str">
        <f t="shared" si="377"/>
        <v>hole</v>
      </c>
      <c r="BW298" s="172">
        <f t="shared" si="378"/>
        <v>211.53018867924538</v>
      </c>
      <c r="BX298" s="172">
        <f t="shared" si="379"/>
        <v>0</v>
      </c>
      <c r="BY298" s="173">
        <f t="shared" si="380"/>
        <v>0</v>
      </c>
      <c r="BZ298" s="123" cm="1">
        <f t="array" ref="BZ298">IF(ISEVEN(BR298),SUM(BS298:BY298),SUM(ABS(BS298:BY298)))</f>
        <v>746.12075471698142</v>
      </c>
      <c r="CA298" s="112">
        <f t="shared" si="400"/>
        <v>10499.186016375937</v>
      </c>
      <c r="CB298" s="126">
        <f t="shared" si="401"/>
        <v>-644.23490566037731</v>
      </c>
      <c r="CC298" s="41">
        <f t="shared" si="381"/>
        <v>0</v>
      </c>
      <c r="CD298" s="41">
        <f t="shared" si="382"/>
        <v>0</v>
      </c>
      <c r="CE298" s="41">
        <f t="shared" si="383"/>
        <v>0</v>
      </c>
      <c r="CF298" s="41">
        <f t="shared" si="384"/>
        <v>644.23490566037731</v>
      </c>
      <c r="CG298" s="41">
        <f t="shared" si="385"/>
        <v>0</v>
      </c>
      <c r="CH298" s="112">
        <f t="shared" si="386"/>
        <v>0</v>
      </c>
      <c r="CI298" s="196">
        <f t="shared" si="402"/>
        <v>0</v>
      </c>
      <c r="CJ298" s="2">
        <f t="shared" si="403"/>
        <v>311.53018867924533</v>
      </c>
      <c r="CK298" s="200">
        <f t="shared" si="387"/>
        <v>0</v>
      </c>
      <c r="CL298" s="201">
        <f t="shared" si="388"/>
        <v>311.53018867924533</v>
      </c>
      <c r="CN298" s="126">
        <f t="shared" si="389"/>
        <v>311.53018867924533</v>
      </c>
      <c r="CO298" s="50">
        <f t="shared" si="404"/>
        <v>3.3540796460176992E-3</v>
      </c>
      <c r="CP298" s="40">
        <f t="shared" si="405"/>
        <v>25.5</v>
      </c>
      <c r="CQ298" s="41">
        <f t="shared" si="406"/>
        <v>267729.24341758643</v>
      </c>
      <c r="CR298" s="41">
        <f t="shared" si="407"/>
        <v>267729.24341758643</v>
      </c>
      <c r="CS298" s="41">
        <f t="shared" si="408"/>
        <v>0</v>
      </c>
      <c r="CT298" s="41">
        <f t="shared" si="409"/>
        <v>83405741.716832295</v>
      </c>
      <c r="CU298" s="112">
        <f t="shared" si="410"/>
        <v>0</v>
      </c>
    </row>
    <row r="299" spans="2:115" x14ac:dyDescent="0.25">
      <c r="B299" s="129">
        <v>22</v>
      </c>
      <c r="C299" s="114">
        <f>+$D$77-(B299-0.5)*$G$270</f>
        <v>297.45849056603777</v>
      </c>
      <c r="D299" s="41" t="str">
        <f t="shared" si="413"/>
        <v/>
      </c>
      <c r="E299" s="41">
        <f t="shared" si="327"/>
        <v>852.54150943396223</v>
      </c>
      <c r="F299" s="41">
        <f t="shared" si="328"/>
        <v>750</v>
      </c>
      <c r="G299" s="41">
        <f t="shared" si="329"/>
        <v>1447.4584905660377</v>
      </c>
      <c r="H299" s="41" t="str">
        <f t="shared" si="330"/>
        <v/>
      </c>
      <c r="I299" s="41">
        <f t="shared" si="331"/>
        <v>-1447.4584905660377</v>
      </c>
      <c r="J299" s="41">
        <f t="shared" si="332"/>
        <v>-750</v>
      </c>
      <c r="K299" s="121">
        <f t="shared" si="333"/>
        <v>-852.54150943396223</v>
      </c>
      <c r="L299" s="126" t="str">
        <f t="shared" si="414"/>
        <v/>
      </c>
      <c r="M299" s="41">
        <f t="shared" si="334"/>
        <v>-147.45849056603777</v>
      </c>
      <c r="N299" s="41">
        <f t="shared" si="335"/>
        <v>-150</v>
      </c>
      <c r="O299" s="41">
        <f t="shared" si="336"/>
        <v>447.45849056603782</v>
      </c>
      <c r="P299" s="41" t="str">
        <f t="shared" si="337"/>
        <v/>
      </c>
      <c r="Q299" s="41">
        <f t="shared" si="338"/>
        <v>-1147.4584905660379</v>
      </c>
      <c r="R299" s="41">
        <f t="shared" si="339"/>
        <v>-550</v>
      </c>
      <c r="S299" s="112">
        <f t="shared" si="340"/>
        <v>-552.54150943396223</v>
      </c>
      <c r="T299" s="123" t="str">
        <f t="shared" si="415"/>
        <v/>
      </c>
      <c r="U299" s="41">
        <f t="shared" si="341"/>
        <v>552.54150943396223</v>
      </c>
      <c r="V299" s="41">
        <f t="shared" si="342"/>
        <v>550</v>
      </c>
      <c r="W299" s="41">
        <f t="shared" si="343"/>
        <v>1147.4584905660379</v>
      </c>
      <c r="X299" s="41" t="str">
        <f t="shared" si="344"/>
        <v/>
      </c>
      <c r="Y299" s="41">
        <f t="shared" si="345"/>
        <v>-447.45849056603782</v>
      </c>
      <c r="Z299" s="41">
        <f t="shared" si="346"/>
        <v>150</v>
      </c>
      <c r="AA299" s="41">
        <f t="shared" si="347"/>
        <v>147.45849056603777</v>
      </c>
      <c r="AB299" s="53"/>
      <c r="AC299" s="126" t="str">
        <f t="shared" si="416"/>
        <v/>
      </c>
      <c r="AD299" s="41" t="str">
        <f t="shared" si="348"/>
        <v/>
      </c>
      <c r="AE299" s="41">
        <f t="shared" si="349"/>
        <v>750</v>
      </c>
      <c r="AF299" s="41" t="str">
        <f t="shared" si="350"/>
        <v/>
      </c>
      <c r="AG299" s="41" t="str">
        <f t="shared" si="351"/>
        <v/>
      </c>
      <c r="AH299" s="41" t="str">
        <f t="shared" si="352"/>
        <v/>
      </c>
      <c r="AI299" s="41">
        <f t="shared" si="353"/>
        <v>-750</v>
      </c>
      <c r="AJ299" s="112" t="str">
        <f t="shared" si="354"/>
        <v/>
      </c>
      <c r="AK299" s="126" t="str">
        <f t="shared" si="417"/>
        <v/>
      </c>
      <c r="AL299" s="41" t="str">
        <f t="shared" si="355"/>
        <v/>
      </c>
      <c r="AM299" s="41">
        <f t="shared" si="356"/>
        <v>-150</v>
      </c>
      <c r="AN299" s="41" t="str">
        <f t="shared" si="357"/>
        <v/>
      </c>
      <c r="AO299" s="41" t="str">
        <f t="shared" si="358"/>
        <v/>
      </c>
      <c r="AP299" s="41" t="str">
        <f t="shared" si="359"/>
        <v/>
      </c>
      <c r="AQ299" s="41">
        <f t="shared" si="360"/>
        <v>-550</v>
      </c>
      <c r="AR299" s="112" t="str">
        <f t="shared" si="361"/>
        <v/>
      </c>
      <c r="AS299" s="123" t="str">
        <f t="shared" si="418"/>
        <v/>
      </c>
      <c r="AT299" s="41" t="str">
        <f t="shared" si="362"/>
        <v/>
      </c>
      <c r="AU299" s="41">
        <f t="shared" si="363"/>
        <v>550</v>
      </c>
      <c r="AV299" s="41" t="str">
        <f t="shared" si="364"/>
        <v/>
      </c>
      <c r="AW299" s="41" t="str">
        <f t="shared" si="365"/>
        <v/>
      </c>
      <c r="AX299" s="41" t="str">
        <f t="shared" si="366"/>
        <v/>
      </c>
      <c r="AY299" s="41">
        <f t="shared" si="367"/>
        <v>150</v>
      </c>
      <c r="AZ299" s="41" t="str">
        <f t="shared" si="419"/>
        <v/>
      </c>
      <c r="BA299" s="53"/>
      <c r="BB299" s="147" cm="1">
        <f t="array" ref="BB299:BG299">IFERROR(_xlfn._xlws.SORT(_xlfn.UNIQUE(_xlfn._xlws.FILTER($AC299:$AZ299,ISNUMBER($AC299:$AZ299)),TRUE),,,TRUE),"")</f>
        <v>-750</v>
      </c>
      <c r="BC299" s="51">
        <v>-550</v>
      </c>
      <c r="BD299" s="51">
        <v>-150</v>
      </c>
      <c r="BE299" s="51">
        <v>150</v>
      </c>
      <c r="BF299" s="51">
        <v>550</v>
      </c>
      <c r="BG299" s="51">
        <v>750</v>
      </c>
      <c r="BH299" s="51"/>
      <c r="BI299" s="51"/>
      <c r="BJ299" s="51">
        <f t="shared" si="420"/>
        <v>297.45849056603777</v>
      </c>
      <c r="BK299" s="51">
        <f t="shared" si="368"/>
        <v>297.45849056603777</v>
      </c>
      <c r="BL299" s="51">
        <f t="shared" si="369"/>
        <v>297.45849056603777</v>
      </c>
      <c r="BM299" s="51">
        <f t="shared" si="370"/>
        <v>297.45849056603777</v>
      </c>
      <c r="BN299" s="51">
        <f t="shared" si="371"/>
        <v>297.45849056603777</v>
      </c>
      <c r="BO299" s="51">
        <f t="shared" si="372"/>
        <v>297.45849056603777</v>
      </c>
      <c r="BP299" s="51" t="str">
        <f t="shared" si="373"/>
        <v/>
      </c>
      <c r="BQ299" s="148" t="str">
        <f t="shared" si="374"/>
        <v/>
      </c>
      <c r="BR299" s="170">
        <f t="shared" si="398"/>
        <v>6</v>
      </c>
      <c r="BS299" s="172">
        <f t="shared" si="399"/>
        <v>200</v>
      </c>
      <c r="BT299" s="172" t="str">
        <f t="shared" si="375"/>
        <v>hole</v>
      </c>
      <c r="BU299" s="172">
        <f t="shared" si="376"/>
        <v>300</v>
      </c>
      <c r="BV299" s="172" t="str">
        <f t="shared" si="377"/>
        <v>hole</v>
      </c>
      <c r="BW299" s="172">
        <f t="shared" si="378"/>
        <v>200</v>
      </c>
      <c r="BX299" s="172">
        <f t="shared" si="379"/>
        <v>0</v>
      </c>
      <c r="BY299" s="173">
        <f t="shared" si="380"/>
        <v>0</v>
      </c>
      <c r="BZ299" s="123" cm="1">
        <f t="array" ref="BZ299">IF(ISEVEN(BR299),SUM(BS299:BY299),SUM(ABS(BS299:BY299)))</f>
        <v>700</v>
      </c>
      <c r="CA299" s="112">
        <f t="shared" si="400"/>
        <v>9850.1886792452824</v>
      </c>
      <c r="CB299" s="126">
        <f t="shared" si="401"/>
        <v>-650</v>
      </c>
      <c r="CC299" s="41">
        <f t="shared" si="381"/>
        <v>0</v>
      </c>
      <c r="CD299" s="41">
        <f t="shared" si="382"/>
        <v>0</v>
      </c>
      <c r="CE299" s="41">
        <f t="shared" si="383"/>
        <v>0</v>
      </c>
      <c r="CF299" s="41">
        <f t="shared" si="384"/>
        <v>650</v>
      </c>
      <c r="CG299" s="41">
        <f t="shared" si="385"/>
        <v>0</v>
      </c>
      <c r="CH299" s="112">
        <f t="shared" si="386"/>
        <v>0</v>
      </c>
      <c r="CI299" s="196">
        <f t="shared" si="402"/>
        <v>0</v>
      </c>
      <c r="CJ299" s="2">
        <f t="shared" si="403"/>
        <v>297.45849056603777</v>
      </c>
      <c r="CK299" s="200">
        <f t="shared" si="387"/>
        <v>0</v>
      </c>
      <c r="CL299" s="201">
        <f t="shared" si="388"/>
        <v>297.45849056603777</v>
      </c>
      <c r="CN299" s="126">
        <f t="shared" si="389"/>
        <v>297.45849056603777</v>
      </c>
      <c r="CO299" s="50">
        <f t="shared" si="404"/>
        <v>3.2880796460176991E-3</v>
      </c>
      <c r="CP299" s="40">
        <f t="shared" si="405"/>
        <v>25.5</v>
      </c>
      <c r="CQ299" s="41">
        <f t="shared" si="406"/>
        <v>251179.8113207547</v>
      </c>
      <c r="CR299" s="41">
        <f t="shared" si="407"/>
        <v>251179.8113207547</v>
      </c>
      <c r="CS299" s="41">
        <f t="shared" si="408"/>
        <v>0</v>
      </c>
      <c r="CT299" s="41">
        <f t="shared" si="409"/>
        <v>74715567.536133856</v>
      </c>
      <c r="CU299" s="112">
        <f t="shared" si="410"/>
        <v>0</v>
      </c>
    </row>
    <row r="300" spans="2:115" x14ac:dyDescent="0.25">
      <c r="B300" s="129">
        <v>23</v>
      </c>
      <c r="C300" s="114">
        <f>+$D$77-(B300-0.5)*$G$270</f>
        <v>283.38679245283021</v>
      </c>
      <c r="D300" s="41" t="str">
        <f t="shared" si="413"/>
        <v/>
      </c>
      <c r="E300" s="41">
        <f t="shared" si="327"/>
        <v>866.61320754716985</v>
      </c>
      <c r="F300" s="41">
        <f t="shared" si="328"/>
        <v>750</v>
      </c>
      <c r="G300" s="41">
        <f t="shared" si="329"/>
        <v>1433.3867924528302</v>
      </c>
      <c r="H300" s="41" t="str">
        <f t="shared" si="330"/>
        <v/>
      </c>
      <c r="I300" s="41">
        <f t="shared" si="331"/>
        <v>-1433.3867924528302</v>
      </c>
      <c r="J300" s="41">
        <f t="shared" si="332"/>
        <v>-750</v>
      </c>
      <c r="K300" s="121">
        <f t="shared" si="333"/>
        <v>-866.61320754716985</v>
      </c>
      <c r="L300" s="126" t="str">
        <f t="shared" si="414"/>
        <v/>
      </c>
      <c r="M300" s="41">
        <f t="shared" si="334"/>
        <v>-133.38679245283021</v>
      </c>
      <c r="N300" s="41">
        <f t="shared" si="335"/>
        <v>-150</v>
      </c>
      <c r="O300" s="41">
        <f t="shared" si="336"/>
        <v>433.38679245283021</v>
      </c>
      <c r="P300" s="41" t="str">
        <f t="shared" si="337"/>
        <v/>
      </c>
      <c r="Q300" s="41">
        <f t="shared" si="338"/>
        <v>-1133.3867924528302</v>
      </c>
      <c r="R300" s="41">
        <f t="shared" si="339"/>
        <v>-550</v>
      </c>
      <c r="S300" s="112">
        <f t="shared" si="340"/>
        <v>-566.61320754716985</v>
      </c>
      <c r="T300" s="123" t="str">
        <f t="shared" si="415"/>
        <v/>
      </c>
      <c r="U300" s="41">
        <f t="shared" si="341"/>
        <v>566.61320754716985</v>
      </c>
      <c r="V300" s="41">
        <f t="shared" si="342"/>
        <v>550</v>
      </c>
      <c r="W300" s="41">
        <f t="shared" si="343"/>
        <v>1133.3867924528302</v>
      </c>
      <c r="X300" s="41" t="str">
        <f t="shared" si="344"/>
        <v/>
      </c>
      <c r="Y300" s="41">
        <f t="shared" si="345"/>
        <v>-433.38679245283021</v>
      </c>
      <c r="Z300" s="41">
        <f t="shared" si="346"/>
        <v>150</v>
      </c>
      <c r="AA300" s="41">
        <f t="shared" si="347"/>
        <v>133.38679245283021</v>
      </c>
      <c r="AB300" s="53"/>
      <c r="AC300" s="126" t="str">
        <f t="shared" si="416"/>
        <v/>
      </c>
      <c r="AD300" s="41" t="str">
        <f t="shared" si="348"/>
        <v/>
      </c>
      <c r="AE300" s="41">
        <f t="shared" si="349"/>
        <v>750</v>
      </c>
      <c r="AF300" s="41" t="str">
        <f t="shared" si="350"/>
        <v/>
      </c>
      <c r="AG300" s="41" t="str">
        <f t="shared" si="351"/>
        <v/>
      </c>
      <c r="AH300" s="41" t="str">
        <f t="shared" si="352"/>
        <v/>
      </c>
      <c r="AI300" s="41">
        <f t="shared" si="353"/>
        <v>-750</v>
      </c>
      <c r="AJ300" s="112" t="str">
        <f t="shared" si="354"/>
        <v/>
      </c>
      <c r="AK300" s="126" t="str">
        <f t="shared" si="417"/>
        <v/>
      </c>
      <c r="AL300" s="41" t="str">
        <f t="shared" si="355"/>
        <v/>
      </c>
      <c r="AM300" s="41">
        <f t="shared" si="356"/>
        <v>-150</v>
      </c>
      <c r="AN300" s="41" t="str">
        <f t="shared" si="357"/>
        <v/>
      </c>
      <c r="AO300" s="41" t="str">
        <f t="shared" si="358"/>
        <v/>
      </c>
      <c r="AP300" s="41" t="str">
        <f t="shared" si="359"/>
        <v/>
      </c>
      <c r="AQ300" s="41">
        <f t="shared" si="360"/>
        <v>-550</v>
      </c>
      <c r="AR300" s="112" t="str">
        <f t="shared" si="361"/>
        <v/>
      </c>
      <c r="AS300" s="123" t="str">
        <f t="shared" si="418"/>
        <v/>
      </c>
      <c r="AT300" s="41" t="str">
        <f t="shared" si="362"/>
        <v/>
      </c>
      <c r="AU300" s="41">
        <f t="shared" si="363"/>
        <v>550</v>
      </c>
      <c r="AV300" s="41" t="str">
        <f t="shared" si="364"/>
        <v/>
      </c>
      <c r="AW300" s="41" t="str">
        <f t="shared" si="365"/>
        <v/>
      </c>
      <c r="AX300" s="41" t="str">
        <f t="shared" si="366"/>
        <v/>
      </c>
      <c r="AY300" s="41">
        <f t="shared" si="367"/>
        <v>150</v>
      </c>
      <c r="AZ300" s="41" t="str">
        <f t="shared" si="419"/>
        <v/>
      </c>
      <c r="BA300" s="53"/>
      <c r="BB300" s="147" cm="1">
        <f t="array" ref="BB300:BG300">IFERROR(_xlfn._xlws.SORT(_xlfn.UNIQUE(_xlfn._xlws.FILTER($AC300:$AZ300,ISNUMBER($AC300:$AZ300)),TRUE),,,TRUE),"")</f>
        <v>-750</v>
      </c>
      <c r="BC300" s="51">
        <v>-550</v>
      </c>
      <c r="BD300" s="51">
        <v>-150</v>
      </c>
      <c r="BE300" s="51">
        <v>150</v>
      </c>
      <c r="BF300" s="51">
        <v>550</v>
      </c>
      <c r="BG300" s="51">
        <v>750</v>
      </c>
      <c r="BH300" s="51"/>
      <c r="BI300" s="51"/>
      <c r="BJ300" s="51">
        <f t="shared" si="420"/>
        <v>283.38679245283021</v>
      </c>
      <c r="BK300" s="51">
        <f t="shared" si="368"/>
        <v>283.38679245283021</v>
      </c>
      <c r="BL300" s="51">
        <f t="shared" si="369"/>
        <v>283.38679245283021</v>
      </c>
      <c r="BM300" s="51">
        <f t="shared" si="370"/>
        <v>283.38679245283021</v>
      </c>
      <c r="BN300" s="51">
        <f t="shared" si="371"/>
        <v>283.38679245283021</v>
      </c>
      <c r="BO300" s="51">
        <f t="shared" si="372"/>
        <v>283.38679245283021</v>
      </c>
      <c r="BP300" s="51" t="str">
        <f t="shared" si="373"/>
        <v/>
      </c>
      <c r="BQ300" s="148" t="str">
        <f t="shared" si="374"/>
        <v/>
      </c>
      <c r="BR300" s="170">
        <f t="shared" si="398"/>
        <v>6</v>
      </c>
      <c r="BS300" s="172">
        <f t="shared" si="399"/>
        <v>200</v>
      </c>
      <c r="BT300" s="172" t="str">
        <f t="shared" si="375"/>
        <v>hole</v>
      </c>
      <c r="BU300" s="172">
        <f t="shared" si="376"/>
        <v>300</v>
      </c>
      <c r="BV300" s="172" t="str">
        <f t="shared" si="377"/>
        <v>hole</v>
      </c>
      <c r="BW300" s="172">
        <f t="shared" si="378"/>
        <v>200</v>
      </c>
      <c r="BX300" s="172">
        <f t="shared" si="379"/>
        <v>0</v>
      </c>
      <c r="BY300" s="173">
        <f t="shared" si="380"/>
        <v>0</v>
      </c>
      <c r="BZ300" s="123" cm="1">
        <f t="array" ref="BZ300">IF(ISEVEN(BR300),SUM(BS300:BY300),SUM(ABS(BS300:BY300)))</f>
        <v>700</v>
      </c>
      <c r="CA300" s="112">
        <f t="shared" si="400"/>
        <v>9850.1886792452824</v>
      </c>
      <c r="CB300" s="126">
        <f t="shared" si="401"/>
        <v>-650</v>
      </c>
      <c r="CC300" s="41">
        <f t="shared" si="381"/>
        <v>0</v>
      </c>
      <c r="CD300" s="41">
        <f t="shared" si="382"/>
        <v>0</v>
      </c>
      <c r="CE300" s="41">
        <f t="shared" si="383"/>
        <v>0</v>
      </c>
      <c r="CF300" s="41">
        <f t="shared" si="384"/>
        <v>650</v>
      </c>
      <c r="CG300" s="41">
        <f t="shared" si="385"/>
        <v>0</v>
      </c>
      <c r="CH300" s="112">
        <f t="shared" si="386"/>
        <v>0</v>
      </c>
      <c r="CI300" s="196">
        <f t="shared" si="402"/>
        <v>0</v>
      </c>
      <c r="CJ300" s="2">
        <f t="shared" si="403"/>
        <v>283.38679245283021</v>
      </c>
      <c r="CK300" s="200">
        <f t="shared" si="387"/>
        <v>0</v>
      </c>
      <c r="CL300" s="201">
        <f t="shared" si="388"/>
        <v>283.38679245283021</v>
      </c>
      <c r="CN300" s="126">
        <f t="shared" si="389"/>
        <v>283.38679245283021</v>
      </c>
      <c r="CO300" s="50">
        <f t="shared" si="404"/>
        <v>3.2220796460176991E-3</v>
      </c>
      <c r="CP300" s="40">
        <f t="shared" si="405"/>
        <v>25.5</v>
      </c>
      <c r="CQ300" s="41">
        <f t="shared" si="406"/>
        <v>251179.8113207547</v>
      </c>
      <c r="CR300" s="41">
        <f t="shared" si="407"/>
        <v>251179.8113207547</v>
      </c>
      <c r="CS300" s="41">
        <f t="shared" si="408"/>
        <v>0</v>
      </c>
      <c r="CT300" s="41">
        <f t="shared" si="409"/>
        <v>71181041.05909577</v>
      </c>
      <c r="CU300" s="112">
        <f t="shared" si="410"/>
        <v>0</v>
      </c>
    </row>
    <row r="301" spans="2:115" x14ac:dyDescent="0.25">
      <c r="B301" s="129">
        <v>24</v>
      </c>
      <c r="C301" s="114">
        <f>+$D$77-(B301-0.5)*$G$270</f>
        <v>269.31509433962265</v>
      </c>
      <c r="D301" s="41" t="str">
        <f t="shared" si="413"/>
        <v/>
      </c>
      <c r="E301" s="41">
        <f t="shared" si="327"/>
        <v>880.68490566037735</v>
      </c>
      <c r="F301" s="41">
        <f t="shared" si="328"/>
        <v>750</v>
      </c>
      <c r="G301" s="41">
        <f t="shared" si="329"/>
        <v>1419.3150943396226</v>
      </c>
      <c r="H301" s="41" t="str">
        <f t="shared" si="330"/>
        <v/>
      </c>
      <c r="I301" s="41">
        <f t="shared" si="331"/>
        <v>-1419.3150943396226</v>
      </c>
      <c r="J301" s="41">
        <f t="shared" si="332"/>
        <v>-750</v>
      </c>
      <c r="K301" s="121">
        <f t="shared" si="333"/>
        <v>-880.68490566037735</v>
      </c>
      <c r="L301" s="126" t="str">
        <f t="shared" si="414"/>
        <v/>
      </c>
      <c r="M301" s="41">
        <f t="shared" si="334"/>
        <v>-119.31509433962266</v>
      </c>
      <c r="N301" s="41">
        <f t="shared" si="335"/>
        <v>-150</v>
      </c>
      <c r="O301" s="41">
        <f t="shared" si="336"/>
        <v>419.31509433962265</v>
      </c>
      <c r="P301" s="41" t="str">
        <f t="shared" si="337"/>
        <v/>
      </c>
      <c r="Q301" s="41">
        <f t="shared" si="338"/>
        <v>-1119.3150943396226</v>
      </c>
      <c r="R301" s="41">
        <f t="shared" si="339"/>
        <v>-550</v>
      </c>
      <c r="S301" s="112">
        <f t="shared" si="340"/>
        <v>-580.68490566037735</v>
      </c>
      <c r="T301" s="123" t="str">
        <f t="shared" si="415"/>
        <v/>
      </c>
      <c r="U301" s="41">
        <f t="shared" si="341"/>
        <v>580.68490566037735</v>
      </c>
      <c r="V301" s="41">
        <f t="shared" si="342"/>
        <v>550</v>
      </c>
      <c r="W301" s="41">
        <f t="shared" si="343"/>
        <v>1119.3150943396226</v>
      </c>
      <c r="X301" s="41" t="str">
        <f t="shared" si="344"/>
        <v/>
      </c>
      <c r="Y301" s="41">
        <f t="shared" si="345"/>
        <v>-419.31509433962265</v>
      </c>
      <c r="Z301" s="41">
        <f t="shared" si="346"/>
        <v>150</v>
      </c>
      <c r="AA301" s="41">
        <f t="shared" si="347"/>
        <v>119.31509433962266</v>
      </c>
      <c r="AB301" s="53"/>
      <c r="AC301" s="126" t="str">
        <f t="shared" si="416"/>
        <v/>
      </c>
      <c r="AD301" s="41" t="str">
        <f t="shared" si="348"/>
        <v/>
      </c>
      <c r="AE301" s="41">
        <f t="shared" si="349"/>
        <v>750</v>
      </c>
      <c r="AF301" s="41" t="str">
        <f t="shared" si="350"/>
        <v/>
      </c>
      <c r="AG301" s="41" t="str">
        <f t="shared" si="351"/>
        <v/>
      </c>
      <c r="AH301" s="41" t="str">
        <f t="shared" si="352"/>
        <v/>
      </c>
      <c r="AI301" s="41">
        <f t="shared" si="353"/>
        <v>-750</v>
      </c>
      <c r="AJ301" s="112" t="str">
        <f t="shared" si="354"/>
        <v/>
      </c>
      <c r="AK301" s="126" t="str">
        <f t="shared" si="417"/>
        <v/>
      </c>
      <c r="AL301" s="41" t="str">
        <f t="shared" si="355"/>
        <v/>
      </c>
      <c r="AM301" s="41">
        <f t="shared" si="356"/>
        <v>-150</v>
      </c>
      <c r="AN301" s="41" t="str">
        <f t="shared" si="357"/>
        <v/>
      </c>
      <c r="AO301" s="41" t="str">
        <f t="shared" si="358"/>
        <v/>
      </c>
      <c r="AP301" s="41" t="str">
        <f t="shared" si="359"/>
        <v/>
      </c>
      <c r="AQ301" s="41">
        <f t="shared" si="360"/>
        <v>-550</v>
      </c>
      <c r="AR301" s="112" t="str">
        <f t="shared" si="361"/>
        <v/>
      </c>
      <c r="AS301" s="123" t="str">
        <f t="shared" si="418"/>
        <v/>
      </c>
      <c r="AT301" s="41" t="str">
        <f t="shared" si="362"/>
        <v/>
      </c>
      <c r="AU301" s="41">
        <f t="shared" si="363"/>
        <v>550</v>
      </c>
      <c r="AV301" s="41" t="str">
        <f t="shared" si="364"/>
        <v/>
      </c>
      <c r="AW301" s="41" t="str">
        <f t="shared" si="365"/>
        <v/>
      </c>
      <c r="AX301" s="41" t="str">
        <f t="shared" si="366"/>
        <v/>
      </c>
      <c r="AY301" s="41">
        <f t="shared" si="367"/>
        <v>150</v>
      </c>
      <c r="AZ301" s="41" t="str">
        <f t="shared" si="419"/>
        <v/>
      </c>
      <c r="BA301" s="53"/>
      <c r="BB301" s="147" cm="1">
        <f t="array" ref="BB301:BG301">IFERROR(_xlfn._xlws.SORT(_xlfn.UNIQUE(_xlfn._xlws.FILTER($AC301:$AZ301,ISNUMBER($AC301:$AZ301)),TRUE),,,TRUE),"")</f>
        <v>-750</v>
      </c>
      <c r="BC301" s="51">
        <v>-550</v>
      </c>
      <c r="BD301" s="51">
        <v>-150</v>
      </c>
      <c r="BE301" s="51">
        <v>150</v>
      </c>
      <c r="BF301" s="51">
        <v>550</v>
      </c>
      <c r="BG301" s="51">
        <v>750</v>
      </c>
      <c r="BH301" s="51"/>
      <c r="BI301" s="51"/>
      <c r="BJ301" s="51">
        <f t="shared" si="420"/>
        <v>269.31509433962265</v>
      </c>
      <c r="BK301" s="51">
        <f t="shared" si="368"/>
        <v>269.31509433962265</v>
      </c>
      <c r="BL301" s="51">
        <f t="shared" si="369"/>
        <v>269.31509433962265</v>
      </c>
      <c r="BM301" s="51">
        <f t="shared" si="370"/>
        <v>269.31509433962265</v>
      </c>
      <c r="BN301" s="51">
        <f t="shared" si="371"/>
        <v>269.31509433962265</v>
      </c>
      <c r="BO301" s="51">
        <f t="shared" si="372"/>
        <v>269.31509433962265</v>
      </c>
      <c r="BP301" s="51" t="str">
        <f t="shared" si="373"/>
        <v/>
      </c>
      <c r="BQ301" s="148" t="str">
        <f t="shared" si="374"/>
        <v/>
      </c>
      <c r="BR301" s="170">
        <f t="shared" si="398"/>
        <v>6</v>
      </c>
      <c r="BS301" s="172">
        <f t="shared" si="399"/>
        <v>200</v>
      </c>
      <c r="BT301" s="172" t="str">
        <f t="shared" si="375"/>
        <v>hole</v>
      </c>
      <c r="BU301" s="172">
        <f t="shared" si="376"/>
        <v>300</v>
      </c>
      <c r="BV301" s="172" t="str">
        <f t="shared" si="377"/>
        <v>hole</v>
      </c>
      <c r="BW301" s="172">
        <f t="shared" si="378"/>
        <v>200</v>
      </c>
      <c r="BX301" s="172">
        <f t="shared" si="379"/>
        <v>0</v>
      </c>
      <c r="BY301" s="173">
        <f t="shared" si="380"/>
        <v>0</v>
      </c>
      <c r="BZ301" s="123" cm="1">
        <f t="array" ref="BZ301">IF(ISEVEN(BR301),SUM(BS301:BY301),SUM(ABS(BS301:BY301)))</f>
        <v>700</v>
      </c>
      <c r="CA301" s="112">
        <f t="shared" si="400"/>
        <v>9850.1886792452824</v>
      </c>
      <c r="CB301" s="126">
        <f t="shared" si="401"/>
        <v>-650</v>
      </c>
      <c r="CC301" s="41">
        <f t="shared" si="381"/>
        <v>0</v>
      </c>
      <c r="CD301" s="41">
        <f t="shared" si="382"/>
        <v>0</v>
      </c>
      <c r="CE301" s="41">
        <f t="shared" si="383"/>
        <v>0</v>
      </c>
      <c r="CF301" s="41">
        <f t="shared" si="384"/>
        <v>650</v>
      </c>
      <c r="CG301" s="41">
        <f t="shared" si="385"/>
        <v>0</v>
      </c>
      <c r="CH301" s="112">
        <f t="shared" si="386"/>
        <v>0</v>
      </c>
      <c r="CI301" s="196">
        <f t="shared" si="402"/>
        <v>0</v>
      </c>
      <c r="CJ301" s="2">
        <f t="shared" si="403"/>
        <v>269.31509433962265</v>
      </c>
      <c r="CK301" s="200">
        <f t="shared" si="387"/>
        <v>0</v>
      </c>
      <c r="CL301" s="201">
        <f t="shared" si="388"/>
        <v>269.31509433962265</v>
      </c>
      <c r="CN301" s="126">
        <f t="shared" si="389"/>
        <v>269.31509433962265</v>
      </c>
      <c r="CO301" s="50">
        <f t="shared" si="404"/>
        <v>3.1560796460176994E-3</v>
      </c>
      <c r="CP301" s="40">
        <f t="shared" si="405"/>
        <v>25.5</v>
      </c>
      <c r="CQ301" s="41">
        <f t="shared" si="406"/>
        <v>251179.8113207547</v>
      </c>
      <c r="CR301" s="41">
        <f t="shared" si="407"/>
        <v>251179.8113207547</v>
      </c>
      <c r="CS301" s="41">
        <f t="shared" si="408"/>
        <v>0</v>
      </c>
      <c r="CT301" s="41">
        <f t="shared" si="409"/>
        <v>67646514.58205767</v>
      </c>
      <c r="CU301" s="112">
        <f t="shared" si="410"/>
        <v>0</v>
      </c>
    </row>
    <row r="302" spans="2:115" x14ac:dyDescent="0.25">
      <c r="B302" s="129">
        <v>25</v>
      </c>
      <c r="C302" s="114">
        <f>+$D$77-(B302-0.5)*$G$270</f>
        <v>255.24339622641514</v>
      </c>
      <c r="D302" s="41" t="str">
        <f t="shared" si="413"/>
        <v/>
      </c>
      <c r="E302" s="41">
        <f t="shared" si="327"/>
        <v>894.75660377358497</v>
      </c>
      <c r="F302" s="41">
        <f t="shared" si="328"/>
        <v>750</v>
      </c>
      <c r="G302" s="41">
        <f t="shared" si="329"/>
        <v>1405.2433962264151</v>
      </c>
      <c r="H302" s="41" t="str">
        <f t="shared" si="330"/>
        <v/>
      </c>
      <c r="I302" s="41">
        <f t="shared" si="331"/>
        <v>-1405.2433962264151</v>
      </c>
      <c r="J302" s="41">
        <f t="shared" si="332"/>
        <v>-750</v>
      </c>
      <c r="K302" s="121">
        <f t="shared" si="333"/>
        <v>-894.75660377358497</v>
      </c>
      <c r="L302" s="126" t="str">
        <f t="shared" si="414"/>
        <v/>
      </c>
      <c r="M302" s="41">
        <f t="shared" si="334"/>
        <v>-105.24339622641513</v>
      </c>
      <c r="N302" s="41">
        <f t="shared" si="335"/>
        <v>-150</v>
      </c>
      <c r="O302" s="41">
        <f t="shared" si="336"/>
        <v>405.24339622641514</v>
      </c>
      <c r="P302" s="41" t="str">
        <f t="shared" si="337"/>
        <v/>
      </c>
      <c r="Q302" s="41">
        <f t="shared" si="338"/>
        <v>-1105.2433962264151</v>
      </c>
      <c r="R302" s="41">
        <f t="shared" si="339"/>
        <v>-550</v>
      </c>
      <c r="S302" s="112">
        <f t="shared" si="340"/>
        <v>-594.75660377358486</v>
      </c>
      <c r="T302" s="123" t="str">
        <f t="shared" si="415"/>
        <v/>
      </c>
      <c r="U302" s="41">
        <f t="shared" si="341"/>
        <v>594.75660377358486</v>
      </c>
      <c r="V302" s="41">
        <f t="shared" si="342"/>
        <v>550</v>
      </c>
      <c r="W302" s="41">
        <f t="shared" si="343"/>
        <v>1105.2433962264151</v>
      </c>
      <c r="X302" s="41" t="str">
        <f t="shared" si="344"/>
        <v/>
      </c>
      <c r="Y302" s="41">
        <f t="shared" si="345"/>
        <v>-405.24339622641514</v>
      </c>
      <c r="Z302" s="41">
        <f t="shared" si="346"/>
        <v>150</v>
      </c>
      <c r="AA302" s="41">
        <f t="shared" si="347"/>
        <v>105.24339622641513</v>
      </c>
      <c r="AB302" s="53"/>
      <c r="AC302" s="126" t="str">
        <f t="shared" si="416"/>
        <v/>
      </c>
      <c r="AD302" s="41" t="str">
        <f t="shared" si="348"/>
        <v/>
      </c>
      <c r="AE302" s="41">
        <f t="shared" si="349"/>
        <v>750</v>
      </c>
      <c r="AF302" s="41" t="str">
        <f t="shared" si="350"/>
        <v/>
      </c>
      <c r="AG302" s="41" t="str">
        <f t="shared" si="351"/>
        <v/>
      </c>
      <c r="AH302" s="41" t="str">
        <f t="shared" si="352"/>
        <v/>
      </c>
      <c r="AI302" s="41">
        <f t="shared" si="353"/>
        <v>-750</v>
      </c>
      <c r="AJ302" s="112" t="str">
        <f t="shared" si="354"/>
        <v/>
      </c>
      <c r="AK302" s="126" t="str">
        <f t="shared" si="417"/>
        <v/>
      </c>
      <c r="AL302" s="41" t="str">
        <f t="shared" si="355"/>
        <v/>
      </c>
      <c r="AM302" s="41">
        <f t="shared" si="356"/>
        <v>-150</v>
      </c>
      <c r="AN302" s="41" t="str">
        <f t="shared" si="357"/>
        <v/>
      </c>
      <c r="AO302" s="41" t="str">
        <f t="shared" si="358"/>
        <v/>
      </c>
      <c r="AP302" s="41" t="str">
        <f t="shared" si="359"/>
        <v/>
      </c>
      <c r="AQ302" s="41">
        <f t="shared" si="360"/>
        <v>-550</v>
      </c>
      <c r="AR302" s="112" t="str">
        <f t="shared" si="361"/>
        <v/>
      </c>
      <c r="AS302" s="123" t="str">
        <f t="shared" si="418"/>
        <v/>
      </c>
      <c r="AT302" s="41" t="str">
        <f t="shared" si="362"/>
        <v/>
      </c>
      <c r="AU302" s="41">
        <f t="shared" si="363"/>
        <v>550</v>
      </c>
      <c r="AV302" s="41" t="str">
        <f t="shared" si="364"/>
        <v/>
      </c>
      <c r="AW302" s="41" t="str">
        <f t="shared" si="365"/>
        <v/>
      </c>
      <c r="AX302" s="41" t="str">
        <f t="shared" si="366"/>
        <v/>
      </c>
      <c r="AY302" s="41">
        <f t="shared" si="367"/>
        <v>150</v>
      </c>
      <c r="AZ302" s="41" t="str">
        <f t="shared" si="419"/>
        <v/>
      </c>
      <c r="BA302" s="53"/>
      <c r="BB302" s="147" cm="1">
        <f t="array" ref="BB302:BG302">IFERROR(_xlfn._xlws.SORT(_xlfn.UNIQUE(_xlfn._xlws.FILTER($AC302:$AZ302,ISNUMBER($AC302:$AZ302)),TRUE),,,TRUE),"")</f>
        <v>-750</v>
      </c>
      <c r="BC302" s="51">
        <v>-550</v>
      </c>
      <c r="BD302" s="51">
        <v>-150</v>
      </c>
      <c r="BE302" s="51">
        <v>150</v>
      </c>
      <c r="BF302" s="51">
        <v>550</v>
      </c>
      <c r="BG302" s="51">
        <v>750</v>
      </c>
      <c r="BH302" s="51"/>
      <c r="BI302" s="51"/>
      <c r="BJ302" s="51">
        <f t="shared" si="420"/>
        <v>255.24339622641514</v>
      </c>
      <c r="BK302" s="51">
        <f t="shared" si="368"/>
        <v>255.24339622641514</v>
      </c>
      <c r="BL302" s="51">
        <f t="shared" si="369"/>
        <v>255.24339622641514</v>
      </c>
      <c r="BM302" s="51">
        <f t="shared" si="370"/>
        <v>255.24339622641514</v>
      </c>
      <c r="BN302" s="51">
        <f t="shared" si="371"/>
        <v>255.24339622641514</v>
      </c>
      <c r="BO302" s="51">
        <f t="shared" si="372"/>
        <v>255.24339622641514</v>
      </c>
      <c r="BP302" s="51" t="str">
        <f t="shared" si="373"/>
        <v/>
      </c>
      <c r="BQ302" s="148" t="str">
        <f t="shared" si="374"/>
        <v/>
      </c>
      <c r="BR302" s="170">
        <f t="shared" si="398"/>
        <v>6</v>
      </c>
      <c r="BS302" s="172">
        <f t="shared" si="399"/>
        <v>200</v>
      </c>
      <c r="BT302" s="172" t="str">
        <f t="shared" si="375"/>
        <v>hole</v>
      </c>
      <c r="BU302" s="172">
        <f t="shared" si="376"/>
        <v>300</v>
      </c>
      <c r="BV302" s="172" t="str">
        <f t="shared" si="377"/>
        <v>hole</v>
      </c>
      <c r="BW302" s="172">
        <f t="shared" si="378"/>
        <v>200</v>
      </c>
      <c r="BX302" s="172">
        <f t="shared" si="379"/>
        <v>0</v>
      </c>
      <c r="BY302" s="173">
        <f t="shared" si="380"/>
        <v>0</v>
      </c>
      <c r="BZ302" s="123" cm="1">
        <f t="array" ref="BZ302">IF(ISEVEN(BR302),SUM(BS302:BY302),SUM(ABS(BS302:BY302)))</f>
        <v>700</v>
      </c>
      <c r="CA302" s="112">
        <f t="shared" si="400"/>
        <v>9850.1886792452824</v>
      </c>
      <c r="CB302" s="126">
        <f t="shared" si="401"/>
        <v>-650</v>
      </c>
      <c r="CC302" s="41">
        <f t="shared" si="381"/>
        <v>0</v>
      </c>
      <c r="CD302" s="41">
        <f t="shared" si="382"/>
        <v>0</v>
      </c>
      <c r="CE302" s="41">
        <f t="shared" si="383"/>
        <v>0</v>
      </c>
      <c r="CF302" s="41">
        <f t="shared" si="384"/>
        <v>650</v>
      </c>
      <c r="CG302" s="41">
        <f t="shared" si="385"/>
        <v>0</v>
      </c>
      <c r="CH302" s="112">
        <f t="shared" si="386"/>
        <v>0</v>
      </c>
      <c r="CI302" s="196">
        <f t="shared" si="402"/>
        <v>0</v>
      </c>
      <c r="CJ302" s="2">
        <f t="shared" si="403"/>
        <v>255.24339622641514</v>
      </c>
      <c r="CK302" s="200">
        <f t="shared" si="387"/>
        <v>0</v>
      </c>
      <c r="CL302" s="201">
        <f t="shared" si="388"/>
        <v>255.24339622641514</v>
      </c>
      <c r="CN302" s="126">
        <f t="shared" si="389"/>
        <v>255.24339622641514</v>
      </c>
      <c r="CO302" s="50">
        <f t="shared" si="404"/>
        <v>3.0900796460176993E-3</v>
      </c>
      <c r="CP302" s="40">
        <f t="shared" si="405"/>
        <v>25.5</v>
      </c>
      <c r="CQ302" s="41">
        <f t="shared" si="406"/>
        <v>251179.8113207547</v>
      </c>
      <c r="CR302" s="41">
        <f t="shared" si="407"/>
        <v>251179.8113207547</v>
      </c>
      <c r="CS302" s="41">
        <f t="shared" si="408"/>
        <v>0</v>
      </c>
      <c r="CT302" s="41">
        <f t="shared" si="409"/>
        <v>64111988.105019584</v>
      </c>
      <c r="CU302" s="112">
        <f t="shared" si="410"/>
        <v>0</v>
      </c>
    </row>
    <row r="303" spans="2:115" x14ac:dyDescent="0.25">
      <c r="B303" s="129">
        <v>26</v>
      </c>
      <c r="C303" s="114">
        <f>+$D$77-(B303-0.5)*$G$270</f>
        <v>241.17169811320758</v>
      </c>
      <c r="D303" s="41" t="str">
        <f t="shared" si="413"/>
        <v/>
      </c>
      <c r="E303" s="41">
        <f t="shared" si="327"/>
        <v>908.82830188679247</v>
      </c>
      <c r="F303" s="41">
        <f t="shared" si="328"/>
        <v>750</v>
      </c>
      <c r="G303" s="41">
        <f t="shared" si="329"/>
        <v>1391.1716981132076</v>
      </c>
      <c r="H303" s="41" t="str">
        <f t="shared" si="330"/>
        <v/>
      </c>
      <c r="I303" s="41">
        <f t="shared" si="331"/>
        <v>-1391.1716981132076</v>
      </c>
      <c r="J303" s="41">
        <f t="shared" si="332"/>
        <v>-750</v>
      </c>
      <c r="K303" s="121">
        <f t="shared" si="333"/>
        <v>-908.82830188679247</v>
      </c>
      <c r="L303" s="126" t="str">
        <f t="shared" si="414"/>
        <v/>
      </c>
      <c r="M303" s="41">
        <f t="shared" si="334"/>
        <v>-91.171698113207569</v>
      </c>
      <c r="N303" s="41">
        <f t="shared" si="335"/>
        <v>-150</v>
      </c>
      <c r="O303" s="41">
        <f t="shared" si="336"/>
        <v>391.17169811320753</v>
      </c>
      <c r="P303" s="41" t="str">
        <f t="shared" si="337"/>
        <v/>
      </c>
      <c r="Q303" s="41">
        <f t="shared" si="338"/>
        <v>-1091.1716981132076</v>
      </c>
      <c r="R303" s="41">
        <f t="shared" si="339"/>
        <v>-550</v>
      </c>
      <c r="S303" s="112">
        <f t="shared" si="340"/>
        <v>-608.82830188679247</v>
      </c>
      <c r="T303" s="123" t="str">
        <f t="shared" si="415"/>
        <v/>
      </c>
      <c r="U303" s="41">
        <f t="shared" si="341"/>
        <v>608.82830188679247</v>
      </c>
      <c r="V303" s="41">
        <f t="shared" si="342"/>
        <v>550</v>
      </c>
      <c r="W303" s="41">
        <f t="shared" si="343"/>
        <v>1091.1716981132076</v>
      </c>
      <c r="X303" s="41" t="str">
        <f t="shared" si="344"/>
        <v/>
      </c>
      <c r="Y303" s="41">
        <f t="shared" si="345"/>
        <v>-391.17169811320753</v>
      </c>
      <c r="Z303" s="41">
        <f t="shared" si="346"/>
        <v>150</v>
      </c>
      <c r="AA303" s="41">
        <f t="shared" si="347"/>
        <v>91.171698113207569</v>
      </c>
      <c r="AB303" s="53"/>
      <c r="AC303" s="126" t="str">
        <f t="shared" si="416"/>
        <v/>
      </c>
      <c r="AD303" s="41" t="str">
        <f t="shared" si="348"/>
        <v/>
      </c>
      <c r="AE303" s="41">
        <f t="shared" si="349"/>
        <v>750</v>
      </c>
      <c r="AF303" s="41" t="str">
        <f t="shared" si="350"/>
        <v/>
      </c>
      <c r="AG303" s="41" t="str">
        <f t="shared" si="351"/>
        <v/>
      </c>
      <c r="AH303" s="41" t="str">
        <f t="shared" si="352"/>
        <v/>
      </c>
      <c r="AI303" s="41">
        <f t="shared" si="353"/>
        <v>-750</v>
      </c>
      <c r="AJ303" s="112" t="str">
        <f t="shared" si="354"/>
        <v/>
      </c>
      <c r="AK303" s="126" t="str">
        <f t="shared" si="417"/>
        <v/>
      </c>
      <c r="AL303" s="41" t="str">
        <f t="shared" si="355"/>
        <v/>
      </c>
      <c r="AM303" s="41">
        <f t="shared" si="356"/>
        <v>-150</v>
      </c>
      <c r="AN303" s="41" t="str">
        <f t="shared" si="357"/>
        <v/>
      </c>
      <c r="AO303" s="41" t="str">
        <f t="shared" si="358"/>
        <v/>
      </c>
      <c r="AP303" s="41" t="str">
        <f t="shared" si="359"/>
        <v/>
      </c>
      <c r="AQ303" s="41">
        <f t="shared" si="360"/>
        <v>-550</v>
      </c>
      <c r="AR303" s="112" t="str">
        <f t="shared" si="361"/>
        <v/>
      </c>
      <c r="AS303" s="123" t="str">
        <f t="shared" si="418"/>
        <v/>
      </c>
      <c r="AT303" s="41" t="str">
        <f t="shared" si="362"/>
        <v/>
      </c>
      <c r="AU303" s="41">
        <f t="shared" si="363"/>
        <v>550</v>
      </c>
      <c r="AV303" s="41" t="str">
        <f t="shared" si="364"/>
        <v/>
      </c>
      <c r="AW303" s="41" t="str">
        <f t="shared" si="365"/>
        <v/>
      </c>
      <c r="AX303" s="41" t="str">
        <f t="shared" si="366"/>
        <v/>
      </c>
      <c r="AY303" s="41">
        <f t="shared" si="367"/>
        <v>150</v>
      </c>
      <c r="AZ303" s="41" t="str">
        <f t="shared" si="419"/>
        <v/>
      </c>
      <c r="BA303" s="53"/>
      <c r="BB303" s="147" cm="1">
        <f t="array" ref="BB303:BG303">IFERROR(_xlfn._xlws.SORT(_xlfn.UNIQUE(_xlfn._xlws.FILTER($AC303:$AZ303,ISNUMBER($AC303:$AZ303)),TRUE),,,TRUE),"")</f>
        <v>-750</v>
      </c>
      <c r="BC303" s="51">
        <v>-550</v>
      </c>
      <c r="BD303" s="51">
        <v>-150</v>
      </c>
      <c r="BE303" s="51">
        <v>150</v>
      </c>
      <c r="BF303" s="51">
        <v>550</v>
      </c>
      <c r="BG303" s="51">
        <v>750</v>
      </c>
      <c r="BH303" s="51"/>
      <c r="BI303" s="51"/>
      <c r="BJ303" s="51">
        <f t="shared" si="420"/>
        <v>241.17169811320758</v>
      </c>
      <c r="BK303" s="51">
        <f t="shared" si="368"/>
        <v>241.17169811320758</v>
      </c>
      <c r="BL303" s="51">
        <f t="shared" si="369"/>
        <v>241.17169811320758</v>
      </c>
      <c r="BM303" s="51">
        <f t="shared" si="370"/>
        <v>241.17169811320758</v>
      </c>
      <c r="BN303" s="51">
        <f t="shared" si="371"/>
        <v>241.17169811320758</v>
      </c>
      <c r="BO303" s="51">
        <f t="shared" si="372"/>
        <v>241.17169811320758</v>
      </c>
      <c r="BP303" s="51" t="str">
        <f t="shared" si="373"/>
        <v/>
      </c>
      <c r="BQ303" s="148" t="str">
        <f t="shared" si="374"/>
        <v/>
      </c>
      <c r="BR303" s="170">
        <f t="shared" si="398"/>
        <v>6</v>
      </c>
      <c r="BS303" s="172">
        <f t="shared" si="399"/>
        <v>200</v>
      </c>
      <c r="BT303" s="172" t="str">
        <f t="shared" si="375"/>
        <v>hole</v>
      </c>
      <c r="BU303" s="172">
        <f t="shared" si="376"/>
        <v>300</v>
      </c>
      <c r="BV303" s="172" t="str">
        <f t="shared" si="377"/>
        <v>hole</v>
      </c>
      <c r="BW303" s="172">
        <f t="shared" si="378"/>
        <v>200</v>
      </c>
      <c r="BX303" s="172">
        <f t="shared" si="379"/>
        <v>0</v>
      </c>
      <c r="BY303" s="173">
        <f t="shared" si="380"/>
        <v>0</v>
      </c>
      <c r="BZ303" s="123" cm="1">
        <f t="array" ref="BZ303">IF(ISEVEN(BR303),SUM(BS303:BY303),SUM(ABS(BS303:BY303)))</f>
        <v>700</v>
      </c>
      <c r="CA303" s="112">
        <f t="shared" si="400"/>
        <v>9850.1886792452824</v>
      </c>
      <c r="CB303" s="126">
        <f t="shared" si="401"/>
        <v>-650</v>
      </c>
      <c r="CC303" s="41">
        <f t="shared" si="381"/>
        <v>0</v>
      </c>
      <c r="CD303" s="41">
        <f t="shared" si="382"/>
        <v>0</v>
      </c>
      <c r="CE303" s="41">
        <f t="shared" si="383"/>
        <v>0</v>
      </c>
      <c r="CF303" s="41">
        <f t="shared" si="384"/>
        <v>650</v>
      </c>
      <c r="CG303" s="41">
        <f t="shared" si="385"/>
        <v>0</v>
      </c>
      <c r="CH303" s="112">
        <f t="shared" si="386"/>
        <v>0</v>
      </c>
      <c r="CI303" s="196">
        <f t="shared" si="402"/>
        <v>0</v>
      </c>
      <c r="CJ303" s="2">
        <f t="shared" si="403"/>
        <v>241.17169811320758</v>
      </c>
      <c r="CK303" s="200">
        <f t="shared" si="387"/>
        <v>0</v>
      </c>
      <c r="CL303" s="201">
        <f t="shared" si="388"/>
        <v>241.17169811320758</v>
      </c>
      <c r="CN303" s="126">
        <f t="shared" si="389"/>
        <v>241.17169811320758</v>
      </c>
      <c r="CO303" s="50">
        <f t="shared" si="404"/>
        <v>3.0240796460176992E-3</v>
      </c>
      <c r="CP303" s="40">
        <f t="shared" si="405"/>
        <v>25.5</v>
      </c>
      <c r="CQ303" s="41">
        <f t="shared" si="406"/>
        <v>251179.8113207547</v>
      </c>
      <c r="CR303" s="41">
        <f t="shared" si="407"/>
        <v>251179.8113207547</v>
      </c>
      <c r="CS303" s="41">
        <f t="shared" si="408"/>
        <v>0</v>
      </c>
      <c r="CT303" s="41">
        <f t="shared" si="409"/>
        <v>60577461.627981491</v>
      </c>
      <c r="CU303" s="112">
        <f t="shared" si="410"/>
        <v>0</v>
      </c>
    </row>
    <row r="304" spans="2:115" x14ac:dyDescent="0.25">
      <c r="B304" s="129">
        <v>27</v>
      </c>
      <c r="C304" s="114">
        <f>+$D$77-(B304-0.5)*$G$270</f>
        <v>227.10000000000002</v>
      </c>
      <c r="D304" s="41" t="str">
        <f t="shared" si="413"/>
        <v/>
      </c>
      <c r="E304" s="41">
        <f t="shared" si="327"/>
        <v>922.9</v>
      </c>
      <c r="F304" s="41">
        <f t="shared" si="328"/>
        <v>750</v>
      </c>
      <c r="G304" s="41">
        <f t="shared" si="329"/>
        <v>1377.1</v>
      </c>
      <c r="H304" s="41" t="str">
        <f t="shared" si="330"/>
        <v/>
      </c>
      <c r="I304" s="41">
        <f t="shared" si="331"/>
        <v>-1377.1</v>
      </c>
      <c r="J304" s="41">
        <f t="shared" si="332"/>
        <v>-750</v>
      </c>
      <c r="K304" s="121">
        <f t="shared" si="333"/>
        <v>-922.9</v>
      </c>
      <c r="L304" s="126" t="str">
        <f t="shared" si="414"/>
        <v/>
      </c>
      <c r="M304" s="41">
        <f t="shared" si="334"/>
        <v>-77.100000000000037</v>
      </c>
      <c r="N304" s="41">
        <f t="shared" si="335"/>
        <v>-150</v>
      </c>
      <c r="O304" s="41">
        <f t="shared" si="336"/>
        <v>377.1</v>
      </c>
      <c r="P304" s="41" t="str">
        <f t="shared" si="337"/>
        <v/>
      </c>
      <c r="Q304" s="41">
        <f t="shared" si="338"/>
        <v>-1077.0999999999999</v>
      </c>
      <c r="R304" s="41">
        <f t="shared" si="339"/>
        <v>-550</v>
      </c>
      <c r="S304" s="112">
        <f t="shared" si="340"/>
        <v>-622.9</v>
      </c>
      <c r="T304" s="123" t="str">
        <f t="shared" si="415"/>
        <v/>
      </c>
      <c r="U304" s="41">
        <f t="shared" si="341"/>
        <v>622.9</v>
      </c>
      <c r="V304" s="41">
        <f t="shared" si="342"/>
        <v>550</v>
      </c>
      <c r="W304" s="41">
        <f t="shared" si="343"/>
        <v>1077.0999999999999</v>
      </c>
      <c r="X304" s="41" t="str">
        <f t="shared" si="344"/>
        <v/>
      </c>
      <c r="Y304" s="41">
        <f t="shared" si="345"/>
        <v>-377.1</v>
      </c>
      <c r="Z304" s="41">
        <f t="shared" si="346"/>
        <v>150</v>
      </c>
      <c r="AA304" s="41">
        <f t="shared" si="347"/>
        <v>77.100000000000037</v>
      </c>
      <c r="AB304" s="53"/>
      <c r="AC304" s="126" t="str">
        <f t="shared" si="416"/>
        <v/>
      </c>
      <c r="AD304" s="41" t="str">
        <f t="shared" si="348"/>
        <v/>
      </c>
      <c r="AE304" s="41">
        <f t="shared" si="349"/>
        <v>750</v>
      </c>
      <c r="AF304" s="41" t="str">
        <f t="shared" si="350"/>
        <v/>
      </c>
      <c r="AG304" s="41" t="str">
        <f t="shared" si="351"/>
        <v/>
      </c>
      <c r="AH304" s="41" t="str">
        <f t="shared" si="352"/>
        <v/>
      </c>
      <c r="AI304" s="41">
        <f t="shared" si="353"/>
        <v>-750</v>
      </c>
      <c r="AJ304" s="112" t="str">
        <f t="shared" si="354"/>
        <v/>
      </c>
      <c r="AK304" s="126" t="str">
        <f t="shared" si="417"/>
        <v/>
      </c>
      <c r="AL304" s="41" t="str">
        <f t="shared" si="355"/>
        <v/>
      </c>
      <c r="AM304" s="41">
        <f t="shared" si="356"/>
        <v>-150</v>
      </c>
      <c r="AN304" s="41" t="str">
        <f t="shared" si="357"/>
        <v/>
      </c>
      <c r="AO304" s="41" t="str">
        <f t="shared" si="358"/>
        <v/>
      </c>
      <c r="AP304" s="41" t="str">
        <f t="shared" si="359"/>
        <v/>
      </c>
      <c r="AQ304" s="41">
        <f t="shared" si="360"/>
        <v>-550</v>
      </c>
      <c r="AR304" s="112" t="str">
        <f t="shared" si="361"/>
        <v/>
      </c>
      <c r="AS304" s="123" t="str">
        <f t="shared" si="418"/>
        <v/>
      </c>
      <c r="AT304" s="41" t="str">
        <f t="shared" si="362"/>
        <v/>
      </c>
      <c r="AU304" s="41">
        <f t="shared" si="363"/>
        <v>550</v>
      </c>
      <c r="AV304" s="41" t="str">
        <f t="shared" si="364"/>
        <v/>
      </c>
      <c r="AW304" s="41" t="str">
        <f t="shared" si="365"/>
        <v/>
      </c>
      <c r="AX304" s="41" t="str">
        <f t="shared" si="366"/>
        <v/>
      </c>
      <c r="AY304" s="41">
        <f t="shared" si="367"/>
        <v>150</v>
      </c>
      <c r="AZ304" s="41" t="str">
        <f t="shared" si="419"/>
        <v/>
      </c>
      <c r="BA304" s="53"/>
      <c r="BB304" s="147" cm="1">
        <f t="array" ref="BB304:BG304">IFERROR(_xlfn._xlws.SORT(_xlfn.UNIQUE(_xlfn._xlws.FILTER($AC304:$AZ304,ISNUMBER($AC304:$AZ304)),TRUE),,,TRUE),"")</f>
        <v>-750</v>
      </c>
      <c r="BC304" s="51">
        <v>-550</v>
      </c>
      <c r="BD304" s="51">
        <v>-150</v>
      </c>
      <c r="BE304" s="51">
        <v>150</v>
      </c>
      <c r="BF304" s="51">
        <v>550</v>
      </c>
      <c r="BG304" s="51">
        <v>750</v>
      </c>
      <c r="BH304" s="51"/>
      <c r="BI304" s="51"/>
      <c r="BJ304" s="51">
        <f t="shared" si="420"/>
        <v>227.10000000000002</v>
      </c>
      <c r="BK304" s="51">
        <f t="shared" si="368"/>
        <v>227.10000000000002</v>
      </c>
      <c r="BL304" s="51">
        <f t="shared" si="369"/>
        <v>227.10000000000002</v>
      </c>
      <c r="BM304" s="51">
        <f t="shared" si="370"/>
        <v>227.10000000000002</v>
      </c>
      <c r="BN304" s="51">
        <f t="shared" si="371"/>
        <v>227.10000000000002</v>
      </c>
      <c r="BO304" s="51">
        <f t="shared" si="372"/>
        <v>227.10000000000002</v>
      </c>
      <c r="BP304" s="51" t="str">
        <f t="shared" si="373"/>
        <v/>
      </c>
      <c r="BQ304" s="148" t="str">
        <f t="shared" si="374"/>
        <v/>
      </c>
      <c r="BR304" s="170">
        <f t="shared" si="398"/>
        <v>6</v>
      </c>
      <c r="BS304" s="172">
        <f t="shared" si="399"/>
        <v>200</v>
      </c>
      <c r="BT304" s="172" t="str">
        <f t="shared" si="375"/>
        <v>hole</v>
      </c>
      <c r="BU304" s="172">
        <f t="shared" si="376"/>
        <v>300</v>
      </c>
      <c r="BV304" s="172" t="str">
        <f t="shared" si="377"/>
        <v>hole</v>
      </c>
      <c r="BW304" s="172">
        <f t="shared" si="378"/>
        <v>200</v>
      </c>
      <c r="BX304" s="172">
        <f t="shared" si="379"/>
        <v>0</v>
      </c>
      <c r="BY304" s="173">
        <f t="shared" si="380"/>
        <v>0</v>
      </c>
      <c r="BZ304" s="123" cm="1">
        <f t="array" ref="BZ304">IF(ISEVEN(BR304),SUM(BS304:BY304),SUM(ABS(BS304:BY304)))</f>
        <v>700</v>
      </c>
      <c r="CA304" s="112">
        <f t="shared" si="400"/>
        <v>9850.1886792452824</v>
      </c>
      <c r="CB304" s="126">
        <f t="shared" si="401"/>
        <v>-650</v>
      </c>
      <c r="CC304" s="41">
        <f t="shared" si="381"/>
        <v>0</v>
      </c>
      <c r="CD304" s="41">
        <f t="shared" si="382"/>
        <v>0</v>
      </c>
      <c r="CE304" s="41">
        <f t="shared" si="383"/>
        <v>0</v>
      </c>
      <c r="CF304" s="41">
        <f t="shared" si="384"/>
        <v>650</v>
      </c>
      <c r="CG304" s="41">
        <f t="shared" si="385"/>
        <v>0</v>
      </c>
      <c r="CH304" s="112">
        <f t="shared" si="386"/>
        <v>0</v>
      </c>
      <c r="CI304" s="196">
        <f t="shared" si="402"/>
        <v>0</v>
      </c>
      <c r="CJ304" s="2">
        <f t="shared" si="403"/>
        <v>227.10000000000002</v>
      </c>
      <c r="CK304" s="200">
        <f t="shared" si="387"/>
        <v>0</v>
      </c>
      <c r="CL304" s="201">
        <f t="shared" si="388"/>
        <v>227.10000000000002</v>
      </c>
      <c r="CN304" s="126">
        <f t="shared" si="389"/>
        <v>227.10000000000002</v>
      </c>
      <c r="CO304" s="50">
        <f t="shared" si="404"/>
        <v>2.9580796460176991E-3</v>
      </c>
      <c r="CP304" s="40">
        <f t="shared" si="405"/>
        <v>25.5</v>
      </c>
      <c r="CQ304" s="41">
        <f t="shared" si="406"/>
        <v>251179.8113207547</v>
      </c>
      <c r="CR304" s="41">
        <f t="shared" si="407"/>
        <v>251179.8113207547</v>
      </c>
      <c r="CS304" s="41">
        <f t="shared" si="408"/>
        <v>0</v>
      </c>
      <c r="CT304" s="41">
        <f t="shared" si="409"/>
        <v>57042935.150943398</v>
      </c>
      <c r="CU304" s="112">
        <f t="shared" si="410"/>
        <v>0</v>
      </c>
    </row>
    <row r="305" spans="2:99" x14ac:dyDescent="0.25">
      <c r="B305" s="129">
        <v>28</v>
      </c>
      <c r="C305" s="114">
        <f>+$D$77-(B305-0.5)*$G$270</f>
        <v>213.02830188679246</v>
      </c>
      <c r="D305" s="41" t="str">
        <f t="shared" si="413"/>
        <v/>
      </c>
      <c r="E305" s="41">
        <f t="shared" si="327"/>
        <v>936.97169811320748</v>
      </c>
      <c r="F305" s="41">
        <f t="shared" si="328"/>
        <v>750</v>
      </c>
      <c r="G305" s="41">
        <f t="shared" si="329"/>
        <v>1363.0283018867924</v>
      </c>
      <c r="H305" s="41" t="str">
        <f t="shared" si="330"/>
        <v/>
      </c>
      <c r="I305" s="41">
        <f t="shared" si="331"/>
        <v>-1363.0283018867924</v>
      </c>
      <c r="J305" s="41">
        <f t="shared" si="332"/>
        <v>-750</v>
      </c>
      <c r="K305" s="121">
        <f t="shared" si="333"/>
        <v>-936.97169811320748</v>
      </c>
      <c r="L305" s="126" t="str">
        <f t="shared" si="414"/>
        <v/>
      </c>
      <c r="M305" s="41">
        <f t="shared" si="334"/>
        <v>-63.02830188679247</v>
      </c>
      <c r="N305" s="41">
        <f t="shared" si="335"/>
        <v>-150</v>
      </c>
      <c r="O305" s="41">
        <f t="shared" si="336"/>
        <v>363.02830188679246</v>
      </c>
      <c r="P305" s="41" t="str">
        <f t="shared" si="337"/>
        <v/>
      </c>
      <c r="Q305" s="41">
        <f t="shared" si="338"/>
        <v>-1063.0283018867924</v>
      </c>
      <c r="R305" s="41">
        <f t="shared" si="339"/>
        <v>-550</v>
      </c>
      <c r="S305" s="112">
        <f t="shared" si="340"/>
        <v>-636.97169811320748</v>
      </c>
      <c r="T305" s="123" t="str">
        <f t="shared" si="415"/>
        <v/>
      </c>
      <c r="U305" s="41">
        <f t="shared" si="341"/>
        <v>636.97169811320748</v>
      </c>
      <c r="V305" s="41">
        <f t="shared" si="342"/>
        <v>550</v>
      </c>
      <c r="W305" s="41">
        <f t="shared" si="343"/>
        <v>1063.0283018867924</v>
      </c>
      <c r="X305" s="41" t="str">
        <f t="shared" si="344"/>
        <v/>
      </c>
      <c r="Y305" s="41">
        <f t="shared" si="345"/>
        <v>-363.02830188679246</v>
      </c>
      <c r="Z305" s="41">
        <f t="shared" si="346"/>
        <v>150</v>
      </c>
      <c r="AA305" s="41">
        <f t="shared" si="347"/>
        <v>63.02830188679247</v>
      </c>
      <c r="AB305" s="53"/>
      <c r="AC305" s="126" t="str">
        <f t="shared" si="416"/>
        <v/>
      </c>
      <c r="AD305" s="41" t="str">
        <f t="shared" si="348"/>
        <v/>
      </c>
      <c r="AE305" s="41">
        <f t="shared" si="349"/>
        <v>750</v>
      </c>
      <c r="AF305" s="41" t="str">
        <f t="shared" si="350"/>
        <v/>
      </c>
      <c r="AG305" s="41" t="str">
        <f t="shared" si="351"/>
        <v/>
      </c>
      <c r="AH305" s="41" t="str">
        <f t="shared" si="352"/>
        <v/>
      </c>
      <c r="AI305" s="41">
        <f t="shared" si="353"/>
        <v>-750</v>
      </c>
      <c r="AJ305" s="112" t="str">
        <f t="shared" si="354"/>
        <v/>
      </c>
      <c r="AK305" s="126" t="str">
        <f t="shared" si="417"/>
        <v/>
      </c>
      <c r="AL305" s="41" t="str">
        <f t="shared" si="355"/>
        <v/>
      </c>
      <c r="AM305" s="41">
        <f t="shared" si="356"/>
        <v>-150</v>
      </c>
      <c r="AN305" s="41" t="str">
        <f t="shared" si="357"/>
        <v/>
      </c>
      <c r="AO305" s="41" t="str">
        <f t="shared" si="358"/>
        <v/>
      </c>
      <c r="AP305" s="41" t="str">
        <f t="shared" si="359"/>
        <v/>
      </c>
      <c r="AQ305" s="41">
        <f t="shared" si="360"/>
        <v>-550</v>
      </c>
      <c r="AR305" s="112" t="str">
        <f t="shared" si="361"/>
        <v/>
      </c>
      <c r="AS305" s="123" t="str">
        <f t="shared" si="418"/>
        <v/>
      </c>
      <c r="AT305" s="41" t="str">
        <f t="shared" si="362"/>
        <v/>
      </c>
      <c r="AU305" s="41">
        <f t="shared" si="363"/>
        <v>550</v>
      </c>
      <c r="AV305" s="41" t="str">
        <f t="shared" si="364"/>
        <v/>
      </c>
      <c r="AW305" s="41" t="str">
        <f t="shared" si="365"/>
        <v/>
      </c>
      <c r="AX305" s="41" t="str">
        <f t="shared" si="366"/>
        <v/>
      </c>
      <c r="AY305" s="41">
        <f t="shared" si="367"/>
        <v>150</v>
      </c>
      <c r="AZ305" s="41" t="str">
        <f t="shared" si="419"/>
        <v/>
      </c>
      <c r="BA305" s="53"/>
      <c r="BB305" s="147" cm="1">
        <f t="array" ref="BB305:BG305">IFERROR(_xlfn._xlws.SORT(_xlfn.UNIQUE(_xlfn._xlws.FILTER($AC305:$AZ305,ISNUMBER($AC305:$AZ305)),TRUE),,,TRUE),"")</f>
        <v>-750</v>
      </c>
      <c r="BC305" s="51">
        <v>-550</v>
      </c>
      <c r="BD305" s="51">
        <v>-150</v>
      </c>
      <c r="BE305" s="51">
        <v>150</v>
      </c>
      <c r="BF305" s="51">
        <v>550</v>
      </c>
      <c r="BG305" s="51">
        <v>750</v>
      </c>
      <c r="BH305" s="51"/>
      <c r="BI305" s="51"/>
      <c r="BJ305" s="51">
        <f t="shared" si="420"/>
        <v>213.02830188679246</v>
      </c>
      <c r="BK305" s="51">
        <f t="shared" si="368"/>
        <v>213.02830188679246</v>
      </c>
      <c r="BL305" s="51">
        <f t="shared" si="369"/>
        <v>213.02830188679246</v>
      </c>
      <c r="BM305" s="51">
        <f t="shared" si="370"/>
        <v>213.02830188679246</v>
      </c>
      <c r="BN305" s="51">
        <f t="shared" si="371"/>
        <v>213.02830188679246</v>
      </c>
      <c r="BO305" s="51">
        <f t="shared" si="372"/>
        <v>213.02830188679246</v>
      </c>
      <c r="BP305" s="51" t="str">
        <f t="shared" si="373"/>
        <v/>
      </c>
      <c r="BQ305" s="148" t="str">
        <f t="shared" si="374"/>
        <v/>
      </c>
      <c r="BR305" s="170">
        <f t="shared" si="398"/>
        <v>6</v>
      </c>
      <c r="BS305" s="172">
        <f t="shared" si="399"/>
        <v>200</v>
      </c>
      <c r="BT305" s="172" t="str">
        <f t="shared" si="375"/>
        <v>hole</v>
      </c>
      <c r="BU305" s="172">
        <f t="shared" si="376"/>
        <v>300</v>
      </c>
      <c r="BV305" s="172" t="str">
        <f t="shared" si="377"/>
        <v>hole</v>
      </c>
      <c r="BW305" s="172">
        <f t="shared" si="378"/>
        <v>200</v>
      </c>
      <c r="BX305" s="172">
        <f t="shared" si="379"/>
        <v>0</v>
      </c>
      <c r="BY305" s="173">
        <f t="shared" si="380"/>
        <v>0</v>
      </c>
      <c r="BZ305" s="123" cm="1">
        <f t="array" ref="BZ305">IF(ISEVEN(BR305),SUM(BS305:BY305),SUM(ABS(BS305:BY305)))</f>
        <v>700</v>
      </c>
      <c r="CA305" s="112">
        <f t="shared" si="400"/>
        <v>9850.1886792452824</v>
      </c>
      <c r="CB305" s="126">
        <f t="shared" si="401"/>
        <v>-650</v>
      </c>
      <c r="CC305" s="41">
        <f t="shared" si="381"/>
        <v>0</v>
      </c>
      <c r="CD305" s="41">
        <f t="shared" si="382"/>
        <v>0</v>
      </c>
      <c r="CE305" s="41">
        <f t="shared" si="383"/>
        <v>0</v>
      </c>
      <c r="CF305" s="41">
        <f t="shared" si="384"/>
        <v>650</v>
      </c>
      <c r="CG305" s="41">
        <f t="shared" si="385"/>
        <v>0</v>
      </c>
      <c r="CH305" s="112">
        <f t="shared" si="386"/>
        <v>0</v>
      </c>
      <c r="CI305" s="196">
        <f t="shared" si="402"/>
        <v>0</v>
      </c>
      <c r="CJ305" s="2">
        <f t="shared" si="403"/>
        <v>213.02830188679246</v>
      </c>
      <c r="CK305" s="200">
        <f t="shared" si="387"/>
        <v>0</v>
      </c>
      <c r="CL305" s="201">
        <f t="shared" si="388"/>
        <v>213.02830188679246</v>
      </c>
      <c r="CN305" s="126">
        <f t="shared" si="389"/>
        <v>213.02830188679246</v>
      </c>
      <c r="CO305" s="50">
        <f t="shared" si="404"/>
        <v>2.8920796460176991E-3</v>
      </c>
      <c r="CP305" s="40">
        <f t="shared" si="405"/>
        <v>25.5</v>
      </c>
      <c r="CQ305" s="41">
        <f t="shared" si="406"/>
        <v>251179.8113207547</v>
      </c>
      <c r="CR305" s="41">
        <f t="shared" si="407"/>
        <v>251179.8113207547</v>
      </c>
      <c r="CS305" s="41">
        <f t="shared" si="408"/>
        <v>0</v>
      </c>
      <c r="CT305" s="41">
        <f t="shared" si="409"/>
        <v>53508408.673905306</v>
      </c>
      <c r="CU305" s="112">
        <f t="shared" si="410"/>
        <v>0</v>
      </c>
    </row>
    <row r="306" spans="2:99" x14ac:dyDescent="0.25">
      <c r="B306" s="129">
        <v>29</v>
      </c>
      <c r="C306" s="114">
        <f>+$D$77-(B306-0.5)*$G$270</f>
        <v>198.95660377358496</v>
      </c>
      <c r="D306" s="41" t="str">
        <f t="shared" si="413"/>
        <v/>
      </c>
      <c r="E306" s="41">
        <f t="shared" si="327"/>
        <v>951.0433962264151</v>
      </c>
      <c r="F306" s="41">
        <f t="shared" si="328"/>
        <v>750</v>
      </c>
      <c r="G306" s="41">
        <f t="shared" si="329"/>
        <v>1348.9566037735849</v>
      </c>
      <c r="H306" s="41" t="str">
        <f t="shared" si="330"/>
        <v/>
      </c>
      <c r="I306" s="41">
        <f t="shared" si="331"/>
        <v>-1348.9566037735849</v>
      </c>
      <c r="J306" s="41">
        <f t="shared" si="332"/>
        <v>-750</v>
      </c>
      <c r="K306" s="121">
        <f t="shared" si="333"/>
        <v>-951.0433962264151</v>
      </c>
      <c r="L306" s="126" t="str">
        <f t="shared" si="414"/>
        <v/>
      </c>
      <c r="M306" s="41">
        <f t="shared" si="334"/>
        <v>-48.956603773584973</v>
      </c>
      <c r="N306" s="41">
        <f t="shared" si="335"/>
        <v>-150</v>
      </c>
      <c r="O306" s="41">
        <f t="shared" si="336"/>
        <v>348.95660377358496</v>
      </c>
      <c r="P306" s="41" t="str">
        <f t="shared" si="337"/>
        <v/>
      </c>
      <c r="Q306" s="41">
        <f t="shared" si="338"/>
        <v>-1048.9566037735849</v>
      </c>
      <c r="R306" s="41">
        <f t="shared" si="339"/>
        <v>-550</v>
      </c>
      <c r="S306" s="112">
        <f t="shared" si="340"/>
        <v>-651.0433962264151</v>
      </c>
      <c r="T306" s="123" t="str">
        <f t="shared" si="415"/>
        <v/>
      </c>
      <c r="U306" s="41">
        <f t="shared" si="341"/>
        <v>651.0433962264151</v>
      </c>
      <c r="V306" s="41">
        <f t="shared" si="342"/>
        <v>550</v>
      </c>
      <c r="W306" s="41">
        <f t="shared" si="343"/>
        <v>1048.9566037735849</v>
      </c>
      <c r="X306" s="41" t="str">
        <f t="shared" si="344"/>
        <v/>
      </c>
      <c r="Y306" s="41">
        <f t="shared" si="345"/>
        <v>-348.95660377358496</v>
      </c>
      <c r="Z306" s="41">
        <f t="shared" si="346"/>
        <v>150</v>
      </c>
      <c r="AA306" s="41">
        <f t="shared" si="347"/>
        <v>48.956603773584973</v>
      </c>
      <c r="AB306" s="53"/>
      <c r="AC306" s="126" t="str">
        <f t="shared" si="416"/>
        <v/>
      </c>
      <c r="AD306" s="41" t="str">
        <f t="shared" si="348"/>
        <v/>
      </c>
      <c r="AE306" s="41">
        <f t="shared" si="349"/>
        <v>750</v>
      </c>
      <c r="AF306" s="41" t="str">
        <f t="shared" si="350"/>
        <v/>
      </c>
      <c r="AG306" s="41" t="str">
        <f t="shared" si="351"/>
        <v/>
      </c>
      <c r="AH306" s="41" t="str">
        <f t="shared" si="352"/>
        <v/>
      </c>
      <c r="AI306" s="41">
        <f t="shared" si="353"/>
        <v>-750</v>
      </c>
      <c r="AJ306" s="112" t="str">
        <f t="shared" si="354"/>
        <v/>
      </c>
      <c r="AK306" s="126" t="str">
        <f t="shared" si="417"/>
        <v/>
      </c>
      <c r="AL306" s="41" t="str">
        <f t="shared" si="355"/>
        <v/>
      </c>
      <c r="AM306" s="41">
        <f t="shared" si="356"/>
        <v>-150</v>
      </c>
      <c r="AN306" s="41" t="str">
        <f t="shared" si="357"/>
        <v/>
      </c>
      <c r="AO306" s="41" t="str">
        <f t="shared" si="358"/>
        <v/>
      </c>
      <c r="AP306" s="41" t="str">
        <f t="shared" si="359"/>
        <v/>
      </c>
      <c r="AQ306" s="41">
        <f t="shared" si="360"/>
        <v>-550</v>
      </c>
      <c r="AR306" s="112" t="str">
        <f t="shared" si="361"/>
        <v/>
      </c>
      <c r="AS306" s="123" t="str">
        <f t="shared" si="418"/>
        <v/>
      </c>
      <c r="AT306" s="41" t="str">
        <f t="shared" si="362"/>
        <v/>
      </c>
      <c r="AU306" s="41">
        <f t="shared" si="363"/>
        <v>550</v>
      </c>
      <c r="AV306" s="41" t="str">
        <f t="shared" si="364"/>
        <v/>
      </c>
      <c r="AW306" s="41" t="str">
        <f t="shared" si="365"/>
        <v/>
      </c>
      <c r="AX306" s="41" t="str">
        <f t="shared" si="366"/>
        <v/>
      </c>
      <c r="AY306" s="41">
        <f t="shared" si="367"/>
        <v>150</v>
      </c>
      <c r="AZ306" s="41" t="str">
        <f t="shared" si="419"/>
        <v/>
      </c>
      <c r="BA306" s="53"/>
      <c r="BB306" s="147" cm="1">
        <f t="array" ref="BB306:BG306">IFERROR(_xlfn._xlws.SORT(_xlfn.UNIQUE(_xlfn._xlws.FILTER($AC306:$AZ306,ISNUMBER($AC306:$AZ306)),TRUE),,,TRUE),"")</f>
        <v>-750</v>
      </c>
      <c r="BC306" s="51">
        <v>-550</v>
      </c>
      <c r="BD306" s="51">
        <v>-150</v>
      </c>
      <c r="BE306" s="51">
        <v>150</v>
      </c>
      <c r="BF306" s="51">
        <v>550</v>
      </c>
      <c r="BG306" s="51">
        <v>750</v>
      </c>
      <c r="BH306" s="51"/>
      <c r="BI306" s="51"/>
      <c r="BJ306" s="51">
        <f t="shared" si="420"/>
        <v>198.95660377358496</v>
      </c>
      <c r="BK306" s="51">
        <f t="shared" si="368"/>
        <v>198.95660377358496</v>
      </c>
      <c r="BL306" s="51">
        <f t="shared" si="369"/>
        <v>198.95660377358496</v>
      </c>
      <c r="BM306" s="51">
        <f t="shared" si="370"/>
        <v>198.95660377358496</v>
      </c>
      <c r="BN306" s="51">
        <f t="shared" si="371"/>
        <v>198.95660377358496</v>
      </c>
      <c r="BO306" s="51">
        <f t="shared" si="372"/>
        <v>198.95660377358496</v>
      </c>
      <c r="BP306" s="51" t="str">
        <f t="shared" si="373"/>
        <v/>
      </c>
      <c r="BQ306" s="148" t="str">
        <f t="shared" si="374"/>
        <v/>
      </c>
      <c r="BR306" s="170">
        <f t="shared" si="398"/>
        <v>6</v>
      </c>
      <c r="BS306" s="172">
        <f t="shared" si="399"/>
        <v>200</v>
      </c>
      <c r="BT306" s="172" t="str">
        <f t="shared" si="375"/>
        <v>hole</v>
      </c>
      <c r="BU306" s="172">
        <f t="shared" si="376"/>
        <v>300</v>
      </c>
      <c r="BV306" s="172" t="str">
        <f t="shared" si="377"/>
        <v>hole</v>
      </c>
      <c r="BW306" s="172">
        <f t="shared" si="378"/>
        <v>200</v>
      </c>
      <c r="BX306" s="172">
        <f t="shared" si="379"/>
        <v>0</v>
      </c>
      <c r="BY306" s="173">
        <f t="shared" si="380"/>
        <v>0</v>
      </c>
      <c r="BZ306" s="123" cm="1">
        <f t="array" ref="BZ306">IF(ISEVEN(BR306),SUM(BS306:BY306),SUM(ABS(BS306:BY306)))</f>
        <v>700</v>
      </c>
      <c r="CA306" s="112">
        <f t="shared" si="400"/>
        <v>9850.1886792452824</v>
      </c>
      <c r="CB306" s="126">
        <f t="shared" si="401"/>
        <v>-650</v>
      </c>
      <c r="CC306" s="41">
        <f t="shared" si="381"/>
        <v>0</v>
      </c>
      <c r="CD306" s="41">
        <f t="shared" si="382"/>
        <v>0</v>
      </c>
      <c r="CE306" s="41">
        <f t="shared" si="383"/>
        <v>0</v>
      </c>
      <c r="CF306" s="41">
        <f t="shared" si="384"/>
        <v>650</v>
      </c>
      <c r="CG306" s="41">
        <f t="shared" si="385"/>
        <v>0</v>
      </c>
      <c r="CH306" s="112">
        <f t="shared" si="386"/>
        <v>0</v>
      </c>
      <c r="CI306" s="196">
        <f t="shared" si="402"/>
        <v>0</v>
      </c>
      <c r="CJ306" s="2">
        <f t="shared" si="403"/>
        <v>198.95660377358496</v>
      </c>
      <c r="CK306" s="200">
        <f t="shared" si="387"/>
        <v>0</v>
      </c>
      <c r="CL306" s="201">
        <f t="shared" si="388"/>
        <v>198.95660377358496</v>
      </c>
      <c r="CN306" s="126">
        <f t="shared" si="389"/>
        <v>198.95660377358496</v>
      </c>
      <c r="CO306" s="50">
        <f t="shared" si="404"/>
        <v>2.8260796460176994E-3</v>
      </c>
      <c r="CP306" s="40">
        <f t="shared" si="405"/>
        <v>25.5</v>
      </c>
      <c r="CQ306" s="41">
        <f t="shared" si="406"/>
        <v>251179.8113207547</v>
      </c>
      <c r="CR306" s="41">
        <f t="shared" si="407"/>
        <v>251179.8113207547</v>
      </c>
      <c r="CS306" s="41">
        <f t="shared" si="408"/>
        <v>0</v>
      </c>
      <c r="CT306" s="41">
        <f t="shared" si="409"/>
        <v>49973882.19686722</v>
      </c>
      <c r="CU306" s="112">
        <f t="shared" si="410"/>
        <v>0</v>
      </c>
    </row>
    <row r="307" spans="2:99" x14ac:dyDescent="0.25">
      <c r="B307" s="129">
        <v>30</v>
      </c>
      <c r="C307" s="114">
        <f>+$D$77-(B307-0.5)*$G$270</f>
        <v>184.8849056603774</v>
      </c>
      <c r="D307" s="41" t="str">
        <f t="shared" si="413"/>
        <v/>
      </c>
      <c r="E307" s="41">
        <f t="shared" si="327"/>
        <v>965.1150943396226</v>
      </c>
      <c r="F307" s="41">
        <f t="shared" si="328"/>
        <v>750</v>
      </c>
      <c r="G307" s="41">
        <f t="shared" si="329"/>
        <v>1334.8849056603774</v>
      </c>
      <c r="H307" s="41" t="str">
        <f t="shared" si="330"/>
        <v/>
      </c>
      <c r="I307" s="41">
        <f t="shared" si="331"/>
        <v>-1334.8849056603774</v>
      </c>
      <c r="J307" s="41">
        <f t="shared" si="332"/>
        <v>-750</v>
      </c>
      <c r="K307" s="121">
        <f t="shared" si="333"/>
        <v>-965.1150943396226</v>
      </c>
      <c r="L307" s="126" t="str">
        <f t="shared" si="414"/>
        <v/>
      </c>
      <c r="M307" s="41">
        <f t="shared" si="334"/>
        <v>-34.884905660377406</v>
      </c>
      <c r="N307" s="41">
        <f t="shared" si="335"/>
        <v>-150</v>
      </c>
      <c r="O307" s="41">
        <f t="shared" si="336"/>
        <v>334.8849056603774</v>
      </c>
      <c r="P307" s="41" t="str">
        <f t="shared" si="337"/>
        <v/>
      </c>
      <c r="Q307" s="41">
        <f t="shared" si="338"/>
        <v>-1034.8849056603774</v>
      </c>
      <c r="R307" s="41">
        <f t="shared" si="339"/>
        <v>-550</v>
      </c>
      <c r="S307" s="112">
        <f t="shared" si="340"/>
        <v>-665.1150943396226</v>
      </c>
      <c r="T307" s="123" t="str">
        <f t="shared" si="415"/>
        <v/>
      </c>
      <c r="U307" s="41">
        <f t="shared" si="341"/>
        <v>665.1150943396226</v>
      </c>
      <c r="V307" s="41">
        <f t="shared" si="342"/>
        <v>550</v>
      </c>
      <c r="W307" s="41">
        <f t="shared" si="343"/>
        <v>1034.8849056603774</v>
      </c>
      <c r="X307" s="41" t="str">
        <f t="shared" si="344"/>
        <v/>
      </c>
      <c r="Y307" s="41">
        <f t="shared" si="345"/>
        <v>-334.8849056603774</v>
      </c>
      <c r="Z307" s="41">
        <f t="shared" si="346"/>
        <v>150</v>
      </c>
      <c r="AA307" s="41">
        <f t="shared" si="347"/>
        <v>34.884905660377406</v>
      </c>
      <c r="AB307" s="53"/>
      <c r="AC307" s="126" t="str">
        <f t="shared" si="416"/>
        <v/>
      </c>
      <c r="AD307" s="41" t="str">
        <f t="shared" si="348"/>
        <v/>
      </c>
      <c r="AE307" s="41">
        <f t="shared" si="349"/>
        <v>750</v>
      </c>
      <c r="AF307" s="41" t="str">
        <f t="shared" si="350"/>
        <v/>
      </c>
      <c r="AG307" s="41" t="str">
        <f t="shared" si="351"/>
        <v/>
      </c>
      <c r="AH307" s="41" t="str">
        <f t="shared" si="352"/>
        <v/>
      </c>
      <c r="AI307" s="41">
        <f t="shared" si="353"/>
        <v>-750</v>
      </c>
      <c r="AJ307" s="112" t="str">
        <f t="shared" si="354"/>
        <v/>
      </c>
      <c r="AK307" s="126" t="str">
        <f t="shared" si="417"/>
        <v/>
      </c>
      <c r="AL307" s="41" t="str">
        <f t="shared" si="355"/>
        <v/>
      </c>
      <c r="AM307" s="41">
        <f t="shared" si="356"/>
        <v>-150</v>
      </c>
      <c r="AN307" s="41" t="str">
        <f t="shared" si="357"/>
        <v/>
      </c>
      <c r="AO307" s="41" t="str">
        <f t="shared" si="358"/>
        <v/>
      </c>
      <c r="AP307" s="41" t="str">
        <f t="shared" si="359"/>
        <v/>
      </c>
      <c r="AQ307" s="41">
        <f t="shared" si="360"/>
        <v>-550</v>
      </c>
      <c r="AR307" s="112" t="str">
        <f t="shared" si="361"/>
        <v/>
      </c>
      <c r="AS307" s="123" t="str">
        <f t="shared" si="418"/>
        <v/>
      </c>
      <c r="AT307" s="41" t="str">
        <f t="shared" si="362"/>
        <v/>
      </c>
      <c r="AU307" s="41">
        <f t="shared" si="363"/>
        <v>550</v>
      </c>
      <c r="AV307" s="41" t="str">
        <f t="shared" si="364"/>
        <v/>
      </c>
      <c r="AW307" s="41" t="str">
        <f t="shared" si="365"/>
        <v/>
      </c>
      <c r="AX307" s="41" t="str">
        <f t="shared" si="366"/>
        <v/>
      </c>
      <c r="AY307" s="41">
        <f t="shared" si="367"/>
        <v>150</v>
      </c>
      <c r="AZ307" s="41" t="str">
        <f t="shared" si="419"/>
        <v/>
      </c>
      <c r="BA307" s="53"/>
      <c r="BB307" s="147" cm="1">
        <f t="array" ref="BB307:BG307">IFERROR(_xlfn._xlws.SORT(_xlfn.UNIQUE(_xlfn._xlws.FILTER($AC307:$AZ307,ISNUMBER($AC307:$AZ307)),TRUE),,,TRUE),"")</f>
        <v>-750</v>
      </c>
      <c r="BC307" s="51">
        <v>-550</v>
      </c>
      <c r="BD307" s="51">
        <v>-150</v>
      </c>
      <c r="BE307" s="51">
        <v>150</v>
      </c>
      <c r="BF307" s="51">
        <v>550</v>
      </c>
      <c r="BG307" s="51">
        <v>750</v>
      </c>
      <c r="BH307" s="51"/>
      <c r="BI307" s="51"/>
      <c r="BJ307" s="51">
        <f t="shared" si="420"/>
        <v>184.8849056603774</v>
      </c>
      <c r="BK307" s="51">
        <f t="shared" si="368"/>
        <v>184.8849056603774</v>
      </c>
      <c r="BL307" s="51">
        <f t="shared" si="369"/>
        <v>184.8849056603774</v>
      </c>
      <c r="BM307" s="51">
        <f t="shared" si="370"/>
        <v>184.8849056603774</v>
      </c>
      <c r="BN307" s="51">
        <f t="shared" si="371"/>
        <v>184.8849056603774</v>
      </c>
      <c r="BO307" s="51">
        <f t="shared" si="372"/>
        <v>184.8849056603774</v>
      </c>
      <c r="BP307" s="51" t="str">
        <f t="shared" si="373"/>
        <v/>
      </c>
      <c r="BQ307" s="148" t="str">
        <f t="shared" si="374"/>
        <v/>
      </c>
      <c r="BR307" s="170">
        <f t="shared" si="398"/>
        <v>6</v>
      </c>
      <c r="BS307" s="172">
        <f t="shared" si="399"/>
        <v>200</v>
      </c>
      <c r="BT307" s="172" t="str">
        <f t="shared" si="375"/>
        <v>hole</v>
      </c>
      <c r="BU307" s="172">
        <f t="shared" si="376"/>
        <v>300</v>
      </c>
      <c r="BV307" s="172" t="str">
        <f t="shared" si="377"/>
        <v>hole</v>
      </c>
      <c r="BW307" s="172">
        <f t="shared" si="378"/>
        <v>200</v>
      </c>
      <c r="BX307" s="172">
        <f t="shared" si="379"/>
        <v>0</v>
      </c>
      <c r="BY307" s="173">
        <f t="shared" si="380"/>
        <v>0</v>
      </c>
      <c r="BZ307" s="123" cm="1">
        <f t="array" ref="BZ307">IF(ISEVEN(BR307),SUM(BS307:BY307),SUM(ABS(BS307:BY307)))</f>
        <v>700</v>
      </c>
      <c r="CA307" s="112">
        <f t="shared" si="400"/>
        <v>9850.1886792452824</v>
      </c>
      <c r="CB307" s="126">
        <f t="shared" si="401"/>
        <v>-650</v>
      </c>
      <c r="CC307" s="41">
        <f t="shared" si="381"/>
        <v>0</v>
      </c>
      <c r="CD307" s="41">
        <f t="shared" si="382"/>
        <v>0</v>
      </c>
      <c r="CE307" s="41">
        <f t="shared" si="383"/>
        <v>0</v>
      </c>
      <c r="CF307" s="41">
        <f t="shared" si="384"/>
        <v>650</v>
      </c>
      <c r="CG307" s="41">
        <f t="shared" si="385"/>
        <v>0</v>
      </c>
      <c r="CH307" s="112">
        <f t="shared" si="386"/>
        <v>0</v>
      </c>
      <c r="CI307" s="196">
        <f t="shared" si="402"/>
        <v>0</v>
      </c>
      <c r="CJ307" s="2">
        <f t="shared" si="403"/>
        <v>184.8849056603774</v>
      </c>
      <c r="CK307" s="200">
        <f t="shared" si="387"/>
        <v>0</v>
      </c>
      <c r="CL307" s="201">
        <f t="shared" si="388"/>
        <v>184.8849056603774</v>
      </c>
      <c r="CN307" s="126">
        <f t="shared" si="389"/>
        <v>184.8849056603774</v>
      </c>
      <c r="CO307" s="50">
        <f t="shared" si="404"/>
        <v>2.7600796460176993E-3</v>
      </c>
      <c r="CP307" s="40">
        <f t="shared" si="405"/>
        <v>25.5</v>
      </c>
      <c r="CQ307" s="41">
        <f t="shared" si="406"/>
        <v>251179.8113207547</v>
      </c>
      <c r="CR307" s="41">
        <f t="shared" si="407"/>
        <v>251179.8113207547</v>
      </c>
      <c r="CS307" s="41">
        <f t="shared" si="408"/>
        <v>0</v>
      </c>
      <c r="CT307" s="41">
        <f t="shared" si="409"/>
        <v>46439355.719829127</v>
      </c>
      <c r="CU307" s="112">
        <f t="shared" si="410"/>
        <v>0</v>
      </c>
    </row>
    <row r="308" spans="2:99" x14ac:dyDescent="0.25">
      <c r="B308" s="129">
        <v>31</v>
      </c>
      <c r="C308" s="114">
        <f>+$D$77-(B308-0.5)*$G$270</f>
        <v>170.81320754716984</v>
      </c>
      <c r="D308" s="41" t="str">
        <f t="shared" si="413"/>
        <v/>
      </c>
      <c r="E308" s="41">
        <f t="shared" si="327"/>
        <v>979.1867924528301</v>
      </c>
      <c r="F308" s="41">
        <f t="shared" si="328"/>
        <v>750</v>
      </c>
      <c r="G308" s="41">
        <f t="shared" si="329"/>
        <v>1320.8132075471699</v>
      </c>
      <c r="H308" s="41" t="str">
        <f t="shared" si="330"/>
        <v/>
      </c>
      <c r="I308" s="41">
        <f t="shared" si="331"/>
        <v>-1320.8132075471699</v>
      </c>
      <c r="J308" s="41">
        <f t="shared" si="332"/>
        <v>-750</v>
      </c>
      <c r="K308" s="121">
        <f t="shared" si="333"/>
        <v>-979.1867924528301</v>
      </c>
      <c r="L308" s="126" t="str">
        <f t="shared" si="414"/>
        <v/>
      </c>
      <c r="M308" s="41">
        <f t="shared" si="334"/>
        <v>-20.813207547169842</v>
      </c>
      <c r="N308" s="41">
        <f t="shared" si="335"/>
        <v>-150</v>
      </c>
      <c r="O308" s="41">
        <f t="shared" si="336"/>
        <v>320.81320754716984</v>
      </c>
      <c r="P308" s="41" t="str">
        <f t="shared" si="337"/>
        <v/>
      </c>
      <c r="Q308" s="41">
        <f t="shared" si="338"/>
        <v>-1020.8132075471699</v>
      </c>
      <c r="R308" s="41">
        <f t="shared" si="339"/>
        <v>-550</v>
      </c>
      <c r="S308" s="112">
        <f t="shared" si="340"/>
        <v>-679.1867924528301</v>
      </c>
      <c r="T308" s="123" t="str">
        <f t="shared" si="415"/>
        <v/>
      </c>
      <c r="U308" s="41">
        <f t="shared" si="341"/>
        <v>679.1867924528301</v>
      </c>
      <c r="V308" s="41">
        <f t="shared" si="342"/>
        <v>550</v>
      </c>
      <c r="W308" s="41">
        <f t="shared" si="343"/>
        <v>1020.8132075471699</v>
      </c>
      <c r="X308" s="41" t="str">
        <f t="shared" si="344"/>
        <v/>
      </c>
      <c r="Y308" s="41">
        <f t="shared" si="345"/>
        <v>-320.81320754716984</v>
      </c>
      <c r="Z308" s="41">
        <f t="shared" si="346"/>
        <v>150</v>
      </c>
      <c r="AA308" s="41">
        <f t="shared" si="347"/>
        <v>20.813207547169842</v>
      </c>
      <c r="AB308" s="53"/>
      <c r="AC308" s="126" t="str">
        <f t="shared" si="416"/>
        <v/>
      </c>
      <c r="AD308" s="41" t="str">
        <f t="shared" si="348"/>
        <v/>
      </c>
      <c r="AE308" s="41">
        <f t="shared" si="349"/>
        <v>750</v>
      </c>
      <c r="AF308" s="41" t="str">
        <f t="shared" si="350"/>
        <v/>
      </c>
      <c r="AG308" s="41" t="str">
        <f t="shared" si="351"/>
        <v/>
      </c>
      <c r="AH308" s="41" t="str">
        <f t="shared" si="352"/>
        <v/>
      </c>
      <c r="AI308" s="41">
        <f t="shared" si="353"/>
        <v>-750</v>
      </c>
      <c r="AJ308" s="112" t="str">
        <f t="shared" si="354"/>
        <v/>
      </c>
      <c r="AK308" s="126" t="str">
        <f t="shared" si="417"/>
        <v/>
      </c>
      <c r="AL308" s="41" t="str">
        <f t="shared" si="355"/>
        <v/>
      </c>
      <c r="AM308" s="41">
        <f t="shared" si="356"/>
        <v>-150</v>
      </c>
      <c r="AN308" s="41" t="str">
        <f t="shared" si="357"/>
        <v/>
      </c>
      <c r="AO308" s="41" t="str">
        <f t="shared" si="358"/>
        <v/>
      </c>
      <c r="AP308" s="41" t="str">
        <f t="shared" si="359"/>
        <v/>
      </c>
      <c r="AQ308" s="41">
        <f t="shared" si="360"/>
        <v>-550</v>
      </c>
      <c r="AR308" s="112" t="str">
        <f t="shared" si="361"/>
        <v/>
      </c>
      <c r="AS308" s="123" t="str">
        <f t="shared" si="418"/>
        <v/>
      </c>
      <c r="AT308" s="41" t="str">
        <f t="shared" si="362"/>
        <v/>
      </c>
      <c r="AU308" s="41">
        <f t="shared" si="363"/>
        <v>550</v>
      </c>
      <c r="AV308" s="41" t="str">
        <f t="shared" si="364"/>
        <v/>
      </c>
      <c r="AW308" s="41" t="str">
        <f t="shared" si="365"/>
        <v/>
      </c>
      <c r="AX308" s="41" t="str">
        <f t="shared" si="366"/>
        <v/>
      </c>
      <c r="AY308" s="41">
        <f t="shared" si="367"/>
        <v>150</v>
      </c>
      <c r="AZ308" s="41" t="str">
        <f t="shared" si="419"/>
        <v/>
      </c>
      <c r="BA308" s="53"/>
      <c r="BB308" s="147" cm="1">
        <f t="array" ref="BB308:BG308">IFERROR(_xlfn._xlws.SORT(_xlfn.UNIQUE(_xlfn._xlws.FILTER($AC308:$AZ308,ISNUMBER($AC308:$AZ308)),TRUE),,,TRUE),"")</f>
        <v>-750</v>
      </c>
      <c r="BC308" s="51">
        <v>-550</v>
      </c>
      <c r="BD308" s="51">
        <v>-150</v>
      </c>
      <c r="BE308" s="51">
        <v>150</v>
      </c>
      <c r="BF308" s="51">
        <v>550</v>
      </c>
      <c r="BG308" s="51">
        <v>750</v>
      </c>
      <c r="BH308" s="51"/>
      <c r="BI308" s="51"/>
      <c r="BJ308" s="51">
        <f t="shared" si="420"/>
        <v>170.81320754716984</v>
      </c>
      <c r="BK308" s="51">
        <f t="shared" si="368"/>
        <v>170.81320754716984</v>
      </c>
      <c r="BL308" s="51">
        <f t="shared" si="369"/>
        <v>170.81320754716984</v>
      </c>
      <c r="BM308" s="51">
        <f t="shared" si="370"/>
        <v>170.81320754716984</v>
      </c>
      <c r="BN308" s="51">
        <f t="shared" si="371"/>
        <v>170.81320754716984</v>
      </c>
      <c r="BO308" s="51">
        <f t="shared" si="372"/>
        <v>170.81320754716984</v>
      </c>
      <c r="BP308" s="51" t="str">
        <f t="shared" si="373"/>
        <v/>
      </c>
      <c r="BQ308" s="148" t="str">
        <f t="shared" si="374"/>
        <v/>
      </c>
      <c r="BR308" s="170">
        <f t="shared" si="398"/>
        <v>6</v>
      </c>
      <c r="BS308" s="172">
        <f t="shared" si="399"/>
        <v>200</v>
      </c>
      <c r="BT308" s="172" t="str">
        <f t="shared" si="375"/>
        <v>hole</v>
      </c>
      <c r="BU308" s="172">
        <f t="shared" si="376"/>
        <v>300</v>
      </c>
      <c r="BV308" s="172" t="str">
        <f t="shared" si="377"/>
        <v>hole</v>
      </c>
      <c r="BW308" s="172">
        <f t="shared" si="378"/>
        <v>200</v>
      </c>
      <c r="BX308" s="172">
        <f t="shared" si="379"/>
        <v>0</v>
      </c>
      <c r="BY308" s="173">
        <f t="shared" si="380"/>
        <v>0</v>
      </c>
      <c r="BZ308" s="123" cm="1">
        <f t="array" ref="BZ308">IF(ISEVEN(BR308),SUM(BS308:BY308),SUM(ABS(BS308:BY308)))</f>
        <v>700</v>
      </c>
      <c r="CA308" s="112">
        <f t="shared" si="400"/>
        <v>9850.1886792452824</v>
      </c>
      <c r="CB308" s="126">
        <f t="shared" si="401"/>
        <v>-650</v>
      </c>
      <c r="CC308" s="41">
        <f t="shared" si="381"/>
        <v>0</v>
      </c>
      <c r="CD308" s="41">
        <f t="shared" si="382"/>
        <v>0</v>
      </c>
      <c r="CE308" s="41">
        <f t="shared" si="383"/>
        <v>0</v>
      </c>
      <c r="CF308" s="41">
        <f t="shared" si="384"/>
        <v>650</v>
      </c>
      <c r="CG308" s="41">
        <f t="shared" si="385"/>
        <v>0</v>
      </c>
      <c r="CH308" s="112">
        <f t="shared" si="386"/>
        <v>0</v>
      </c>
      <c r="CI308" s="196">
        <f t="shared" si="402"/>
        <v>0</v>
      </c>
      <c r="CJ308" s="2">
        <f t="shared" si="403"/>
        <v>170.81320754716984</v>
      </c>
      <c r="CK308" s="200">
        <f t="shared" si="387"/>
        <v>0</v>
      </c>
      <c r="CL308" s="201">
        <f t="shared" si="388"/>
        <v>170.81320754716984</v>
      </c>
      <c r="CN308" s="126">
        <f t="shared" si="389"/>
        <v>170.81320754716984</v>
      </c>
      <c r="CO308" s="50">
        <f t="shared" si="404"/>
        <v>2.6940796460176992E-3</v>
      </c>
      <c r="CP308" s="40">
        <f t="shared" si="405"/>
        <v>25.5</v>
      </c>
      <c r="CQ308" s="41">
        <f t="shared" si="406"/>
        <v>251179.8113207547</v>
      </c>
      <c r="CR308" s="41">
        <f t="shared" si="407"/>
        <v>251179.8113207547</v>
      </c>
      <c r="CS308" s="41">
        <f t="shared" si="408"/>
        <v>0</v>
      </c>
      <c r="CT308" s="41">
        <f t="shared" si="409"/>
        <v>42904829.242791034</v>
      </c>
      <c r="CU308" s="112">
        <f t="shared" si="410"/>
        <v>0</v>
      </c>
    </row>
    <row r="309" spans="2:99" x14ac:dyDescent="0.25">
      <c r="B309" s="129">
        <v>32</v>
      </c>
      <c r="C309" s="114">
        <f>+$D$77-(B309-0.5)*$G$270</f>
        <v>156.74150943396228</v>
      </c>
      <c r="D309" s="41" t="str">
        <f t="shared" si="413"/>
        <v/>
      </c>
      <c r="E309" s="41">
        <f t="shared" si="327"/>
        <v>993.25849056603761</v>
      </c>
      <c r="F309" s="41">
        <f t="shared" si="328"/>
        <v>750</v>
      </c>
      <c r="G309" s="41">
        <f t="shared" si="329"/>
        <v>1306.7415094339624</v>
      </c>
      <c r="H309" s="41" t="str">
        <f t="shared" si="330"/>
        <v/>
      </c>
      <c r="I309" s="41">
        <f t="shared" si="331"/>
        <v>-1306.7415094339624</v>
      </c>
      <c r="J309" s="41">
        <f t="shared" si="332"/>
        <v>-750</v>
      </c>
      <c r="K309" s="121">
        <f t="shared" si="333"/>
        <v>-993.25849056603761</v>
      </c>
      <c r="L309" s="126" t="str">
        <f t="shared" si="414"/>
        <v/>
      </c>
      <c r="M309" s="41">
        <f t="shared" si="334"/>
        <v>-6.7415094339622739</v>
      </c>
      <c r="N309" s="41">
        <f t="shared" si="335"/>
        <v>-150</v>
      </c>
      <c r="O309" s="41">
        <f t="shared" si="336"/>
        <v>306.74150943396228</v>
      </c>
      <c r="P309" s="41" t="str">
        <f t="shared" si="337"/>
        <v/>
      </c>
      <c r="Q309" s="41">
        <f t="shared" si="338"/>
        <v>-1006.7415094339624</v>
      </c>
      <c r="R309" s="41">
        <f t="shared" si="339"/>
        <v>-550</v>
      </c>
      <c r="S309" s="112">
        <f t="shared" si="340"/>
        <v>-693.25849056603761</v>
      </c>
      <c r="T309" s="123" t="str">
        <f t="shared" si="415"/>
        <v/>
      </c>
      <c r="U309" s="41">
        <f t="shared" si="341"/>
        <v>693.25849056603761</v>
      </c>
      <c r="V309" s="41">
        <f t="shared" si="342"/>
        <v>550</v>
      </c>
      <c r="W309" s="41">
        <f t="shared" si="343"/>
        <v>1006.7415094339624</v>
      </c>
      <c r="X309" s="41" t="str">
        <f t="shared" si="344"/>
        <v/>
      </c>
      <c r="Y309" s="41">
        <f t="shared" si="345"/>
        <v>-306.74150943396228</v>
      </c>
      <c r="Z309" s="41">
        <f t="shared" si="346"/>
        <v>150</v>
      </c>
      <c r="AA309" s="41">
        <f t="shared" si="347"/>
        <v>6.7415094339622739</v>
      </c>
      <c r="AB309" s="53"/>
      <c r="AC309" s="126" t="str">
        <f t="shared" si="416"/>
        <v/>
      </c>
      <c r="AD309" s="41" t="str">
        <f t="shared" si="348"/>
        <v/>
      </c>
      <c r="AE309" s="41">
        <f t="shared" si="349"/>
        <v>750</v>
      </c>
      <c r="AF309" s="41" t="str">
        <f t="shared" si="350"/>
        <v/>
      </c>
      <c r="AG309" s="41" t="str">
        <f t="shared" si="351"/>
        <v/>
      </c>
      <c r="AH309" s="41" t="str">
        <f t="shared" si="352"/>
        <v/>
      </c>
      <c r="AI309" s="41">
        <f t="shared" si="353"/>
        <v>-750</v>
      </c>
      <c r="AJ309" s="112" t="str">
        <f t="shared" si="354"/>
        <v/>
      </c>
      <c r="AK309" s="126" t="str">
        <f t="shared" si="417"/>
        <v/>
      </c>
      <c r="AL309" s="41" t="str">
        <f t="shared" si="355"/>
        <v/>
      </c>
      <c r="AM309" s="41">
        <f t="shared" si="356"/>
        <v>-150</v>
      </c>
      <c r="AN309" s="41" t="str">
        <f t="shared" si="357"/>
        <v/>
      </c>
      <c r="AO309" s="41" t="str">
        <f t="shared" si="358"/>
        <v/>
      </c>
      <c r="AP309" s="41" t="str">
        <f t="shared" si="359"/>
        <v/>
      </c>
      <c r="AQ309" s="41">
        <f t="shared" si="360"/>
        <v>-550</v>
      </c>
      <c r="AR309" s="112" t="str">
        <f t="shared" si="361"/>
        <v/>
      </c>
      <c r="AS309" s="123" t="str">
        <f t="shared" si="418"/>
        <v/>
      </c>
      <c r="AT309" s="41" t="str">
        <f t="shared" si="362"/>
        <v/>
      </c>
      <c r="AU309" s="41">
        <f t="shared" si="363"/>
        <v>550</v>
      </c>
      <c r="AV309" s="41" t="str">
        <f t="shared" si="364"/>
        <v/>
      </c>
      <c r="AW309" s="41" t="str">
        <f t="shared" si="365"/>
        <v/>
      </c>
      <c r="AX309" s="41" t="str">
        <f t="shared" si="366"/>
        <v/>
      </c>
      <c r="AY309" s="41">
        <f t="shared" si="367"/>
        <v>150</v>
      </c>
      <c r="AZ309" s="41" t="str">
        <f t="shared" si="419"/>
        <v/>
      </c>
      <c r="BA309" s="53"/>
      <c r="BB309" s="147" cm="1">
        <f t="array" ref="BB309:BG309">IFERROR(_xlfn._xlws.SORT(_xlfn.UNIQUE(_xlfn._xlws.FILTER($AC309:$AZ309,ISNUMBER($AC309:$AZ309)),TRUE),,,TRUE),"")</f>
        <v>-750</v>
      </c>
      <c r="BC309" s="51">
        <v>-550</v>
      </c>
      <c r="BD309" s="51">
        <v>-150</v>
      </c>
      <c r="BE309" s="51">
        <v>150</v>
      </c>
      <c r="BF309" s="51">
        <v>550</v>
      </c>
      <c r="BG309" s="51">
        <v>750</v>
      </c>
      <c r="BH309" s="51"/>
      <c r="BI309" s="51"/>
      <c r="BJ309" s="51">
        <f t="shared" si="420"/>
        <v>156.74150943396228</v>
      </c>
      <c r="BK309" s="51">
        <f t="shared" si="368"/>
        <v>156.74150943396228</v>
      </c>
      <c r="BL309" s="51">
        <f t="shared" si="369"/>
        <v>156.74150943396228</v>
      </c>
      <c r="BM309" s="51">
        <f t="shared" si="370"/>
        <v>156.74150943396228</v>
      </c>
      <c r="BN309" s="51">
        <f t="shared" si="371"/>
        <v>156.74150943396228</v>
      </c>
      <c r="BO309" s="51">
        <f t="shared" si="372"/>
        <v>156.74150943396228</v>
      </c>
      <c r="BP309" s="51" t="str">
        <f t="shared" si="373"/>
        <v/>
      </c>
      <c r="BQ309" s="148" t="str">
        <f t="shared" si="374"/>
        <v/>
      </c>
      <c r="BR309" s="170">
        <f t="shared" si="398"/>
        <v>6</v>
      </c>
      <c r="BS309" s="172">
        <f t="shared" si="399"/>
        <v>200</v>
      </c>
      <c r="BT309" s="172" t="str">
        <f t="shared" si="375"/>
        <v>hole</v>
      </c>
      <c r="BU309" s="172">
        <f t="shared" si="376"/>
        <v>300</v>
      </c>
      <c r="BV309" s="172" t="str">
        <f t="shared" si="377"/>
        <v>hole</v>
      </c>
      <c r="BW309" s="172">
        <f t="shared" si="378"/>
        <v>200</v>
      </c>
      <c r="BX309" s="172">
        <f t="shared" si="379"/>
        <v>0</v>
      </c>
      <c r="BY309" s="173">
        <f t="shared" si="380"/>
        <v>0</v>
      </c>
      <c r="BZ309" s="123" cm="1">
        <f t="array" ref="BZ309">IF(ISEVEN(BR309),SUM(BS309:BY309),SUM(ABS(BS309:BY309)))</f>
        <v>700</v>
      </c>
      <c r="CA309" s="112">
        <f t="shared" si="400"/>
        <v>9850.1886792452824</v>
      </c>
      <c r="CB309" s="126">
        <f t="shared" si="401"/>
        <v>-650</v>
      </c>
      <c r="CC309" s="41">
        <f t="shared" si="381"/>
        <v>0</v>
      </c>
      <c r="CD309" s="41">
        <f t="shared" si="382"/>
        <v>0</v>
      </c>
      <c r="CE309" s="41">
        <f t="shared" si="383"/>
        <v>0</v>
      </c>
      <c r="CF309" s="41">
        <f t="shared" si="384"/>
        <v>650</v>
      </c>
      <c r="CG309" s="41">
        <f t="shared" si="385"/>
        <v>0</v>
      </c>
      <c r="CH309" s="112">
        <f t="shared" si="386"/>
        <v>0</v>
      </c>
      <c r="CI309" s="196">
        <f t="shared" si="402"/>
        <v>0</v>
      </c>
      <c r="CJ309" s="2">
        <f t="shared" si="403"/>
        <v>156.74150943396228</v>
      </c>
      <c r="CK309" s="200">
        <f t="shared" si="387"/>
        <v>0</v>
      </c>
      <c r="CL309" s="201">
        <f t="shared" si="388"/>
        <v>156.74150943396228</v>
      </c>
      <c r="CN309" s="126">
        <f t="shared" si="389"/>
        <v>156.74150943396228</v>
      </c>
      <c r="CO309" s="50">
        <f t="shared" si="404"/>
        <v>2.6280796460176991E-3</v>
      </c>
      <c r="CP309" s="40">
        <f t="shared" si="405"/>
        <v>25.5</v>
      </c>
      <c r="CQ309" s="41">
        <f t="shared" si="406"/>
        <v>251179.8113207547</v>
      </c>
      <c r="CR309" s="41">
        <f t="shared" si="407"/>
        <v>251179.8113207547</v>
      </c>
      <c r="CS309" s="41">
        <f t="shared" si="408"/>
        <v>0</v>
      </c>
      <c r="CT309" s="41">
        <f t="shared" si="409"/>
        <v>39370302.765752941</v>
      </c>
      <c r="CU309" s="112">
        <f t="shared" si="410"/>
        <v>0</v>
      </c>
    </row>
    <row r="310" spans="2:99" x14ac:dyDescent="0.25">
      <c r="B310" s="129">
        <v>33</v>
      </c>
      <c r="C310" s="114">
        <f>+$D$77-(B310-0.5)*$G$270</f>
        <v>142.66981132075477</v>
      </c>
      <c r="D310" s="41" t="str">
        <f t="shared" si="413"/>
        <v/>
      </c>
      <c r="E310" s="41">
        <f t="shared" si="327"/>
        <v>1007.3301886792452</v>
      </c>
      <c r="F310" s="41">
        <f t="shared" si="328"/>
        <v>750</v>
      </c>
      <c r="G310" s="41">
        <f t="shared" si="329"/>
        <v>1292.6698113207549</v>
      </c>
      <c r="H310" s="41" t="str">
        <f t="shared" si="330"/>
        <v/>
      </c>
      <c r="I310" s="41">
        <f t="shared" si="331"/>
        <v>-1292.6698113207549</v>
      </c>
      <c r="J310" s="41">
        <f t="shared" si="332"/>
        <v>-750</v>
      </c>
      <c r="K310" s="121">
        <f t="shared" si="333"/>
        <v>-1007.3301886792452</v>
      </c>
      <c r="L310" s="126" t="str">
        <f t="shared" si="414"/>
        <v/>
      </c>
      <c r="M310" s="41">
        <f t="shared" si="334"/>
        <v>7.3301886792452207</v>
      </c>
      <c r="N310" s="41">
        <f t="shared" si="335"/>
        <v>-150</v>
      </c>
      <c r="O310" s="41">
        <f t="shared" si="336"/>
        <v>292.66981132075477</v>
      </c>
      <c r="P310" s="41" t="str">
        <f t="shared" si="337"/>
        <v/>
      </c>
      <c r="Q310" s="41">
        <f t="shared" si="338"/>
        <v>-992.66981132075477</v>
      </c>
      <c r="R310" s="41">
        <f t="shared" si="339"/>
        <v>-550</v>
      </c>
      <c r="S310" s="112">
        <f t="shared" si="340"/>
        <v>-707.33018867924523</v>
      </c>
      <c r="T310" s="123" t="str">
        <f t="shared" si="415"/>
        <v/>
      </c>
      <c r="U310" s="41">
        <f t="shared" si="341"/>
        <v>707.33018867924523</v>
      </c>
      <c r="V310" s="41">
        <f t="shared" si="342"/>
        <v>550</v>
      </c>
      <c r="W310" s="41">
        <f t="shared" si="343"/>
        <v>992.66981132075477</v>
      </c>
      <c r="X310" s="41" t="str">
        <f t="shared" si="344"/>
        <v/>
      </c>
      <c r="Y310" s="41">
        <f t="shared" si="345"/>
        <v>-292.66981132075477</v>
      </c>
      <c r="Z310" s="41">
        <f t="shared" si="346"/>
        <v>150</v>
      </c>
      <c r="AA310" s="41">
        <f t="shared" si="347"/>
        <v>-7.3301886792452207</v>
      </c>
      <c r="AB310" s="53"/>
      <c r="AC310" s="126" t="str">
        <f t="shared" si="416"/>
        <v/>
      </c>
      <c r="AD310" s="41" t="str">
        <f t="shared" si="348"/>
        <v/>
      </c>
      <c r="AE310" s="41">
        <f t="shared" si="349"/>
        <v>750</v>
      </c>
      <c r="AF310" s="41" t="str">
        <f t="shared" si="350"/>
        <v/>
      </c>
      <c r="AG310" s="41" t="str">
        <f t="shared" si="351"/>
        <v/>
      </c>
      <c r="AH310" s="41" t="str">
        <f t="shared" si="352"/>
        <v/>
      </c>
      <c r="AI310" s="41">
        <f t="shared" si="353"/>
        <v>-750</v>
      </c>
      <c r="AJ310" s="112" t="str">
        <f t="shared" si="354"/>
        <v/>
      </c>
      <c r="AK310" s="126" t="str">
        <f t="shared" si="417"/>
        <v/>
      </c>
      <c r="AL310" s="41" t="str">
        <f t="shared" si="355"/>
        <v/>
      </c>
      <c r="AM310" s="41">
        <f t="shared" si="356"/>
        <v>-150</v>
      </c>
      <c r="AN310" s="41" t="str">
        <f t="shared" si="357"/>
        <v/>
      </c>
      <c r="AO310" s="41" t="str">
        <f t="shared" si="358"/>
        <v/>
      </c>
      <c r="AP310" s="41" t="str">
        <f t="shared" si="359"/>
        <v/>
      </c>
      <c r="AQ310" s="41">
        <f t="shared" si="360"/>
        <v>-550</v>
      </c>
      <c r="AR310" s="112" t="str">
        <f t="shared" si="361"/>
        <v/>
      </c>
      <c r="AS310" s="123" t="str">
        <f t="shared" si="418"/>
        <v/>
      </c>
      <c r="AT310" s="41" t="str">
        <f t="shared" si="362"/>
        <v/>
      </c>
      <c r="AU310" s="41">
        <f t="shared" si="363"/>
        <v>550</v>
      </c>
      <c r="AV310" s="41" t="str">
        <f t="shared" si="364"/>
        <v/>
      </c>
      <c r="AW310" s="41" t="str">
        <f t="shared" si="365"/>
        <v/>
      </c>
      <c r="AX310" s="41" t="str">
        <f t="shared" si="366"/>
        <v/>
      </c>
      <c r="AY310" s="41">
        <f t="shared" si="367"/>
        <v>150</v>
      </c>
      <c r="AZ310" s="41" t="str">
        <f t="shared" si="419"/>
        <v/>
      </c>
      <c r="BA310" s="53"/>
      <c r="BB310" s="147" cm="1">
        <f t="array" ref="BB310:BG310">IFERROR(_xlfn._xlws.SORT(_xlfn.UNIQUE(_xlfn._xlws.FILTER($AC310:$AZ310,ISNUMBER($AC310:$AZ310)),TRUE),,,TRUE),"")</f>
        <v>-750</v>
      </c>
      <c r="BC310" s="51">
        <v>-550</v>
      </c>
      <c r="BD310" s="51">
        <v>-150</v>
      </c>
      <c r="BE310" s="51">
        <v>150</v>
      </c>
      <c r="BF310" s="51">
        <v>550</v>
      </c>
      <c r="BG310" s="51">
        <v>750</v>
      </c>
      <c r="BH310" s="51"/>
      <c r="BI310" s="51"/>
      <c r="BJ310" s="51">
        <f t="shared" si="420"/>
        <v>142.66981132075477</v>
      </c>
      <c r="BK310" s="51">
        <f t="shared" si="368"/>
        <v>142.66981132075477</v>
      </c>
      <c r="BL310" s="51">
        <f t="shared" si="369"/>
        <v>142.66981132075477</v>
      </c>
      <c r="BM310" s="51">
        <f t="shared" si="370"/>
        <v>142.66981132075477</v>
      </c>
      <c r="BN310" s="51">
        <f t="shared" si="371"/>
        <v>142.66981132075477</v>
      </c>
      <c r="BO310" s="51">
        <f t="shared" si="372"/>
        <v>142.66981132075477</v>
      </c>
      <c r="BP310" s="51" t="str">
        <f t="shared" si="373"/>
        <v/>
      </c>
      <c r="BQ310" s="148" t="str">
        <f t="shared" si="374"/>
        <v/>
      </c>
      <c r="BR310" s="170">
        <f t="shared" si="398"/>
        <v>6</v>
      </c>
      <c r="BS310" s="172">
        <f t="shared" si="399"/>
        <v>200</v>
      </c>
      <c r="BT310" s="172" t="str">
        <f t="shared" si="375"/>
        <v>hole</v>
      </c>
      <c r="BU310" s="172">
        <f t="shared" si="376"/>
        <v>300</v>
      </c>
      <c r="BV310" s="172" t="str">
        <f t="shared" si="377"/>
        <v>hole</v>
      </c>
      <c r="BW310" s="172">
        <f t="shared" si="378"/>
        <v>200</v>
      </c>
      <c r="BX310" s="172">
        <f t="shared" si="379"/>
        <v>0</v>
      </c>
      <c r="BY310" s="173">
        <f t="shared" si="380"/>
        <v>0</v>
      </c>
      <c r="BZ310" s="123" cm="1">
        <f t="array" ref="BZ310">IF(ISEVEN(BR310),SUM(BS310:BY310),SUM(ABS(BS310:BY310)))</f>
        <v>700</v>
      </c>
      <c r="CA310" s="112">
        <f t="shared" si="400"/>
        <v>9850.1886792452824</v>
      </c>
      <c r="CB310" s="126">
        <f t="shared" si="401"/>
        <v>-650</v>
      </c>
      <c r="CC310" s="41">
        <f t="shared" si="381"/>
        <v>0</v>
      </c>
      <c r="CD310" s="41">
        <f t="shared" si="382"/>
        <v>0</v>
      </c>
      <c r="CE310" s="41">
        <f t="shared" si="383"/>
        <v>0</v>
      </c>
      <c r="CF310" s="41">
        <f t="shared" si="384"/>
        <v>650</v>
      </c>
      <c r="CG310" s="41">
        <f t="shared" si="385"/>
        <v>0</v>
      </c>
      <c r="CH310" s="112">
        <f t="shared" si="386"/>
        <v>0</v>
      </c>
      <c r="CI310" s="196">
        <f t="shared" si="402"/>
        <v>0</v>
      </c>
      <c r="CJ310" s="2">
        <f t="shared" si="403"/>
        <v>142.66981132075477</v>
      </c>
      <c r="CK310" s="200">
        <f t="shared" ref="CK310:CK341" si="421">(CI310-xc)*COS(RADIANS(p)) + (CJ310-yc)*SIN(RADIANS(p))</f>
        <v>0</v>
      </c>
      <c r="CL310" s="201">
        <f t="shared" ref="CL310:CL327" si="422">-(CI310-xc)*SIN(RADIANS(p)) +(CJ310-yc)*COS(RADIANS(p))</f>
        <v>142.66981132075477</v>
      </c>
      <c r="CN310" s="126">
        <f t="shared" ref="CN310:CN327" si="423">+C310-yc</f>
        <v>142.66981132075477</v>
      </c>
      <c r="CO310" s="50">
        <f t="shared" si="404"/>
        <v>2.5620796460176995E-3</v>
      </c>
      <c r="CP310" s="40">
        <f t="shared" si="405"/>
        <v>25.5</v>
      </c>
      <c r="CQ310" s="41">
        <f t="shared" si="406"/>
        <v>251179.8113207547</v>
      </c>
      <c r="CR310" s="41">
        <f t="shared" si="407"/>
        <v>251179.8113207547</v>
      </c>
      <c r="CS310" s="41">
        <f t="shared" si="408"/>
        <v>0</v>
      </c>
      <c r="CT310" s="41">
        <f t="shared" si="409"/>
        <v>35835776.288714856</v>
      </c>
      <c r="CU310" s="112">
        <f t="shared" si="410"/>
        <v>0</v>
      </c>
    </row>
    <row r="311" spans="2:99" x14ac:dyDescent="0.25">
      <c r="B311" s="129">
        <v>34</v>
      </c>
      <c r="C311" s="114">
        <f>+$D$77-(B311-0.5)*$G$270</f>
        <v>128.59811320754721</v>
      </c>
      <c r="D311" s="41" t="str">
        <f t="shared" si="413"/>
        <v/>
      </c>
      <c r="E311" s="41">
        <f t="shared" si="327"/>
        <v>1021.4018867924527</v>
      </c>
      <c r="F311" s="41">
        <f t="shared" si="328"/>
        <v>750</v>
      </c>
      <c r="G311" s="41">
        <f t="shared" si="329"/>
        <v>1278.5981132075474</v>
      </c>
      <c r="H311" s="41" t="str">
        <f t="shared" si="330"/>
        <v/>
      </c>
      <c r="I311" s="41">
        <f t="shared" si="331"/>
        <v>-1278.5981132075474</v>
      </c>
      <c r="J311" s="41">
        <f t="shared" si="332"/>
        <v>-750</v>
      </c>
      <c r="K311" s="121">
        <f t="shared" si="333"/>
        <v>-1021.4018867924527</v>
      </c>
      <c r="L311" s="126" t="str">
        <f t="shared" si="414"/>
        <v/>
      </c>
      <c r="M311" s="41">
        <f t="shared" si="334"/>
        <v>21.401886792452789</v>
      </c>
      <c r="N311" s="41">
        <f t="shared" si="335"/>
        <v>-150</v>
      </c>
      <c r="O311" s="41">
        <f t="shared" si="336"/>
        <v>278.59811320754721</v>
      </c>
      <c r="P311" s="41" t="str">
        <f t="shared" si="337"/>
        <v/>
      </c>
      <c r="Q311" s="41">
        <f t="shared" si="338"/>
        <v>-978.59811320754727</v>
      </c>
      <c r="R311" s="41">
        <f t="shared" si="339"/>
        <v>-550</v>
      </c>
      <c r="S311" s="112">
        <f t="shared" si="340"/>
        <v>-721.40188679245273</v>
      </c>
      <c r="T311" s="123" t="str">
        <f t="shared" si="415"/>
        <v/>
      </c>
      <c r="U311" s="41">
        <f t="shared" si="341"/>
        <v>721.40188679245273</v>
      </c>
      <c r="V311" s="41">
        <f t="shared" si="342"/>
        <v>550</v>
      </c>
      <c r="W311" s="41">
        <f t="shared" si="343"/>
        <v>978.59811320754727</v>
      </c>
      <c r="X311" s="41" t="str">
        <f t="shared" si="344"/>
        <v/>
      </c>
      <c r="Y311" s="41">
        <f t="shared" si="345"/>
        <v>-278.59811320754721</v>
      </c>
      <c r="Z311" s="41">
        <f t="shared" si="346"/>
        <v>150</v>
      </c>
      <c r="AA311" s="41">
        <f t="shared" si="347"/>
        <v>-21.401886792452789</v>
      </c>
      <c r="AB311" s="53"/>
      <c r="AC311" s="126" t="str">
        <f t="shared" si="416"/>
        <v/>
      </c>
      <c r="AD311" s="41" t="str">
        <f t="shared" si="348"/>
        <v/>
      </c>
      <c r="AE311" s="41">
        <f t="shared" si="349"/>
        <v>750</v>
      </c>
      <c r="AF311" s="41" t="str">
        <f t="shared" si="350"/>
        <v/>
      </c>
      <c r="AG311" s="41" t="str">
        <f t="shared" si="351"/>
        <v/>
      </c>
      <c r="AH311" s="41" t="str">
        <f t="shared" si="352"/>
        <v/>
      </c>
      <c r="AI311" s="41">
        <f t="shared" si="353"/>
        <v>-750</v>
      </c>
      <c r="AJ311" s="112" t="str">
        <f t="shared" si="354"/>
        <v/>
      </c>
      <c r="AK311" s="126" t="str">
        <f t="shared" si="417"/>
        <v/>
      </c>
      <c r="AL311" s="41" t="str">
        <f t="shared" si="355"/>
        <v/>
      </c>
      <c r="AM311" s="41">
        <f t="shared" si="356"/>
        <v>-150</v>
      </c>
      <c r="AN311" s="41" t="str">
        <f t="shared" si="357"/>
        <v/>
      </c>
      <c r="AO311" s="41" t="str">
        <f t="shared" si="358"/>
        <v/>
      </c>
      <c r="AP311" s="41" t="str">
        <f t="shared" si="359"/>
        <v/>
      </c>
      <c r="AQ311" s="41">
        <f t="shared" si="360"/>
        <v>-550</v>
      </c>
      <c r="AR311" s="112" t="str">
        <f t="shared" si="361"/>
        <v/>
      </c>
      <c r="AS311" s="123" t="str">
        <f t="shared" si="418"/>
        <v/>
      </c>
      <c r="AT311" s="41" t="str">
        <f t="shared" si="362"/>
        <v/>
      </c>
      <c r="AU311" s="41">
        <f t="shared" si="363"/>
        <v>550</v>
      </c>
      <c r="AV311" s="41" t="str">
        <f t="shared" si="364"/>
        <v/>
      </c>
      <c r="AW311" s="41" t="str">
        <f t="shared" si="365"/>
        <v/>
      </c>
      <c r="AX311" s="41" t="str">
        <f t="shared" si="366"/>
        <v/>
      </c>
      <c r="AY311" s="41">
        <f t="shared" si="367"/>
        <v>150</v>
      </c>
      <c r="AZ311" s="41" t="str">
        <f t="shared" si="419"/>
        <v/>
      </c>
      <c r="BA311" s="53"/>
      <c r="BB311" s="147" cm="1">
        <f t="array" ref="BB311:BG311">IFERROR(_xlfn._xlws.SORT(_xlfn.UNIQUE(_xlfn._xlws.FILTER($AC311:$AZ311,ISNUMBER($AC311:$AZ311)),TRUE),,,TRUE),"")</f>
        <v>-750</v>
      </c>
      <c r="BC311" s="51">
        <v>-550</v>
      </c>
      <c r="BD311" s="51">
        <v>-150</v>
      </c>
      <c r="BE311" s="51">
        <v>150</v>
      </c>
      <c r="BF311" s="51">
        <v>550</v>
      </c>
      <c r="BG311" s="51">
        <v>750</v>
      </c>
      <c r="BH311" s="51"/>
      <c r="BI311" s="51"/>
      <c r="BJ311" s="51">
        <f t="shared" si="420"/>
        <v>128.59811320754721</v>
      </c>
      <c r="BK311" s="51">
        <f t="shared" si="368"/>
        <v>128.59811320754721</v>
      </c>
      <c r="BL311" s="51">
        <f t="shared" si="369"/>
        <v>128.59811320754721</v>
      </c>
      <c r="BM311" s="51">
        <f t="shared" si="370"/>
        <v>128.59811320754721</v>
      </c>
      <c r="BN311" s="51">
        <f t="shared" si="371"/>
        <v>128.59811320754721</v>
      </c>
      <c r="BO311" s="51">
        <f t="shared" si="372"/>
        <v>128.59811320754721</v>
      </c>
      <c r="BP311" s="51" t="str">
        <f t="shared" si="373"/>
        <v/>
      </c>
      <c r="BQ311" s="148" t="str">
        <f t="shared" si="374"/>
        <v/>
      </c>
      <c r="BR311" s="170">
        <f t="shared" si="398"/>
        <v>6</v>
      </c>
      <c r="BS311" s="172">
        <f t="shared" si="399"/>
        <v>200</v>
      </c>
      <c r="BT311" s="172" t="str">
        <f t="shared" si="375"/>
        <v>hole</v>
      </c>
      <c r="BU311" s="172">
        <f t="shared" si="376"/>
        <v>300</v>
      </c>
      <c r="BV311" s="172" t="str">
        <f t="shared" si="377"/>
        <v>hole</v>
      </c>
      <c r="BW311" s="172">
        <f t="shared" si="378"/>
        <v>200</v>
      </c>
      <c r="BX311" s="172">
        <f t="shared" si="379"/>
        <v>0</v>
      </c>
      <c r="BY311" s="173">
        <f t="shared" si="380"/>
        <v>0</v>
      </c>
      <c r="BZ311" s="123" cm="1">
        <f t="array" ref="BZ311">IF(ISEVEN(BR311),SUM(BS311:BY311),SUM(ABS(BS311:BY311)))</f>
        <v>700</v>
      </c>
      <c r="CA311" s="112">
        <f t="shared" si="400"/>
        <v>9850.1886792452824</v>
      </c>
      <c r="CB311" s="126">
        <f t="shared" si="401"/>
        <v>-650</v>
      </c>
      <c r="CC311" s="41">
        <f t="shared" si="381"/>
        <v>0</v>
      </c>
      <c r="CD311" s="41">
        <f t="shared" si="382"/>
        <v>0</v>
      </c>
      <c r="CE311" s="41">
        <f t="shared" si="383"/>
        <v>0</v>
      </c>
      <c r="CF311" s="41">
        <f t="shared" si="384"/>
        <v>650</v>
      </c>
      <c r="CG311" s="41">
        <f t="shared" si="385"/>
        <v>0</v>
      </c>
      <c r="CH311" s="112">
        <f t="shared" si="386"/>
        <v>0</v>
      </c>
      <c r="CI311" s="196">
        <f t="shared" si="402"/>
        <v>0</v>
      </c>
      <c r="CJ311" s="2">
        <f t="shared" si="403"/>
        <v>128.59811320754721</v>
      </c>
      <c r="CK311" s="200">
        <f t="shared" si="421"/>
        <v>0</v>
      </c>
      <c r="CL311" s="201">
        <f t="shared" si="422"/>
        <v>128.59811320754721</v>
      </c>
      <c r="CN311" s="126">
        <f t="shared" si="423"/>
        <v>128.59811320754721</v>
      </c>
      <c r="CO311" s="50">
        <f t="shared" si="404"/>
        <v>2.4960796460176994E-3</v>
      </c>
      <c r="CP311" s="40">
        <f t="shared" si="405"/>
        <v>25.5</v>
      </c>
      <c r="CQ311" s="41">
        <f t="shared" si="406"/>
        <v>251179.8113207547</v>
      </c>
      <c r="CR311" s="41">
        <f t="shared" si="407"/>
        <v>251179.8113207547</v>
      </c>
      <c r="CS311" s="41">
        <f t="shared" si="408"/>
        <v>0</v>
      </c>
      <c r="CT311" s="41">
        <f t="shared" si="409"/>
        <v>32301249.811676763</v>
      </c>
      <c r="CU311" s="112">
        <f t="shared" si="410"/>
        <v>0</v>
      </c>
    </row>
    <row r="312" spans="2:99" x14ac:dyDescent="0.25">
      <c r="B312" s="129">
        <v>35</v>
      </c>
      <c r="C312" s="114">
        <f>+$D$77-(B312-0.5)*$G$270</f>
        <v>114.52641509433965</v>
      </c>
      <c r="D312" s="41" t="str">
        <f t="shared" si="413"/>
        <v/>
      </c>
      <c r="E312" s="41">
        <f t="shared" si="327"/>
        <v>1035.4735849056603</v>
      </c>
      <c r="F312" s="41">
        <f t="shared" si="328"/>
        <v>750</v>
      </c>
      <c r="G312" s="41">
        <f t="shared" si="329"/>
        <v>1264.5264150943397</v>
      </c>
      <c r="H312" s="41" t="str">
        <f t="shared" si="330"/>
        <v/>
      </c>
      <c r="I312" s="41">
        <f t="shared" si="331"/>
        <v>-1264.5264150943397</v>
      </c>
      <c r="J312" s="41">
        <f t="shared" si="332"/>
        <v>-750</v>
      </c>
      <c r="K312" s="121">
        <f t="shared" si="333"/>
        <v>-1035.4735849056603</v>
      </c>
      <c r="L312" s="126" t="str">
        <f t="shared" si="414"/>
        <v/>
      </c>
      <c r="M312" s="41">
        <f t="shared" si="334"/>
        <v>35.473584905660353</v>
      </c>
      <c r="N312" s="41">
        <f t="shared" si="335"/>
        <v>-150</v>
      </c>
      <c r="O312" s="41">
        <f t="shared" si="336"/>
        <v>264.52641509433965</v>
      </c>
      <c r="P312" s="41" t="str">
        <f t="shared" si="337"/>
        <v/>
      </c>
      <c r="Q312" s="41">
        <f t="shared" si="338"/>
        <v>-964.52641509433965</v>
      </c>
      <c r="R312" s="41">
        <f t="shared" si="339"/>
        <v>-550</v>
      </c>
      <c r="S312" s="112">
        <f t="shared" si="340"/>
        <v>-735.47358490566035</v>
      </c>
      <c r="T312" s="123" t="str">
        <f t="shared" si="415"/>
        <v/>
      </c>
      <c r="U312" s="41">
        <f t="shared" si="341"/>
        <v>735.47358490566035</v>
      </c>
      <c r="V312" s="41">
        <f t="shared" si="342"/>
        <v>550</v>
      </c>
      <c r="W312" s="41">
        <f t="shared" si="343"/>
        <v>964.52641509433965</v>
      </c>
      <c r="X312" s="41" t="str">
        <f t="shared" si="344"/>
        <v/>
      </c>
      <c r="Y312" s="41">
        <f t="shared" si="345"/>
        <v>-264.52641509433965</v>
      </c>
      <c r="Z312" s="41">
        <f t="shared" si="346"/>
        <v>150</v>
      </c>
      <c r="AA312" s="41">
        <f t="shared" si="347"/>
        <v>-35.473584905660353</v>
      </c>
      <c r="AB312" s="53"/>
      <c r="AC312" s="126" t="str">
        <f t="shared" si="416"/>
        <v/>
      </c>
      <c r="AD312" s="41" t="str">
        <f t="shared" si="348"/>
        <v/>
      </c>
      <c r="AE312" s="41">
        <f t="shared" si="349"/>
        <v>750</v>
      </c>
      <c r="AF312" s="41" t="str">
        <f t="shared" si="350"/>
        <v/>
      </c>
      <c r="AG312" s="41" t="str">
        <f t="shared" si="351"/>
        <v/>
      </c>
      <c r="AH312" s="41" t="str">
        <f t="shared" si="352"/>
        <v/>
      </c>
      <c r="AI312" s="41">
        <f t="shared" si="353"/>
        <v>-750</v>
      </c>
      <c r="AJ312" s="112" t="str">
        <f t="shared" si="354"/>
        <v/>
      </c>
      <c r="AK312" s="126" t="str">
        <f t="shared" si="417"/>
        <v/>
      </c>
      <c r="AL312" s="41" t="str">
        <f t="shared" si="355"/>
        <v/>
      </c>
      <c r="AM312" s="41">
        <f t="shared" si="356"/>
        <v>-150</v>
      </c>
      <c r="AN312" s="41" t="str">
        <f t="shared" si="357"/>
        <v/>
      </c>
      <c r="AO312" s="41" t="str">
        <f t="shared" si="358"/>
        <v/>
      </c>
      <c r="AP312" s="41" t="str">
        <f t="shared" si="359"/>
        <v/>
      </c>
      <c r="AQ312" s="41">
        <f t="shared" si="360"/>
        <v>-550</v>
      </c>
      <c r="AR312" s="112" t="str">
        <f t="shared" si="361"/>
        <v/>
      </c>
      <c r="AS312" s="123" t="str">
        <f t="shared" si="418"/>
        <v/>
      </c>
      <c r="AT312" s="41" t="str">
        <f t="shared" si="362"/>
        <v/>
      </c>
      <c r="AU312" s="41">
        <f t="shared" si="363"/>
        <v>550</v>
      </c>
      <c r="AV312" s="41" t="str">
        <f t="shared" si="364"/>
        <v/>
      </c>
      <c r="AW312" s="41" t="str">
        <f t="shared" si="365"/>
        <v/>
      </c>
      <c r="AX312" s="41" t="str">
        <f t="shared" si="366"/>
        <v/>
      </c>
      <c r="AY312" s="41">
        <f t="shared" si="367"/>
        <v>150</v>
      </c>
      <c r="AZ312" s="41" t="str">
        <f t="shared" si="419"/>
        <v/>
      </c>
      <c r="BA312" s="53"/>
      <c r="BB312" s="147" cm="1">
        <f t="array" ref="BB312:BG312">IFERROR(_xlfn._xlws.SORT(_xlfn.UNIQUE(_xlfn._xlws.FILTER($AC312:$AZ312,ISNUMBER($AC312:$AZ312)),TRUE),,,TRUE),"")</f>
        <v>-750</v>
      </c>
      <c r="BC312" s="51">
        <v>-550</v>
      </c>
      <c r="BD312" s="51">
        <v>-150</v>
      </c>
      <c r="BE312" s="51">
        <v>150</v>
      </c>
      <c r="BF312" s="51">
        <v>550</v>
      </c>
      <c r="BG312" s="51">
        <v>750</v>
      </c>
      <c r="BH312" s="51"/>
      <c r="BI312" s="51"/>
      <c r="BJ312" s="51">
        <f t="shared" si="420"/>
        <v>114.52641509433965</v>
      </c>
      <c r="BK312" s="51">
        <f t="shared" si="368"/>
        <v>114.52641509433965</v>
      </c>
      <c r="BL312" s="51">
        <f t="shared" si="369"/>
        <v>114.52641509433965</v>
      </c>
      <c r="BM312" s="51">
        <f t="shared" si="370"/>
        <v>114.52641509433965</v>
      </c>
      <c r="BN312" s="51">
        <f t="shared" si="371"/>
        <v>114.52641509433965</v>
      </c>
      <c r="BO312" s="51">
        <f t="shared" si="372"/>
        <v>114.52641509433965</v>
      </c>
      <c r="BP312" s="51" t="str">
        <f t="shared" si="373"/>
        <v/>
      </c>
      <c r="BQ312" s="148" t="str">
        <f t="shared" si="374"/>
        <v/>
      </c>
      <c r="BR312" s="170">
        <f t="shared" si="398"/>
        <v>6</v>
      </c>
      <c r="BS312" s="172">
        <f t="shared" si="399"/>
        <v>200</v>
      </c>
      <c r="BT312" s="172" t="str">
        <f t="shared" si="375"/>
        <v>hole</v>
      </c>
      <c r="BU312" s="172">
        <f t="shared" si="376"/>
        <v>300</v>
      </c>
      <c r="BV312" s="172" t="str">
        <f t="shared" si="377"/>
        <v>hole</v>
      </c>
      <c r="BW312" s="172">
        <f t="shared" si="378"/>
        <v>200</v>
      </c>
      <c r="BX312" s="172">
        <f t="shared" si="379"/>
        <v>0</v>
      </c>
      <c r="BY312" s="173">
        <f t="shared" si="380"/>
        <v>0</v>
      </c>
      <c r="BZ312" s="123" cm="1">
        <f t="array" ref="BZ312">IF(ISEVEN(BR312),SUM(BS312:BY312),SUM(ABS(BS312:BY312)))</f>
        <v>700</v>
      </c>
      <c r="CA312" s="112">
        <f t="shared" si="400"/>
        <v>9850.1886792452824</v>
      </c>
      <c r="CB312" s="126">
        <f t="shared" si="401"/>
        <v>-650</v>
      </c>
      <c r="CC312" s="41">
        <f t="shared" si="381"/>
        <v>0</v>
      </c>
      <c r="CD312" s="41">
        <f t="shared" si="382"/>
        <v>0</v>
      </c>
      <c r="CE312" s="41">
        <f t="shared" si="383"/>
        <v>0</v>
      </c>
      <c r="CF312" s="41">
        <f t="shared" si="384"/>
        <v>650</v>
      </c>
      <c r="CG312" s="41">
        <f t="shared" si="385"/>
        <v>0</v>
      </c>
      <c r="CH312" s="112">
        <f t="shared" si="386"/>
        <v>0</v>
      </c>
      <c r="CI312" s="196">
        <f t="shared" si="402"/>
        <v>0</v>
      </c>
      <c r="CJ312" s="2">
        <f t="shared" si="403"/>
        <v>114.52641509433965</v>
      </c>
      <c r="CK312" s="200">
        <f t="shared" si="421"/>
        <v>0</v>
      </c>
      <c r="CL312" s="201">
        <f t="shared" si="422"/>
        <v>114.52641509433965</v>
      </c>
      <c r="CN312" s="126">
        <f t="shared" si="423"/>
        <v>114.52641509433965</v>
      </c>
      <c r="CO312" s="50">
        <f t="shared" si="404"/>
        <v>2.4300796460176993E-3</v>
      </c>
      <c r="CP312" s="40">
        <f t="shared" si="405"/>
        <v>25.5</v>
      </c>
      <c r="CQ312" s="41">
        <f t="shared" si="406"/>
        <v>251179.8113207547</v>
      </c>
      <c r="CR312" s="41">
        <f t="shared" si="407"/>
        <v>251179.8113207547</v>
      </c>
      <c r="CS312" s="41">
        <f t="shared" si="408"/>
        <v>0</v>
      </c>
      <c r="CT312" s="41">
        <f t="shared" si="409"/>
        <v>28766723.334638666</v>
      </c>
      <c r="CU312" s="112">
        <f t="shared" si="410"/>
        <v>0</v>
      </c>
    </row>
    <row r="313" spans="2:99" x14ac:dyDescent="0.25">
      <c r="B313" s="129">
        <v>36</v>
      </c>
      <c r="C313" s="114">
        <f>+$D$77-(B313-0.5)*$G$270</f>
        <v>100.45471698113209</v>
      </c>
      <c r="D313" s="41" t="str">
        <f t="shared" si="413"/>
        <v/>
      </c>
      <c r="E313" s="41">
        <f t="shared" si="327"/>
        <v>1049.5452830188678</v>
      </c>
      <c r="F313" s="41">
        <f t="shared" si="328"/>
        <v>750</v>
      </c>
      <c r="G313" s="41">
        <f t="shared" si="329"/>
        <v>1250.4547169811322</v>
      </c>
      <c r="H313" s="41" t="str">
        <f t="shared" si="330"/>
        <v/>
      </c>
      <c r="I313" s="41">
        <f t="shared" si="331"/>
        <v>-1250.4547169811322</v>
      </c>
      <c r="J313" s="41">
        <f t="shared" si="332"/>
        <v>-750</v>
      </c>
      <c r="K313" s="121">
        <f t="shared" si="333"/>
        <v>-1049.5452830188678</v>
      </c>
      <c r="L313" s="126" t="str">
        <f t="shared" si="414"/>
        <v/>
      </c>
      <c r="M313" s="41">
        <f t="shared" si="334"/>
        <v>49.545283018867906</v>
      </c>
      <c r="N313" s="41">
        <f t="shared" si="335"/>
        <v>-150</v>
      </c>
      <c r="O313" s="41">
        <f t="shared" si="336"/>
        <v>250.45471698113207</v>
      </c>
      <c r="P313" s="41" t="str">
        <f t="shared" si="337"/>
        <v/>
      </c>
      <c r="Q313" s="41">
        <f t="shared" si="338"/>
        <v>-950.45471698113204</v>
      </c>
      <c r="R313" s="41">
        <f t="shared" si="339"/>
        <v>-550</v>
      </c>
      <c r="S313" s="112">
        <f t="shared" si="340"/>
        <v>-749.54528301886796</v>
      </c>
      <c r="T313" s="123" t="str">
        <f t="shared" si="415"/>
        <v/>
      </c>
      <c r="U313" s="41">
        <f t="shared" si="341"/>
        <v>749.54528301886796</v>
      </c>
      <c r="V313" s="41">
        <f t="shared" si="342"/>
        <v>550</v>
      </c>
      <c r="W313" s="41">
        <f t="shared" si="343"/>
        <v>950.45471698113204</v>
      </c>
      <c r="X313" s="41" t="str">
        <f t="shared" si="344"/>
        <v/>
      </c>
      <c r="Y313" s="41">
        <f t="shared" si="345"/>
        <v>-250.45471698113207</v>
      </c>
      <c r="Z313" s="41">
        <f t="shared" si="346"/>
        <v>150</v>
      </c>
      <c r="AA313" s="41">
        <f t="shared" si="347"/>
        <v>-49.545283018867906</v>
      </c>
      <c r="AB313" s="53"/>
      <c r="AC313" s="126" t="str">
        <f t="shared" si="416"/>
        <v/>
      </c>
      <c r="AD313" s="41" t="str">
        <f t="shared" si="348"/>
        <v/>
      </c>
      <c r="AE313" s="41">
        <f t="shared" si="349"/>
        <v>750</v>
      </c>
      <c r="AF313" s="41" t="str">
        <f t="shared" si="350"/>
        <v/>
      </c>
      <c r="AG313" s="41" t="str">
        <f t="shared" si="351"/>
        <v/>
      </c>
      <c r="AH313" s="41" t="str">
        <f t="shared" si="352"/>
        <v/>
      </c>
      <c r="AI313" s="41">
        <f t="shared" si="353"/>
        <v>-750</v>
      </c>
      <c r="AJ313" s="112" t="str">
        <f t="shared" si="354"/>
        <v/>
      </c>
      <c r="AK313" s="126" t="str">
        <f t="shared" si="417"/>
        <v/>
      </c>
      <c r="AL313" s="41" t="str">
        <f t="shared" si="355"/>
        <v/>
      </c>
      <c r="AM313" s="41">
        <f t="shared" si="356"/>
        <v>-150</v>
      </c>
      <c r="AN313" s="41" t="str">
        <f t="shared" si="357"/>
        <v/>
      </c>
      <c r="AO313" s="41" t="str">
        <f t="shared" si="358"/>
        <v/>
      </c>
      <c r="AP313" s="41" t="str">
        <f t="shared" si="359"/>
        <v/>
      </c>
      <c r="AQ313" s="41">
        <f t="shared" si="360"/>
        <v>-550</v>
      </c>
      <c r="AR313" s="112" t="str">
        <f t="shared" si="361"/>
        <v/>
      </c>
      <c r="AS313" s="123" t="str">
        <f t="shared" si="418"/>
        <v/>
      </c>
      <c r="AT313" s="41" t="str">
        <f t="shared" si="362"/>
        <v/>
      </c>
      <c r="AU313" s="41">
        <f t="shared" si="363"/>
        <v>550</v>
      </c>
      <c r="AV313" s="41" t="str">
        <f t="shared" si="364"/>
        <v/>
      </c>
      <c r="AW313" s="41" t="str">
        <f t="shared" si="365"/>
        <v/>
      </c>
      <c r="AX313" s="41" t="str">
        <f t="shared" si="366"/>
        <v/>
      </c>
      <c r="AY313" s="41">
        <f t="shared" si="367"/>
        <v>150</v>
      </c>
      <c r="AZ313" s="41" t="str">
        <f t="shared" si="419"/>
        <v/>
      </c>
      <c r="BA313" s="53"/>
      <c r="BB313" s="147" cm="1">
        <f t="array" ref="BB313:BG313">IFERROR(_xlfn._xlws.SORT(_xlfn.UNIQUE(_xlfn._xlws.FILTER($AC313:$AZ313,ISNUMBER($AC313:$AZ313)),TRUE),,,TRUE),"")</f>
        <v>-750</v>
      </c>
      <c r="BC313" s="51">
        <v>-550</v>
      </c>
      <c r="BD313" s="51">
        <v>-150</v>
      </c>
      <c r="BE313" s="51">
        <v>150</v>
      </c>
      <c r="BF313" s="51">
        <v>550</v>
      </c>
      <c r="BG313" s="51">
        <v>750</v>
      </c>
      <c r="BH313" s="51"/>
      <c r="BI313" s="51"/>
      <c r="BJ313" s="51">
        <f t="shared" si="420"/>
        <v>100.45471698113209</v>
      </c>
      <c r="BK313" s="51">
        <f t="shared" si="368"/>
        <v>100.45471698113209</v>
      </c>
      <c r="BL313" s="51">
        <f t="shared" si="369"/>
        <v>100.45471698113209</v>
      </c>
      <c r="BM313" s="51">
        <f t="shared" si="370"/>
        <v>100.45471698113209</v>
      </c>
      <c r="BN313" s="51">
        <f t="shared" si="371"/>
        <v>100.45471698113209</v>
      </c>
      <c r="BO313" s="51">
        <f t="shared" si="372"/>
        <v>100.45471698113209</v>
      </c>
      <c r="BP313" s="51" t="str">
        <f t="shared" si="373"/>
        <v/>
      </c>
      <c r="BQ313" s="148" t="str">
        <f t="shared" si="374"/>
        <v/>
      </c>
      <c r="BR313" s="170">
        <f t="shared" si="398"/>
        <v>6</v>
      </c>
      <c r="BS313" s="172">
        <f t="shared" si="399"/>
        <v>200</v>
      </c>
      <c r="BT313" s="172" t="str">
        <f t="shared" si="375"/>
        <v>hole</v>
      </c>
      <c r="BU313" s="172">
        <f t="shared" si="376"/>
        <v>300</v>
      </c>
      <c r="BV313" s="172" t="str">
        <f t="shared" si="377"/>
        <v>hole</v>
      </c>
      <c r="BW313" s="172">
        <f t="shared" si="378"/>
        <v>200</v>
      </c>
      <c r="BX313" s="172">
        <f t="shared" si="379"/>
        <v>0</v>
      </c>
      <c r="BY313" s="173">
        <f t="shared" si="380"/>
        <v>0</v>
      </c>
      <c r="BZ313" s="123" cm="1">
        <f t="array" ref="BZ313">IF(ISEVEN(BR313),SUM(BS313:BY313),SUM(ABS(BS313:BY313)))</f>
        <v>700</v>
      </c>
      <c r="CA313" s="112">
        <f t="shared" si="400"/>
        <v>9850.1886792452824</v>
      </c>
      <c r="CB313" s="126">
        <f t="shared" si="401"/>
        <v>-650</v>
      </c>
      <c r="CC313" s="41">
        <f t="shared" si="381"/>
        <v>0</v>
      </c>
      <c r="CD313" s="41">
        <f t="shared" si="382"/>
        <v>0</v>
      </c>
      <c r="CE313" s="41">
        <f t="shared" si="383"/>
        <v>0</v>
      </c>
      <c r="CF313" s="41">
        <f t="shared" si="384"/>
        <v>650</v>
      </c>
      <c r="CG313" s="41">
        <f t="shared" si="385"/>
        <v>0</v>
      </c>
      <c r="CH313" s="112">
        <f t="shared" si="386"/>
        <v>0</v>
      </c>
      <c r="CI313" s="196">
        <f t="shared" si="402"/>
        <v>0</v>
      </c>
      <c r="CJ313" s="2">
        <f t="shared" si="403"/>
        <v>100.45471698113209</v>
      </c>
      <c r="CK313" s="200">
        <f t="shared" si="421"/>
        <v>0</v>
      </c>
      <c r="CL313" s="201">
        <f t="shared" si="422"/>
        <v>100.45471698113209</v>
      </c>
      <c r="CN313" s="126">
        <f t="shared" si="423"/>
        <v>100.45471698113209</v>
      </c>
      <c r="CO313" s="50">
        <f t="shared" si="404"/>
        <v>2.3640796460176992E-3</v>
      </c>
      <c r="CP313" s="40">
        <f t="shared" si="405"/>
        <v>25.5</v>
      </c>
      <c r="CQ313" s="41">
        <f t="shared" si="406"/>
        <v>251179.8113207547</v>
      </c>
      <c r="CR313" s="41">
        <f t="shared" si="407"/>
        <v>251179.8113207547</v>
      </c>
      <c r="CS313" s="41">
        <f t="shared" si="408"/>
        <v>0</v>
      </c>
      <c r="CT313" s="41">
        <f t="shared" si="409"/>
        <v>25232196.857600573</v>
      </c>
      <c r="CU313" s="112">
        <f t="shared" si="410"/>
        <v>0</v>
      </c>
    </row>
    <row r="314" spans="2:99" x14ac:dyDescent="0.25">
      <c r="B314" s="129">
        <v>37</v>
      </c>
      <c r="C314" s="114">
        <f>+$D$77-(B314-0.5)*$G$270</f>
        <v>86.383018867924534</v>
      </c>
      <c r="D314" s="41" t="str">
        <f t="shared" si="413"/>
        <v/>
      </c>
      <c r="E314" s="41">
        <f t="shared" si="327"/>
        <v>1063.6169811320754</v>
      </c>
      <c r="F314" s="41">
        <f t="shared" si="328"/>
        <v>750</v>
      </c>
      <c r="G314" s="41">
        <f t="shared" si="329"/>
        <v>1236.3830188679246</v>
      </c>
      <c r="H314" s="41" t="str">
        <f t="shared" si="330"/>
        <v/>
      </c>
      <c r="I314" s="41">
        <f t="shared" si="331"/>
        <v>-1236.3830188679246</v>
      </c>
      <c r="J314" s="41">
        <f t="shared" si="332"/>
        <v>-750</v>
      </c>
      <c r="K314" s="121">
        <f t="shared" si="333"/>
        <v>-1063.6169811320754</v>
      </c>
      <c r="L314" s="126" t="str">
        <f t="shared" si="414"/>
        <v/>
      </c>
      <c r="M314" s="41">
        <f t="shared" si="334"/>
        <v>63.616981132075473</v>
      </c>
      <c r="N314" s="41">
        <f t="shared" si="335"/>
        <v>-150</v>
      </c>
      <c r="O314" s="41">
        <f t="shared" si="336"/>
        <v>236.38301886792453</v>
      </c>
      <c r="P314" s="41" t="str">
        <f t="shared" si="337"/>
        <v/>
      </c>
      <c r="Q314" s="41">
        <f t="shared" si="338"/>
        <v>-936.38301886792453</v>
      </c>
      <c r="R314" s="41">
        <f t="shared" si="339"/>
        <v>-550</v>
      </c>
      <c r="S314" s="112">
        <f t="shared" si="340"/>
        <v>-763.61698113207547</v>
      </c>
      <c r="T314" s="123" t="str">
        <f t="shared" si="415"/>
        <v/>
      </c>
      <c r="U314" s="41">
        <f t="shared" si="341"/>
        <v>763.61698113207547</v>
      </c>
      <c r="V314" s="41">
        <f t="shared" si="342"/>
        <v>550</v>
      </c>
      <c r="W314" s="41">
        <f t="shared" si="343"/>
        <v>936.38301886792453</v>
      </c>
      <c r="X314" s="41" t="str">
        <f t="shared" si="344"/>
        <v/>
      </c>
      <c r="Y314" s="41">
        <f t="shared" si="345"/>
        <v>-236.38301886792453</v>
      </c>
      <c r="Z314" s="41">
        <f t="shared" si="346"/>
        <v>150</v>
      </c>
      <c r="AA314" s="41">
        <f t="shared" si="347"/>
        <v>-63.616981132075473</v>
      </c>
      <c r="AB314" s="53"/>
      <c r="AC314" s="126" t="str">
        <f t="shared" si="416"/>
        <v/>
      </c>
      <c r="AD314" s="41" t="str">
        <f t="shared" si="348"/>
        <v/>
      </c>
      <c r="AE314" s="41">
        <f t="shared" si="349"/>
        <v>750</v>
      </c>
      <c r="AF314" s="41" t="str">
        <f t="shared" si="350"/>
        <v/>
      </c>
      <c r="AG314" s="41" t="str">
        <f t="shared" si="351"/>
        <v/>
      </c>
      <c r="AH314" s="41" t="str">
        <f t="shared" si="352"/>
        <v/>
      </c>
      <c r="AI314" s="41">
        <f t="shared" si="353"/>
        <v>-750</v>
      </c>
      <c r="AJ314" s="112" t="str">
        <f t="shared" si="354"/>
        <v/>
      </c>
      <c r="AK314" s="126" t="str">
        <f t="shared" si="417"/>
        <v/>
      </c>
      <c r="AL314" s="41" t="str">
        <f t="shared" si="355"/>
        <v/>
      </c>
      <c r="AM314" s="41">
        <f t="shared" si="356"/>
        <v>-150</v>
      </c>
      <c r="AN314" s="41" t="str">
        <f t="shared" si="357"/>
        <v/>
      </c>
      <c r="AO314" s="41" t="str">
        <f t="shared" si="358"/>
        <v/>
      </c>
      <c r="AP314" s="41" t="str">
        <f t="shared" si="359"/>
        <v/>
      </c>
      <c r="AQ314" s="41">
        <f t="shared" si="360"/>
        <v>-550</v>
      </c>
      <c r="AR314" s="112" t="str">
        <f t="shared" si="361"/>
        <v/>
      </c>
      <c r="AS314" s="123" t="str">
        <f t="shared" si="418"/>
        <v/>
      </c>
      <c r="AT314" s="41" t="str">
        <f t="shared" si="362"/>
        <v/>
      </c>
      <c r="AU314" s="41">
        <f t="shared" si="363"/>
        <v>550</v>
      </c>
      <c r="AV314" s="41" t="str">
        <f t="shared" si="364"/>
        <v/>
      </c>
      <c r="AW314" s="41" t="str">
        <f t="shared" si="365"/>
        <v/>
      </c>
      <c r="AX314" s="41" t="str">
        <f t="shared" si="366"/>
        <v/>
      </c>
      <c r="AY314" s="41">
        <f t="shared" si="367"/>
        <v>150</v>
      </c>
      <c r="AZ314" s="41" t="str">
        <f t="shared" si="419"/>
        <v/>
      </c>
      <c r="BA314" s="53"/>
      <c r="BB314" s="147" cm="1">
        <f t="array" ref="BB314:BG314">IFERROR(_xlfn._xlws.SORT(_xlfn.UNIQUE(_xlfn._xlws.FILTER($AC314:$AZ314,ISNUMBER($AC314:$AZ314)),TRUE),,,TRUE),"")</f>
        <v>-750</v>
      </c>
      <c r="BC314" s="51">
        <v>-550</v>
      </c>
      <c r="BD314" s="51">
        <v>-150</v>
      </c>
      <c r="BE314" s="51">
        <v>150</v>
      </c>
      <c r="BF314" s="51">
        <v>550</v>
      </c>
      <c r="BG314" s="51">
        <v>750</v>
      </c>
      <c r="BH314" s="51"/>
      <c r="BI314" s="51"/>
      <c r="BJ314" s="51">
        <f t="shared" si="420"/>
        <v>86.383018867924534</v>
      </c>
      <c r="BK314" s="51">
        <f t="shared" si="368"/>
        <v>86.383018867924534</v>
      </c>
      <c r="BL314" s="51">
        <f t="shared" si="369"/>
        <v>86.383018867924534</v>
      </c>
      <c r="BM314" s="51">
        <f t="shared" si="370"/>
        <v>86.383018867924534</v>
      </c>
      <c r="BN314" s="51">
        <f t="shared" si="371"/>
        <v>86.383018867924534</v>
      </c>
      <c r="BO314" s="51">
        <f t="shared" si="372"/>
        <v>86.383018867924534</v>
      </c>
      <c r="BP314" s="51" t="str">
        <f t="shared" si="373"/>
        <v/>
      </c>
      <c r="BQ314" s="148" t="str">
        <f t="shared" si="374"/>
        <v/>
      </c>
      <c r="BR314" s="170">
        <f t="shared" si="398"/>
        <v>6</v>
      </c>
      <c r="BS314" s="172">
        <f t="shared" si="399"/>
        <v>200</v>
      </c>
      <c r="BT314" s="172" t="str">
        <f t="shared" si="375"/>
        <v>hole</v>
      </c>
      <c r="BU314" s="172">
        <f t="shared" si="376"/>
        <v>300</v>
      </c>
      <c r="BV314" s="172" t="str">
        <f t="shared" si="377"/>
        <v>hole</v>
      </c>
      <c r="BW314" s="172">
        <f t="shared" si="378"/>
        <v>200</v>
      </c>
      <c r="BX314" s="172">
        <f t="shared" si="379"/>
        <v>0</v>
      </c>
      <c r="BY314" s="173">
        <f t="shared" si="380"/>
        <v>0</v>
      </c>
      <c r="BZ314" s="123" cm="1">
        <f t="array" ref="BZ314">IF(ISEVEN(BR314),SUM(BS314:BY314),SUM(ABS(BS314:BY314)))</f>
        <v>700</v>
      </c>
      <c r="CA314" s="112">
        <f t="shared" si="400"/>
        <v>9850.1886792452824</v>
      </c>
      <c r="CB314" s="126">
        <f t="shared" si="401"/>
        <v>-650</v>
      </c>
      <c r="CC314" s="41">
        <f t="shared" si="381"/>
        <v>0</v>
      </c>
      <c r="CD314" s="41">
        <f t="shared" si="382"/>
        <v>0</v>
      </c>
      <c r="CE314" s="41">
        <f t="shared" si="383"/>
        <v>0</v>
      </c>
      <c r="CF314" s="41">
        <f t="shared" si="384"/>
        <v>650</v>
      </c>
      <c r="CG314" s="41">
        <f t="shared" si="385"/>
        <v>0</v>
      </c>
      <c r="CH314" s="112">
        <f t="shared" si="386"/>
        <v>0</v>
      </c>
      <c r="CI314" s="196">
        <f t="shared" si="402"/>
        <v>0</v>
      </c>
      <c r="CJ314" s="2">
        <f t="shared" si="403"/>
        <v>86.383018867924534</v>
      </c>
      <c r="CK314" s="200">
        <f t="shared" si="421"/>
        <v>0</v>
      </c>
      <c r="CL314" s="201">
        <f t="shared" si="422"/>
        <v>86.383018867924534</v>
      </c>
      <c r="CN314" s="126">
        <f t="shared" si="423"/>
        <v>86.383018867924534</v>
      </c>
      <c r="CO314" s="50">
        <f t="shared" si="404"/>
        <v>2.2980796460176992E-3</v>
      </c>
      <c r="CP314" s="40">
        <f t="shared" si="405"/>
        <v>25.5</v>
      </c>
      <c r="CQ314" s="41">
        <f t="shared" si="406"/>
        <v>251179.8113207547</v>
      </c>
      <c r="CR314" s="41">
        <f t="shared" si="407"/>
        <v>251179.8113207547</v>
      </c>
      <c r="CS314" s="41">
        <f t="shared" si="408"/>
        <v>0</v>
      </c>
      <c r="CT314" s="41">
        <f t="shared" si="409"/>
        <v>21697670.380562477</v>
      </c>
      <c r="CU314" s="112">
        <f t="shared" si="410"/>
        <v>0</v>
      </c>
    </row>
    <row r="315" spans="2:99" x14ac:dyDescent="0.25">
      <c r="B315" s="129">
        <v>38</v>
      </c>
      <c r="C315" s="114">
        <f>+$D$77-(B315-0.5)*$G$270</f>
        <v>72.31132075471703</v>
      </c>
      <c r="D315" s="41" t="str">
        <f t="shared" si="413"/>
        <v/>
      </c>
      <c r="E315" s="41">
        <f t="shared" si="327"/>
        <v>1077.6886792452831</v>
      </c>
      <c r="F315" s="41">
        <f t="shared" si="328"/>
        <v>750</v>
      </c>
      <c r="G315" s="41">
        <f t="shared" si="329"/>
        <v>1222.3113207547169</v>
      </c>
      <c r="H315" s="41" t="str">
        <f t="shared" si="330"/>
        <v/>
      </c>
      <c r="I315" s="41">
        <f t="shared" si="331"/>
        <v>-1222.3113207547169</v>
      </c>
      <c r="J315" s="41">
        <f t="shared" si="332"/>
        <v>-750</v>
      </c>
      <c r="K315" s="121">
        <f t="shared" si="333"/>
        <v>-1077.6886792452831</v>
      </c>
      <c r="L315" s="126" t="str">
        <f t="shared" si="414"/>
        <v/>
      </c>
      <c r="M315" s="41">
        <f t="shared" si="334"/>
        <v>77.68867924528297</v>
      </c>
      <c r="N315" s="41">
        <f t="shared" si="335"/>
        <v>-150</v>
      </c>
      <c r="O315" s="41">
        <f t="shared" si="336"/>
        <v>222.31132075471703</v>
      </c>
      <c r="P315" s="41" t="str">
        <f t="shared" si="337"/>
        <v/>
      </c>
      <c r="Q315" s="41">
        <f t="shared" si="338"/>
        <v>-922.31132075471703</v>
      </c>
      <c r="R315" s="41">
        <f t="shared" si="339"/>
        <v>-550</v>
      </c>
      <c r="S315" s="112">
        <f t="shared" si="340"/>
        <v>-777.68867924528297</v>
      </c>
      <c r="T315" s="123" t="str">
        <f t="shared" si="415"/>
        <v/>
      </c>
      <c r="U315" s="41">
        <f t="shared" si="341"/>
        <v>777.68867924528297</v>
      </c>
      <c r="V315" s="41">
        <f t="shared" si="342"/>
        <v>550</v>
      </c>
      <c r="W315" s="41">
        <f t="shared" si="343"/>
        <v>922.31132075471703</v>
      </c>
      <c r="X315" s="41" t="str">
        <f t="shared" si="344"/>
        <v/>
      </c>
      <c r="Y315" s="41">
        <f t="shared" si="345"/>
        <v>-222.31132075471703</v>
      </c>
      <c r="Z315" s="41">
        <f t="shared" si="346"/>
        <v>150</v>
      </c>
      <c r="AA315" s="41">
        <f t="shared" si="347"/>
        <v>-77.68867924528297</v>
      </c>
      <c r="AB315" s="53"/>
      <c r="AC315" s="126" t="str">
        <f t="shared" si="416"/>
        <v/>
      </c>
      <c r="AD315" s="41" t="str">
        <f t="shared" si="348"/>
        <v/>
      </c>
      <c r="AE315" s="41">
        <f t="shared" si="349"/>
        <v>750</v>
      </c>
      <c r="AF315" s="41" t="str">
        <f t="shared" si="350"/>
        <v/>
      </c>
      <c r="AG315" s="41" t="str">
        <f t="shared" si="351"/>
        <v/>
      </c>
      <c r="AH315" s="41" t="str">
        <f t="shared" si="352"/>
        <v/>
      </c>
      <c r="AI315" s="41">
        <f t="shared" si="353"/>
        <v>-750</v>
      </c>
      <c r="AJ315" s="112" t="str">
        <f t="shared" si="354"/>
        <v/>
      </c>
      <c r="AK315" s="126" t="str">
        <f t="shared" si="417"/>
        <v/>
      </c>
      <c r="AL315" s="41" t="str">
        <f t="shared" si="355"/>
        <v/>
      </c>
      <c r="AM315" s="41">
        <f t="shared" si="356"/>
        <v>-150</v>
      </c>
      <c r="AN315" s="41" t="str">
        <f t="shared" si="357"/>
        <v/>
      </c>
      <c r="AO315" s="41" t="str">
        <f t="shared" si="358"/>
        <v/>
      </c>
      <c r="AP315" s="41" t="str">
        <f t="shared" si="359"/>
        <v/>
      </c>
      <c r="AQ315" s="41">
        <f t="shared" si="360"/>
        <v>-550</v>
      </c>
      <c r="AR315" s="112" t="str">
        <f t="shared" si="361"/>
        <v/>
      </c>
      <c r="AS315" s="123" t="str">
        <f t="shared" si="418"/>
        <v/>
      </c>
      <c r="AT315" s="41" t="str">
        <f t="shared" si="362"/>
        <v/>
      </c>
      <c r="AU315" s="41">
        <f t="shared" si="363"/>
        <v>550</v>
      </c>
      <c r="AV315" s="41" t="str">
        <f t="shared" si="364"/>
        <v/>
      </c>
      <c r="AW315" s="41" t="str">
        <f t="shared" si="365"/>
        <v/>
      </c>
      <c r="AX315" s="41" t="str">
        <f t="shared" si="366"/>
        <v/>
      </c>
      <c r="AY315" s="41">
        <f t="shared" si="367"/>
        <v>150</v>
      </c>
      <c r="AZ315" s="41" t="str">
        <f t="shared" si="419"/>
        <v/>
      </c>
      <c r="BA315" s="53"/>
      <c r="BB315" s="147" cm="1">
        <f t="array" ref="BB315:BG315">IFERROR(_xlfn._xlws.SORT(_xlfn.UNIQUE(_xlfn._xlws.FILTER($AC315:$AZ315,ISNUMBER($AC315:$AZ315)),TRUE),,,TRUE),"")</f>
        <v>-750</v>
      </c>
      <c r="BC315" s="51">
        <v>-550</v>
      </c>
      <c r="BD315" s="51">
        <v>-150</v>
      </c>
      <c r="BE315" s="51">
        <v>150</v>
      </c>
      <c r="BF315" s="51">
        <v>550</v>
      </c>
      <c r="BG315" s="51">
        <v>750</v>
      </c>
      <c r="BH315" s="51"/>
      <c r="BI315" s="51"/>
      <c r="BJ315" s="51">
        <f t="shared" si="420"/>
        <v>72.31132075471703</v>
      </c>
      <c r="BK315" s="51">
        <f t="shared" si="368"/>
        <v>72.31132075471703</v>
      </c>
      <c r="BL315" s="51">
        <f t="shared" si="369"/>
        <v>72.31132075471703</v>
      </c>
      <c r="BM315" s="51">
        <f t="shared" si="370"/>
        <v>72.31132075471703</v>
      </c>
      <c r="BN315" s="51">
        <f t="shared" si="371"/>
        <v>72.31132075471703</v>
      </c>
      <c r="BO315" s="51">
        <f t="shared" si="372"/>
        <v>72.31132075471703</v>
      </c>
      <c r="BP315" s="51" t="str">
        <f t="shared" si="373"/>
        <v/>
      </c>
      <c r="BQ315" s="148" t="str">
        <f t="shared" si="374"/>
        <v/>
      </c>
      <c r="BR315" s="170">
        <f t="shared" si="398"/>
        <v>6</v>
      </c>
      <c r="BS315" s="172">
        <f t="shared" si="399"/>
        <v>200</v>
      </c>
      <c r="BT315" s="172" t="str">
        <f t="shared" si="375"/>
        <v>hole</v>
      </c>
      <c r="BU315" s="172">
        <f t="shared" si="376"/>
        <v>300</v>
      </c>
      <c r="BV315" s="172" t="str">
        <f t="shared" si="377"/>
        <v>hole</v>
      </c>
      <c r="BW315" s="172">
        <f t="shared" si="378"/>
        <v>200</v>
      </c>
      <c r="BX315" s="172">
        <f t="shared" si="379"/>
        <v>0</v>
      </c>
      <c r="BY315" s="173">
        <f t="shared" si="380"/>
        <v>0</v>
      </c>
      <c r="BZ315" s="123" cm="1">
        <f t="array" ref="BZ315">IF(ISEVEN(BR315),SUM(BS315:BY315),SUM(ABS(BS315:BY315)))</f>
        <v>700</v>
      </c>
      <c r="CA315" s="112">
        <f t="shared" si="400"/>
        <v>9850.1886792452824</v>
      </c>
      <c r="CB315" s="126">
        <f t="shared" si="401"/>
        <v>-650</v>
      </c>
      <c r="CC315" s="41">
        <f t="shared" si="381"/>
        <v>0</v>
      </c>
      <c r="CD315" s="41">
        <f t="shared" si="382"/>
        <v>0</v>
      </c>
      <c r="CE315" s="41">
        <f t="shared" si="383"/>
        <v>0</v>
      </c>
      <c r="CF315" s="41">
        <f t="shared" si="384"/>
        <v>650</v>
      </c>
      <c r="CG315" s="41">
        <f t="shared" si="385"/>
        <v>0</v>
      </c>
      <c r="CH315" s="112">
        <f t="shared" si="386"/>
        <v>0</v>
      </c>
      <c r="CI315" s="196">
        <f t="shared" si="402"/>
        <v>0</v>
      </c>
      <c r="CJ315" s="2">
        <f t="shared" si="403"/>
        <v>72.31132075471703</v>
      </c>
      <c r="CK315" s="200">
        <f t="shared" si="421"/>
        <v>0</v>
      </c>
      <c r="CL315" s="201">
        <f t="shared" si="422"/>
        <v>72.31132075471703</v>
      </c>
      <c r="CN315" s="126">
        <f t="shared" si="423"/>
        <v>72.31132075471703</v>
      </c>
      <c r="CO315" s="50">
        <f t="shared" si="404"/>
        <v>2.2320796460176995E-3</v>
      </c>
      <c r="CP315" s="40">
        <f t="shared" si="405"/>
        <v>25.5</v>
      </c>
      <c r="CQ315" s="41">
        <f t="shared" si="406"/>
        <v>251179.8113207547</v>
      </c>
      <c r="CR315" s="41">
        <f t="shared" si="407"/>
        <v>251179.8113207547</v>
      </c>
      <c r="CS315" s="41">
        <f t="shared" si="408"/>
        <v>0</v>
      </c>
      <c r="CT315" s="41">
        <f t="shared" si="409"/>
        <v>18163143.903524399</v>
      </c>
      <c r="CU315" s="112">
        <f t="shared" si="410"/>
        <v>0</v>
      </c>
    </row>
    <row r="316" spans="2:99" x14ac:dyDescent="0.25">
      <c r="B316" s="129">
        <v>39</v>
      </c>
      <c r="C316" s="114">
        <f>+$D$77-(B316-0.5)*$G$270</f>
        <v>58.239622641509527</v>
      </c>
      <c r="D316" s="41" t="str">
        <f t="shared" si="413"/>
        <v/>
      </c>
      <c r="E316" s="41">
        <f t="shared" si="327"/>
        <v>1091.7603773584906</v>
      </c>
      <c r="F316" s="41">
        <f t="shared" si="328"/>
        <v>750</v>
      </c>
      <c r="G316" s="41">
        <f t="shared" si="329"/>
        <v>1208.2396226415094</v>
      </c>
      <c r="H316" s="41" t="str">
        <f t="shared" si="330"/>
        <v/>
      </c>
      <c r="I316" s="41">
        <f t="shared" si="331"/>
        <v>-1208.2396226415094</v>
      </c>
      <c r="J316" s="41">
        <f t="shared" si="332"/>
        <v>-750</v>
      </c>
      <c r="K316" s="121">
        <f t="shared" si="333"/>
        <v>-1091.7603773584906</v>
      </c>
      <c r="L316" s="126" t="str">
        <f t="shared" si="414"/>
        <v/>
      </c>
      <c r="M316" s="41">
        <f t="shared" si="334"/>
        <v>91.760377358490473</v>
      </c>
      <c r="N316" s="41">
        <f t="shared" si="335"/>
        <v>-150</v>
      </c>
      <c r="O316" s="41">
        <f t="shared" si="336"/>
        <v>208.23962264150953</v>
      </c>
      <c r="P316" s="41" t="str">
        <f t="shared" si="337"/>
        <v/>
      </c>
      <c r="Q316" s="41">
        <f t="shared" si="338"/>
        <v>-908.23962264150953</v>
      </c>
      <c r="R316" s="41">
        <f t="shared" si="339"/>
        <v>-550</v>
      </c>
      <c r="S316" s="112">
        <f t="shared" si="340"/>
        <v>-791.76037735849047</v>
      </c>
      <c r="T316" s="123" t="str">
        <f t="shared" si="415"/>
        <v/>
      </c>
      <c r="U316" s="41">
        <f t="shared" si="341"/>
        <v>791.76037735849047</v>
      </c>
      <c r="V316" s="41">
        <f t="shared" si="342"/>
        <v>550</v>
      </c>
      <c r="W316" s="41">
        <f t="shared" si="343"/>
        <v>908.23962264150953</v>
      </c>
      <c r="X316" s="41" t="str">
        <f t="shared" si="344"/>
        <v/>
      </c>
      <c r="Y316" s="41">
        <f t="shared" si="345"/>
        <v>-208.23962264150953</v>
      </c>
      <c r="Z316" s="41">
        <f t="shared" si="346"/>
        <v>150</v>
      </c>
      <c r="AA316" s="41">
        <f t="shared" si="347"/>
        <v>-91.760377358490473</v>
      </c>
      <c r="AB316" s="53"/>
      <c r="AC316" s="126" t="str">
        <f t="shared" si="416"/>
        <v/>
      </c>
      <c r="AD316" s="41" t="str">
        <f t="shared" si="348"/>
        <v/>
      </c>
      <c r="AE316" s="41">
        <f t="shared" si="349"/>
        <v>750</v>
      </c>
      <c r="AF316" s="41" t="str">
        <f t="shared" si="350"/>
        <v/>
      </c>
      <c r="AG316" s="41" t="str">
        <f t="shared" si="351"/>
        <v/>
      </c>
      <c r="AH316" s="41" t="str">
        <f t="shared" si="352"/>
        <v/>
      </c>
      <c r="AI316" s="41">
        <f t="shared" si="353"/>
        <v>-750</v>
      </c>
      <c r="AJ316" s="112" t="str">
        <f t="shared" si="354"/>
        <v/>
      </c>
      <c r="AK316" s="126" t="str">
        <f t="shared" si="417"/>
        <v/>
      </c>
      <c r="AL316" s="41" t="str">
        <f t="shared" si="355"/>
        <v/>
      </c>
      <c r="AM316" s="41">
        <f t="shared" si="356"/>
        <v>-150</v>
      </c>
      <c r="AN316" s="41" t="str">
        <f t="shared" si="357"/>
        <v/>
      </c>
      <c r="AO316" s="41" t="str">
        <f t="shared" si="358"/>
        <v/>
      </c>
      <c r="AP316" s="41" t="str">
        <f t="shared" si="359"/>
        <v/>
      </c>
      <c r="AQ316" s="41">
        <f t="shared" si="360"/>
        <v>-550</v>
      </c>
      <c r="AR316" s="112" t="str">
        <f t="shared" si="361"/>
        <v/>
      </c>
      <c r="AS316" s="123" t="str">
        <f t="shared" si="418"/>
        <v/>
      </c>
      <c r="AT316" s="41" t="str">
        <f t="shared" si="362"/>
        <v/>
      </c>
      <c r="AU316" s="41">
        <f t="shared" si="363"/>
        <v>550</v>
      </c>
      <c r="AV316" s="41" t="str">
        <f t="shared" si="364"/>
        <v/>
      </c>
      <c r="AW316" s="41" t="str">
        <f t="shared" si="365"/>
        <v/>
      </c>
      <c r="AX316" s="41" t="str">
        <f t="shared" si="366"/>
        <v/>
      </c>
      <c r="AY316" s="41">
        <f t="shared" si="367"/>
        <v>150</v>
      </c>
      <c r="AZ316" s="41" t="str">
        <f t="shared" si="419"/>
        <v/>
      </c>
      <c r="BA316" s="53"/>
      <c r="BB316" s="147" cm="1">
        <f t="array" ref="BB316:BG316">IFERROR(_xlfn._xlws.SORT(_xlfn.UNIQUE(_xlfn._xlws.FILTER($AC316:$AZ316,ISNUMBER($AC316:$AZ316)),TRUE),,,TRUE),"")</f>
        <v>-750</v>
      </c>
      <c r="BC316" s="51">
        <v>-550</v>
      </c>
      <c r="BD316" s="51">
        <v>-150</v>
      </c>
      <c r="BE316" s="51">
        <v>150</v>
      </c>
      <c r="BF316" s="51">
        <v>550</v>
      </c>
      <c r="BG316" s="51">
        <v>750</v>
      </c>
      <c r="BH316" s="51"/>
      <c r="BI316" s="51"/>
      <c r="BJ316" s="51">
        <f t="shared" si="420"/>
        <v>58.239622641509527</v>
      </c>
      <c r="BK316" s="51">
        <f t="shared" si="368"/>
        <v>58.239622641509527</v>
      </c>
      <c r="BL316" s="51">
        <f t="shared" si="369"/>
        <v>58.239622641509527</v>
      </c>
      <c r="BM316" s="51">
        <f t="shared" si="370"/>
        <v>58.239622641509527</v>
      </c>
      <c r="BN316" s="51">
        <f t="shared" si="371"/>
        <v>58.239622641509527</v>
      </c>
      <c r="BO316" s="51">
        <f t="shared" si="372"/>
        <v>58.239622641509527</v>
      </c>
      <c r="BP316" s="51" t="str">
        <f t="shared" si="373"/>
        <v/>
      </c>
      <c r="BQ316" s="148" t="str">
        <f t="shared" si="374"/>
        <v/>
      </c>
      <c r="BR316" s="170">
        <f t="shared" si="398"/>
        <v>6</v>
      </c>
      <c r="BS316" s="172">
        <f t="shared" si="399"/>
        <v>200</v>
      </c>
      <c r="BT316" s="172" t="str">
        <f t="shared" si="375"/>
        <v>hole</v>
      </c>
      <c r="BU316" s="172">
        <f t="shared" si="376"/>
        <v>300</v>
      </c>
      <c r="BV316" s="172" t="str">
        <f t="shared" si="377"/>
        <v>hole</v>
      </c>
      <c r="BW316" s="172">
        <f t="shared" si="378"/>
        <v>200</v>
      </c>
      <c r="BX316" s="172">
        <f t="shared" si="379"/>
        <v>0</v>
      </c>
      <c r="BY316" s="173">
        <f t="shared" si="380"/>
        <v>0</v>
      </c>
      <c r="BZ316" s="123" cm="1">
        <f t="array" ref="BZ316">IF(ISEVEN(BR316),SUM(BS316:BY316),SUM(ABS(BS316:BY316)))</f>
        <v>700</v>
      </c>
      <c r="CA316" s="112">
        <f t="shared" si="400"/>
        <v>9850.1886792452824</v>
      </c>
      <c r="CB316" s="126">
        <f t="shared" si="401"/>
        <v>-650</v>
      </c>
      <c r="CC316" s="41">
        <f t="shared" si="381"/>
        <v>0</v>
      </c>
      <c r="CD316" s="41">
        <f t="shared" si="382"/>
        <v>0</v>
      </c>
      <c r="CE316" s="41">
        <f t="shared" si="383"/>
        <v>0</v>
      </c>
      <c r="CF316" s="41">
        <f t="shared" si="384"/>
        <v>650</v>
      </c>
      <c r="CG316" s="41">
        <f t="shared" si="385"/>
        <v>0</v>
      </c>
      <c r="CH316" s="112">
        <f t="shared" si="386"/>
        <v>0</v>
      </c>
      <c r="CI316" s="196">
        <f t="shared" si="402"/>
        <v>0</v>
      </c>
      <c r="CJ316" s="2">
        <f t="shared" si="403"/>
        <v>58.239622641509527</v>
      </c>
      <c r="CK316" s="200">
        <f t="shared" si="421"/>
        <v>0</v>
      </c>
      <c r="CL316" s="201">
        <f t="shared" si="422"/>
        <v>58.239622641509527</v>
      </c>
      <c r="CN316" s="126">
        <f t="shared" si="423"/>
        <v>58.239622641509527</v>
      </c>
      <c r="CO316" s="50">
        <f t="shared" si="404"/>
        <v>2.1660796460176994E-3</v>
      </c>
      <c r="CP316" s="40">
        <f t="shared" si="405"/>
        <v>25.5</v>
      </c>
      <c r="CQ316" s="41">
        <f t="shared" si="406"/>
        <v>251179.8113207547</v>
      </c>
      <c r="CR316" s="41">
        <f t="shared" si="407"/>
        <v>251179.8113207547</v>
      </c>
      <c r="CS316" s="41">
        <f t="shared" si="408"/>
        <v>0</v>
      </c>
      <c r="CT316" s="41">
        <f t="shared" si="409"/>
        <v>14628617.426486317</v>
      </c>
      <c r="CU316" s="112">
        <f t="shared" si="410"/>
        <v>0</v>
      </c>
    </row>
    <row r="317" spans="2:99" x14ac:dyDescent="0.25">
      <c r="B317" s="129">
        <v>40</v>
      </c>
      <c r="C317" s="114">
        <f>+$D$77-(B317-0.5)*$G$270</f>
        <v>44.16792452830191</v>
      </c>
      <c r="D317" s="41" t="str">
        <f t="shared" si="413"/>
        <v/>
      </c>
      <c r="E317" s="41">
        <f t="shared" si="327"/>
        <v>1105.8320754716981</v>
      </c>
      <c r="F317" s="41">
        <f t="shared" si="328"/>
        <v>750</v>
      </c>
      <c r="G317" s="41">
        <f t="shared" si="329"/>
        <v>1194.1679245283019</v>
      </c>
      <c r="H317" s="41" t="str">
        <f t="shared" si="330"/>
        <v/>
      </c>
      <c r="I317" s="41">
        <f t="shared" si="331"/>
        <v>-1194.1679245283019</v>
      </c>
      <c r="J317" s="41">
        <f t="shared" si="332"/>
        <v>-750</v>
      </c>
      <c r="K317" s="121">
        <f t="shared" si="333"/>
        <v>-1105.8320754716981</v>
      </c>
      <c r="L317" s="126" t="str">
        <f t="shared" si="414"/>
        <v/>
      </c>
      <c r="M317" s="41">
        <f t="shared" si="334"/>
        <v>105.83207547169808</v>
      </c>
      <c r="N317" s="41">
        <f t="shared" si="335"/>
        <v>-150</v>
      </c>
      <c r="O317" s="41">
        <f t="shared" si="336"/>
        <v>194.16792452830191</v>
      </c>
      <c r="P317" s="41" t="str">
        <f t="shared" si="337"/>
        <v/>
      </c>
      <c r="Q317" s="41">
        <f t="shared" si="338"/>
        <v>-894.16792452830191</v>
      </c>
      <c r="R317" s="41">
        <f t="shared" si="339"/>
        <v>-550</v>
      </c>
      <c r="S317" s="112">
        <f t="shared" si="340"/>
        <v>-805.83207547169809</v>
      </c>
      <c r="T317" s="123" t="str">
        <f t="shared" si="415"/>
        <v/>
      </c>
      <c r="U317" s="41">
        <f t="shared" si="341"/>
        <v>805.83207547169809</v>
      </c>
      <c r="V317" s="41">
        <f t="shared" si="342"/>
        <v>550</v>
      </c>
      <c r="W317" s="41">
        <f t="shared" si="343"/>
        <v>894.16792452830191</v>
      </c>
      <c r="X317" s="41" t="str">
        <f t="shared" si="344"/>
        <v/>
      </c>
      <c r="Y317" s="41">
        <f t="shared" si="345"/>
        <v>-194.16792452830191</v>
      </c>
      <c r="Z317" s="41">
        <f t="shared" si="346"/>
        <v>150</v>
      </c>
      <c r="AA317" s="41">
        <f t="shared" si="347"/>
        <v>-105.83207547169808</v>
      </c>
      <c r="AB317" s="53"/>
      <c r="AC317" s="126" t="str">
        <f t="shared" si="416"/>
        <v/>
      </c>
      <c r="AD317" s="41" t="str">
        <f t="shared" si="348"/>
        <v/>
      </c>
      <c r="AE317" s="41">
        <f t="shared" si="349"/>
        <v>750</v>
      </c>
      <c r="AF317" s="41" t="str">
        <f t="shared" si="350"/>
        <v/>
      </c>
      <c r="AG317" s="41" t="str">
        <f t="shared" si="351"/>
        <v/>
      </c>
      <c r="AH317" s="41" t="str">
        <f t="shared" si="352"/>
        <v/>
      </c>
      <c r="AI317" s="41">
        <f t="shared" si="353"/>
        <v>-750</v>
      </c>
      <c r="AJ317" s="112" t="str">
        <f t="shared" si="354"/>
        <v/>
      </c>
      <c r="AK317" s="126" t="str">
        <f t="shared" si="417"/>
        <v/>
      </c>
      <c r="AL317" s="41" t="str">
        <f t="shared" si="355"/>
        <v/>
      </c>
      <c r="AM317" s="41">
        <f t="shared" si="356"/>
        <v>-150</v>
      </c>
      <c r="AN317" s="41" t="str">
        <f t="shared" si="357"/>
        <v/>
      </c>
      <c r="AO317" s="41" t="str">
        <f t="shared" si="358"/>
        <v/>
      </c>
      <c r="AP317" s="41" t="str">
        <f t="shared" si="359"/>
        <v/>
      </c>
      <c r="AQ317" s="41">
        <f t="shared" si="360"/>
        <v>-550</v>
      </c>
      <c r="AR317" s="112" t="str">
        <f t="shared" si="361"/>
        <v/>
      </c>
      <c r="AS317" s="123" t="str">
        <f t="shared" si="418"/>
        <v/>
      </c>
      <c r="AT317" s="41" t="str">
        <f t="shared" si="362"/>
        <v/>
      </c>
      <c r="AU317" s="41">
        <f t="shared" si="363"/>
        <v>550</v>
      </c>
      <c r="AV317" s="41" t="str">
        <f t="shared" si="364"/>
        <v/>
      </c>
      <c r="AW317" s="41" t="str">
        <f t="shared" si="365"/>
        <v/>
      </c>
      <c r="AX317" s="41" t="str">
        <f t="shared" si="366"/>
        <v/>
      </c>
      <c r="AY317" s="41">
        <f t="shared" si="367"/>
        <v>150</v>
      </c>
      <c r="AZ317" s="41" t="str">
        <f t="shared" si="419"/>
        <v/>
      </c>
      <c r="BA317" s="53"/>
      <c r="BB317" s="147" cm="1">
        <f t="array" ref="BB317:BG317">IFERROR(_xlfn._xlws.SORT(_xlfn.UNIQUE(_xlfn._xlws.FILTER($AC317:$AZ317,ISNUMBER($AC317:$AZ317)),TRUE),,,TRUE),"")</f>
        <v>-750</v>
      </c>
      <c r="BC317" s="51">
        <v>-550</v>
      </c>
      <c r="BD317" s="51">
        <v>-150</v>
      </c>
      <c r="BE317" s="51">
        <v>150</v>
      </c>
      <c r="BF317" s="51">
        <v>550</v>
      </c>
      <c r="BG317" s="51">
        <v>750</v>
      </c>
      <c r="BH317" s="51"/>
      <c r="BI317" s="51"/>
      <c r="BJ317" s="51">
        <f t="shared" si="420"/>
        <v>44.16792452830191</v>
      </c>
      <c r="BK317" s="51">
        <f t="shared" si="368"/>
        <v>44.16792452830191</v>
      </c>
      <c r="BL317" s="51">
        <f t="shared" si="369"/>
        <v>44.16792452830191</v>
      </c>
      <c r="BM317" s="51">
        <f t="shared" si="370"/>
        <v>44.16792452830191</v>
      </c>
      <c r="BN317" s="51">
        <f t="shared" si="371"/>
        <v>44.16792452830191</v>
      </c>
      <c r="BO317" s="51">
        <f t="shared" si="372"/>
        <v>44.16792452830191</v>
      </c>
      <c r="BP317" s="51" t="str">
        <f t="shared" si="373"/>
        <v/>
      </c>
      <c r="BQ317" s="148" t="str">
        <f t="shared" si="374"/>
        <v/>
      </c>
      <c r="BR317" s="170">
        <f t="shared" si="398"/>
        <v>6</v>
      </c>
      <c r="BS317" s="172">
        <f t="shared" si="399"/>
        <v>200</v>
      </c>
      <c r="BT317" s="172" t="str">
        <f t="shared" si="375"/>
        <v>hole</v>
      </c>
      <c r="BU317" s="172">
        <f t="shared" si="376"/>
        <v>300</v>
      </c>
      <c r="BV317" s="172" t="str">
        <f t="shared" si="377"/>
        <v>hole</v>
      </c>
      <c r="BW317" s="172">
        <f t="shared" si="378"/>
        <v>200</v>
      </c>
      <c r="BX317" s="172">
        <f t="shared" si="379"/>
        <v>0</v>
      </c>
      <c r="BY317" s="173">
        <f t="shared" si="380"/>
        <v>0</v>
      </c>
      <c r="BZ317" s="123" cm="1">
        <f t="array" ref="BZ317">IF(ISEVEN(BR317),SUM(BS317:BY317),SUM(ABS(BS317:BY317)))</f>
        <v>700</v>
      </c>
      <c r="CA317" s="112">
        <f t="shared" si="400"/>
        <v>9850.1886792452824</v>
      </c>
      <c r="CB317" s="126">
        <f t="shared" si="401"/>
        <v>-650</v>
      </c>
      <c r="CC317" s="41">
        <f t="shared" si="381"/>
        <v>0</v>
      </c>
      <c r="CD317" s="41">
        <f t="shared" si="382"/>
        <v>0</v>
      </c>
      <c r="CE317" s="41">
        <f t="shared" si="383"/>
        <v>0</v>
      </c>
      <c r="CF317" s="41">
        <f t="shared" si="384"/>
        <v>650</v>
      </c>
      <c r="CG317" s="41">
        <f t="shared" si="385"/>
        <v>0</v>
      </c>
      <c r="CH317" s="112">
        <f t="shared" si="386"/>
        <v>0</v>
      </c>
      <c r="CI317" s="196">
        <f t="shared" si="402"/>
        <v>0</v>
      </c>
      <c r="CJ317" s="2">
        <f t="shared" si="403"/>
        <v>44.16792452830191</v>
      </c>
      <c r="CK317" s="200">
        <f t="shared" si="421"/>
        <v>0</v>
      </c>
      <c r="CL317" s="201">
        <f t="shared" si="422"/>
        <v>44.16792452830191</v>
      </c>
      <c r="CN317" s="126">
        <f t="shared" si="423"/>
        <v>44.16792452830191</v>
      </c>
      <c r="CO317" s="50">
        <f t="shared" si="404"/>
        <v>2.1000796460176993E-3</v>
      </c>
      <c r="CP317" s="40">
        <f t="shared" si="405"/>
        <v>25.5</v>
      </c>
      <c r="CQ317" s="41">
        <f t="shared" si="406"/>
        <v>251179.8113207547</v>
      </c>
      <c r="CR317" s="41">
        <f t="shared" si="407"/>
        <v>251179.8113207547</v>
      </c>
      <c r="CS317" s="41">
        <f t="shared" si="408"/>
        <v>0</v>
      </c>
      <c r="CT317" s="41">
        <f t="shared" si="409"/>
        <v>11094090.949448207</v>
      </c>
      <c r="CU317" s="112">
        <f t="shared" si="410"/>
        <v>0</v>
      </c>
    </row>
    <row r="318" spans="2:99" x14ac:dyDescent="0.25">
      <c r="B318" s="129">
        <v>41</v>
      </c>
      <c r="C318" s="114">
        <f>+$D$77-(B318-0.5)*$G$270</f>
        <v>30.096226415094407</v>
      </c>
      <c r="D318" s="41" t="str">
        <f t="shared" si="413"/>
        <v/>
      </c>
      <c r="E318" s="41">
        <f t="shared" si="327"/>
        <v>1119.9037735849056</v>
      </c>
      <c r="F318" s="41">
        <f t="shared" si="328"/>
        <v>750</v>
      </c>
      <c r="G318" s="41">
        <f t="shared" si="329"/>
        <v>1180.0962264150944</v>
      </c>
      <c r="H318" s="41" t="str">
        <f t="shared" si="330"/>
        <v/>
      </c>
      <c r="I318" s="41">
        <f t="shared" si="331"/>
        <v>-1180.0962264150944</v>
      </c>
      <c r="J318" s="41">
        <f t="shared" si="332"/>
        <v>-750</v>
      </c>
      <c r="K318" s="121">
        <f t="shared" si="333"/>
        <v>-1119.9037735849056</v>
      </c>
      <c r="L318" s="126" t="str">
        <f t="shared" si="414"/>
        <v/>
      </c>
      <c r="M318" s="41">
        <f t="shared" si="334"/>
        <v>119.90377358490559</v>
      </c>
      <c r="N318" s="41">
        <f t="shared" si="335"/>
        <v>-150</v>
      </c>
      <c r="O318" s="41">
        <f t="shared" si="336"/>
        <v>180.09622641509443</v>
      </c>
      <c r="P318" s="41" t="str">
        <f t="shared" si="337"/>
        <v/>
      </c>
      <c r="Q318" s="41">
        <f t="shared" si="338"/>
        <v>-880.09622641509441</v>
      </c>
      <c r="R318" s="41">
        <f t="shared" si="339"/>
        <v>-550</v>
      </c>
      <c r="S318" s="112">
        <f t="shared" si="340"/>
        <v>-819.90377358490559</v>
      </c>
      <c r="T318" s="123" t="str">
        <f t="shared" si="415"/>
        <v/>
      </c>
      <c r="U318" s="41">
        <f t="shared" si="341"/>
        <v>819.90377358490559</v>
      </c>
      <c r="V318" s="41">
        <f t="shared" si="342"/>
        <v>550</v>
      </c>
      <c r="W318" s="41">
        <f t="shared" si="343"/>
        <v>880.09622641509441</v>
      </c>
      <c r="X318" s="41" t="str">
        <f t="shared" si="344"/>
        <v/>
      </c>
      <c r="Y318" s="41">
        <f t="shared" si="345"/>
        <v>-180.09622641509443</v>
      </c>
      <c r="Z318" s="41">
        <f t="shared" si="346"/>
        <v>150</v>
      </c>
      <c r="AA318" s="41">
        <f t="shared" si="347"/>
        <v>-119.90377358490559</v>
      </c>
      <c r="AB318" s="53"/>
      <c r="AC318" s="126" t="str">
        <f t="shared" si="416"/>
        <v/>
      </c>
      <c r="AD318" s="41" t="str">
        <f t="shared" si="348"/>
        <v/>
      </c>
      <c r="AE318" s="41">
        <f t="shared" si="349"/>
        <v>750</v>
      </c>
      <c r="AF318" s="41" t="str">
        <f t="shared" si="350"/>
        <v/>
      </c>
      <c r="AG318" s="41" t="str">
        <f t="shared" si="351"/>
        <v/>
      </c>
      <c r="AH318" s="41" t="str">
        <f t="shared" si="352"/>
        <v/>
      </c>
      <c r="AI318" s="41">
        <f t="shared" si="353"/>
        <v>-750</v>
      </c>
      <c r="AJ318" s="112" t="str">
        <f t="shared" si="354"/>
        <v/>
      </c>
      <c r="AK318" s="126" t="str">
        <f t="shared" si="417"/>
        <v/>
      </c>
      <c r="AL318" s="41" t="str">
        <f t="shared" si="355"/>
        <v/>
      </c>
      <c r="AM318" s="41">
        <f t="shared" si="356"/>
        <v>-150</v>
      </c>
      <c r="AN318" s="41" t="str">
        <f t="shared" si="357"/>
        <v/>
      </c>
      <c r="AO318" s="41" t="str">
        <f t="shared" si="358"/>
        <v/>
      </c>
      <c r="AP318" s="41" t="str">
        <f t="shared" si="359"/>
        <v/>
      </c>
      <c r="AQ318" s="41">
        <f t="shared" si="360"/>
        <v>-550</v>
      </c>
      <c r="AR318" s="112" t="str">
        <f t="shared" si="361"/>
        <v/>
      </c>
      <c r="AS318" s="123" t="str">
        <f t="shared" si="418"/>
        <v/>
      </c>
      <c r="AT318" s="41" t="str">
        <f t="shared" si="362"/>
        <v/>
      </c>
      <c r="AU318" s="41">
        <f t="shared" si="363"/>
        <v>550</v>
      </c>
      <c r="AV318" s="41" t="str">
        <f t="shared" si="364"/>
        <v/>
      </c>
      <c r="AW318" s="41" t="str">
        <f t="shared" si="365"/>
        <v/>
      </c>
      <c r="AX318" s="41" t="str">
        <f t="shared" si="366"/>
        <v/>
      </c>
      <c r="AY318" s="41">
        <f t="shared" si="367"/>
        <v>150</v>
      </c>
      <c r="AZ318" s="41" t="str">
        <f t="shared" si="419"/>
        <v/>
      </c>
      <c r="BA318" s="53"/>
      <c r="BB318" s="147" cm="1">
        <f t="array" ref="BB318:BG318">IFERROR(_xlfn._xlws.SORT(_xlfn.UNIQUE(_xlfn._xlws.FILTER($AC318:$AZ318,ISNUMBER($AC318:$AZ318)),TRUE),,,TRUE),"")</f>
        <v>-750</v>
      </c>
      <c r="BC318" s="51">
        <v>-550</v>
      </c>
      <c r="BD318" s="51">
        <v>-150</v>
      </c>
      <c r="BE318" s="51">
        <v>150</v>
      </c>
      <c r="BF318" s="51">
        <v>550</v>
      </c>
      <c r="BG318" s="51">
        <v>750</v>
      </c>
      <c r="BH318" s="51"/>
      <c r="BI318" s="51"/>
      <c r="BJ318" s="51">
        <f t="shared" si="420"/>
        <v>30.096226415094407</v>
      </c>
      <c r="BK318" s="51">
        <f t="shared" si="368"/>
        <v>30.096226415094407</v>
      </c>
      <c r="BL318" s="51">
        <f t="shared" si="369"/>
        <v>30.096226415094407</v>
      </c>
      <c r="BM318" s="51">
        <f t="shared" si="370"/>
        <v>30.096226415094407</v>
      </c>
      <c r="BN318" s="51">
        <f t="shared" si="371"/>
        <v>30.096226415094407</v>
      </c>
      <c r="BO318" s="51">
        <f t="shared" si="372"/>
        <v>30.096226415094407</v>
      </c>
      <c r="BP318" s="51" t="str">
        <f t="shared" si="373"/>
        <v/>
      </c>
      <c r="BQ318" s="148" t="str">
        <f t="shared" si="374"/>
        <v/>
      </c>
      <c r="BR318" s="170">
        <f t="shared" si="398"/>
        <v>6</v>
      </c>
      <c r="BS318" s="172">
        <f t="shared" si="399"/>
        <v>200</v>
      </c>
      <c r="BT318" s="172" t="str">
        <f t="shared" si="375"/>
        <v>hole</v>
      </c>
      <c r="BU318" s="172">
        <f t="shared" si="376"/>
        <v>300</v>
      </c>
      <c r="BV318" s="172" t="str">
        <f t="shared" si="377"/>
        <v>hole</v>
      </c>
      <c r="BW318" s="172">
        <f t="shared" si="378"/>
        <v>200</v>
      </c>
      <c r="BX318" s="172">
        <f t="shared" si="379"/>
        <v>0</v>
      </c>
      <c r="BY318" s="173">
        <f t="shared" si="380"/>
        <v>0</v>
      </c>
      <c r="BZ318" s="123" cm="1">
        <f t="array" ref="BZ318">IF(ISEVEN(BR318),SUM(BS318:BY318),SUM(ABS(BS318:BY318)))</f>
        <v>700</v>
      </c>
      <c r="CA318" s="112">
        <f t="shared" si="400"/>
        <v>9850.1886792452824</v>
      </c>
      <c r="CB318" s="126">
        <f t="shared" si="401"/>
        <v>-650</v>
      </c>
      <c r="CC318" s="41">
        <f t="shared" si="381"/>
        <v>0</v>
      </c>
      <c r="CD318" s="41">
        <f t="shared" si="382"/>
        <v>0</v>
      </c>
      <c r="CE318" s="41">
        <f t="shared" si="383"/>
        <v>0</v>
      </c>
      <c r="CF318" s="41">
        <f t="shared" si="384"/>
        <v>650</v>
      </c>
      <c r="CG318" s="41">
        <f t="shared" si="385"/>
        <v>0</v>
      </c>
      <c r="CH318" s="112">
        <f t="shared" si="386"/>
        <v>0</v>
      </c>
      <c r="CI318" s="196">
        <f t="shared" si="402"/>
        <v>0</v>
      </c>
      <c r="CJ318" s="2">
        <f t="shared" si="403"/>
        <v>30.096226415094407</v>
      </c>
      <c r="CK318" s="200">
        <f t="shared" si="421"/>
        <v>0</v>
      </c>
      <c r="CL318" s="201">
        <f t="shared" si="422"/>
        <v>30.096226415094407</v>
      </c>
      <c r="CN318" s="126">
        <f t="shared" si="423"/>
        <v>30.096226415094407</v>
      </c>
      <c r="CO318" s="50">
        <f t="shared" si="404"/>
        <v>2.0340796460176997E-3</v>
      </c>
      <c r="CP318" s="40">
        <f t="shared" si="405"/>
        <v>25.5</v>
      </c>
      <c r="CQ318" s="41">
        <f t="shared" si="406"/>
        <v>251179.8113207547</v>
      </c>
      <c r="CR318" s="41">
        <f t="shared" si="407"/>
        <v>251179.8113207547</v>
      </c>
      <c r="CS318" s="41">
        <f t="shared" si="408"/>
        <v>0</v>
      </c>
      <c r="CT318" s="41">
        <f t="shared" si="409"/>
        <v>7559564.4724101266</v>
      </c>
      <c r="CU318" s="112">
        <f t="shared" si="410"/>
        <v>0</v>
      </c>
    </row>
    <row r="319" spans="2:99" x14ac:dyDescent="0.25">
      <c r="B319" s="129">
        <v>42</v>
      </c>
      <c r="C319" s="114">
        <f>+$D$77-(B319-0.5)*$G$270</f>
        <v>16.024528301886789</v>
      </c>
      <c r="D319" s="41" t="str">
        <f t="shared" si="413"/>
        <v/>
      </c>
      <c r="E319" s="41">
        <f t="shared" si="327"/>
        <v>1133.9754716981133</v>
      </c>
      <c r="F319" s="41">
        <f t="shared" si="328"/>
        <v>750</v>
      </c>
      <c r="G319" s="41">
        <f t="shared" si="329"/>
        <v>1166.0245283018867</v>
      </c>
      <c r="H319" s="41" t="str">
        <f t="shared" si="330"/>
        <v/>
      </c>
      <c r="I319" s="41">
        <f t="shared" si="331"/>
        <v>-1166.0245283018867</v>
      </c>
      <c r="J319" s="41">
        <f t="shared" si="332"/>
        <v>-750</v>
      </c>
      <c r="K319" s="121">
        <f t="shared" si="333"/>
        <v>-1133.9754716981133</v>
      </c>
      <c r="L319" s="126" t="str">
        <f t="shared" si="414"/>
        <v/>
      </c>
      <c r="M319" s="41">
        <f t="shared" si="334"/>
        <v>133.97547169811321</v>
      </c>
      <c r="N319" s="41">
        <f t="shared" si="335"/>
        <v>-150</v>
      </c>
      <c r="O319" s="41">
        <f t="shared" si="336"/>
        <v>166.02452830188679</v>
      </c>
      <c r="P319" s="41" t="str">
        <f t="shared" si="337"/>
        <v/>
      </c>
      <c r="Q319" s="41">
        <f t="shared" si="338"/>
        <v>-866.02452830188679</v>
      </c>
      <c r="R319" s="41">
        <f t="shared" si="339"/>
        <v>-550</v>
      </c>
      <c r="S319" s="112">
        <f t="shared" si="340"/>
        <v>-833.97547169811321</v>
      </c>
      <c r="T319" s="123" t="str">
        <f t="shared" si="415"/>
        <v/>
      </c>
      <c r="U319" s="41">
        <f t="shared" si="341"/>
        <v>833.97547169811321</v>
      </c>
      <c r="V319" s="41">
        <f t="shared" si="342"/>
        <v>550</v>
      </c>
      <c r="W319" s="41">
        <f t="shared" si="343"/>
        <v>866.02452830188679</v>
      </c>
      <c r="X319" s="41" t="str">
        <f t="shared" si="344"/>
        <v/>
      </c>
      <c r="Y319" s="41">
        <f t="shared" si="345"/>
        <v>-166.02452830188679</v>
      </c>
      <c r="Z319" s="41">
        <f t="shared" si="346"/>
        <v>150</v>
      </c>
      <c r="AA319" s="41">
        <f t="shared" si="347"/>
        <v>-133.97547169811321</v>
      </c>
      <c r="AB319" s="53"/>
      <c r="AC319" s="126" t="str">
        <f t="shared" si="416"/>
        <v/>
      </c>
      <c r="AD319" s="41" t="str">
        <f t="shared" si="348"/>
        <v/>
      </c>
      <c r="AE319" s="41">
        <f t="shared" si="349"/>
        <v>750</v>
      </c>
      <c r="AF319" s="41" t="str">
        <f t="shared" si="350"/>
        <v/>
      </c>
      <c r="AG319" s="41" t="str">
        <f t="shared" si="351"/>
        <v/>
      </c>
      <c r="AH319" s="41" t="str">
        <f t="shared" si="352"/>
        <v/>
      </c>
      <c r="AI319" s="41">
        <f t="shared" si="353"/>
        <v>-750</v>
      </c>
      <c r="AJ319" s="112" t="str">
        <f t="shared" si="354"/>
        <v/>
      </c>
      <c r="AK319" s="126" t="str">
        <f t="shared" si="417"/>
        <v/>
      </c>
      <c r="AL319" s="41" t="str">
        <f t="shared" si="355"/>
        <v/>
      </c>
      <c r="AM319" s="41">
        <f t="shared" si="356"/>
        <v>-150</v>
      </c>
      <c r="AN319" s="41" t="str">
        <f t="shared" si="357"/>
        <v/>
      </c>
      <c r="AO319" s="41" t="str">
        <f t="shared" si="358"/>
        <v/>
      </c>
      <c r="AP319" s="41" t="str">
        <f t="shared" si="359"/>
        <v/>
      </c>
      <c r="AQ319" s="41">
        <f t="shared" si="360"/>
        <v>-550</v>
      </c>
      <c r="AR319" s="112" t="str">
        <f t="shared" si="361"/>
        <v/>
      </c>
      <c r="AS319" s="123" t="str">
        <f t="shared" si="418"/>
        <v/>
      </c>
      <c r="AT319" s="41" t="str">
        <f t="shared" si="362"/>
        <v/>
      </c>
      <c r="AU319" s="41">
        <f t="shared" si="363"/>
        <v>550</v>
      </c>
      <c r="AV319" s="41" t="str">
        <f t="shared" si="364"/>
        <v/>
      </c>
      <c r="AW319" s="41" t="str">
        <f t="shared" si="365"/>
        <v/>
      </c>
      <c r="AX319" s="41" t="str">
        <f t="shared" si="366"/>
        <v/>
      </c>
      <c r="AY319" s="41">
        <f t="shared" si="367"/>
        <v>150</v>
      </c>
      <c r="AZ319" s="41" t="str">
        <f t="shared" si="419"/>
        <v/>
      </c>
      <c r="BA319" s="53"/>
      <c r="BB319" s="147" cm="1">
        <f t="array" ref="BB319:BG319">IFERROR(_xlfn._xlws.SORT(_xlfn.UNIQUE(_xlfn._xlws.FILTER($AC319:$AZ319,ISNUMBER($AC319:$AZ319)),TRUE),,,TRUE),"")</f>
        <v>-750</v>
      </c>
      <c r="BC319" s="51">
        <v>-550</v>
      </c>
      <c r="BD319" s="51">
        <v>-150</v>
      </c>
      <c r="BE319" s="51">
        <v>150</v>
      </c>
      <c r="BF319" s="51">
        <v>550</v>
      </c>
      <c r="BG319" s="51">
        <v>750</v>
      </c>
      <c r="BH319" s="51"/>
      <c r="BI319" s="51"/>
      <c r="BJ319" s="51">
        <f t="shared" si="420"/>
        <v>16.024528301886789</v>
      </c>
      <c r="BK319" s="51">
        <f t="shared" si="368"/>
        <v>16.024528301886789</v>
      </c>
      <c r="BL319" s="51">
        <f t="shared" si="369"/>
        <v>16.024528301886789</v>
      </c>
      <c r="BM319" s="51">
        <f t="shared" si="370"/>
        <v>16.024528301886789</v>
      </c>
      <c r="BN319" s="51">
        <f t="shared" si="371"/>
        <v>16.024528301886789</v>
      </c>
      <c r="BO319" s="51">
        <f t="shared" si="372"/>
        <v>16.024528301886789</v>
      </c>
      <c r="BP319" s="51" t="str">
        <f t="shared" si="373"/>
        <v/>
      </c>
      <c r="BQ319" s="148" t="str">
        <f t="shared" si="374"/>
        <v/>
      </c>
      <c r="BR319" s="170">
        <f t="shared" si="398"/>
        <v>6</v>
      </c>
      <c r="BS319" s="172">
        <f t="shared" si="399"/>
        <v>200</v>
      </c>
      <c r="BT319" s="172" t="str">
        <f t="shared" si="375"/>
        <v>hole</v>
      </c>
      <c r="BU319" s="172">
        <f t="shared" si="376"/>
        <v>300</v>
      </c>
      <c r="BV319" s="172" t="str">
        <f t="shared" si="377"/>
        <v>hole</v>
      </c>
      <c r="BW319" s="172">
        <f t="shared" si="378"/>
        <v>200</v>
      </c>
      <c r="BX319" s="172">
        <f t="shared" si="379"/>
        <v>0</v>
      </c>
      <c r="BY319" s="173">
        <f t="shared" si="380"/>
        <v>0</v>
      </c>
      <c r="BZ319" s="123" cm="1">
        <f t="array" ref="BZ319">IF(ISEVEN(BR319),SUM(BS319:BY319),SUM(ABS(BS319:BY319)))</f>
        <v>700</v>
      </c>
      <c r="CA319" s="112">
        <f t="shared" si="400"/>
        <v>9850.1886792452824</v>
      </c>
      <c r="CB319" s="126">
        <f t="shared" si="401"/>
        <v>-650</v>
      </c>
      <c r="CC319" s="41">
        <f t="shared" si="381"/>
        <v>0</v>
      </c>
      <c r="CD319" s="41">
        <f t="shared" si="382"/>
        <v>0</v>
      </c>
      <c r="CE319" s="41">
        <f t="shared" si="383"/>
        <v>0</v>
      </c>
      <c r="CF319" s="41">
        <f t="shared" si="384"/>
        <v>650</v>
      </c>
      <c r="CG319" s="41">
        <f t="shared" si="385"/>
        <v>0</v>
      </c>
      <c r="CH319" s="112">
        <f t="shared" si="386"/>
        <v>0</v>
      </c>
      <c r="CI319" s="196">
        <f t="shared" si="402"/>
        <v>0</v>
      </c>
      <c r="CJ319" s="2">
        <f t="shared" si="403"/>
        <v>16.024528301886789</v>
      </c>
      <c r="CK319" s="200">
        <f t="shared" si="421"/>
        <v>0</v>
      </c>
      <c r="CL319" s="201">
        <f t="shared" si="422"/>
        <v>16.024528301886789</v>
      </c>
      <c r="CN319" s="126">
        <f t="shared" si="423"/>
        <v>16.024528301886789</v>
      </c>
      <c r="CO319" s="50">
        <f t="shared" si="404"/>
        <v>1.9680796460176992E-3</v>
      </c>
      <c r="CP319" s="40">
        <f t="shared" si="405"/>
        <v>25.493504455135483</v>
      </c>
      <c r="CQ319" s="41">
        <f t="shared" si="406"/>
        <v>251115.8289782647</v>
      </c>
      <c r="CR319" s="41">
        <f t="shared" si="407"/>
        <v>251115.8289782647</v>
      </c>
      <c r="CS319" s="41">
        <f t="shared" si="408"/>
        <v>0</v>
      </c>
      <c r="CT319" s="41">
        <f t="shared" si="409"/>
        <v>4024012.7085139654</v>
      </c>
      <c r="CU319" s="112">
        <f t="shared" si="410"/>
        <v>0</v>
      </c>
    </row>
    <row r="320" spans="2:99" x14ac:dyDescent="0.25">
      <c r="B320" s="129">
        <v>43</v>
      </c>
      <c r="C320" s="114">
        <f>+$D$77-(B320-0.5)*$G$270</f>
        <v>1.952830188679286</v>
      </c>
      <c r="D320" s="41" t="str">
        <f t="shared" si="413"/>
        <v/>
      </c>
      <c r="E320" s="41">
        <f t="shared" si="327"/>
        <v>1148.0471698113208</v>
      </c>
      <c r="F320" s="41">
        <f t="shared" si="328"/>
        <v>750</v>
      </c>
      <c r="G320" s="41">
        <f t="shared" si="329"/>
        <v>1151.9528301886792</v>
      </c>
      <c r="H320" s="41" t="str">
        <f t="shared" si="330"/>
        <v/>
      </c>
      <c r="I320" s="41">
        <f t="shared" si="331"/>
        <v>-1151.9528301886792</v>
      </c>
      <c r="J320" s="41">
        <f t="shared" si="332"/>
        <v>-750</v>
      </c>
      <c r="K320" s="121">
        <f t="shared" si="333"/>
        <v>-1148.0471698113208</v>
      </c>
      <c r="L320" s="126" t="str">
        <f t="shared" si="414"/>
        <v/>
      </c>
      <c r="M320" s="41">
        <f t="shared" si="334"/>
        <v>148.04716981132071</v>
      </c>
      <c r="N320" s="41">
        <f t="shared" si="335"/>
        <v>-150</v>
      </c>
      <c r="O320" s="41">
        <f t="shared" si="336"/>
        <v>151.95283018867929</v>
      </c>
      <c r="P320" s="41" t="str">
        <f t="shared" si="337"/>
        <v/>
      </c>
      <c r="Q320" s="41">
        <f t="shared" si="338"/>
        <v>-851.95283018867917</v>
      </c>
      <c r="R320" s="41">
        <f t="shared" si="339"/>
        <v>-550</v>
      </c>
      <c r="S320" s="112">
        <f t="shared" si="340"/>
        <v>-848.04716981132083</v>
      </c>
      <c r="T320" s="123" t="str">
        <f t="shared" si="415"/>
        <v/>
      </c>
      <c r="U320" s="41">
        <f t="shared" si="341"/>
        <v>848.04716981132083</v>
      </c>
      <c r="V320" s="41">
        <f t="shared" si="342"/>
        <v>550</v>
      </c>
      <c r="W320" s="41">
        <f t="shared" si="343"/>
        <v>851.95283018867917</v>
      </c>
      <c r="X320" s="41" t="str">
        <f t="shared" si="344"/>
        <v/>
      </c>
      <c r="Y320" s="41">
        <f t="shared" si="345"/>
        <v>-151.95283018867929</v>
      </c>
      <c r="Z320" s="41">
        <f t="shared" si="346"/>
        <v>150</v>
      </c>
      <c r="AA320" s="41">
        <f t="shared" si="347"/>
        <v>-148.04716981132071</v>
      </c>
      <c r="AB320" s="53"/>
      <c r="AC320" s="126" t="str">
        <f t="shared" si="416"/>
        <v/>
      </c>
      <c r="AD320" s="41" t="str">
        <f t="shared" si="348"/>
        <v/>
      </c>
      <c r="AE320" s="41">
        <f t="shared" si="349"/>
        <v>750</v>
      </c>
      <c r="AF320" s="41" t="str">
        <f t="shared" si="350"/>
        <v/>
      </c>
      <c r="AG320" s="41" t="str">
        <f t="shared" si="351"/>
        <v/>
      </c>
      <c r="AH320" s="41" t="str">
        <f t="shared" si="352"/>
        <v/>
      </c>
      <c r="AI320" s="41">
        <f t="shared" si="353"/>
        <v>-750</v>
      </c>
      <c r="AJ320" s="112" t="str">
        <f t="shared" si="354"/>
        <v/>
      </c>
      <c r="AK320" s="126" t="str">
        <f t="shared" si="417"/>
        <v/>
      </c>
      <c r="AL320" s="41" t="str">
        <f t="shared" si="355"/>
        <v/>
      </c>
      <c r="AM320" s="41">
        <f t="shared" si="356"/>
        <v>-150</v>
      </c>
      <c r="AN320" s="41" t="str">
        <f t="shared" si="357"/>
        <v/>
      </c>
      <c r="AO320" s="41" t="str">
        <f t="shared" si="358"/>
        <v/>
      </c>
      <c r="AP320" s="41" t="str">
        <f t="shared" si="359"/>
        <v/>
      </c>
      <c r="AQ320" s="41">
        <f t="shared" si="360"/>
        <v>-550</v>
      </c>
      <c r="AR320" s="112" t="str">
        <f t="shared" si="361"/>
        <v/>
      </c>
      <c r="AS320" s="123" t="str">
        <f t="shared" si="418"/>
        <v/>
      </c>
      <c r="AT320" s="41" t="str">
        <f t="shared" si="362"/>
        <v/>
      </c>
      <c r="AU320" s="41">
        <f t="shared" si="363"/>
        <v>550</v>
      </c>
      <c r="AV320" s="41" t="str">
        <f t="shared" si="364"/>
        <v/>
      </c>
      <c r="AW320" s="41" t="str">
        <f t="shared" si="365"/>
        <v/>
      </c>
      <c r="AX320" s="41" t="str">
        <f t="shared" si="366"/>
        <v/>
      </c>
      <c r="AY320" s="41">
        <f t="shared" si="367"/>
        <v>150</v>
      </c>
      <c r="AZ320" s="41" t="str">
        <f t="shared" si="419"/>
        <v/>
      </c>
      <c r="BA320" s="53"/>
      <c r="BB320" s="147" cm="1">
        <f t="array" ref="BB320:BG320">IFERROR(_xlfn._xlws.SORT(_xlfn.UNIQUE(_xlfn._xlws.FILTER($AC320:$AZ320,ISNUMBER($AC320:$AZ320)),TRUE),,,TRUE),"")</f>
        <v>-750</v>
      </c>
      <c r="BC320" s="51">
        <v>-550</v>
      </c>
      <c r="BD320" s="51">
        <v>-150</v>
      </c>
      <c r="BE320" s="51">
        <v>150</v>
      </c>
      <c r="BF320" s="51">
        <v>550</v>
      </c>
      <c r="BG320" s="51">
        <v>750</v>
      </c>
      <c r="BH320" s="51"/>
      <c r="BI320" s="51"/>
      <c r="BJ320" s="51">
        <f t="shared" si="420"/>
        <v>1.952830188679286</v>
      </c>
      <c r="BK320" s="51">
        <f t="shared" si="368"/>
        <v>1.952830188679286</v>
      </c>
      <c r="BL320" s="51">
        <f t="shared" si="369"/>
        <v>1.952830188679286</v>
      </c>
      <c r="BM320" s="51">
        <f t="shared" si="370"/>
        <v>1.952830188679286</v>
      </c>
      <c r="BN320" s="51">
        <f t="shared" si="371"/>
        <v>1.952830188679286</v>
      </c>
      <c r="BO320" s="51">
        <f t="shared" si="372"/>
        <v>1.952830188679286</v>
      </c>
      <c r="BP320" s="51" t="str">
        <f t="shared" si="373"/>
        <v/>
      </c>
      <c r="BQ320" s="148" t="str">
        <f t="shared" si="374"/>
        <v/>
      </c>
      <c r="BR320" s="170">
        <f t="shared" si="398"/>
        <v>6</v>
      </c>
      <c r="BS320" s="172">
        <f t="shared" si="399"/>
        <v>200</v>
      </c>
      <c r="BT320" s="172" t="str">
        <f t="shared" si="375"/>
        <v>hole</v>
      </c>
      <c r="BU320" s="172">
        <f t="shared" si="376"/>
        <v>300</v>
      </c>
      <c r="BV320" s="172" t="str">
        <f t="shared" si="377"/>
        <v>hole</v>
      </c>
      <c r="BW320" s="172">
        <f t="shared" si="378"/>
        <v>200</v>
      </c>
      <c r="BX320" s="172">
        <f t="shared" si="379"/>
        <v>0</v>
      </c>
      <c r="BY320" s="173">
        <f t="shared" si="380"/>
        <v>0</v>
      </c>
      <c r="BZ320" s="123" cm="1">
        <f t="array" ref="BZ320">IF(ISEVEN(BR320),SUM(BS320:BY320),SUM(ABS(BS320:BY320)))</f>
        <v>700</v>
      </c>
      <c r="CA320" s="112">
        <f t="shared" si="400"/>
        <v>9850.1886792452824</v>
      </c>
      <c r="CB320" s="126">
        <f t="shared" si="401"/>
        <v>-650</v>
      </c>
      <c r="CC320" s="41">
        <f t="shared" si="381"/>
        <v>0</v>
      </c>
      <c r="CD320" s="41">
        <f t="shared" si="382"/>
        <v>0</v>
      </c>
      <c r="CE320" s="41">
        <f t="shared" si="383"/>
        <v>0</v>
      </c>
      <c r="CF320" s="41">
        <f t="shared" si="384"/>
        <v>650</v>
      </c>
      <c r="CG320" s="41">
        <f t="shared" si="385"/>
        <v>0</v>
      </c>
      <c r="CH320" s="112">
        <f t="shared" si="386"/>
        <v>0</v>
      </c>
      <c r="CI320" s="196">
        <f t="shared" si="402"/>
        <v>0</v>
      </c>
      <c r="CJ320" s="2">
        <f t="shared" si="403"/>
        <v>1.952830188679286</v>
      </c>
      <c r="CK320" s="200">
        <f t="shared" si="421"/>
        <v>0</v>
      </c>
      <c r="CL320" s="201">
        <f t="shared" si="422"/>
        <v>1.952830188679286</v>
      </c>
      <c r="CN320" s="126">
        <f t="shared" si="423"/>
        <v>1.952830188679286</v>
      </c>
      <c r="CO320" s="50">
        <f t="shared" si="404"/>
        <v>1.9020796460176993E-3</v>
      </c>
      <c r="CP320" s="40">
        <f t="shared" si="405"/>
        <v>25.438873977259377</v>
      </c>
      <c r="CQ320" s="41">
        <f t="shared" si="406"/>
        <v>250577.70846354772</v>
      </c>
      <c r="CR320" s="41">
        <f t="shared" si="407"/>
        <v>250577.70846354772</v>
      </c>
      <c r="CS320" s="41">
        <f t="shared" si="408"/>
        <v>0</v>
      </c>
      <c r="CT320" s="41">
        <f t="shared" si="409"/>
        <v>489335.71369769302</v>
      </c>
      <c r="CU320" s="112">
        <f t="shared" si="410"/>
        <v>0</v>
      </c>
    </row>
    <row r="321" spans="2:110" x14ac:dyDescent="0.25">
      <c r="B321" s="129">
        <v>44</v>
      </c>
      <c r="C321" s="114">
        <f>+$D$77-(B321-0.5)*$G$270</f>
        <v>-12.118867924528217</v>
      </c>
      <c r="D321" s="41" t="str">
        <f t="shared" si="413"/>
        <v/>
      </c>
      <c r="E321" s="41">
        <f t="shared" si="327"/>
        <v>1162.1188679245281</v>
      </c>
      <c r="F321" s="41">
        <f t="shared" si="328"/>
        <v>750</v>
      </c>
      <c r="G321" s="41">
        <f t="shared" si="329"/>
        <v>1137.8811320754719</v>
      </c>
      <c r="H321" s="41" t="str">
        <f t="shared" si="330"/>
        <v/>
      </c>
      <c r="I321" s="41">
        <f t="shared" si="331"/>
        <v>-1137.8811320754719</v>
      </c>
      <c r="J321" s="41">
        <f t="shared" si="332"/>
        <v>-750</v>
      </c>
      <c r="K321" s="121">
        <f t="shared" si="333"/>
        <v>-1162.1188679245281</v>
      </c>
      <c r="L321" s="126" t="str">
        <f t="shared" si="414"/>
        <v/>
      </c>
      <c r="M321" s="41">
        <f t="shared" si="334"/>
        <v>162.11886792452822</v>
      </c>
      <c r="N321" s="41">
        <f t="shared" si="335"/>
        <v>-150</v>
      </c>
      <c r="O321" s="41">
        <f t="shared" si="336"/>
        <v>137.88113207547178</v>
      </c>
      <c r="P321" s="41" t="str">
        <f t="shared" si="337"/>
        <v/>
      </c>
      <c r="Q321" s="41">
        <f t="shared" si="338"/>
        <v>-837.88113207547178</v>
      </c>
      <c r="R321" s="41">
        <f t="shared" si="339"/>
        <v>-550</v>
      </c>
      <c r="S321" s="112">
        <f t="shared" si="340"/>
        <v>-862.11886792452822</v>
      </c>
      <c r="T321" s="123" t="str">
        <f t="shared" si="415"/>
        <v/>
      </c>
      <c r="U321" s="41">
        <f t="shared" si="341"/>
        <v>862.11886792452822</v>
      </c>
      <c r="V321" s="41">
        <f t="shared" si="342"/>
        <v>550</v>
      </c>
      <c r="W321" s="41">
        <f t="shared" si="343"/>
        <v>837.88113207547178</v>
      </c>
      <c r="X321" s="41" t="str">
        <f t="shared" si="344"/>
        <v/>
      </c>
      <c r="Y321" s="41">
        <f t="shared" si="345"/>
        <v>-137.88113207547178</v>
      </c>
      <c r="Z321" s="41">
        <f t="shared" si="346"/>
        <v>150</v>
      </c>
      <c r="AA321" s="41">
        <f t="shared" si="347"/>
        <v>-162.11886792452822</v>
      </c>
      <c r="AB321" s="53"/>
      <c r="AC321" s="126" t="str">
        <f t="shared" si="416"/>
        <v/>
      </c>
      <c r="AD321" s="41" t="str">
        <f t="shared" si="348"/>
        <v/>
      </c>
      <c r="AE321" s="41">
        <f t="shared" si="349"/>
        <v>750</v>
      </c>
      <c r="AF321" s="41" t="str">
        <f t="shared" si="350"/>
        <v/>
      </c>
      <c r="AG321" s="41" t="str">
        <f t="shared" si="351"/>
        <v/>
      </c>
      <c r="AH321" s="41" t="str">
        <f t="shared" si="352"/>
        <v/>
      </c>
      <c r="AI321" s="41">
        <f t="shared" si="353"/>
        <v>-750</v>
      </c>
      <c r="AJ321" s="112" t="str">
        <f t="shared" si="354"/>
        <v/>
      </c>
      <c r="AK321" s="126" t="str">
        <f t="shared" si="417"/>
        <v/>
      </c>
      <c r="AL321" s="41" t="str">
        <f t="shared" si="355"/>
        <v/>
      </c>
      <c r="AM321" s="41">
        <f t="shared" si="356"/>
        <v>-150</v>
      </c>
      <c r="AN321" s="41" t="str">
        <f t="shared" si="357"/>
        <v/>
      </c>
      <c r="AO321" s="41" t="str">
        <f t="shared" si="358"/>
        <v/>
      </c>
      <c r="AP321" s="41" t="str">
        <f t="shared" si="359"/>
        <v/>
      </c>
      <c r="AQ321" s="41">
        <f t="shared" si="360"/>
        <v>-550</v>
      </c>
      <c r="AR321" s="112" t="str">
        <f t="shared" si="361"/>
        <v/>
      </c>
      <c r="AS321" s="123" t="str">
        <f t="shared" si="418"/>
        <v/>
      </c>
      <c r="AT321" s="41" t="str">
        <f t="shared" si="362"/>
        <v/>
      </c>
      <c r="AU321" s="41">
        <f t="shared" si="363"/>
        <v>550</v>
      </c>
      <c r="AV321" s="41" t="str">
        <f t="shared" si="364"/>
        <v/>
      </c>
      <c r="AW321" s="41" t="str">
        <f t="shared" si="365"/>
        <v/>
      </c>
      <c r="AX321" s="41" t="str">
        <f t="shared" si="366"/>
        <v/>
      </c>
      <c r="AY321" s="41">
        <f t="shared" si="367"/>
        <v>150</v>
      </c>
      <c r="AZ321" s="41" t="str">
        <f t="shared" si="419"/>
        <v/>
      </c>
      <c r="BA321" s="53"/>
      <c r="BB321" s="147" cm="1">
        <f t="array" ref="BB321:BG321">IFERROR(_xlfn._xlws.SORT(_xlfn.UNIQUE(_xlfn._xlws.FILTER($AC321:$AZ321,ISNUMBER($AC321:$AZ321)),TRUE),,,TRUE),"")</f>
        <v>-750</v>
      </c>
      <c r="BC321" s="51">
        <v>-550</v>
      </c>
      <c r="BD321" s="51">
        <v>-150</v>
      </c>
      <c r="BE321" s="51">
        <v>150</v>
      </c>
      <c r="BF321" s="51">
        <v>550</v>
      </c>
      <c r="BG321" s="51">
        <v>750</v>
      </c>
      <c r="BH321" s="51"/>
      <c r="BI321" s="51"/>
      <c r="BJ321" s="51">
        <f t="shared" si="420"/>
        <v>-12.118867924528217</v>
      </c>
      <c r="BK321" s="51">
        <f t="shared" si="368"/>
        <v>-12.118867924528217</v>
      </c>
      <c r="BL321" s="51">
        <f t="shared" si="369"/>
        <v>-12.118867924528217</v>
      </c>
      <c r="BM321" s="51">
        <f t="shared" si="370"/>
        <v>-12.118867924528217</v>
      </c>
      <c r="BN321" s="51">
        <f t="shared" si="371"/>
        <v>-12.118867924528217</v>
      </c>
      <c r="BO321" s="51">
        <f t="shared" si="372"/>
        <v>-12.118867924528217</v>
      </c>
      <c r="BP321" s="51" t="str">
        <f t="shared" si="373"/>
        <v/>
      </c>
      <c r="BQ321" s="148" t="str">
        <f t="shared" si="374"/>
        <v/>
      </c>
      <c r="BR321" s="170">
        <f t="shared" si="398"/>
        <v>6</v>
      </c>
      <c r="BS321" s="172">
        <f t="shared" si="399"/>
        <v>200</v>
      </c>
      <c r="BT321" s="172" t="str">
        <f t="shared" si="375"/>
        <v>hole</v>
      </c>
      <c r="BU321" s="172">
        <f t="shared" si="376"/>
        <v>300</v>
      </c>
      <c r="BV321" s="172" t="str">
        <f t="shared" si="377"/>
        <v>hole</v>
      </c>
      <c r="BW321" s="172">
        <f t="shared" si="378"/>
        <v>200</v>
      </c>
      <c r="BX321" s="172">
        <f t="shared" si="379"/>
        <v>0</v>
      </c>
      <c r="BY321" s="173">
        <f t="shared" si="380"/>
        <v>0</v>
      </c>
      <c r="BZ321" s="123" cm="1">
        <f t="array" ref="BZ321">IF(ISEVEN(BR321),SUM(BS321:BY321),SUM(ABS(BS321:BY321)))</f>
        <v>700</v>
      </c>
      <c r="CA321" s="112">
        <f t="shared" si="400"/>
        <v>9850.1886792452824</v>
      </c>
      <c r="CB321" s="126">
        <f t="shared" si="401"/>
        <v>-650</v>
      </c>
      <c r="CC321" s="41">
        <f t="shared" si="381"/>
        <v>0</v>
      </c>
      <c r="CD321" s="41">
        <f t="shared" si="382"/>
        <v>0</v>
      </c>
      <c r="CE321" s="41">
        <f t="shared" si="383"/>
        <v>0</v>
      </c>
      <c r="CF321" s="41">
        <f t="shared" si="384"/>
        <v>650</v>
      </c>
      <c r="CG321" s="41">
        <f t="shared" si="385"/>
        <v>0</v>
      </c>
      <c r="CH321" s="112">
        <f t="shared" si="386"/>
        <v>0</v>
      </c>
      <c r="CI321" s="196">
        <f t="shared" si="402"/>
        <v>0</v>
      </c>
      <c r="CJ321" s="2">
        <f t="shared" si="403"/>
        <v>-12.118867924528217</v>
      </c>
      <c r="CK321" s="200">
        <f t="shared" si="421"/>
        <v>0</v>
      </c>
      <c r="CL321" s="201">
        <f t="shared" si="422"/>
        <v>-12.118867924528217</v>
      </c>
      <c r="CN321" s="126">
        <f t="shared" si="423"/>
        <v>-12.118867924528217</v>
      </c>
      <c r="CO321" s="50">
        <f t="shared" si="404"/>
        <v>1.8360796460176996E-3</v>
      </c>
      <c r="CP321" s="40">
        <f t="shared" si="405"/>
        <v>25.328704499383271</v>
      </c>
      <c r="CQ321" s="41">
        <f t="shared" si="406"/>
        <v>249492.51831977413</v>
      </c>
      <c r="CR321" s="41">
        <f t="shared" si="407"/>
        <v>249492.51831977413</v>
      </c>
      <c r="CS321" s="41">
        <f t="shared" si="408"/>
        <v>0</v>
      </c>
      <c r="CT321" s="41">
        <f t="shared" si="409"/>
        <v>-3023566.8776752795</v>
      </c>
      <c r="CU321" s="112">
        <f t="shared" si="410"/>
        <v>0</v>
      </c>
    </row>
    <row r="322" spans="2:110" x14ac:dyDescent="0.25">
      <c r="B322" s="129">
        <v>45</v>
      </c>
      <c r="C322" s="114">
        <f>+$D$77-(B322-0.5)*$G$270</f>
        <v>-26.190566037735834</v>
      </c>
      <c r="D322" s="41" t="str">
        <f t="shared" si="413"/>
        <v/>
      </c>
      <c r="E322" s="41">
        <f t="shared" si="327"/>
        <v>1176.1905660377358</v>
      </c>
      <c r="F322" s="41">
        <f t="shared" si="328"/>
        <v>750</v>
      </c>
      <c r="G322" s="41">
        <f t="shared" si="329"/>
        <v>1123.8094339622642</v>
      </c>
      <c r="H322" s="41" t="str">
        <f t="shared" si="330"/>
        <v/>
      </c>
      <c r="I322" s="41">
        <f t="shared" si="331"/>
        <v>-1123.8094339622642</v>
      </c>
      <c r="J322" s="41">
        <f t="shared" si="332"/>
        <v>-750</v>
      </c>
      <c r="K322" s="121">
        <f t="shared" si="333"/>
        <v>-1176.1905660377358</v>
      </c>
      <c r="L322" s="126" t="str">
        <f t="shared" si="414"/>
        <v/>
      </c>
      <c r="M322" s="41">
        <f t="shared" si="334"/>
        <v>176.19056603773583</v>
      </c>
      <c r="N322" s="41">
        <f t="shared" si="335"/>
        <v>-150</v>
      </c>
      <c r="O322" s="41">
        <f t="shared" si="336"/>
        <v>123.80943396226415</v>
      </c>
      <c r="P322" s="41" t="str">
        <f t="shared" si="337"/>
        <v/>
      </c>
      <c r="Q322" s="41">
        <f t="shared" si="338"/>
        <v>-823.80943396226417</v>
      </c>
      <c r="R322" s="41">
        <f t="shared" si="339"/>
        <v>-550</v>
      </c>
      <c r="S322" s="112">
        <f t="shared" si="340"/>
        <v>-876.19056603773583</v>
      </c>
      <c r="T322" s="123" t="str">
        <f t="shared" si="415"/>
        <v/>
      </c>
      <c r="U322" s="41">
        <f t="shared" si="341"/>
        <v>876.19056603773583</v>
      </c>
      <c r="V322" s="41">
        <f t="shared" si="342"/>
        <v>550</v>
      </c>
      <c r="W322" s="41">
        <f t="shared" si="343"/>
        <v>823.80943396226417</v>
      </c>
      <c r="X322" s="41" t="str">
        <f t="shared" si="344"/>
        <v/>
      </c>
      <c r="Y322" s="41">
        <f t="shared" si="345"/>
        <v>-123.80943396226415</v>
      </c>
      <c r="Z322" s="41">
        <f t="shared" si="346"/>
        <v>150</v>
      </c>
      <c r="AA322" s="41">
        <f t="shared" si="347"/>
        <v>-176.19056603773583</v>
      </c>
      <c r="AB322" s="53"/>
      <c r="AC322" s="126" t="str">
        <f t="shared" si="416"/>
        <v/>
      </c>
      <c r="AD322" s="41" t="str">
        <f t="shared" si="348"/>
        <v/>
      </c>
      <c r="AE322" s="41">
        <f t="shared" si="349"/>
        <v>750</v>
      </c>
      <c r="AF322" s="41" t="str">
        <f t="shared" si="350"/>
        <v/>
      </c>
      <c r="AG322" s="41" t="str">
        <f t="shared" si="351"/>
        <v/>
      </c>
      <c r="AH322" s="41" t="str">
        <f t="shared" si="352"/>
        <v/>
      </c>
      <c r="AI322" s="41">
        <f t="shared" si="353"/>
        <v>-750</v>
      </c>
      <c r="AJ322" s="112" t="str">
        <f t="shared" si="354"/>
        <v/>
      </c>
      <c r="AK322" s="126" t="str">
        <f t="shared" si="417"/>
        <v/>
      </c>
      <c r="AL322" s="41" t="str">
        <f t="shared" si="355"/>
        <v/>
      </c>
      <c r="AM322" s="41">
        <f t="shared" si="356"/>
        <v>-150</v>
      </c>
      <c r="AN322" s="41" t="str">
        <f t="shared" si="357"/>
        <v/>
      </c>
      <c r="AO322" s="41" t="str">
        <f t="shared" si="358"/>
        <v/>
      </c>
      <c r="AP322" s="41" t="str">
        <f t="shared" si="359"/>
        <v/>
      </c>
      <c r="AQ322" s="41">
        <f t="shared" si="360"/>
        <v>-550</v>
      </c>
      <c r="AR322" s="112" t="str">
        <f t="shared" si="361"/>
        <v/>
      </c>
      <c r="AS322" s="123" t="str">
        <f t="shared" si="418"/>
        <v/>
      </c>
      <c r="AT322" s="41" t="str">
        <f t="shared" si="362"/>
        <v/>
      </c>
      <c r="AU322" s="41">
        <f t="shared" si="363"/>
        <v>550</v>
      </c>
      <c r="AV322" s="41" t="str">
        <f t="shared" si="364"/>
        <v/>
      </c>
      <c r="AW322" s="41" t="str">
        <f t="shared" si="365"/>
        <v/>
      </c>
      <c r="AX322" s="41" t="str">
        <f t="shared" si="366"/>
        <v/>
      </c>
      <c r="AY322" s="41">
        <f t="shared" si="367"/>
        <v>150</v>
      </c>
      <c r="AZ322" s="41" t="str">
        <f t="shared" si="419"/>
        <v/>
      </c>
      <c r="BA322" s="53"/>
      <c r="BB322" s="147" cm="1">
        <f t="array" ref="BB322:BG322">IFERROR(_xlfn._xlws.SORT(_xlfn.UNIQUE(_xlfn._xlws.FILTER($AC322:$AZ322,ISNUMBER($AC322:$AZ322)),TRUE),,,TRUE),"")</f>
        <v>-750</v>
      </c>
      <c r="BC322" s="51">
        <v>-550</v>
      </c>
      <c r="BD322" s="51">
        <v>-150</v>
      </c>
      <c r="BE322" s="51">
        <v>150</v>
      </c>
      <c r="BF322" s="51">
        <v>550</v>
      </c>
      <c r="BG322" s="51">
        <v>750</v>
      </c>
      <c r="BH322" s="51"/>
      <c r="BI322" s="51"/>
      <c r="BJ322" s="51">
        <f t="shared" si="420"/>
        <v>-26.190566037735834</v>
      </c>
      <c r="BK322" s="51">
        <f t="shared" si="368"/>
        <v>-26.190566037735834</v>
      </c>
      <c r="BL322" s="51">
        <f t="shared" si="369"/>
        <v>-26.190566037735834</v>
      </c>
      <c r="BM322" s="51">
        <f t="shared" si="370"/>
        <v>-26.190566037735834</v>
      </c>
      <c r="BN322" s="51">
        <f t="shared" si="371"/>
        <v>-26.190566037735834</v>
      </c>
      <c r="BO322" s="51">
        <f t="shared" si="372"/>
        <v>-26.190566037735834</v>
      </c>
      <c r="BP322" s="51" t="str">
        <f t="shared" si="373"/>
        <v/>
      </c>
      <c r="BQ322" s="148" t="str">
        <f t="shared" si="374"/>
        <v/>
      </c>
      <c r="BR322" s="170">
        <f t="shared" si="398"/>
        <v>6</v>
      </c>
      <c r="BS322" s="172">
        <f t="shared" si="399"/>
        <v>200</v>
      </c>
      <c r="BT322" s="172" t="str">
        <f t="shared" si="375"/>
        <v>hole</v>
      </c>
      <c r="BU322" s="172">
        <f t="shared" si="376"/>
        <v>300</v>
      </c>
      <c r="BV322" s="172" t="str">
        <f t="shared" si="377"/>
        <v>hole</v>
      </c>
      <c r="BW322" s="172">
        <f t="shared" si="378"/>
        <v>200</v>
      </c>
      <c r="BX322" s="172">
        <f t="shared" si="379"/>
        <v>0</v>
      </c>
      <c r="BY322" s="173">
        <f t="shared" si="380"/>
        <v>0</v>
      </c>
      <c r="BZ322" s="123" cm="1">
        <f t="array" ref="BZ322">IF(ISEVEN(BR322),SUM(BS322:BY322),SUM(ABS(BS322:BY322)))</f>
        <v>700</v>
      </c>
      <c r="CA322" s="112">
        <f t="shared" si="400"/>
        <v>9850.1886792452824</v>
      </c>
      <c r="CB322" s="126">
        <f t="shared" si="401"/>
        <v>-650</v>
      </c>
      <c r="CC322" s="41">
        <f t="shared" si="381"/>
        <v>0</v>
      </c>
      <c r="CD322" s="41">
        <f t="shared" si="382"/>
        <v>0</v>
      </c>
      <c r="CE322" s="41">
        <f t="shared" si="383"/>
        <v>0</v>
      </c>
      <c r="CF322" s="41">
        <f t="shared" si="384"/>
        <v>650</v>
      </c>
      <c r="CG322" s="41">
        <f t="shared" si="385"/>
        <v>0</v>
      </c>
      <c r="CH322" s="112">
        <f t="shared" si="386"/>
        <v>0</v>
      </c>
      <c r="CI322" s="196">
        <f t="shared" si="402"/>
        <v>0</v>
      </c>
      <c r="CJ322" s="2">
        <f t="shared" si="403"/>
        <v>-26.190566037735834</v>
      </c>
      <c r="CK322" s="200">
        <f t="shared" si="421"/>
        <v>0</v>
      </c>
      <c r="CL322" s="201">
        <f t="shared" si="422"/>
        <v>-26.190566037735834</v>
      </c>
      <c r="CN322" s="126">
        <f t="shared" si="423"/>
        <v>-26.190566037735834</v>
      </c>
      <c r="CO322" s="50">
        <f t="shared" si="404"/>
        <v>1.7700796460176993E-3</v>
      </c>
      <c r="CP322" s="40">
        <f t="shared" si="405"/>
        <v>25.162996021507166</v>
      </c>
      <c r="CQ322" s="41">
        <f t="shared" si="406"/>
        <v>247860.25854694395</v>
      </c>
      <c r="CR322" s="41">
        <f t="shared" si="407"/>
        <v>247860.25854694395</v>
      </c>
      <c r="CS322" s="41">
        <f t="shared" si="408"/>
        <v>0</v>
      </c>
      <c r="CT322" s="41">
        <f t="shared" si="409"/>
        <v>-6491600.4696040135</v>
      </c>
      <c r="CU322" s="112">
        <f t="shared" si="410"/>
        <v>0</v>
      </c>
    </row>
    <row r="323" spans="2:110" x14ac:dyDescent="0.25">
      <c r="B323" s="129">
        <v>46</v>
      </c>
      <c r="C323" s="114">
        <f>+$D$77-(B323-0.5)*$G$270</f>
        <v>-40.262264150943338</v>
      </c>
      <c r="D323" s="41" t="str">
        <f t="shared" si="413"/>
        <v/>
      </c>
      <c r="E323" s="41">
        <f t="shared" si="327"/>
        <v>1190.2622641509433</v>
      </c>
      <c r="F323" s="41">
        <f t="shared" si="328"/>
        <v>750</v>
      </c>
      <c r="G323" s="41">
        <f t="shared" si="329"/>
        <v>1109.7377358490567</v>
      </c>
      <c r="H323" s="41" t="str">
        <f t="shared" si="330"/>
        <v/>
      </c>
      <c r="I323" s="41">
        <f t="shared" si="331"/>
        <v>-1109.7377358490567</v>
      </c>
      <c r="J323" s="41">
        <f t="shared" si="332"/>
        <v>-750</v>
      </c>
      <c r="K323" s="121">
        <f t="shared" si="333"/>
        <v>-1190.2622641509433</v>
      </c>
      <c r="L323" s="126" t="str">
        <f t="shared" si="414"/>
        <v/>
      </c>
      <c r="M323" s="41">
        <f t="shared" si="334"/>
        <v>190.26226415094334</v>
      </c>
      <c r="N323" s="41">
        <f t="shared" si="335"/>
        <v>-150</v>
      </c>
      <c r="O323" s="41">
        <f t="shared" si="336"/>
        <v>109.73773584905666</v>
      </c>
      <c r="P323" s="41" t="str">
        <f t="shared" si="337"/>
        <v/>
      </c>
      <c r="Q323" s="41">
        <f t="shared" si="338"/>
        <v>-809.73773584905666</v>
      </c>
      <c r="R323" s="41">
        <f t="shared" si="339"/>
        <v>-550</v>
      </c>
      <c r="S323" s="112">
        <f t="shared" si="340"/>
        <v>-890.26226415094334</v>
      </c>
      <c r="T323" s="123" t="str">
        <f t="shared" si="415"/>
        <v/>
      </c>
      <c r="U323" s="41">
        <f t="shared" si="341"/>
        <v>890.26226415094334</v>
      </c>
      <c r="V323" s="41">
        <f t="shared" si="342"/>
        <v>550</v>
      </c>
      <c r="W323" s="41">
        <f t="shared" si="343"/>
        <v>809.73773584905666</v>
      </c>
      <c r="X323" s="41" t="str">
        <f t="shared" si="344"/>
        <v/>
      </c>
      <c r="Y323" s="41">
        <f t="shared" si="345"/>
        <v>-109.73773584905666</v>
      </c>
      <c r="Z323" s="41">
        <f t="shared" si="346"/>
        <v>150</v>
      </c>
      <c r="AA323" s="41">
        <f t="shared" si="347"/>
        <v>-190.26226415094334</v>
      </c>
      <c r="AB323" s="53"/>
      <c r="AC323" s="126" t="str">
        <f t="shared" si="416"/>
        <v/>
      </c>
      <c r="AD323" s="41" t="str">
        <f t="shared" si="348"/>
        <v/>
      </c>
      <c r="AE323" s="41">
        <f t="shared" si="349"/>
        <v>750</v>
      </c>
      <c r="AF323" s="41" t="str">
        <f t="shared" si="350"/>
        <v/>
      </c>
      <c r="AG323" s="41" t="str">
        <f t="shared" si="351"/>
        <v/>
      </c>
      <c r="AH323" s="41" t="str">
        <f t="shared" si="352"/>
        <v/>
      </c>
      <c r="AI323" s="41">
        <f t="shared" si="353"/>
        <v>-750</v>
      </c>
      <c r="AJ323" s="112" t="str">
        <f t="shared" si="354"/>
        <v/>
      </c>
      <c r="AK323" s="126" t="str">
        <f t="shared" si="417"/>
        <v/>
      </c>
      <c r="AL323" s="41" t="str">
        <f t="shared" si="355"/>
        <v/>
      </c>
      <c r="AM323" s="41">
        <f t="shared" si="356"/>
        <v>-150</v>
      </c>
      <c r="AN323" s="41" t="str">
        <f t="shared" si="357"/>
        <v/>
      </c>
      <c r="AO323" s="41" t="str">
        <f t="shared" si="358"/>
        <v/>
      </c>
      <c r="AP323" s="41" t="str">
        <f t="shared" si="359"/>
        <v/>
      </c>
      <c r="AQ323" s="41">
        <f t="shared" si="360"/>
        <v>-550</v>
      </c>
      <c r="AR323" s="112" t="str">
        <f t="shared" si="361"/>
        <v/>
      </c>
      <c r="AS323" s="123" t="str">
        <f t="shared" si="418"/>
        <v/>
      </c>
      <c r="AT323" s="41" t="str">
        <f t="shared" si="362"/>
        <v/>
      </c>
      <c r="AU323" s="41">
        <f t="shared" si="363"/>
        <v>550</v>
      </c>
      <c r="AV323" s="41" t="str">
        <f t="shared" si="364"/>
        <v/>
      </c>
      <c r="AW323" s="41" t="str">
        <f t="shared" si="365"/>
        <v/>
      </c>
      <c r="AX323" s="41" t="str">
        <f t="shared" si="366"/>
        <v/>
      </c>
      <c r="AY323" s="41">
        <f t="shared" si="367"/>
        <v>150</v>
      </c>
      <c r="AZ323" s="41" t="str">
        <f t="shared" si="419"/>
        <v/>
      </c>
      <c r="BA323" s="53"/>
      <c r="BB323" s="147" cm="1">
        <f t="array" ref="BB323:BG323">IFERROR(_xlfn._xlws.SORT(_xlfn.UNIQUE(_xlfn._xlws.FILTER($AC323:$AZ323,ISNUMBER($AC323:$AZ323)),TRUE),,,TRUE),"")</f>
        <v>-750</v>
      </c>
      <c r="BC323" s="51">
        <v>-550</v>
      </c>
      <c r="BD323" s="51">
        <v>-150</v>
      </c>
      <c r="BE323" s="51">
        <v>150</v>
      </c>
      <c r="BF323" s="51">
        <v>550</v>
      </c>
      <c r="BG323" s="51">
        <v>750</v>
      </c>
      <c r="BH323" s="51"/>
      <c r="BI323" s="51"/>
      <c r="BJ323" s="51">
        <f t="shared" si="420"/>
        <v>-40.262264150943338</v>
      </c>
      <c r="BK323" s="51">
        <f t="shared" si="368"/>
        <v>-40.262264150943338</v>
      </c>
      <c r="BL323" s="51">
        <f t="shared" si="369"/>
        <v>-40.262264150943338</v>
      </c>
      <c r="BM323" s="51">
        <f t="shared" si="370"/>
        <v>-40.262264150943338</v>
      </c>
      <c r="BN323" s="51">
        <f t="shared" si="371"/>
        <v>-40.262264150943338</v>
      </c>
      <c r="BO323" s="51">
        <f t="shared" si="372"/>
        <v>-40.262264150943338</v>
      </c>
      <c r="BP323" s="51" t="str">
        <f t="shared" si="373"/>
        <v/>
      </c>
      <c r="BQ323" s="148" t="str">
        <f t="shared" si="374"/>
        <v/>
      </c>
      <c r="BR323" s="170">
        <f t="shared" si="398"/>
        <v>6</v>
      </c>
      <c r="BS323" s="172">
        <f t="shared" si="399"/>
        <v>200</v>
      </c>
      <c r="BT323" s="172" t="str">
        <f t="shared" si="375"/>
        <v>hole</v>
      </c>
      <c r="BU323" s="172">
        <f t="shared" si="376"/>
        <v>300</v>
      </c>
      <c r="BV323" s="172" t="str">
        <f t="shared" si="377"/>
        <v>hole</v>
      </c>
      <c r="BW323" s="172">
        <f t="shared" si="378"/>
        <v>200</v>
      </c>
      <c r="BX323" s="172">
        <f t="shared" si="379"/>
        <v>0</v>
      </c>
      <c r="BY323" s="173">
        <f t="shared" si="380"/>
        <v>0</v>
      </c>
      <c r="BZ323" s="123" cm="1">
        <f t="array" ref="BZ323">IF(ISEVEN(BR323),SUM(BS323:BY323),SUM(ABS(BS323:BY323)))</f>
        <v>700</v>
      </c>
      <c r="CA323" s="112">
        <f t="shared" si="400"/>
        <v>9850.1886792452824</v>
      </c>
      <c r="CB323" s="126">
        <f t="shared" si="401"/>
        <v>-650</v>
      </c>
      <c r="CC323" s="41">
        <f t="shared" si="381"/>
        <v>0</v>
      </c>
      <c r="CD323" s="41">
        <f t="shared" si="382"/>
        <v>0</v>
      </c>
      <c r="CE323" s="41">
        <f t="shared" si="383"/>
        <v>0</v>
      </c>
      <c r="CF323" s="41">
        <f t="shared" si="384"/>
        <v>650</v>
      </c>
      <c r="CG323" s="41">
        <f t="shared" si="385"/>
        <v>0</v>
      </c>
      <c r="CH323" s="112">
        <f t="shared" si="386"/>
        <v>0</v>
      </c>
      <c r="CI323" s="196">
        <f t="shared" si="402"/>
        <v>0</v>
      </c>
      <c r="CJ323" s="2">
        <f t="shared" si="403"/>
        <v>-40.262264150943338</v>
      </c>
      <c r="CK323" s="200">
        <f t="shared" si="421"/>
        <v>0</v>
      </c>
      <c r="CL323" s="201">
        <f t="shared" si="422"/>
        <v>-40.262264150943338</v>
      </c>
      <c r="CN323" s="126">
        <f t="shared" si="423"/>
        <v>-40.262264150943338</v>
      </c>
      <c r="CO323" s="50">
        <f t="shared" si="404"/>
        <v>1.7040796460176995E-3</v>
      </c>
      <c r="CP323" s="40">
        <f t="shared" si="405"/>
        <v>24.941748543631061</v>
      </c>
      <c r="CQ323" s="41">
        <f t="shared" si="406"/>
        <v>245680.92914505719</v>
      </c>
      <c r="CR323" s="41">
        <f t="shared" si="407"/>
        <v>245680.92914505719</v>
      </c>
      <c r="CS323" s="41">
        <f t="shared" si="408"/>
        <v>0</v>
      </c>
      <c r="CT323" s="41">
        <f t="shared" si="409"/>
        <v>-9891670.4660874866</v>
      </c>
      <c r="CU323" s="112">
        <f t="shared" si="410"/>
        <v>0</v>
      </c>
    </row>
    <row r="324" spans="2:110" x14ac:dyDescent="0.25">
      <c r="B324" s="129">
        <v>47</v>
      </c>
      <c r="C324" s="114">
        <f>+$D$77-(B324-0.5)*$G$270</f>
        <v>-54.333962264150841</v>
      </c>
      <c r="D324" s="41" t="str">
        <f t="shared" si="413"/>
        <v/>
      </c>
      <c r="E324" s="41">
        <f t="shared" si="327"/>
        <v>1204.3339622641508</v>
      </c>
      <c r="F324" s="41">
        <f t="shared" si="328"/>
        <v>750</v>
      </c>
      <c r="G324" s="41">
        <f t="shared" si="329"/>
        <v>1095.6660377358492</v>
      </c>
      <c r="H324" s="41" t="str">
        <f t="shared" si="330"/>
        <v/>
      </c>
      <c r="I324" s="41">
        <f t="shared" si="331"/>
        <v>-1095.6660377358492</v>
      </c>
      <c r="J324" s="41">
        <f t="shared" si="332"/>
        <v>-750</v>
      </c>
      <c r="K324" s="121">
        <f t="shared" si="333"/>
        <v>-1204.3339622641508</v>
      </c>
      <c r="L324" s="126" t="str">
        <f t="shared" si="414"/>
        <v/>
      </c>
      <c r="M324" s="41">
        <f t="shared" si="334"/>
        <v>204.33396226415084</v>
      </c>
      <c r="N324" s="41">
        <f t="shared" si="335"/>
        <v>-150</v>
      </c>
      <c r="O324" s="41">
        <f t="shared" si="336"/>
        <v>95.666037735849173</v>
      </c>
      <c r="P324" s="41" t="str">
        <f t="shared" si="337"/>
        <v/>
      </c>
      <c r="Q324" s="41">
        <f t="shared" si="338"/>
        <v>-795.66603773584905</v>
      </c>
      <c r="R324" s="41">
        <f t="shared" si="339"/>
        <v>-550</v>
      </c>
      <c r="S324" s="112">
        <f t="shared" si="340"/>
        <v>-904.33396226415095</v>
      </c>
      <c r="T324" s="123" t="str">
        <f t="shared" si="415"/>
        <v/>
      </c>
      <c r="U324" s="41">
        <f t="shared" si="341"/>
        <v>904.33396226415095</v>
      </c>
      <c r="V324" s="41">
        <f t="shared" si="342"/>
        <v>550</v>
      </c>
      <c r="W324" s="41">
        <f t="shared" si="343"/>
        <v>795.66603773584905</v>
      </c>
      <c r="X324" s="41" t="str">
        <f t="shared" si="344"/>
        <v/>
      </c>
      <c r="Y324" s="41">
        <f t="shared" si="345"/>
        <v>-95.666037735849173</v>
      </c>
      <c r="Z324" s="41">
        <f t="shared" si="346"/>
        <v>150</v>
      </c>
      <c r="AA324" s="41">
        <f t="shared" si="347"/>
        <v>-204.33396226415084</v>
      </c>
      <c r="AB324" s="53"/>
      <c r="AC324" s="126" t="str">
        <f t="shared" si="416"/>
        <v/>
      </c>
      <c r="AD324" s="41" t="str">
        <f t="shared" si="348"/>
        <v/>
      </c>
      <c r="AE324" s="41">
        <f t="shared" si="349"/>
        <v>750</v>
      </c>
      <c r="AF324" s="41" t="str">
        <f t="shared" si="350"/>
        <v/>
      </c>
      <c r="AG324" s="41" t="str">
        <f t="shared" si="351"/>
        <v/>
      </c>
      <c r="AH324" s="41" t="str">
        <f t="shared" si="352"/>
        <v/>
      </c>
      <c r="AI324" s="41">
        <f t="shared" si="353"/>
        <v>-750</v>
      </c>
      <c r="AJ324" s="112" t="str">
        <f t="shared" si="354"/>
        <v/>
      </c>
      <c r="AK324" s="126" t="str">
        <f t="shared" si="417"/>
        <v/>
      </c>
      <c r="AL324" s="41" t="str">
        <f t="shared" si="355"/>
        <v/>
      </c>
      <c r="AM324" s="41">
        <f t="shared" si="356"/>
        <v>-150</v>
      </c>
      <c r="AN324" s="41" t="str">
        <f t="shared" si="357"/>
        <v/>
      </c>
      <c r="AO324" s="41" t="str">
        <f t="shared" si="358"/>
        <v/>
      </c>
      <c r="AP324" s="41" t="str">
        <f t="shared" si="359"/>
        <v/>
      </c>
      <c r="AQ324" s="41">
        <f t="shared" si="360"/>
        <v>-550</v>
      </c>
      <c r="AR324" s="112" t="str">
        <f t="shared" si="361"/>
        <v/>
      </c>
      <c r="AS324" s="123" t="str">
        <f t="shared" si="418"/>
        <v/>
      </c>
      <c r="AT324" s="41" t="str">
        <f t="shared" si="362"/>
        <v/>
      </c>
      <c r="AU324" s="41">
        <f t="shared" si="363"/>
        <v>550</v>
      </c>
      <c r="AV324" s="41" t="str">
        <f t="shared" si="364"/>
        <v/>
      </c>
      <c r="AW324" s="41" t="str">
        <f t="shared" si="365"/>
        <v/>
      </c>
      <c r="AX324" s="41" t="str">
        <f t="shared" si="366"/>
        <v/>
      </c>
      <c r="AY324" s="41">
        <f t="shared" si="367"/>
        <v>150</v>
      </c>
      <c r="AZ324" s="41" t="str">
        <f t="shared" si="419"/>
        <v/>
      </c>
      <c r="BA324" s="53"/>
      <c r="BB324" s="147" cm="1">
        <f t="array" ref="BB324:BG324">IFERROR(_xlfn._xlws.SORT(_xlfn.UNIQUE(_xlfn._xlws.FILTER($AC324:$AZ324,ISNUMBER($AC324:$AZ324)),TRUE),,,TRUE),"")</f>
        <v>-750</v>
      </c>
      <c r="BC324" s="51">
        <v>-550</v>
      </c>
      <c r="BD324" s="51">
        <v>-150</v>
      </c>
      <c r="BE324" s="51">
        <v>150</v>
      </c>
      <c r="BF324" s="51">
        <v>550</v>
      </c>
      <c r="BG324" s="51">
        <v>750</v>
      </c>
      <c r="BH324" s="51"/>
      <c r="BI324" s="51"/>
      <c r="BJ324" s="51">
        <f t="shared" si="420"/>
        <v>-54.333962264150841</v>
      </c>
      <c r="BK324" s="51">
        <f t="shared" si="368"/>
        <v>-54.333962264150841</v>
      </c>
      <c r="BL324" s="51">
        <f t="shared" si="369"/>
        <v>-54.333962264150841</v>
      </c>
      <c r="BM324" s="51">
        <f t="shared" si="370"/>
        <v>-54.333962264150841</v>
      </c>
      <c r="BN324" s="51">
        <f t="shared" si="371"/>
        <v>-54.333962264150841</v>
      </c>
      <c r="BO324" s="51">
        <f t="shared" si="372"/>
        <v>-54.333962264150841</v>
      </c>
      <c r="BP324" s="51" t="str">
        <f t="shared" si="373"/>
        <v/>
      </c>
      <c r="BQ324" s="148" t="str">
        <f t="shared" si="374"/>
        <v/>
      </c>
      <c r="BR324" s="170">
        <f t="shared" si="398"/>
        <v>6</v>
      </c>
      <c r="BS324" s="172">
        <f t="shared" si="399"/>
        <v>200</v>
      </c>
      <c r="BT324" s="172" t="str">
        <f t="shared" si="375"/>
        <v>hole</v>
      </c>
      <c r="BU324" s="172">
        <f t="shared" si="376"/>
        <v>300</v>
      </c>
      <c r="BV324" s="172" t="str">
        <f t="shared" si="377"/>
        <v>hole</v>
      </c>
      <c r="BW324" s="172">
        <f t="shared" si="378"/>
        <v>200</v>
      </c>
      <c r="BX324" s="172">
        <f t="shared" si="379"/>
        <v>0</v>
      </c>
      <c r="BY324" s="173">
        <f t="shared" si="380"/>
        <v>0</v>
      </c>
      <c r="BZ324" s="123" cm="1">
        <f t="array" ref="BZ324">IF(ISEVEN(BR324),SUM(BS324:BY324),SUM(ABS(BS324:BY324)))</f>
        <v>700</v>
      </c>
      <c r="CA324" s="112">
        <f t="shared" si="400"/>
        <v>9850.1886792452824</v>
      </c>
      <c r="CB324" s="126">
        <f t="shared" si="401"/>
        <v>-650</v>
      </c>
      <c r="CC324" s="41">
        <f t="shared" si="381"/>
        <v>0</v>
      </c>
      <c r="CD324" s="41">
        <f t="shared" si="382"/>
        <v>0</v>
      </c>
      <c r="CE324" s="41">
        <f t="shared" si="383"/>
        <v>0</v>
      </c>
      <c r="CF324" s="41">
        <f t="shared" si="384"/>
        <v>650</v>
      </c>
      <c r="CG324" s="41">
        <f t="shared" si="385"/>
        <v>0</v>
      </c>
      <c r="CH324" s="112">
        <f t="shared" si="386"/>
        <v>0</v>
      </c>
      <c r="CI324" s="196">
        <f t="shared" si="402"/>
        <v>0</v>
      </c>
      <c r="CJ324" s="2">
        <f t="shared" si="403"/>
        <v>-54.333962264150841</v>
      </c>
      <c r="CK324" s="200">
        <f t="shared" si="421"/>
        <v>0</v>
      </c>
      <c r="CL324" s="201">
        <f t="shared" si="422"/>
        <v>-54.333962264150841</v>
      </c>
      <c r="CN324" s="126">
        <f t="shared" si="423"/>
        <v>-54.333962264150841</v>
      </c>
      <c r="CO324" s="50">
        <f t="shared" si="404"/>
        <v>1.6380796460176996E-3</v>
      </c>
      <c r="CP324" s="40">
        <f t="shared" si="405"/>
        <v>24.664962065754953</v>
      </c>
      <c r="CQ324" s="41">
        <f t="shared" si="406"/>
        <v>242954.53011411376</v>
      </c>
      <c r="CR324" s="41">
        <f t="shared" si="407"/>
        <v>242954.53011411376</v>
      </c>
      <c r="CS324" s="41">
        <f t="shared" si="408"/>
        <v>0</v>
      </c>
      <c r="CT324" s="41">
        <f t="shared" si="409"/>
        <v>-13200682.271124756</v>
      </c>
      <c r="CU324" s="112">
        <f t="shared" si="410"/>
        <v>0</v>
      </c>
    </row>
    <row r="325" spans="2:110" x14ac:dyDescent="0.25">
      <c r="B325" s="129">
        <v>48</v>
      </c>
      <c r="C325" s="114">
        <f>+$D$77-(B325-0.5)*$G$270</f>
        <v>-68.405660377358458</v>
      </c>
      <c r="D325" s="41" t="str">
        <f t="shared" si="413"/>
        <v/>
      </c>
      <c r="E325" s="41">
        <f t="shared" si="327"/>
        <v>1218.4056603773583</v>
      </c>
      <c r="F325" s="41">
        <f t="shared" si="328"/>
        <v>750</v>
      </c>
      <c r="G325" s="41">
        <f t="shared" si="329"/>
        <v>1081.5943396226417</v>
      </c>
      <c r="H325" s="41" t="str">
        <f t="shared" si="330"/>
        <v/>
      </c>
      <c r="I325" s="41">
        <f t="shared" si="331"/>
        <v>-1081.5943396226417</v>
      </c>
      <c r="J325" s="41">
        <f t="shared" si="332"/>
        <v>-750</v>
      </c>
      <c r="K325" s="121">
        <f t="shared" si="333"/>
        <v>-1218.4056603773583</v>
      </c>
      <c r="L325" s="126" t="str">
        <f t="shared" si="414"/>
        <v/>
      </c>
      <c r="M325" s="41">
        <f t="shared" si="334"/>
        <v>218.40566037735843</v>
      </c>
      <c r="N325" s="41">
        <f t="shared" si="335"/>
        <v>-150</v>
      </c>
      <c r="O325" s="41">
        <f t="shared" si="336"/>
        <v>81.594339622641542</v>
      </c>
      <c r="P325" s="41" t="str">
        <f t="shared" si="337"/>
        <v/>
      </c>
      <c r="Q325" s="41">
        <f t="shared" si="338"/>
        <v>-781.59433962264154</v>
      </c>
      <c r="R325" s="41">
        <f t="shared" si="339"/>
        <v>-550</v>
      </c>
      <c r="S325" s="112">
        <f t="shared" si="340"/>
        <v>-918.40566037735846</v>
      </c>
      <c r="T325" s="123" t="str">
        <f t="shared" si="415"/>
        <v/>
      </c>
      <c r="U325" s="41">
        <f t="shared" si="341"/>
        <v>918.40566037735846</v>
      </c>
      <c r="V325" s="41">
        <f t="shared" si="342"/>
        <v>550</v>
      </c>
      <c r="W325" s="41">
        <f t="shared" si="343"/>
        <v>781.59433962264154</v>
      </c>
      <c r="X325" s="41" t="str">
        <f t="shared" si="344"/>
        <v/>
      </c>
      <c r="Y325" s="41">
        <f t="shared" si="345"/>
        <v>-81.594339622641542</v>
      </c>
      <c r="Z325" s="41">
        <f t="shared" si="346"/>
        <v>150</v>
      </c>
      <c r="AA325" s="41">
        <f t="shared" si="347"/>
        <v>-218.40566037735843</v>
      </c>
      <c r="AB325" s="53"/>
      <c r="AC325" s="126" t="str">
        <f t="shared" si="416"/>
        <v/>
      </c>
      <c r="AD325" s="41" t="str">
        <f t="shared" si="348"/>
        <v/>
      </c>
      <c r="AE325" s="41">
        <f t="shared" si="349"/>
        <v>750</v>
      </c>
      <c r="AF325" s="41" t="str">
        <f t="shared" si="350"/>
        <v/>
      </c>
      <c r="AG325" s="41" t="str">
        <f t="shared" si="351"/>
        <v/>
      </c>
      <c r="AH325" s="41" t="str">
        <f t="shared" si="352"/>
        <v/>
      </c>
      <c r="AI325" s="41">
        <f t="shared" si="353"/>
        <v>-750</v>
      </c>
      <c r="AJ325" s="112" t="str">
        <f t="shared" si="354"/>
        <v/>
      </c>
      <c r="AK325" s="126" t="str">
        <f t="shared" si="417"/>
        <v/>
      </c>
      <c r="AL325" s="41" t="str">
        <f t="shared" si="355"/>
        <v/>
      </c>
      <c r="AM325" s="41">
        <f t="shared" si="356"/>
        <v>-150</v>
      </c>
      <c r="AN325" s="41" t="str">
        <f t="shared" si="357"/>
        <v/>
      </c>
      <c r="AO325" s="41" t="str">
        <f t="shared" si="358"/>
        <v/>
      </c>
      <c r="AP325" s="41" t="str">
        <f t="shared" si="359"/>
        <v/>
      </c>
      <c r="AQ325" s="41">
        <f t="shared" si="360"/>
        <v>-550</v>
      </c>
      <c r="AR325" s="112" t="str">
        <f t="shared" si="361"/>
        <v/>
      </c>
      <c r="AS325" s="123" t="str">
        <f t="shared" si="418"/>
        <v/>
      </c>
      <c r="AT325" s="41" t="str">
        <f t="shared" si="362"/>
        <v/>
      </c>
      <c r="AU325" s="41">
        <f t="shared" si="363"/>
        <v>550</v>
      </c>
      <c r="AV325" s="41" t="str">
        <f t="shared" si="364"/>
        <v/>
      </c>
      <c r="AW325" s="41" t="str">
        <f t="shared" si="365"/>
        <v/>
      </c>
      <c r="AX325" s="41" t="str">
        <f t="shared" si="366"/>
        <v/>
      </c>
      <c r="AY325" s="41">
        <f t="shared" si="367"/>
        <v>150</v>
      </c>
      <c r="AZ325" s="41" t="str">
        <f t="shared" si="419"/>
        <v/>
      </c>
      <c r="BA325" s="53"/>
      <c r="BB325" s="147" cm="1">
        <f t="array" ref="BB325:BG325">IFERROR(_xlfn._xlws.SORT(_xlfn.UNIQUE(_xlfn._xlws.FILTER($AC325:$AZ325,ISNUMBER($AC325:$AZ325)),TRUE),,,TRUE),"")</f>
        <v>-750</v>
      </c>
      <c r="BC325" s="51">
        <v>-550</v>
      </c>
      <c r="BD325" s="51">
        <v>-150</v>
      </c>
      <c r="BE325" s="51">
        <v>150</v>
      </c>
      <c r="BF325" s="51">
        <v>550</v>
      </c>
      <c r="BG325" s="51">
        <v>750</v>
      </c>
      <c r="BH325" s="51"/>
      <c r="BI325" s="51"/>
      <c r="BJ325" s="51">
        <f t="shared" si="420"/>
        <v>-68.405660377358458</v>
      </c>
      <c r="BK325" s="51">
        <f t="shared" si="368"/>
        <v>-68.405660377358458</v>
      </c>
      <c r="BL325" s="51">
        <f t="shared" si="369"/>
        <v>-68.405660377358458</v>
      </c>
      <c r="BM325" s="51">
        <f t="shared" si="370"/>
        <v>-68.405660377358458</v>
      </c>
      <c r="BN325" s="51">
        <f t="shared" si="371"/>
        <v>-68.405660377358458</v>
      </c>
      <c r="BO325" s="51">
        <f t="shared" si="372"/>
        <v>-68.405660377358458</v>
      </c>
      <c r="BP325" s="51" t="str">
        <f t="shared" si="373"/>
        <v/>
      </c>
      <c r="BQ325" s="148" t="str">
        <f t="shared" si="374"/>
        <v/>
      </c>
      <c r="BR325" s="170">
        <f t="shared" si="398"/>
        <v>6</v>
      </c>
      <c r="BS325" s="172">
        <f t="shared" si="399"/>
        <v>200</v>
      </c>
      <c r="BT325" s="172" t="str">
        <f t="shared" si="375"/>
        <v>hole</v>
      </c>
      <c r="BU325" s="172">
        <f t="shared" si="376"/>
        <v>300</v>
      </c>
      <c r="BV325" s="172" t="str">
        <f t="shared" si="377"/>
        <v>hole</v>
      </c>
      <c r="BW325" s="172">
        <f t="shared" si="378"/>
        <v>200</v>
      </c>
      <c r="BX325" s="172">
        <f t="shared" si="379"/>
        <v>0</v>
      </c>
      <c r="BY325" s="173">
        <f t="shared" si="380"/>
        <v>0</v>
      </c>
      <c r="BZ325" s="123" cm="1">
        <f t="array" ref="BZ325">IF(ISEVEN(BR325),SUM(BS325:BY325),SUM(ABS(BS325:BY325)))</f>
        <v>700</v>
      </c>
      <c r="CA325" s="112">
        <f t="shared" si="400"/>
        <v>9850.1886792452824</v>
      </c>
      <c r="CB325" s="126">
        <f t="shared" si="401"/>
        <v>-650</v>
      </c>
      <c r="CC325" s="41">
        <f t="shared" si="381"/>
        <v>0</v>
      </c>
      <c r="CD325" s="41">
        <f t="shared" si="382"/>
        <v>0</v>
      </c>
      <c r="CE325" s="41">
        <f t="shared" si="383"/>
        <v>0</v>
      </c>
      <c r="CF325" s="41">
        <f t="shared" si="384"/>
        <v>650</v>
      </c>
      <c r="CG325" s="41">
        <f t="shared" si="385"/>
        <v>0</v>
      </c>
      <c r="CH325" s="112">
        <f t="shared" si="386"/>
        <v>0</v>
      </c>
      <c r="CI325" s="196">
        <f t="shared" si="402"/>
        <v>0</v>
      </c>
      <c r="CJ325" s="2">
        <f t="shared" si="403"/>
        <v>-68.405660377358458</v>
      </c>
      <c r="CK325" s="200">
        <f t="shared" si="421"/>
        <v>0</v>
      </c>
      <c r="CL325" s="201">
        <f t="shared" si="422"/>
        <v>-68.405660377358458</v>
      </c>
      <c r="CN325" s="126">
        <f t="shared" si="423"/>
        <v>-68.405660377358458</v>
      </c>
      <c r="CO325" s="50">
        <f t="shared" si="404"/>
        <v>1.5720796460176993E-3</v>
      </c>
      <c r="CP325" s="40">
        <f t="shared" si="405"/>
        <v>24.332636587878849</v>
      </c>
      <c r="CQ325" s="41">
        <f t="shared" si="406"/>
        <v>239681.06145411378</v>
      </c>
      <c r="CR325" s="41">
        <f t="shared" si="407"/>
        <v>239681.06145411378</v>
      </c>
      <c r="CS325" s="41">
        <f t="shared" si="408"/>
        <v>0</v>
      </c>
      <c r="CT325" s="41">
        <f t="shared" si="409"/>
        <v>-16395541.288714888</v>
      </c>
      <c r="CU325" s="112">
        <f t="shared" si="410"/>
        <v>0</v>
      </c>
    </row>
    <row r="326" spans="2:110" x14ac:dyDescent="0.25">
      <c r="B326" s="129">
        <v>49</v>
      </c>
      <c r="C326" s="114">
        <f>+$D$77-(B326-0.5)*$G$270</f>
        <v>-82.477358490565962</v>
      </c>
      <c r="D326" s="41" t="str">
        <f t="shared" si="413"/>
        <v/>
      </c>
      <c r="E326" s="41">
        <f t="shared" si="327"/>
        <v>1232.4773584905661</v>
      </c>
      <c r="F326" s="41">
        <f t="shared" si="328"/>
        <v>750</v>
      </c>
      <c r="G326" s="41">
        <f t="shared" si="329"/>
        <v>1067.5226415094339</v>
      </c>
      <c r="H326" s="41" t="str">
        <f t="shared" si="330"/>
        <v/>
      </c>
      <c r="I326" s="41">
        <f t="shared" si="331"/>
        <v>-1067.5226415094339</v>
      </c>
      <c r="J326" s="41">
        <f t="shared" si="332"/>
        <v>-750</v>
      </c>
      <c r="K326" s="121">
        <f t="shared" si="333"/>
        <v>-1232.4773584905661</v>
      </c>
      <c r="L326" s="126" t="str">
        <f t="shared" si="414"/>
        <v/>
      </c>
      <c r="M326" s="41">
        <f t="shared" si="334"/>
        <v>232.47735849056596</v>
      </c>
      <c r="N326" s="41">
        <f t="shared" si="335"/>
        <v>-150</v>
      </c>
      <c r="O326" s="41">
        <f t="shared" si="336"/>
        <v>67.522641509434038</v>
      </c>
      <c r="P326" s="41" t="str">
        <f t="shared" si="337"/>
        <v/>
      </c>
      <c r="Q326" s="41">
        <f t="shared" si="338"/>
        <v>-767.52264150943404</v>
      </c>
      <c r="R326" s="41">
        <f t="shared" si="339"/>
        <v>-550</v>
      </c>
      <c r="S326" s="112">
        <f t="shared" si="340"/>
        <v>-932.47735849056596</v>
      </c>
      <c r="T326" s="123" t="str">
        <f t="shared" si="415"/>
        <v/>
      </c>
      <c r="U326" s="41">
        <f t="shared" si="341"/>
        <v>932.47735849056596</v>
      </c>
      <c r="V326" s="41">
        <f t="shared" si="342"/>
        <v>550</v>
      </c>
      <c r="W326" s="41">
        <f t="shared" si="343"/>
        <v>767.52264150943404</v>
      </c>
      <c r="X326" s="41" t="str">
        <f t="shared" si="344"/>
        <v/>
      </c>
      <c r="Y326" s="41">
        <f t="shared" si="345"/>
        <v>-67.522641509434038</v>
      </c>
      <c r="Z326" s="41">
        <f t="shared" si="346"/>
        <v>150</v>
      </c>
      <c r="AA326" s="41">
        <f t="shared" si="347"/>
        <v>-232.47735849056596</v>
      </c>
      <c r="AB326" s="53"/>
      <c r="AC326" s="126" t="str">
        <f t="shared" si="416"/>
        <v/>
      </c>
      <c r="AD326" s="41" t="str">
        <f t="shared" si="348"/>
        <v/>
      </c>
      <c r="AE326" s="41">
        <f t="shared" si="349"/>
        <v>750</v>
      </c>
      <c r="AF326" s="41" t="str">
        <f t="shared" si="350"/>
        <v/>
      </c>
      <c r="AG326" s="41" t="str">
        <f t="shared" si="351"/>
        <v/>
      </c>
      <c r="AH326" s="41" t="str">
        <f t="shared" si="352"/>
        <v/>
      </c>
      <c r="AI326" s="41">
        <f t="shared" si="353"/>
        <v>-750</v>
      </c>
      <c r="AJ326" s="112" t="str">
        <f t="shared" si="354"/>
        <v/>
      </c>
      <c r="AK326" s="126" t="str">
        <f t="shared" si="417"/>
        <v/>
      </c>
      <c r="AL326" s="41" t="str">
        <f t="shared" si="355"/>
        <v/>
      </c>
      <c r="AM326" s="41">
        <f t="shared" si="356"/>
        <v>-150</v>
      </c>
      <c r="AN326" s="41" t="str">
        <f t="shared" si="357"/>
        <v/>
      </c>
      <c r="AO326" s="41" t="str">
        <f t="shared" si="358"/>
        <v/>
      </c>
      <c r="AP326" s="41" t="str">
        <f t="shared" si="359"/>
        <v/>
      </c>
      <c r="AQ326" s="41">
        <f t="shared" si="360"/>
        <v>-550</v>
      </c>
      <c r="AR326" s="112" t="str">
        <f t="shared" si="361"/>
        <v/>
      </c>
      <c r="AS326" s="123" t="str">
        <f t="shared" si="418"/>
        <v/>
      </c>
      <c r="AT326" s="41" t="str">
        <f t="shared" si="362"/>
        <v/>
      </c>
      <c r="AU326" s="41">
        <f t="shared" si="363"/>
        <v>550</v>
      </c>
      <c r="AV326" s="41" t="str">
        <f t="shared" si="364"/>
        <v/>
      </c>
      <c r="AW326" s="41" t="str">
        <f t="shared" si="365"/>
        <v/>
      </c>
      <c r="AX326" s="41" t="str">
        <f t="shared" si="366"/>
        <v/>
      </c>
      <c r="AY326" s="41">
        <f t="shared" si="367"/>
        <v>150</v>
      </c>
      <c r="AZ326" s="41" t="str">
        <f t="shared" si="419"/>
        <v/>
      </c>
      <c r="BA326" s="53"/>
      <c r="BB326" s="147" cm="1">
        <f t="array" ref="BB326:BG326">IFERROR(_xlfn._xlws.SORT(_xlfn.UNIQUE(_xlfn._xlws.FILTER($AC326:$AZ326,ISNUMBER($AC326:$AZ326)),TRUE),,,TRUE),"")</f>
        <v>-750</v>
      </c>
      <c r="BC326" s="51">
        <v>-550</v>
      </c>
      <c r="BD326" s="51">
        <v>-150</v>
      </c>
      <c r="BE326" s="51">
        <v>150</v>
      </c>
      <c r="BF326" s="51">
        <v>550</v>
      </c>
      <c r="BG326" s="51">
        <v>750</v>
      </c>
      <c r="BH326" s="51"/>
      <c r="BI326" s="51"/>
      <c r="BJ326" s="51">
        <f t="shared" si="420"/>
        <v>-82.477358490565962</v>
      </c>
      <c r="BK326" s="51">
        <f t="shared" si="368"/>
        <v>-82.477358490565962</v>
      </c>
      <c r="BL326" s="51">
        <f t="shared" si="369"/>
        <v>-82.477358490565962</v>
      </c>
      <c r="BM326" s="51">
        <f t="shared" si="370"/>
        <v>-82.477358490565962</v>
      </c>
      <c r="BN326" s="51">
        <f t="shared" si="371"/>
        <v>-82.477358490565962</v>
      </c>
      <c r="BO326" s="51">
        <f t="shared" si="372"/>
        <v>-82.477358490565962</v>
      </c>
      <c r="BP326" s="51" t="str">
        <f t="shared" si="373"/>
        <v/>
      </c>
      <c r="BQ326" s="148" t="str">
        <f t="shared" si="374"/>
        <v/>
      </c>
      <c r="BR326" s="170">
        <f t="shared" si="398"/>
        <v>6</v>
      </c>
      <c r="BS326" s="172">
        <f t="shared" si="399"/>
        <v>200</v>
      </c>
      <c r="BT326" s="172" t="str">
        <f t="shared" si="375"/>
        <v>hole</v>
      </c>
      <c r="BU326" s="172">
        <f t="shared" si="376"/>
        <v>300</v>
      </c>
      <c r="BV326" s="172" t="str">
        <f t="shared" si="377"/>
        <v>hole</v>
      </c>
      <c r="BW326" s="172">
        <f t="shared" si="378"/>
        <v>200</v>
      </c>
      <c r="BX326" s="172">
        <f t="shared" si="379"/>
        <v>0</v>
      </c>
      <c r="BY326" s="173">
        <f t="shared" si="380"/>
        <v>0</v>
      </c>
      <c r="BZ326" s="123" cm="1">
        <f t="array" ref="BZ326">IF(ISEVEN(BR326),SUM(BS326:BY326),SUM(ABS(BS326:BY326)))</f>
        <v>700</v>
      </c>
      <c r="CA326" s="112">
        <f t="shared" si="400"/>
        <v>9850.1886792452824</v>
      </c>
      <c r="CB326" s="126">
        <f t="shared" si="401"/>
        <v>-650</v>
      </c>
      <c r="CC326" s="41">
        <f t="shared" si="381"/>
        <v>0</v>
      </c>
      <c r="CD326" s="41">
        <f t="shared" si="382"/>
        <v>0</v>
      </c>
      <c r="CE326" s="41">
        <f t="shared" si="383"/>
        <v>0</v>
      </c>
      <c r="CF326" s="41">
        <f t="shared" si="384"/>
        <v>650</v>
      </c>
      <c r="CG326" s="41">
        <f t="shared" si="385"/>
        <v>0</v>
      </c>
      <c r="CH326" s="112">
        <f t="shared" si="386"/>
        <v>0</v>
      </c>
      <c r="CI326" s="196">
        <f t="shared" si="402"/>
        <v>0</v>
      </c>
      <c r="CJ326" s="2">
        <f t="shared" si="403"/>
        <v>-82.477358490565962</v>
      </c>
      <c r="CK326" s="200">
        <f t="shared" si="421"/>
        <v>0</v>
      </c>
      <c r="CL326" s="201">
        <f t="shared" si="422"/>
        <v>-82.477358490565962</v>
      </c>
      <c r="CN326" s="126">
        <f t="shared" si="423"/>
        <v>-82.477358490565962</v>
      </c>
      <c r="CO326" s="50">
        <f t="shared" si="404"/>
        <v>1.5060796460176994E-3</v>
      </c>
      <c r="CP326" s="40">
        <f t="shared" si="405"/>
        <v>23.944772110002742</v>
      </c>
      <c r="CQ326" s="41">
        <f t="shared" si="406"/>
        <v>235860.52316505718</v>
      </c>
      <c r="CR326" s="41">
        <f t="shared" si="407"/>
        <v>235860.52316505718</v>
      </c>
      <c r="CS326" s="41">
        <f t="shared" si="408"/>
        <v>0</v>
      </c>
      <c r="CT326" s="41">
        <f t="shared" si="409"/>
        <v>-19453152.92285686</v>
      </c>
      <c r="CU326" s="112">
        <f t="shared" si="410"/>
        <v>0</v>
      </c>
    </row>
    <row r="327" spans="2:110" x14ac:dyDescent="0.25">
      <c r="B327" s="129">
        <v>50</v>
      </c>
      <c r="C327" s="114">
        <f>+$D$77-(B327-0.5)*$G$270</f>
        <v>-96.549056603773579</v>
      </c>
      <c r="D327" s="41" t="str">
        <f t="shared" si="413"/>
        <v/>
      </c>
      <c r="E327" s="41">
        <f t="shared" si="327"/>
        <v>1246.5490566037736</v>
      </c>
      <c r="F327" s="41">
        <f t="shared" si="328"/>
        <v>750</v>
      </c>
      <c r="G327" s="41">
        <f t="shared" si="329"/>
        <v>1053.4509433962264</v>
      </c>
      <c r="H327" s="41" t="str">
        <f t="shared" si="330"/>
        <v/>
      </c>
      <c r="I327" s="41">
        <f t="shared" si="331"/>
        <v>-1053.4509433962264</v>
      </c>
      <c r="J327" s="41">
        <f t="shared" si="332"/>
        <v>-750</v>
      </c>
      <c r="K327" s="121">
        <f t="shared" si="333"/>
        <v>-1246.5490566037736</v>
      </c>
      <c r="L327" s="126" t="str">
        <f t="shared" si="414"/>
        <v/>
      </c>
      <c r="M327" s="41">
        <f t="shared" si="334"/>
        <v>246.54905660377358</v>
      </c>
      <c r="N327" s="41">
        <f t="shared" si="335"/>
        <v>-150</v>
      </c>
      <c r="O327" s="41">
        <f t="shared" si="336"/>
        <v>53.450943396226428</v>
      </c>
      <c r="P327" s="41" t="str">
        <f t="shared" si="337"/>
        <v/>
      </c>
      <c r="Q327" s="41">
        <f t="shared" si="338"/>
        <v>-753.45094339622653</v>
      </c>
      <c r="R327" s="41">
        <f t="shared" si="339"/>
        <v>-550</v>
      </c>
      <c r="S327" s="112">
        <f t="shared" si="340"/>
        <v>-946.54905660377347</v>
      </c>
      <c r="T327" s="123" t="str">
        <f t="shared" si="415"/>
        <v/>
      </c>
      <c r="U327" s="41">
        <f t="shared" si="341"/>
        <v>946.54905660377347</v>
      </c>
      <c r="V327" s="41">
        <f t="shared" si="342"/>
        <v>550</v>
      </c>
      <c r="W327" s="41">
        <f t="shared" si="343"/>
        <v>753.45094339622653</v>
      </c>
      <c r="X327" s="41" t="str">
        <f t="shared" si="344"/>
        <v/>
      </c>
      <c r="Y327" s="41">
        <f t="shared" si="345"/>
        <v>-53.450943396226428</v>
      </c>
      <c r="Z327" s="41">
        <f t="shared" si="346"/>
        <v>150</v>
      </c>
      <c r="AA327" s="41">
        <f t="shared" si="347"/>
        <v>-246.54905660377358</v>
      </c>
      <c r="AB327" s="53"/>
      <c r="AC327" s="126" t="str">
        <f t="shared" si="416"/>
        <v/>
      </c>
      <c r="AD327" s="41" t="str">
        <f t="shared" si="348"/>
        <v/>
      </c>
      <c r="AE327" s="41">
        <f t="shared" si="349"/>
        <v>750</v>
      </c>
      <c r="AF327" s="41" t="str">
        <f t="shared" si="350"/>
        <v/>
      </c>
      <c r="AG327" s="41" t="str">
        <f t="shared" si="351"/>
        <v/>
      </c>
      <c r="AH327" s="41" t="str">
        <f t="shared" si="352"/>
        <v/>
      </c>
      <c r="AI327" s="41">
        <f t="shared" si="353"/>
        <v>-750</v>
      </c>
      <c r="AJ327" s="112" t="str">
        <f t="shared" si="354"/>
        <v/>
      </c>
      <c r="AK327" s="126" t="str">
        <f t="shared" si="417"/>
        <v/>
      </c>
      <c r="AL327" s="41" t="str">
        <f t="shared" si="355"/>
        <v/>
      </c>
      <c r="AM327" s="41">
        <f t="shared" si="356"/>
        <v>-150</v>
      </c>
      <c r="AN327" s="41" t="str">
        <f t="shared" si="357"/>
        <v/>
      </c>
      <c r="AO327" s="41" t="str">
        <f t="shared" si="358"/>
        <v/>
      </c>
      <c r="AP327" s="41" t="str">
        <f t="shared" si="359"/>
        <v/>
      </c>
      <c r="AQ327" s="41">
        <f t="shared" si="360"/>
        <v>-550</v>
      </c>
      <c r="AR327" s="112" t="str">
        <f t="shared" si="361"/>
        <v/>
      </c>
      <c r="AS327" s="123" t="str">
        <f t="shared" si="418"/>
        <v/>
      </c>
      <c r="AT327" s="41" t="str">
        <f t="shared" si="362"/>
        <v/>
      </c>
      <c r="AU327" s="41">
        <f t="shared" si="363"/>
        <v>550</v>
      </c>
      <c r="AV327" s="41" t="str">
        <f t="shared" si="364"/>
        <v/>
      </c>
      <c r="AW327" s="41" t="str">
        <f t="shared" si="365"/>
        <v/>
      </c>
      <c r="AX327" s="41" t="str">
        <f t="shared" si="366"/>
        <v/>
      </c>
      <c r="AY327" s="41">
        <f t="shared" si="367"/>
        <v>150</v>
      </c>
      <c r="AZ327" s="41" t="str">
        <f t="shared" si="419"/>
        <v/>
      </c>
      <c r="BA327" s="53"/>
      <c r="BB327" s="147" cm="1">
        <f t="array" ref="BB327:BG327">IFERROR(_xlfn._xlws.SORT(_xlfn.UNIQUE(_xlfn._xlws.FILTER($AC327:$AZ327,ISNUMBER($AC327:$AZ327)),TRUE),,,TRUE),"")</f>
        <v>-750</v>
      </c>
      <c r="BC327" s="51">
        <v>-550</v>
      </c>
      <c r="BD327" s="51">
        <v>-150</v>
      </c>
      <c r="BE327" s="51">
        <v>150</v>
      </c>
      <c r="BF327" s="51">
        <v>550</v>
      </c>
      <c r="BG327" s="51">
        <v>750</v>
      </c>
      <c r="BH327" s="51"/>
      <c r="BI327" s="51"/>
      <c r="BJ327" s="51">
        <f t="shared" si="420"/>
        <v>-96.549056603773579</v>
      </c>
      <c r="BK327" s="51">
        <f t="shared" si="368"/>
        <v>-96.549056603773579</v>
      </c>
      <c r="BL327" s="51">
        <f t="shared" si="369"/>
        <v>-96.549056603773579</v>
      </c>
      <c r="BM327" s="51">
        <f t="shared" si="370"/>
        <v>-96.549056603773579</v>
      </c>
      <c r="BN327" s="51">
        <f t="shared" si="371"/>
        <v>-96.549056603773579</v>
      </c>
      <c r="BO327" s="51">
        <f t="shared" si="372"/>
        <v>-96.549056603773579</v>
      </c>
      <c r="BP327" s="51" t="str">
        <f t="shared" si="373"/>
        <v/>
      </c>
      <c r="BQ327" s="148" t="str">
        <f t="shared" si="374"/>
        <v/>
      </c>
      <c r="BR327" s="170">
        <f t="shared" si="398"/>
        <v>6</v>
      </c>
      <c r="BS327" s="172">
        <f t="shared" si="399"/>
        <v>200</v>
      </c>
      <c r="BT327" s="172" t="str">
        <f t="shared" si="375"/>
        <v>hole</v>
      </c>
      <c r="BU327" s="172">
        <f t="shared" si="376"/>
        <v>300</v>
      </c>
      <c r="BV327" s="172" t="str">
        <f t="shared" si="377"/>
        <v>hole</v>
      </c>
      <c r="BW327" s="172">
        <f t="shared" si="378"/>
        <v>200</v>
      </c>
      <c r="BX327" s="172">
        <f t="shared" si="379"/>
        <v>0</v>
      </c>
      <c r="BY327" s="173">
        <f t="shared" si="380"/>
        <v>0</v>
      </c>
      <c r="BZ327" s="123" cm="1">
        <f t="array" ref="BZ327">IF(ISEVEN(BR327),SUM(BS327:BY327),SUM(ABS(BS327:BY327)))</f>
        <v>700</v>
      </c>
      <c r="CA327" s="112">
        <f t="shared" si="400"/>
        <v>9850.1886792452824</v>
      </c>
      <c r="CB327" s="126">
        <f t="shared" si="401"/>
        <v>-650</v>
      </c>
      <c r="CC327" s="41">
        <f t="shared" si="381"/>
        <v>0</v>
      </c>
      <c r="CD327" s="41">
        <f t="shared" si="382"/>
        <v>0</v>
      </c>
      <c r="CE327" s="41">
        <f t="shared" si="383"/>
        <v>0</v>
      </c>
      <c r="CF327" s="41">
        <f t="shared" si="384"/>
        <v>650</v>
      </c>
      <c r="CG327" s="41">
        <f t="shared" si="385"/>
        <v>0</v>
      </c>
      <c r="CH327" s="112">
        <f t="shared" si="386"/>
        <v>0</v>
      </c>
      <c r="CI327" s="196">
        <f t="shared" si="402"/>
        <v>0</v>
      </c>
      <c r="CJ327" s="2">
        <f t="shared" si="403"/>
        <v>-96.549056603773579</v>
      </c>
      <c r="CK327" s="200">
        <f t="shared" si="421"/>
        <v>0</v>
      </c>
      <c r="CL327" s="201">
        <f t="shared" si="422"/>
        <v>-96.549056603773579</v>
      </c>
      <c r="CN327" s="126">
        <f t="shared" si="423"/>
        <v>-96.549056603773579</v>
      </c>
      <c r="CO327" s="50">
        <f t="shared" si="404"/>
        <v>1.4400796460176993E-3</v>
      </c>
      <c r="CP327" s="40">
        <f t="shared" si="405"/>
        <v>23.501368632126638</v>
      </c>
      <c r="CQ327" s="41">
        <f t="shared" si="406"/>
        <v>231492.915246944</v>
      </c>
      <c r="CR327" s="41">
        <f t="shared" si="407"/>
        <v>231492.915246944</v>
      </c>
      <c r="CS327" s="41">
        <f t="shared" si="408"/>
        <v>0</v>
      </c>
      <c r="CT327" s="41">
        <f t="shared" si="409"/>
        <v>-22350422.577549756</v>
      </c>
      <c r="CU327" s="112">
        <f t="shared" si="410"/>
        <v>0</v>
      </c>
    </row>
    <row r="330" spans="2:110" s="281" customFormat="1" x14ac:dyDescent="0.25">
      <c r="D330" s="282"/>
      <c r="E330" s="283"/>
      <c r="G330" s="283"/>
      <c r="H330" s="283"/>
      <c r="I330" s="284"/>
      <c r="J330" s="284"/>
      <c r="K330" s="284"/>
      <c r="L330" s="284"/>
      <c r="M330" s="285"/>
    </row>
    <row r="331" spans="2:110" ht="16.5" thickBot="1" x14ac:dyDescent="0.3">
      <c r="C331" s="278" t="s">
        <v>157</v>
      </c>
      <c r="D331" s="178"/>
      <c r="E331" s="86"/>
      <c r="G331" s="86"/>
      <c r="H331" s="86"/>
      <c r="I331" s="8"/>
      <c r="J331" s="8"/>
      <c r="K331" s="8"/>
      <c r="L331" s="8"/>
      <c r="M331" s="179"/>
    </row>
    <row r="332" spans="2:110" ht="17.25" thickTop="1" thickBot="1" x14ac:dyDescent="0.3">
      <c r="C332" s="11" t="s">
        <v>70</v>
      </c>
      <c r="D332" s="12"/>
      <c r="E332" s="12"/>
      <c r="F332" s="186" t="s">
        <v>17</v>
      </c>
      <c r="G332" s="187">
        <f>INDEX(D$71:U$71,MATCH(MIN(D$73:U$73),D$73:U$73,0))</f>
        <v>6</v>
      </c>
      <c r="H332" s="181"/>
      <c r="I332" s="8"/>
      <c r="J332" s="8"/>
      <c r="K332" s="8"/>
      <c r="L332" s="8"/>
      <c r="M332" s="179"/>
      <c r="O332" s="180" t="s">
        <v>158</v>
      </c>
    </row>
    <row r="333" spans="2:110" ht="15.75" thickTop="1" x14ac:dyDescent="0.25">
      <c r="C333" s="13" t="s">
        <v>71</v>
      </c>
      <c r="E333" t="s">
        <v>9</v>
      </c>
      <c r="F333" s="7" t="s">
        <v>17</v>
      </c>
      <c r="G333" s="86">
        <f>+MIN(D$73:U$73)</f>
        <v>-530</v>
      </c>
      <c r="H333" s="182"/>
      <c r="I333" s="8"/>
      <c r="L333" t="s">
        <v>97</v>
      </c>
      <c r="N333" s="179"/>
      <c r="O333" s="18"/>
      <c r="P333" s="19" t="s">
        <v>129</v>
      </c>
      <c r="Q333" s="279" t="s">
        <v>23</v>
      </c>
      <c r="R333" s="20" t="s">
        <v>142</v>
      </c>
    </row>
    <row r="334" spans="2:110" x14ac:dyDescent="0.25">
      <c r="C334" s="13"/>
      <c r="E334" t="s">
        <v>143</v>
      </c>
      <c r="F334" s="7" t="s">
        <v>17</v>
      </c>
      <c r="G334" s="86">
        <f>+$D$77-G333</f>
        <v>1130</v>
      </c>
      <c r="H334" s="182"/>
      <c r="I334" t="s">
        <v>148</v>
      </c>
      <c r="L334" s="23" t="s">
        <v>15</v>
      </c>
      <c r="M334" s="25" t="s">
        <v>9</v>
      </c>
      <c r="N334" s="179"/>
      <c r="O334" s="289" t="s">
        <v>11</v>
      </c>
      <c r="P334" s="286">
        <f>+CQ344/10^3</f>
        <v>11565.746513380767</v>
      </c>
      <c r="Q334" s="287">
        <f>+DE344/10^3</f>
        <v>794.92775833237283</v>
      </c>
      <c r="R334" s="288">
        <f>+P334+Q334</f>
        <v>12360.67427171314</v>
      </c>
      <c r="V334" s="2"/>
      <c r="W334" s="2"/>
    </row>
    <row r="335" spans="2:110" ht="15.75" thickBot="1" x14ac:dyDescent="0.3">
      <c r="C335" s="13"/>
      <c r="E335" t="s">
        <v>25</v>
      </c>
      <c r="F335" s="7" t="s">
        <v>17</v>
      </c>
      <c r="G335" s="294">
        <f>ecu/(ecu+0.005)*G334</f>
        <v>449.27710843373495</v>
      </c>
      <c r="H335" s="182"/>
      <c r="I335" t="s">
        <v>149</v>
      </c>
      <c r="L335" s="188">
        <f>E294</f>
        <v>782.18301886792437</v>
      </c>
      <c r="M335" s="189">
        <f>+G333</f>
        <v>-530</v>
      </c>
      <c r="N335" s="179"/>
      <c r="O335" s="289" t="s">
        <v>13</v>
      </c>
      <c r="P335" s="286">
        <f>+SQRT(P336^2 +P337^2)</f>
        <v>4683.7408067374754</v>
      </c>
      <c r="Q335" s="286">
        <f t="shared" ref="Q335:R335" si="424">+SQRT(Q336^2 +Q337^2)</f>
        <v>1982.7528734700832</v>
      </c>
      <c r="R335" s="288">
        <f t="shared" si="424"/>
        <v>6666.493680207559</v>
      </c>
      <c r="V335" s="2"/>
      <c r="W335" s="2"/>
    </row>
    <row r="336" spans="2:110" ht="15.75" thickTop="1" x14ac:dyDescent="0.25">
      <c r="C336" s="183" t="s">
        <v>72</v>
      </c>
      <c r="D336" s="179"/>
      <c r="F336" s="7" t="s">
        <v>17</v>
      </c>
      <c r="G336" s="61">
        <v>50</v>
      </c>
      <c r="H336" s="182"/>
      <c r="I336" s="290" t="s">
        <v>146</v>
      </c>
      <c r="J336" s="291">
        <f>+ecu*(G335-h/2)/G335</f>
        <v>1.0964601769911505E-3</v>
      </c>
      <c r="L336" s="190" t="str">
        <f>+D294</f>
        <v/>
      </c>
      <c r="M336" s="157">
        <f>+G333</f>
        <v>-530</v>
      </c>
      <c r="O336" s="21" t="s">
        <v>126</v>
      </c>
      <c r="P336" s="62">
        <f>+CT344/10^6</f>
        <v>4683.7408067374754</v>
      </c>
      <c r="Q336" s="280">
        <f>+DJ344/10^6</f>
        <v>1982.7528734700832</v>
      </c>
      <c r="R336" s="100">
        <f t="shared" ref="R336" si="425">+P336+Q336</f>
        <v>6666.493680207559</v>
      </c>
      <c r="CN336" s="70" t="s">
        <v>101</v>
      </c>
      <c r="CO336" s="71"/>
      <c r="CP336" s="71"/>
      <c r="CQ336" s="71"/>
      <c r="CR336" s="71" t="s">
        <v>102</v>
      </c>
      <c r="CS336" s="71"/>
      <c r="CT336" s="72"/>
      <c r="CW336" s="70" t="s">
        <v>101</v>
      </c>
      <c r="CX336" s="71"/>
      <c r="CY336" s="71"/>
      <c r="CZ336" s="71"/>
      <c r="DA336" s="71"/>
      <c r="DB336" s="71" t="s">
        <v>105</v>
      </c>
      <c r="DC336" s="71"/>
      <c r="DD336" s="71"/>
      <c r="DE336" s="71"/>
      <c r="DF336" s="72"/>
    </row>
    <row r="337" spans="2:116" ht="15.75" thickBot="1" x14ac:dyDescent="0.3">
      <c r="C337" s="15" t="s">
        <v>73</v>
      </c>
      <c r="D337" s="16"/>
      <c r="E337" s="16"/>
      <c r="F337" s="184" t="s">
        <v>17</v>
      </c>
      <c r="G337" s="185">
        <f>G335/G336</f>
        <v>8.9855421686746997</v>
      </c>
      <c r="H337" s="17"/>
      <c r="I337" s="292" t="s">
        <v>147</v>
      </c>
      <c r="J337" s="293">
        <f>+ecu/G335</f>
        <v>7.3451327433628317E-6</v>
      </c>
      <c r="O337" s="22" t="s">
        <v>127</v>
      </c>
      <c r="P337" s="89">
        <f>+CU344/10^6</f>
        <v>0</v>
      </c>
      <c r="Q337" s="277">
        <f>+DK344/10^6</f>
        <v>0</v>
      </c>
      <c r="R337" s="101">
        <f>+P337+Q337</f>
        <v>0</v>
      </c>
      <c r="CN337" s="154" t="s">
        <v>103</v>
      </c>
      <c r="CO337" s="205"/>
      <c r="CP337" s="205"/>
      <c r="CQ337" s="205"/>
      <c r="CR337" s="205"/>
      <c r="CS337" s="205"/>
      <c r="CT337" s="191"/>
      <c r="CW337" s="154" t="s">
        <v>106</v>
      </c>
      <c r="CX337" s="205"/>
      <c r="CY337" s="205"/>
      <c r="CZ337" s="205"/>
      <c r="DA337" s="205"/>
      <c r="DB337" s="205"/>
      <c r="DC337" s="205"/>
      <c r="DD337" s="205"/>
      <c r="DE337" s="205"/>
      <c r="DF337" s="191"/>
    </row>
    <row r="338" spans="2:116" ht="15.75" thickTop="1" x14ac:dyDescent="0.25">
      <c r="CN338" s="154" t="s">
        <v>104</v>
      </c>
      <c r="CO338" s="205"/>
      <c r="CP338" s="205"/>
      <c r="CQ338" s="205"/>
      <c r="CR338" s="205"/>
      <c r="CS338" s="205"/>
      <c r="CT338" s="191"/>
      <c r="CW338" s="154" t="s">
        <v>104</v>
      </c>
      <c r="CX338" s="205"/>
      <c r="CY338" s="205"/>
      <c r="CZ338" s="205"/>
      <c r="DA338" s="205"/>
      <c r="DB338" s="205" t="s">
        <v>107</v>
      </c>
      <c r="DC338" s="205"/>
      <c r="DD338" s="205"/>
      <c r="DE338" s="205"/>
      <c r="DF338" s="191"/>
    </row>
    <row r="339" spans="2:116" x14ac:dyDescent="0.25">
      <c r="D339" s="5" t="s">
        <v>82</v>
      </c>
      <c r="L339" s="69" t="s">
        <v>58</v>
      </c>
      <c r="AC339" s="69" t="s">
        <v>79</v>
      </c>
      <c r="BB339" s="69" t="s">
        <v>83</v>
      </c>
      <c r="BS339" s="69" t="s">
        <v>88</v>
      </c>
      <c r="CN339" s="154" t="s">
        <v>115</v>
      </c>
      <c r="CO339" s="205"/>
      <c r="CP339" s="205"/>
      <c r="CQ339" s="205"/>
      <c r="CR339" s="205"/>
      <c r="CS339" s="205"/>
      <c r="CT339" s="191"/>
      <c r="CW339" s="154" t="s">
        <v>123</v>
      </c>
      <c r="CX339" s="205"/>
      <c r="CY339" s="205"/>
      <c r="CZ339" s="205"/>
      <c r="DA339" s="205"/>
      <c r="DB339" s="205"/>
      <c r="DC339" s="205"/>
      <c r="DD339" s="205"/>
      <c r="DE339" s="205"/>
      <c r="DF339" s="191"/>
    </row>
    <row r="340" spans="2:116" x14ac:dyDescent="0.25">
      <c r="D340" s="70" t="s">
        <v>52</v>
      </c>
      <c r="E340" s="71"/>
      <c r="F340" s="71"/>
      <c r="G340" s="71"/>
      <c r="H340" s="71"/>
      <c r="I340" s="71"/>
      <c r="J340" s="72"/>
      <c r="L340" s="70" t="s">
        <v>59</v>
      </c>
      <c r="M340" s="71"/>
      <c r="N340" s="71"/>
      <c r="O340" s="72"/>
      <c r="AC340" s="70" t="s">
        <v>80</v>
      </c>
      <c r="AD340" s="71"/>
      <c r="AE340" s="71"/>
      <c r="AF340" s="71"/>
      <c r="AG340" s="71"/>
      <c r="AH340" s="72"/>
      <c r="BB340" s="70" t="s">
        <v>84</v>
      </c>
      <c r="BC340" s="71"/>
      <c r="BD340" s="71"/>
      <c r="BE340" s="71"/>
      <c r="BF340" s="71"/>
      <c r="BG340" s="72"/>
      <c r="BS340" s="70" t="s">
        <v>90</v>
      </c>
      <c r="BT340" s="71"/>
      <c r="BU340" s="71"/>
      <c r="BV340" s="71"/>
      <c r="BW340" s="71"/>
      <c r="BX340" s="72"/>
      <c r="CI340" s="63" t="s">
        <v>152</v>
      </c>
      <c r="CJ340" s="64"/>
      <c r="CK340" s="65"/>
      <c r="CN340" s="154" t="s">
        <v>124</v>
      </c>
      <c r="CO340" s="205"/>
      <c r="CP340" s="205"/>
      <c r="CQ340" s="205"/>
      <c r="CR340" s="205"/>
      <c r="CS340" s="205"/>
      <c r="CT340" s="191"/>
      <c r="CW340" s="154" t="s">
        <v>125</v>
      </c>
      <c r="CX340" s="205"/>
      <c r="CY340" s="205"/>
      <c r="CZ340" s="205"/>
      <c r="DA340" s="205"/>
      <c r="DB340" s="205"/>
      <c r="DC340" s="205"/>
      <c r="DD340" s="205"/>
      <c r="DE340" s="205"/>
      <c r="DF340" s="191"/>
    </row>
    <row r="341" spans="2:116" x14ac:dyDescent="0.25">
      <c r="D341" s="73" t="s">
        <v>53</v>
      </c>
      <c r="E341" s="74"/>
      <c r="F341" s="74" t="s">
        <v>54</v>
      </c>
      <c r="G341" s="74"/>
      <c r="H341" s="74" t="s">
        <v>55</v>
      </c>
      <c r="I341" s="74"/>
      <c r="J341" s="75"/>
      <c r="L341" s="73" t="s">
        <v>60</v>
      </c>
      <c r="M341" s="74"/>
      <c r="N341" s="74"/>
      <c r="O341" s="75"/>
      <c r="AC341" s="73" t="s">
        <v>81</v>
      </c>
      <c r="AD341" s="74"/>
      <c r="AE341" s="74"/>
      <c r="AF341" s="74"/>
      <c r="AG341" s="74"/>
      <c r="AH341" s="75"/>
      <c r="BB341" s="73" t="s">
        <v>85</v>
      </c>
      <c r="BC341" s="74"/>
      <c r="BD341" s="74"/>
      <c r="BE341" s="74"/>
      <c r="BF341" s="74"/>
      <c r="BG341" s="75"/>
      <c r="BS341" s="73" t="s">
        <v>89</v>
      </c>
      <c r="BT341" s="74"/>
      <c r="BU341" s="74"/>
      <c r="BV341" s="74"/>
      <c r="BW341" s="74"/>
      <c r="BX341" s="75"/>
      <c r="CC341" s="192" t="s">
        <v>111</v>
      </c>
      <c r="CD341" s="193"/>
      <c r="CE341" s="194"/>
      <c r="CF341" s="195"/>
      <c r="CI341" s="66" t="s">
        <v>153</v>
      </c>
      <c r="CJ341" s="67"/>
      <c r="CK341" s="68"/>
      <c r="CN341" s="73" t="s">
        <v>116</v>
      </c>
      <c r="CO341" s="74"/>
      <c r="CP341" s="74"/>
      <c r="CQ341" s="74"/>
      <c r="CR341" s="74"/>
      <c r="CS341" s="74"/>
      <c r="CT341" s="75"/>
      <c r="CW341" s="73" t="s">
        <v>116</v>
      </c>
      <c r="CX341" s="74"/>
      <c r="CY341" s="74"/>
      <c r="CZ341" s="74"/>
      <c r="DA341" s="74"/>
      <c r="DB341" s="74"/>
      <c r="DC341" s="74"/>
      <c r="DD341" s="74"/>
      <c r="DE341" s="74"/>
      <c r="DF341" s="75"/>
    </row>
    <row r="342" spans="2:116" ht="16.5" thickBot="1" x14ac:dyDescent="0.3">
      <c r="C342" s="61" t="s">
        <v>144</v>
      </c>
      <c r="CA342" s="61" t="s">
        <v>144</v>
      </c>
      <c r="CI342" t="s">
        <v>112</v>
      </c>
      <c r="CN342" s="180" t="s">
        <v>40</v>
      </c>
      <c r="CO342" s="61" t="s">
        <v>144</v>
      </c>
      <c r="CW342" s="180" t="s">
        <v>39</v>
      </c>
      <c r="CX342" s="180"/>
      <c r="DA342" s="61" t="s">
        <v>144</v>
      </c>
    </row>
    <row r="343" spans="2:116" ht="24.75" customHeight="1" thickTop="1" x14ac:dyDescent="0.25">
      <c r="B343" s="18"/>
      <c r="C343" s="19"/>
      <c r="D343" s="115" t="s">
        <v>76</v>
      </c>
      <c r="E343" s="115"/>
      <c r="F343" s="116"/>
      <c r="G343" s="117"/>
      <c r="H343" s="115"/>
      <c r="I343" s="115"/>
      <c r="J343" s="115"/>
      <c r="K343" s="120"/>
      <c r="L343" s="124" t="s">
        <v>77</v>
      </c>
      <c r="M343" s="118"/>
      <c r="N343" s="118"/>
      <c r="O343" s="118"/>
      <c r="P343" s="118"/>
      <c r="Q343" s="118"/>
      <c r="R343" s="118"/>
      <c r="S343" s="125"/>
      <c r="T343" s="141" t="s">
        <v>78</v>
      </c>
      <c r="U343" s="142"/>
      <c r="V343" s="142"/>
      <c r="W343" s="142"/>
      <c r="X343" s="142"/>
      <c r="Y343" s="142"/>
      <c r="Z343" s="142"/>
      <c r="AA343" s="142"/>
      <c r="AB343" s="143"/>
      <c r="AC343" s="127" t="s">
        <v>76</v>
      </c>
      <c r="AD343" s="115"/>
      <c r="AE343" s="116"/>
      <c r="AF343" s="117"/>
      <c r="AG343" s="115"/>
      <c r="AH343" s="115"/>
      <c r="AI343" s="115"/>
      <c r="AJ343" s="128"/>
      <c r="AK343" s="124" t="s">
        <v>77</v>
      </c>
      <c r="AL343" s="118"/>
      <c r="AM343" s="118"/>
      <c r="AN343" s="118"/>
      <c r="AO343" s="118"/>
      <c r="AP343" s="118"/>
      <c r="AQ343" s="118"/>
      <c r="AR343" s="125"/>
      <c r="AS343" s="141" t="s">
        <v>78</v>
      </c>
      <c r="AT343" s="142"/>
      <c r="AU343" s="142"/>
      <c r="AV343" s="142"/>
      <c r="AW343" s="142"/>
      <c r="AX343" s="142"/>
      <c r="AY343" s="142"/>
      <c r="AZ343" s="142"/>
      <c r="BA343" s="143"/>
      <c r="BB343" s="139" t="s">
        <v>86</v>
      </c>
      <c r="BC343" s="119"/>
      <c r="BD343" s="119"/>
      <c r="BE343" s="119"/>
      <c r="BF343" s="119"/>
      <c r="BG343" s="119"/>
      <c r="BH343" s="119"/>
      <c r="BI343" s="119"/>
      <c r="BJ343" s="122" t="s">
        <v>87</v>
      </c>
      <c r="BK343" s="119"/>
      <c r="BL343" s="119"/>
      <c r="BM343" s="119"/>
      <c r="BN343" s="119"/>
      <c r="BO343" s="119"/>
      <c r="BP343" s="119"/>
      <c r="BQ343" s="140"/>
      <c r="BR343" s="18" t="s">
        <v>91</v>
      </c>
      <c r="BS343" s="119" t="s">
        <v>92</v>
      </c>
      <c r="BT343" s="113"/>
      <c r="BU343" s="113"/>
      <c r="BV343" s="113"/>
      <c r="BW343" s="113"/>
      <c r="BX343" s="113"/>
      <c r="BY343" s="149"/>
      <c r="BZ343" s="151" t="s">
        <v>93</v>
      </c>
      <c r="CA343" s="152" t="s">
        <v>74</v>
      </c>
      <c r="CB343" s="139" t="s">
        <v>110</v>
      </c>
      <c r="CC343" s="113"/>
      <c r="CD343" s="113"/>
      <c r="CE343" s="113"/>
      <c r="CF343" s="113"/>
      <c r="CG343" s="113"/>
      <c r="CH343" s="149"/>
      <c r="CI343" s="202" t="s">
        <v>15</v>
      </c>
      <c r="CJ343" s="203" t="s">
        <v>9</v>
      </c>
      <c r="CK343" s="203" t="s">
        <v>15</v>
      </c>
      <c r="CL343" s="204" t="s">
        <v>9</v>
      </c>
      <c r="CN343" s="42" t="s">
        <v>9</v>
      </c>
      <c r="CO343" s="43" t="s">
        <v>27</v>
      </c>
      <c r="CP343" s="43" t="s">
        <v>28</v>
      </c>
      <c r="CQ343" s="43" t="s">
        <v>37</v>
      </c>
      <c r="CR343" s="43" t="s">
        <v>113</v>
      </c>
      <c r="CS343" s="43" t="s">
        <v>114</v>
      </c>
      <c r="CT343" s="43" t="s">
        <v>117</v>
      </c>
      <c r="CU343" s="44" t="s">
        <v>118</v>
      </c>
      <c r="CW343" s="42" t="s">
        <v>63</v>
      </c>
      <c r="CX343" s="43" t="s">
        <v>137</v>
      </c>
      <c r="CY343" s="43" t="s">
        <v>9</v>
      </c>
      <c r="CZ343" s="43" t="s">
        <v>154</v>
      </c>
      <c r="DA343" s="43" t="s">
        <v>32</v>
      </c>
      <c r="DB343" s="43" t="s">
        <v>31</v>
      </c>
      <c r="DC343" s="43" t="s">
        <v>28</v>
      </c>
      <c r="DD343" s="43" t="s">
        <v>33</v>
      </c>
      <c r="DE343" s="43" t="s">
        <v>34</v>
      </c>
      <c r="DF343" s="43" t="s">
        <v>155</v>
      </c>
      <c r="DG343" s="43" t="s">
        <v>154</v>
      </c>
      <c r="DH343" s="43" t="s">
        <v>119</v>
      </c>
      <c r="DI343" s="43" t="s">
        <v>120</v>
      </c>
      <c r="DJ343" s="43" t="s">
        <v>121</v>
      </c>
      <c r="DK343" s="44" t="s">
        <v>122</v>
      </c>
    </row>
    <row r="344" spans="2:116" s="30" customFormat="1" x14ac:dyDescent="0.25">
      <c r="B344" s="129" t="s">
        <v>75</v>
      </c>
      <c r="C344" s="130" t="s">
        <v>98</v>
      </c>
      <c r="D344" s="131">
        <v>1</v>
      </c>
      <c r="E344" s="131">
        <v>2</v>
      </c>
      <c r="F344" s="131">
        <v>3</v>
      </c>
      <c r="G344" s="131">
        <v>4</v>
      </c>
      <c r="H344" s="131">
        <v>5</v>
      </c>
      <c r="I344" s="131">
        <v>6</v>
      </c>
      <c r="J344" s="131">
        <v>7</v>
      </c>
      <c r="K344" s="132">
        <v>8</v>
      </c>
      <c r="L344" s="133">
        <v>1</v>
      </c>
      <c r="M344" s="134">
        <v>2</v>
      </c>
      <c r="N344" s="134">
        <v>3</v>
      </c>
      <c r="O344" s="134">
        <v>4</v>
      </c>
      <c r="P344" s="134">
        <v>5</v>
      </c>
      <c r="Q344" s="134">
        <v>6</v>
      </c>
      <c r="R344" s="134">
        <v>7</v>
      </c>
      <c r="S344" s="135">
        <v>8</v>
      </c>
      <c r="T344" s="144">
        <v>1</v>
      </c>
      <c r="U344" s="145">
        <v>2</v>
      </c>
      <c r="V344" s="145">
        <v>3</v>
      </c>
      <c r="W344" s="145">
        <v>4</v>
      </c>
      <c r="X344" s="145">
        <v>5</v>
      </c>
      <c r="Y344" s="145">
        <v>6</v>
      </c>
      <c r="Z344" s="145">
        <v>7</v>
      </c>
      <c r="AA344" s="145">
        <v>8</v>
      </c>
      <c r="AB344" s="146"/>
      <c r="AC344" s="136">
        <v>1</v>
      </c>
      <c r="AD344" s="131">
        <v>2</v>
      </c>
      <c r="AE344" s="131">
        <v>3</v>
      </c>
      <c r="AF344" s="131">
        <v>4</v>
      </c>
      <c r="AG344" s="131">
        <v>5</v>
      </c>
      <c r="AH344" s="131">
        <v>6</v>
      </c>
      <c r="AI344" s="131">
        <v>7</v>
      </c>
      <c r="AJ344" s="137">
        <v>8</v>
      </c>
      <c r="AK344" s="133">
        <v>1</v>
      </c>
      <c r="AL344" s="134">
        <v>2</v>
      </c>
      <c r="AM344" s="134">
        <v>3</v>
      </c>
      <c r="AN344" s="134">
        <v>4</v>
      </c>
      <c r="AO344" s="134">
        <v>5</v>
      </c>
      <c r="AP344" s="134">
        <v>6</v>
      </c>
      <c r="AQ344" s="134">
        <v>7</v>
      </c>
      <c r="AR344" s="135">
        <v>8</v>
      </c>
      <c r="AS344" s="144">
        <v>1</v>
      </c>
      <c r="AT344" s="145">
        <v>2</v>
      </c>
      <c r="AU344" s="145">
        <v>3</v>
      </c>
      <c r="AV344" s="145">
        <v>4</v>
      </c>
      <c r="AW344" s="145">
        <v>5</v>
      </c>
      <c r="AX344" s="145">
        <v>6</v>
      </c>
      <c r="AY344" s="145">
        <v>7</v>
      </c>
      <c r="AZ344" s="145">
        <v>8</v>
      </c>
      <c r="BA344" s="146"/>
      <c r="BB344" s="129">
        <v>1</v>
      </c>
      <c r="BC344" s="130">
        <v>2</v>
      </c>
      <c r="BD344" s="130">
        <v>3</v>
      </c>
      <c r="BE344" s="130">
        <v>4</v>
      </c>
      <c r="BF344" s="130">
        <v>5</v>
      </c>
      <c r="BG344" s="130">
        <v>6</v>
      </c>
      <c r="BH344" s="130">
        <v>7</v>
      </c>
      <c r="BI344" s="130">
        <v>8</v>
      </c>
      <c r="BJ344" s="130">
        <v>1</v>
      </c>
      <c r="BK344" s="130">
        <v>2</v>
      </c>
      <c r="BL344" s="130">
        <v>3</v>
      </c>
      <c r="BM344" s="130">
        <v>4</v>
      </c>
      <c r="BN344" s="130">
        <v>5</v>
      </c>
      <c r="BO344" s="130">
        <v>6</v>
      </c>
      <c r="BP344" s="130">
        <v>7</v>
      </c>
      <c r="BQ344" s="138">
        <v>8</v>
      </c>
      <c r="BR344" s="129"/>
      <c r="BS344" s="130">
        <v>1</v>
      </c>
      <c r="BT344" s="130">
        <v>2</v>
      </c>
      <c r="BU344" s="130">
        <v>3</v>
      </c>
      <c r="BV344" s="130">
        <v>4</v>
      </c>
      <c r="BW344" s="130">
        <v>5</v>
      </c>
      <c r="BX344" s="130">
        <v>6</v>
      </c>
      <c r="BY344" s="138">
        <v>7</v>
      </c>
      <c r="BZ344" s="150">
        <f>+SUM(BZ345:BZ394)</f>
        <v>50476.496385542174</v>
      </c>
      <c r="CA344" s="153">
        <f>+SUM(CA345:CA394)</f>
        <v>453558.6867992453</v>
      </c>
      <c r="CB344" s="129">
        <v>1</v>
      </c>
      <c r="CC344" s="130">
        <v>2</v>
      </c>
      <c r="CD344" s="130">
        <v>3</v>
      </c>
      <c r="CE344" s="130">
        <v>4</v>
      </c>
      <c r="CF344" s="130">
        <v>5</v>
      </c>
      <c r="CG344" s="130">
        <v>6</v>
      </c>
      <c r="CH344" s="138">
        <v>7</v>
      </c>
      <c r="CI344" s="197">
        <f>+SUM(CI345:CI394)</f>
        <v>0</v>
      </c>
      <c r="CJ344" s="198">
        <f>+SUM(CJ345:CJ394)</f>
        <v>18768.072289156626</v>
      </c>
      <c r="CK344" s="198">
        <f>+SUM(CK345:CK394)</f>
        <v>0</v>
      </c>
      <c r="CL344" s="199">
        <f>+SUM(CL345:CL394)</f>
        <v>18768.072289156626</v>
      </c>
      <c r="CN344" s="47"/>
      <c r="CO344" s="48"/>
      <c r="CP344" s="48"/>
      <c r="CQ344" s="49">
        <f>+SUM(CQ345:CQ394)</f>
        <v>11565746.513380768</v>
      </c>
      <c r="CR344" s="49">
        <f>+SUM(CR345:CR394)</f>
        <v>11565746.513380768</v>
      </c>
      <c r="CS344" s="49">
        <f>+SUM(CS345:CS394)</f>
        <v>0</v>
      </c>
      <c r="CT344" s="49">
        <f>+SUM(CT345:CT394)</f>
        <v>4683740806.7374754</v>
      </c>
      <c r="CU344" s="206">
        <f>+SUM(CU345:CU394)</f>
        <v>0</v>
      </c>
      <c r="CW344" s="47"/>
      <c r="CX344" s="48"/>
      <c r="CY344" s="48"/>
      <c r="CZ344" s="48"/>
      <c r="DA344" s="48"/>
      <c r="DB344" s="48"/>
      <c r="DC344" s="49"/>
      <c r="DD344" s="48"/>
      <c r="DE344" s="52">
        <f>+SUM(DE345:DE362)</f>
        <v>794927.75833237288</v>
      </c>
      <c r="DF344" s="48"/>
      <c r="DG344" s="48"/>
      <c r="DH344" s="49">
        <f>+SUM(DH345:DH362)</f>
        <v>794927.75833237288</v>
      </c>
      <c r="DI344" s="49">
        <f>+SUM(DI345:DI362)</f>
        <v>0</v>
      </c>
      <c r="DJ344" s="49">
        <f>+SUM(DJ345:DJ362)</f>
        <v>1982752873.4700832</v>
      </c>
      <c r="DK344" s="206">
        <f>+SUM(DK345:DK362)</f>
        <v>0</v>
      </c>
      <c r="DL344"/>
    </row>
    <row r="345" spans="2:116" x14ac:dyDescent="0.25">
      <c r="B345" s="129">
        <v>1</v>
      </c>
      <c r="C345" s="114">
        <f>+$D$77-(B345-0.5)*$G$337</f>
        <v>595.50722891566261</v>
      </c>
      <c r="D345" s="41" t="str">
        <f>IF(D$58-E$58=0,"",(-(E$57-D$57)*$C345-(D$57*E$58-E$57*D$58))/(D$58-E$58))</f>
        <v/>
      </c>
      <c r="E345" s="41">
        <f t="shared" ref="E345:E394" si="426">IF(E$58-F$58=0,"",(-(F$57-E$57)*$C345-(E$57*F$58-F$57*E$58))/(E$58-F$58))</f>
        <v>554.49277108433739</v>
      </c>
      <c r="F345" s="41">
        <f t="shared" ref="F345:F394" si="427">IF(F$58-G$58=0,"",(-(G$57-F$57)*$C345-(F$57*G$58-G$57*F$58))/(F$58-G$58))</f>
        <v>750</v>
      </c>
      <c r="G345" s="41">
        <f t="shared" ref="G345:G394" si="428">IF(G$58-H$58=0,"",(-(H$57-G$57)*$C345-(G$57*H$58-H$57*G$58))/(G$58-H$58))</f>
        <v>1745.5072289156626</v>
      </c>
      <c r="H345" s="41" t="str">
        <f t="shared" ref="H345:H394" si="429">IF(H$58-I$58=0,"",(-(I$57-H$57)*$C345-(H$57*I$58-I$57*H$58))/(H$58-I$58))</f>
        <v/>
      </c>
      <c r="I345" s="41">
        <f t="shared" ref="I345:I394" si="430">IF(I$58-J$58=0,"",(-(J$57-I$57)*$C345-(I$57*J$58-J$57*I$58))/(I$58-J$58))</f>
        <v>-1745.5072289156626</v>
      </c>
      <c r="J345" s="41">
        <f t="shared" ref="J345:J394" si="431">IF(J$58-K$58=0,"",(-(K$57-J$57)*$C345-(J$57*K$58-K$57*J$58))/(J$58-K$58))</f>
        <v>-750</v>
      </c>
      <c r="K345" s="121">
        <f t="shared" ref="K345:K394" si="432">IF(K$58-L$58=0,"",(-(L$57-K$57)*$C345-(K$57*L$58-L$57*K$58))/(K$58-L$58))</f>
        <v>-554.49277108433739</v>
      </c>
      <c r="L345" s="126" t="str">
        <f>IF(D$63-E$63=0,"",(-(E$62-D$62)*$C345-(D$62*E$63-E$62*D$63))/(D$63-E$63))</f>
        <v/>
      </c>
      <c r="M345" s="41">
        <f t="shared" ref="M345:M394" si="433">IF(E$63-F$63=0,"",(-(F$62-E$62)*$C345-(E$62*F$63-F$62*E$63))/(E$63-F$63))</f>
        <v>-445.50722891566261</v>
      </c>
      <c r="N345" s="41">
        <f t="shared" ref="N345:N394" si="434">IF(F$63-G$63=0,"",(-(G$62-F$62)*$C345-(F$62*G$63-G$62*F$63))/(F$63-G$63))</f>
        <v>-150</v>
      </c>
      <c r="O345" s="41">
        <f t="shared" ref="O345:O394" si="435">IF(G$63-H$63=0,"",(-(H$62-G$62)*$C345-(G$62*H$63-H$62*G$63))/(G$63-H$63))</f>
        <v>745.50722891566261</v>
      </c>
      <c r="P345" s="41" t="str">
        <f t="shared" ref="P345:P394" si="436">IF(H$63-I$63=0,"",(-(I$62-H$62)*$C345-(H$62*I$63-I$62*H$63))/(H$63-I$63))</f>
        <v/>
      </c>
      <c r="Q345" s="41">
        <f t="shared" ref="Q345:Q394" si="437">IF(I$63-J$63=0,"",(-(J$62-I$62)*$C345-(I$62*J$63-J$62*I$63))/(I$63-J$63))</f>
        <v>-1445.5072289156626</v>
      </c>
      <c r="R345" s="41">
        <f t="shared" ref="R345:R394" si="438">IF(J$63-K$63=0,"",(-(K$62-J$62)*$C345-(J$62*K$63-K$62*J$63))/(J$63-K$63))</f>
        <v>-550</v>
      </c>
      <c r="S345" s="112">
        <f t="shared" ref="S345:S394" si="439">IF(K$63-L$63=0,"",(-(L$62-K$62)*$C345-(K$62*L$63-L$62*K$63))/(K$63-L$63))</f>
        <v>-254.49277108433736</v>
      </c>
      <c r="T345" s="123" t="str">
        <f>IF(D$68-E$68=0,"",(-(E$67-D$67)*$C345-(D$67*E$68-E$67*D$68))/(D$68-E$68))</f>
        <v/>
      </c>
      <c r="U345" s="41">
        <f t="shared" ref="U345:U394" si="440">IF(E$68-F$68=0,"",(-(F$67-E$67)*$C345-(E$67*F$68-F$67*E$68))/(E$68-F$68))</f>
        <v>254.49277108433736</v>
      </c>
      <c r="V345" s="41">
        <f t="shared" ref="V345:V394" si="441">IF(F$68-G$68=0,"",(-(G$67-F$67)*$C345-(F$67*G$68-G$67*F$68))/(F$68-G$68))</f>
        <v>550</v>
      </c>
      <c r="W345" s="41">
        <f t="shared" ref="W345:W394" si="442">IF(G$68-H$68=0,"",(-(H$67-G$67)*$C345-(G$67*H$68-H$67*G$68))/(G$68-H$68))</f>
        <v>1445.5072289156626</v>
      </c>
      <c r="X345" s="41" t="str">
        <f t="shared" ref="X345:X394" si="443">IF(H$68-I$68=0,"",(-(I$67-H$67)*$C345-(H$67*I$68-I$67*H$68))/(H$68-I$68))</f>
        <v/>
      </c>
      <c r="Y345" s="41">
        <f t="shared" ref="Y345:Y394" si="444">IF(I$68-J$68=0,"",(-(J$67-I$67)*$C345-(I$67*J$68-J$67*I$68))/(I$68-J$68))</f>
        <v>-745.50722891566261</v>
      </c>
      <c r="Z345" s="41">
        <f t="shared" ref="Z345:Z394" si="445">IF(J$68-K$68=0,"",(-(K$67-J$67)*$C345-(J$67*K$68-K$67*J$68))/(J$68-K$68))</f>
        <v>150</v>
      </c>
      <c r="AA345" s="41">
        <f t="shared" ref="AA345:AA394" si="446">IF(K$68-L$68=0,"",(-(L$67-K$67)*$C345-(K$67*L$68-L$67*K$68))/(K$68-L$68))</f>
        <v>445.50722891566261</v>
      </c>
      <c r="AB345" s="53"/>
      <c r="AC345" s="126" t="str">
        <f>IF(IF(D$57=E$57,AND($C345&gt;=MIN(D$58,E$58),$C345&lt;=MAX(D$58,E$58)),AND(D345&gt;=MIN(D$57,E$57),D345&lt;=MAX(D$57,E$57))),D345,"")</f>
        <v/>
      </c>
      <c r="AD345" s="41">
        <f t="shared" ref="AD345:AD394" si="447">IF(IF(E$57=F$57,AND($C345&gt;=MIN(E$58,F$58),$C345&lt;=MAX(E$58,F$58)),AND(E345&gt;=MIN(E$57,F$57),E345&lt;=MAX(E$57,F$57))),E345,"")</f>
        <v>554.49277108433739</v>
      </c>
      <c r="AE345" s="41" t="str">
        <f t="shared" ref="AE345:AE394" si="448">IF(IF(F$57=G$57,AND($C345&gt;=MIN(F$58,G$58),$C345&lt;=MAX(F$58,G$58)),AND(F345&gt;=MIN(F$57,G$57),F345&lt;=MAX(F$57,G$57))),F345,"")</f>
        <v/>
      </c>
      <c r="AF345" s="41" t="str">
        <f t="shared" ref="AF345:AF394" si="449">IF(IF(G$57=H$57,AND($C345&gt;=MIN(G$58,H$58),$C345&lt;=MAX(G$58,H$58)),AND(G345&gt;=MIN(G$57,H$57),G345&lt;=MAX(G$57,H$57))),G345,"")</f>
        <v/>
      </c>
      <c r="AG345" s="41" t="str">
        <f t="shared" ref="AG345:AG394" si="450">IF(IF(H$57=I$57,AND($C345&gt;=MIN(H$58,I$58),$C345&lt;=MAX(H$58,I$58)),AND(H345&gt;=MIN(H$57,I$57),H345&lt;=MAX(H$57,I$57))),H345,"")</f>
        <v/>
      </c>
      <c r="AH345" s="41" t="str">
        <f t="shared" ref="AH345:AH394" si="451">IF(IF(I$57=J$57,AND($C345&gt;=MIN(I$58,J$58),$C345&lt;=MAX(I$58,J$58)),AND(I345&gt;=MIN(I$57,J$57),I345&lt;=MAX(I$57,J$57))),I345,"")</f>
        <v/>
      </c>
      <c r="AI345" s="41" t="str">
        <f t="shared" ref="AI345:AI394" si="452">IF(IF(J$57=K$57,AND($C345&gt;=MIN(J$58,K$58),$C345&lt;=MAX(J$58,K$58)),AND(J345&gt;=MIN(J$57,K$57),J345&lt;=MAX(J$57,K$57))),J345,"")</f>
        <v/>
      </c>
      <c r="AJ345" s="112">
        <f t="shared" ref="AJ345:AJ394" si="453">IF(IF(K$57=L$57,AND($C345&gt;=MIN(K$58,L$58),$C345&lt;=MAX(K$58,L$58)),AND(K345&gt;=MIN(K$57,L$57),K345&lt;=MAX(K$57,L$57))),K345,"")</f>
        <v>-554.49277108433739</v>
      </c>
      <c r="AK345" s="126" t="str">
        <f>IF(IF(D$62=E$62,AND($C345&gt;=MIN(D$63,E$63),$C345&lt;=MAX(D$63,E$63)),AND(L345&gt;=MIN(D$62,E$62),L345&lt;=MAX(D$62,E$62))),L345,"")</f>
        <v/>
      </c>
      <c r="AL345" s="41" t="str">
        <f t="shared" ref="AL345:AL394" si="454">IF(IF(E$62=F$62,AND($C345&gt;=MIN(E$63,F$63),$C345&lt;=MAX(E$63,F$63)),AND(M345&gt;=MIN(E$62,F$62),M345&lt;=MAX(E$62,F$62))),M345,"")</f>
        <v/>
      </c>
      <c r="AM345" s="41" t="str">
        <f t="shared" ref="AM345:AM394" si="455">IF(IF(F$62=G$62,AND($C345&gt;=MIN(F$63,G$63),$C345&lt;=MAX(F$63,G$63)),AND(N345&gt;=MIN(F$62,G$62),N345&lt;=MAX(F$62,G$62))),N345,"")</f>
        <v/>
      </c>
      <c r="AN345" s="41" t="str">
        <f t="shared" ref="AN345:AN394" si="456">IF(IF(G$62=H$62,AND($C345&gt;=MIN(G$63,H$63),$C345&lt;=MAX(G$63,H$63)),AND(O345&gt;=MIN(G$62,H$62),O345&lt;=MAX(G$62,H$62))),O345,"")</f>
        <v/>
      </c>
      <c r="AO345" s="41" t="str">
        <f t="shared" ref="AO345:AO394" si="457">IF(IF(H$62=I$62,AND($C345&gt;=MIN(H$63,I$63),$C345&lt;=MAX(H$63,I$63)),AND(P345&gt;=MIN(H$62,I$62),P345&lt;=MAX(H$62,I$62))),P345,"")</f>
        <v/>
      </c>
      <c r="AP345" s="41" t="str">
        <f t="shared" ref="AP345:AP394" si="458">IF(IF(I$62=J$62,AND($C345&gt;=MIN(I$63,J$63),$C345&lt;=MAX(I$63,J$63)),AND(Q345&gt;=MIN(I$62,J$62),Q345&lt;=MAX(I$62,J$62))),Q345,"")</f>
        <v/>
      </c>
      <c r="AQ345" s="41" t="str">
        <f t="shared" ref="AQ345:AQ394" si="459">IF(IF(J$62=K$62,AND($C345&gt;=MIN(J$63,K$63),$C345&lt;=MAX(J$63,K$63)),AND(R345&gt;=MIN(J$62,K$62),R345&lt;=MAX(J$62,K$62))),R345,"")</f>
        <v/>
      </c>
      <c r="AR345" s="112" t="str">
        <f t="shared" ref="AR345:AR394" si="460">IF(IF(K$62=L$62,AND($C345&gt;=MIN(K$63,L$63),$C345&lt;=MAX(K$63,L$63)),AND(S345&gt;=MIN(K$62,L$62),S345&lt;=MAX(K$62,L$62))),S345,"")</f>
        <v/>
      </c>
      <c r="AS345" s="123" t="str">
        <f>IF(IF(D$67=E$67,AND($C345&gt;=MIN(D$68,E$68),$C345&lt;=MAX(D$68,E$68)),AND(T345&gt;=MIN(D$67,E$67),T345&lt;=MAX(D$67,E$67))),T345,"")</f>
        <v/>
      </c>
      <c r="AT345" s="41" t="str">
        <f t="shared" ref="AT345:AT394" si="461">IF(IF(E$67=F$67,AND($C345&gt;=MIN(E$68,F$68),$C345&lt;=MAX(E$68,F$68)),AND(U345&gt;=MIN(E$67,F$67),U345&lt;=MAX(E$67,F$67))),U345,"")</f>
        <v/>
      </c>
      <c r="AU345" s="41" t="str">
        <f t="shared" ref="AU345:AU394" si="462">IF(IF(F$67=G$67,AND($C345&gt;=MIN(F$68,G$68),$C345&lt;=MAX(F$68,G$68)),AND(V345&gt;=MIN(F$67,G$67),V345&lt;=MAX(F$67,G$67))),V345,"")</f>
        <v/>
      </c>
      <c r="AV345" s="41" t="str">
        <f t="shared" ref="AV345:AV394" si="463">IF(IF(G$67=H$67,AND($C345&gt;=MIN(G$68,H$68),$C345&lt;=MAX(G$68,H$68)),AND(W345&gt;=MIN(G$67,H$67),W345&lt;=MAX(G$67,H$67))),W345,"")</f>
        <v/>
      </c>
      <c r="AW345" s="41" t="str">
        <f t="shared" ref="AW345:AW394" si="464">IF(IF(H$67=I$67,AND($C345&gt;=MIN(H$68,I$68),$C345&lt;=MAX(H$68,I$68)),AND(X345&gt;=MIN(H$67,I$67),X345&lt;=MAX(H$67,I$67))),X345,"")</f>
        <v/>
      </c>
      <c r="AX345" s="41" t="str">
        <f t="shared" ref="AX345:AX394" si="465">IF(IF(I$67=J$67,AND($C345&gt;=MIN(I$68,J$68),$C345&lt;=MAX(I$68,J$68)),AND(Y345&gt;=MIN(I$67,J$67),Y345&lt;=MAX(I$67,J$67))),Y345,"")</f>
        <v/>
      </c>
      <c r="AY345" s="41" t="str">
        <f t="shared" ref="AY345:AY394" si="466">IF(IF(J$67=K$67,AND($C345&gt;=MIN(J$68,K$68),$C345&lt;=MAX(J$68,K$68)),AND(Z345&gt;=MIN(J$67,K$67),Z345&lt;=MAX(J$67,K$67))),Z345,"")</f>
        <v/>
      </c>
      <c r="AZ345" s="41" t="str">
        <f>IF(IF(K$67=L$67,AND($C345&gt;=MIN(K$68,L$68),$C345&lt;=MAX(K$68,L$68)),AND(AA345&gt;=MIN(K$67,L$67),AA345&lt;=MAX(K$67,L$67))),AA345,"")</f>
        <v/>
      </c>
      <c r="BA345" s="53"/>
      <c r="BB345" s="147" cm="1">
        <f t="array" ref="BB345:BC345">IFERROR(_xlfn._xlws.SORT(_xlfn.UNIQUE(_xlfn._xlws.FILTER($AC345:$AZ345,ISNUMBER($AC345:$AZ345)),TRUE),,,TRUE),"")</f>
        <v>-554.49277108433739</v>
      </c>
      <c r="BC345" s="51">
        <v>554.49277108433739</v>
      </c>
      <c r="BD345" s="51"/>
      <c r="BE345" s="51"/>
      <c r="BF345" s="51"/>
      <c r="BG345" s="51"/>
      <c r="BH345" s="51"/>
      <c r="BI345" s="51"/>
      <c r="BJ345" s="51">
        <f>IF(ISNUMBER(BB345),$C345,"")</f>
        <v>595.50722891566261</v>
      </c>
      <c r="BK345" s="51">
        <f t="shared" ref="BK345:BK394" si="467">IF(ISNUMBER(BC345),$C345,"")</f>
        <v>595.50722891566261</v>
      </c>
      <c r="BL345" s="51" t="str">
        <f t="shared" ref="BL345:BL394" si="468">IF(ISNUMBER(BD345),$C345,"")</f>
        <v/>
      </c>
      <c r="BM345" s="51" t="str">
        <f t="shared" ref="BM345:BM394" si="469">IF(ISNUMBER(BE345),$C345,"")</f>
        <v/>
      </c>
      <c r="BN345" s="51" t="str">
        <f t="shared" ref="BN345:BN394" si="470">IF(ISNUMBER(BF345),$C345,"")</f>
        <v/>
      </c>
      <c r="BO345" s="51" t="str">
        <f t="shared" ref="BO345:BO394" si="471">IF(ISNUMBER(BG345),$C345,"")</f>
        <v/>
      </c>
      <c r="BP345" s="51" t="str">
        <f t="shared" ref="BP345:BP394" si="472">IF(ISNUMBER(BH345),$C345,"")</f>
        <v/>
      </c>
      <c r="BQ345" s="148" t="str">
        <f t="shared" ref="BQ345:BQ394" si="473">IF(ISNUMBER(BI345),$C345,"")</f>
        <v/>
      </c>
      <c r="BR345" s="170">
        <f>COUNTIF(BJ345:BQ345,"&lt;0")+COUNTIF(BJ345:BQ345,"&gt;0")</f>
        <v>2</v>
      </c>
      <c r="BS345" s="172">
        <f>IF(ISNUMBER(BC345),IF(ISEVEN(BB$143),"hole",(BC345-BB345)),0)</f>
        <v>1108.9855421686748</v>
      </c>
      <c r="BT345" s="172">
        <f t="shared" ref="BT345:BT394" si="474">IF(ISNUMBER(BD345),IF(ISEVEN(BC$143),"hole",(BD345-BC345)),0)</f>
        <v>0</v>
      </c>
      <c r="BU345" s="172">
        <f t="shared" ref="BU345:BU394" si="475">IF(ISNUMBER(BE345),IF(ISEVEN(BD$143),"hole",(BE345-BD345)),0)</f>
        <v>0</v>
      </c>
      <c r="BV345" s="172">
        <f t="shared" ref="BV345:BV394" si="476">IF(ISNUMBER(BF345),IF(ISEVEN(BE$143),"hole",(BF345-BE345)),0)</f>
        <v>0</v>
      </c>
      <c r="BW345" s="172">
        <f t="shared" ref="BW345:BW394" si="477">IF(ISNUMBER(BG345),IF(ISEVEN(BF$143),"hole",(BG345-BF345)),0)</f>
        <v>0</v>
      </c>
      <c r="BX345" s="172">
        <f t="shared" ref="BX345:BX394" si="478">IF(ISNUMBER(BH345),IF(ISEVEN(BG$143),"hole",(BH345-BG345)),0)</f>
        <v>0</v>
      </c>
      <c r="BY345" s="173">
        <f t="shared" ref="BY345:BY394" si="479">IF(ISNUMBER(BI345),IF(ISEVEN(BH$143),"hole",(BI345-BH345)),0)</f>
        <v>0</v>
      </c>
      <c r="BZ345" s="123" cm="1">
        <f t="array" ref="BZ345">IF(ISEVEN(BR345),SUM(BS345:BY345),SUM(ABS(BS345:BY345)))</f>
        <v>1108.9855421686748</v>
      </c>
      <c r="CA345" s="112">
        <f>+BZ345*$G$337</f>
        <v>9964.8363536072011</v>
      </c>
      <c r="CB345" s="126">
        <f>+IF(AND(ISNUMBER(BS345),BS345&gt;0),BB345+BS345/2,0)</f>
        <v>0</v>
      </c>
      <c r="CC345" s="41">
        <f t="shared" ref="CC345:CC394" si="480">+IF(AND(ISNUMBER(BT345),BT345&gt;0),BC345+BT345/2,0)</f>
        <v>0</v>
      </c>
      <c r="CD345" s="41">
        <f t="shared" ref="CD345:CD394" si="481">+IF(AND(ISNUMBER(BU345),BU345&gt;0),BD345+BU345/2,0)</f>
        <v>0</v>
      </c>
      <c r="CE345" s="41">
        <f t="shared" ref="CE345:CE394" si="482">+IF(AND(ISNUMBER(BV345),BV345&gt;0),BE345+BV345/2,0)</f>
        <v>0</v>
      </c>
      <c r="CF345" s="41">
        <f t="shared" ref="CF345:CF394" si="483">+IF(AND(ISNUMBER(BW345),BW345&gt;0),BF345+BW345/2,0)</f>
        <v>0</v>
      </c>
      <c r="CG345" s="41">
        <f t="shared" ref="CG345:CG394" si="484">+IF(AND(ISNUMBER(BX345),BX345&gt;0),BG345+BX345/2,0)</f>
        <v>0</v>
      </c>
      <c r="CH345" s="112">
        <f t="shared" ref="CH345:CH394" si="485">+IF(AND(ISNUMBER(BY345),BY345&gt;0),BH345+BY345/2,0)</f>
        <v>0</v>
      </c>
      <c r="CI345" s="196">
        <f>+SUMPRODUCT(BS345:BY345,CB345:CH345)/BZ345</f>
        <v>0</v>
      </c>
      <c r="CJ345" s="2">
        <f>+C345</f>
        <v>595.50722891566261</v>
      </c>
      <c r="CK345" s="200">
        <f t="shared" ref="CK345:CK376" si="486">(CI345-xc)*COS(RADIANS(p)) + (CJ345-yc)*SIN(RADIANS(p))</f>
        <v>0</v>
      </c>
      <c r="CL345" s="201">
        <f t="shared" ref="CL345:CL376" si="487">-(CI345-xc)*SIN(RADIANS(p)) +(CJ345-yc)*COS(RADIANS(p))</f>
        <v>595.50722891566261</v>
      </c>
      <c r="CN345" s="126">
        <f t="shared" ref="CN345:CN376" si="488">+C345-yc</f>
        <v>595.50722891566261</v>
      </c>
      <c r="CO345" s="50">
        <f>$J$336+$J$337*CN345</f>
        <v>5.4705398230088494E-3</v>
      </c>
      <c r="CP345" s="40">
        <f>+IF(CO345&gt;=0,IF(CO345&lt;=eco,1-(1-CO345/eco)^n,1),0)*0.85*fck</f>
        <v>25.5</v>
      </c>
      <c r="CQ345" s="41">
        <f>+CP345*CA345</f>
        <v>254103.32701698362</v>
      </c>
      <c r="CR345" s="41">
        <f>+CQ345*COS(RADIANS(p))</f>
        <v>254103.32701698362</v>
      </c>
      <c r="CS345" s="41">
        <f>+CQ345*SIN(RADIANS(p))</f>
        <v>0</v>
      </c>
      <c r="CT345" s="41">
        <f>+CR345*CL345</f>
        <v>151320368.13013434</v>
      </c>
      <c r="CU345" s="112">
        <f>+CS345*CK345</f>
        <v>0</v>
      </c>
      <c r="CW345" s="21" cm="1">
        <f t="array" ref="CW345:CW362">+TRANSPOSE($D$71:$U$71)</f>
        <v>1</v>
      </c>
      <c r="CX345" s="41" cm="1">
        <f t="array" ref="CX345:CX362">+TRANSPOSE($D$23:$U$23)</f>
        <v>32</v>
      </c>
      <c r="CY345" s="41" cm="1">
        <f t="array" ref="CY345:CY362">+TRANSPOSE($D$73:$U$73)</f>
        <v>530</v>
      </c>
      <c r="CZ345" s="51">
        <f t="shared" ref="CZ345:CZ362" si="489">CY345-yc</f>
        <v>530</v>
      </c>
      <c r="DA345" s="50">
        <f>$J$336+$J$337*CZ345</f>
        <v>4.9893805309734508E-3</v>
      </c>
      <c r="DB345" s="40">
        <f t="shared" ref="DB345:DB362" si="490">DA345*Es</f>
        <v>997.87610619469012</v>
      </c>
      <c r="DC345" s="40">
        <f t="shared" ref="DC345:DC362" si="491">+IF(DB345&gt;=0,IF(DA345&lt;=eco,1-(1-DA345/eco)^n,1),0)*0.85*fck</f>
        <v>25.5</v>
      </c>
      <c r="DD345" s="51">
        <f t="shared" ref="DD345:DD362" si="492">MAX(MIN(DB345,fy),-fy)-IF(DB345&gt;=0,DC345,0)</f>
        <v>374.5</v>
      </c>
      <c r="DE345" s="39">
        <f>+DD345*0.25*PI()*CX345^2</f>
        <v>301190.77088496066</v>
      </c>
      <c r="DF345" s="41" cm="1">
        <f t="array" ref="DF345:DF362">+TRANSPOSE($D$21:$U$21)-xc</f>
        <v>-400</v>
      </c>
      <c r="DG345" s="51" cm="1">
        <f t="array" ref="DG345:DG362">+TRANSPOSE($D$22:$U$22)-yc</f>
        <v>530</v>
      </c>
      <c r="DH345" s="41">
        <f t="shared" ref="DH345:DH362" si="493">+DE345*COS(RADIANS(p))</f>
        <v>301190.77088496066</v>
      </c>
      <c r="DI345" s="41">
        <f t="shared" ref="DI345:DI362" si="494">+DE345*SIN(RADIANS(p))</f>
        <v>0</v>
      </c>
      <c r="DJ345" s="41">
        <f t="shared" ref="DJ345:DJ362" si="495">+DH345*DG345</f>
        <v>159631108.56902915</v>
      </c>
      <c r="DK345" s="112">
        <f t="shared" ref="DK345:DK362" si="496">+DI345*DF345</f>
        <v>0</v>
      </c>
    </row>
    <row r="346" spans="2:116" x14ac:dyDescent="0.25">
      <c r="B346" s="129">
        <v>2</v>
      </c>
      <c r="C346" s="114">
        <f>+$D$77-(B346-0.5)*$G$337</f>
        <v>586.52168674698794</v>
      </c>
      <c r="D346" s="41" t="str">
        <f>IF(D$58-E$58=0,"",(-(E$57-D$57)*$C346-(D$57*E$58-E$57*D$58))/(D$58-E$58))</f>
        <v/>
      </c>
      <c r="E346" s="41">
        <f t="shared" si="426"/>
        <v>563.47831325301206</v>
      </c>
      <c r="F346" s="41">
        <f t="shared" si="427"/>
        <v>750</v>
      </c>
      <c r="G346" s="41">
        <f t="shared" si="428"/>
        <v>1736.5216867469881</v>
      </c>
      <c r="H346" s="41" t="str">
        <f t="shared" si="429"/>
        <v/>
      </c>
      <c r="I346" s="41">
        <f t="shared" si="430"/>
        <v>-1736.5216867469881</v>
      </c>
      <c r="J346" s="41">
        <f t="shared" si="431"/>
        <v>-750</v>
      </c>
      <c r="K346" s="121">
        <f t="shared" si="432"/>
        <v>-563.47831325301206</v>
      </c>
      <c r="L346" s="126" t="str">
        <f>IF(D$63-E$63=0,"",(-(E$62-D$62)*$C346-(D$62*E$63-E$62*D$63))/(D$63-E$63))</f>
        <v/>
      </c>
      <c r="M346" s="41">
        <f t="shared" si="433"/>
        <v>-436.52168674698788</v>
      </c>
      <c r="N346" s="41">
        <f t="shared" si="434"/>
        <v>-150</v>
      </c>
      <c r="O346" s="41">
        <f t="shared" si="435"/>
        <v>736.52168674698794</v>
      </c>
      <c r="P346" s="41" t="str">
        <f t="shared" si="436"/>
        <v/>
      </c>
      <c r="Q346" s="41">
        <f t="shared" si="437"/>
        <v>-1436.5216867469881</v>
      </c>
      <c r="R346" s="41">
        <f t="shared" si="438"/>
        <v>-550</v>
      </c>
      <c r="S346" s="112">
        <f t="shared" si="439"/>
        <v>-263.47831325301212</v>
      </c>
      <c r="T346" s="123" t="str">
        <f>IF(D$68-E$68=0,"",(-(E$67-D$67)*$C346-(D$67*E$68-E$67*D$68))/(D$68-E$68))</f>
        <v/>
      </c>
      <c r="U346" s="41">
        <f t="shared" si="440"/>
        <v>263.47831325301212</v>
      </c>
      <c r="V346" s="41">
        <f t="shared" si="441"/>
        <v>550</v>
      </c>
      <c r="W346" s="41">
        <f t="shared" si="442"/>
        <v>1436.5216867469881</v>
      </c>
      <c r="X346" s="41" t="str">
        <f t="shared" si="443"/>
        <v/>
      </c>
      <c r="Y346" s="41">
        <f t="shared" si="444"/>
        <v>-736.52168674698794</v>
      </c>
      <c r="Z346" s="41">
        <f t="shared" si="445"/>
        <v>150</v>
      </c>
      <c r="AA346" s="41">
        <f t="shared" si="446"/>
        <v>436.52168674698788</v>
      </c>
      <c r="AB346" s="53"/>
      <c r="AC346" s="126" t="str">
        <f>IF(IF(D$57=E$57,AND($C346&gt;=MIN(D$58,E$58),$C346&lt;=MAX(D$58,E$58)),AND(D346&gt;=MIN(D$57,E$57),D346&lt;=MAX(D$57,E$57))),D346,"")</f>
        <v/>
      </c>
      <c r="AD346" s="41">
        <f t="shared" si="447"/>
        <v>563.47831325301206</v>
      </c>
      <c r="AE346" s="41" t="str">
        <f t="shared" si="448"/>
        <v/>
      </c>
      <c r="AF346" s="41" t="str">
        <f t="shared" si="449"/>
        <v/>
      </c>
      <c r="AG346" s="41" t="str">
        <f t="shared" si="450"/>
        <v/>
      </c>
      <c r="AH346" s="41" t="str">
        <f t="shared" si="451"/>
        <v/>
      </c>
      <c r="AI346" s="41" t="str">
        <f t="shared" si="452"/>
        <v/>
      </c>
      <c r="AJ346" s="112">
        <f t="shared" si="453"/>
        <v>-563.47831325301206</v>
      </c>
      <c r="AK346" s="126" t="str">
        <f>IF(IF(D$62=E$62,AND($C346&gt;=MIN(D$63,E$63),$C346&lt;=MAX(D$63,E$63)),AND(L346&gt;=MIN(D$62,E$62),L346&lt;=MAX(D$62,E$62))),L346,"")</f>
        <v/>
      </c>
      <c r="AL346" s="41" t="str">
        <f t="shared" si="454"/>
        <v/>
      </c>
      <c r="AM346" s="41" t="str">
        <f t="shared" si="455"/>
        <v/>
      </c>
      <c r="AN346" s="41" t="str">
        <f t="shared" si="456"/>
        <v/>
      </c>
      <c r="AO346" s="41" t="str">
        <f t="shared" si="457"/>
        <v/>
      </c>
      <c r="AP346" s="41" t="str">
        <f t="shared" si="458"/>
        <v/>
      </c>
      <c r="AQ346" s="41" t="str">
        <f t="shared" si="459"/>
        <v/>
      </c>
      <c r="AR346" s="112" t="str">
        <f t="shared" si="460"/>
        <v/>
      </c>
      <c r="AS346" s="123" t="str">
        <f>IF(IF(D$67=E$67,AND($C346&gt;=MIN(D$68,E$68),$C346&lt;=MAX(D$68,E$68)),AND(T346&gt;=MIN(D$67,E$67),T346&lt;=MAX(D$67,E$67))),T346,"")</f>
        <v/>
      </c>
      <c r="AT346" s="41" t="str">
        <f t="shared" si="461"/>
        <v/>
      </c>
      <c r="AU346" s="41" t="str">
        <f t="shared" si="462"/>
        <v/>
      </c>
      <c r="AV346" s="41" t="str">
        <f t="shared" si="463"/>
        <v/>
      </c>
      <c r="AW346" s="41" t="str">
        <f t="shared" si="464"/>
        <v/>
      </c>
      <c r="AX346" s="41" t="str">
        <f t="shared" si="465"/>
        <v/>
      </c>
      <c r="AY346" s="41" t="str">
        <f t="shared" si="466"/>
        <v/>
      </c>
      <c r="AZ346" s="41" t="str">
        <f>IF(IF(K$67=L$67,AND($C346&gt;=MIN(K$68,L$68),$C346&lt;=MAX(K$68,L$68)),AND(AA346&gt;=MIN(K$67,L$67),AA346&lt;=MAX(K$67,L$67))),AA346,"")</f>
        <v/>
      </c>
      <c r="BA346" s="53"/>
      <c r="BB346" s="147" cm="1">
        <f t="array" ref="BB346:BC346">IFERROR(_xlfn._xlws.SORT(_xlfn.UNIQUE(_xlfn._xlws.FILTER($AC346:$AZ346,ISNUMBER($AC346:$AZ346)),TRUE),,,TRUE),"")</f>
        <v>-563.47831325301206</v>
      </c>
      <c r="BC346" s="51">
        <v>563.47831325301206</v>
      </c>
      <c r="BD346" s="51"/>
      <c r="BE346" s="51"/>
      <c r="BF346" s="51"/>
      <c r="BG346" s="51"/>
      <c r="BH346" s="51"/>
      <c r="BI346" s="51"/>
      <c r="BJ346" s="51">
        <f>IF(ISNUMBER(BB346),$C346,"")</f>
        <v>586.52168674698794</v>
      </c>
      <c r="BK346" s="51">
        <f t="shared" si="467"/>
        <v>586.52168674698794</v>
      </c>
      <c r="BL346" s="51" t="str">
        <f t="shared" si="468"/>
        <v/>
      </c>
      <c r="BM346" s="51" t="str">
        <f t="shared" si="469"/>
        <v/>
      </c>
      <c r="BN346" s="51" t="str">
        <f t="shared" si="470"/>
        <v/>
      </c>
      <c r="BO346" s="51" t="str">
        <f t="shared" si="471"/>
        <v/>
      </c>
      <c r="BP346" s="51" t="str">
        <f t="shared" si="472"/>
        <v/>
      </c>
      <c r="BQ346" s="148" t="str">
        <f t="shared" si="473"/>
        <v/>
      </c>
      <c r="BR346" s="170">
        <f t="shared" ref="BR346:BR394" si="497">COUNTIF(BJ346:BQ346,"&lt;0")+COUNTIF(BJ346:BQ346,"&gt;0")</f>
        <v>2</v>
      </c>
      <c r="BS346" s="172">
        <f t="shared" ref="BS346:BS394" si="498">IF(ISNUMBER(BC346),IF(ISEVEN(BB$143),"hole",(BC346-BB346)),0)</f>
        <v>1126.9566265060241</v>
      </c>
      <c r="BT346" s="172">
        <f t="shared" si="474"/>
        <v>0</v>
      </c>
      <c r="BU346" s="172">
        <f t="shared" si="475"/>
        <v>0</v>
      </c>
      <c r="BV346" s="172">
        <f t="shared" si="476"/>
        <v>0</v>
      </c>
      <c r="BW346" s="172">
        <f t="shared" si="477"/>
        <v>0</v>
      </c>
      <c r="BX346" s="172">
        <f t="shared" si="478"/>
        <v>0</v>
      </c>
      <c r="BY346" s="173">
        <f t="shared" si="479"/>
        <v>0</v>
      </c>
      <c r="BZ346" s="123" cm="1">
        <f t="array" ref="BZ346">IF(ISEVEN(BR346),SUM(BS346:BY346),SUM(ABS(BS346:BY346)))</f>
        <v>1126.9566265060241</v>
      </c>
      <c r="CA346" s="112">
        <f t="shared" ref="CA346:CA394" si="499">+BZ346*$G$337</f>
        <v>10126.316289737264</v>
      </c>
      <c r="CB346" s="126">
        <f t="shared" ref="CB346:CB394" si="500">+IF(AND(ISNUMBER(BS346),BS346&gt;0),BB346+BS346/2,0)</f>
        <v>0</v>
      </c>
      <c r="CC346" s="41">
        <f t="shared" si="480"/>
        <v>0</v>
      </c>
      <c r="CD346" s="41">
        <f t="shared" si="481"/>
        <v>0</v>
      </c>
      <c r="CE346" s="41">
        <f t="shared" si="482"/>
        <v>0</v>
      </c>
      <c r="CF346" s="41">
        <f t="shared" si="483"/>
        <v>0</v>
      </c>
      <c r="CG346" s="41">
        <f t="shared" si="484"/>
        <v>0</v>
      </c>
      <c r="CH346" s="112">
        <f t="shared" si="485"/>
        <v>0</v>
      </c>
      <c r="CI346" s="196">
        <f t="shared" ref="CI346:CI394" si="501">+SUMPRODUCT(BS346:BY346,CB346:CH346)/BZ346</f>
        <v>0</v>
      </c>
      <c r="CJ346" s="2">
        <f t="shared" ref="CJ346:CJ394" si="502">+C346</f>
        <v>586.52168674698794</v>
      </c>
      <c r="CK346" s="200">
        <f t="shared" si="486"/>
        <v>0</v>
      </c>
      <c r="CL346" s="201">
        <f t="shared" si="487"/>
        <v>586.52168674698794</v>
      </c>
      <c r="CN346" s="126">
        <f t="shared" si="488"/>
        <v>586.52168674698794</v>
      </c>
      <c r="CO346" s="50">
        <f t="shared" ref="CO346:CO394" si="503">$J$336+$J$337*CN346</f>
        <v>5.4045398230088493E-3</v>
      </c>
      <c r="CP346" s="40">
        <f t="shared" ref="CP346:CP394" si="504">+IF(CO346&gt;=0,IF(CO346&lt;=eco,1-(1-CO346/eco)^n,1),0)*0.85*fck</f>
        <v>25.5</v>
      </c>
      <c r="CQ346" s="41">
        <f t="shared" ref="CQ346:CQ394" si="505">+CP346*CA346</f>
        <v>258221.06538830022</v>
      </c>
      <c r="CR346" s="41">
        <f t="shared" ref="CR346:CR394" si="506">+CQ346*COS(RADIANS(p))</f>
        <v>258221.06538830022</v>
      </c>
      <c r="CS346" s="41">
        <f t="shared" ref="CS346:CS394" si="507">+CQ346*SIN(RADIANS(p))</f>
        <v>0</v>
      </c>
      <c r="CT346" s="41">
        <f t="shared" ref="CT346:CT394" si="508">+CR346*CL346</f>
        <v>151452254.8251501</v>
      </c>
      <c r="CU346" s="112">
        <f t="shared" ref="CU346:CU394" si="509">+CS346*CK346</f>
        <v>0</v>
      </c>
      <c r="CW346" s="21">
        <v>2</v>
      </c>
      <c r="CX346" s="41">
        <v>32</v>
      </c>
      <c r="CY346" s="41">
        <v>530</v>
      </c>
      <c r="CZ346" s="51">
        <f t="shared" si="489"/>
        <v>530</v>
      </c>
      <c r="DA346" s="50">
        <f t="shared" ref="DA346:DA362" si="510">$J$336+$J$337*CZ346</f>
        <v>4.9893805309734508E-3</v>
      </c>
      <c r="DB346" s="40">
        <f t="shared" si="490"/>
        <v>997.87610619469012</v>
      </c>
      <c r="DC346" s="40">
        <f t="shared" si="491"/>
        <v>25.5</v>
      </c>
      <c r="DD346" s="51">
        <f t="shared" si="492"/>
        <v>374.5</v>
      </c>
      <c r="DE346" s="39">
        <f t="shared" ref="DE346:DE362" si="511">+DD346*0.25*PI()*CX346^2</f>
        <v>301190.77088496066</v>
      </c>
      <c r="DF346" s="41">
        <v>-200</v>
      </c>
      <c r="DG346" s="51">
        <v>530</v>
      </c>
      <c r="DH346" s="41">
        <f t="shared" si="493"/>
        <v>301190.77088496066</v>
      </c>
      <c r="DI346" s="41">
        <f t="shared" si="494"/>
        <v>0</v>
      </c>
      <c r="DJ346" s="41">
        <f t="shared" si="495"/>
        <v>159631108.56902915</v>
      </c>
      <c r="DK346" s="112">
        <f t="shared" si="496"/>
        <v>0</v>
      </c>
    </row>
    <row r="347" spans="2:116" x14ac:dyDescent="0.25">
      <c r="B347" s="129">
        <v>3</v>
      </c>
      <c r="C347" s="114">
        <f>+$D$77-(B347-0.5)*$G$337</f>
        <v>577.53614457831327</v>
      </c>
      <c r="D347" s="41" t="str">
        <f t="shared" ref="D347:D394" si="512">IF(D$58-E$58=0,"",(-(E$57-D$57)*$C347-(D$57*E$58-E$57*D$58))/(D$58-E$58))</f>
        <v/>
      </c>
      <c r="E347" s="41">
        <f t="shared" si="426"/>
        <v>572.46385542168673</v>
      </c>
      <c r="F347" s="41">
        <f t="shared" si="427"/>
        <v>750</v>
      </c>
      <c r="G347" s="41">
        <f t="shared" si="428"/>
        <v>1727.536144578313</v>
      </c>
      <c r="H347" s="41" t="str">
        <f t="shared" si="429"/>
        <v/>
      </c>
      <c r="I347" s="41">
        <f t="shared" si="430"/>
        <v>-1727.536144578313</v>
      </c>
      <c r="J347" s="41">
        <f t="shared" si="431"/>
        <v>-750</v>
      </c>
      <c r="K347" s="121">
        <f t="shared" si="432"/>
        <v>-572.46385542168673</v>
      </c>
      <c r="L347" s="126" t="str">
        <f t="shared" ref="L347:L394" si="513">IF(D$63-E$63=0,"",(-(E$62-D$62)*$C347-(D$62*E$63-E$62*D$63))/(D$63-E$63))</f>
        <v/>
      </c>
      <c r="M347" s="41">
        <f t="shared" si="433"/>
        <v>-427.53614457831327</v>
      </c>
      <c r="N347" s="41">
        <f t="shared" si="434"/>
        <v>-150</v>
      </c>
      <c r="O347" s="41">
        <f t="shared" si="435"/>
        <v>727.53614457831327</v>
      </c>
      <c r="P347" s="41" t="str">
        <f t="shared" si="436"/>
        <v/>
      </c>
      <c r="Q347" s="41">
        <f t="shared" si="437"/>
        <v>-1427.536144578313</v>
      </c>
      <c r="R347" s="41">
        <f t="shared" si="438"/>
        <v>-550</v>
      </c>
      <c r="S347" s="112">
        <f t="shared" si="439"/>
        <v>-272.46385542168673</v>
      </c>
      <c r="T347" s="123" t="str">
        <f t="shared" ref="T347:T394" si="514">IF(D$68-E$68=0,"",(-(E$67-D$67)*$C347-(D$67*E$68-E$67*D$68))/(D$68-E$68))</f>
        <v/>
      </c>
      <c r="U347" s="41">
        <f t="shared" si="440"/>
        <v>272.46385542168673</v>
      </c>
      <c r="V347" s="41">
        <f t="shared" si="441"/>
        <v>550</v>
      </c>
      <c r="W347" s="41">
        <f t="shared" si="442"/>
        <v>1427.536144578313</v>
      </c>
      <c r="X347" s="41" t="str">
        <f t="shared" si="443"/>
        <v/>
      </c>
      <c r="Y347" s="41">
        <f t="shared" si="444"/>
        <v>-727.53614457831327</v>
      </c>
      <c r="Z347" s="41">
        <f t="shared" si="445"/>
        <v>150</v>
      </c>
      <c r="AA347" s="41">
        <f t="shared" si="446"/>
        <v>427.53614457831327</v>
      </c>
      <c r="AB347" s="53"/>
      <c r="AC347" s="126" t="str">
        <f t="shared" ref="AC347:AC394" si="515">IF(IF(D$57=E$57,AND($C347&gt;=MIN(D$58,E$58),$C347&lt;=MAX(D$58,E$58)),AND(D347&gt;=MIN(D$57,E$57),D347&lt;=MAX(D$57,E$57))),D347,"")</f>
        <v/>
      </c>
      <c r="AD347" s="41">
        <f t="shared" si="447"/>
        <v>572.46385542168673</v>
      </c>
      <c r="AE347" s="41" t="str">
        <f t="shared" si="448"/>
        <v/>
      </c>
      <c r="AF347" s="41" t="str">
        <f t="shared" si="449"/>
        <v/>
      </c>
      <c r="AG347" s="41" t="str">
        <f t="shared" si="450"/>
        <v/>
      </c>
      <c r="AH347" s="41" t="str">
        <f t="shared" si="451"/>
        <v/>
      </c>
      <c r="AI347" s="41" t="str">
        <f t="shared" si="452"/>
        <v/>
      </c>
      <c r="AJ347" s="112">
        <f t="shared" si="453"/>
        <v>-572.46385542168673</v>
      </c>
      <c r="AK347" s="126" t="str">
        <f t="shared" ref="AK347:AK394" si="516">IF(IF(D$62=E$62,AND($C347&gt;=MIN(D$63,E$63),$C347&lt;=MAX(D$63,E$63)),AND(L347&gt;=MIN(D$62,E$62),L347&lt;=MAX(D$62,E$62))),L347,"")</f>
        <v/>
      </c>
      <c r="AL347" s="41" t="str">
        <f t="shared" si="454"/>
        <v/>
      </c>
      <c r="AM347" s="41" t="str">
        <f t="shared" si="455"/>
        <v/>
      </c>
      <c r="AN347" s="41" t="str">
        <f t="shared" si="456"/>
        <v/>
      </c>
      <c r="AO347" s="41" t="str">
        <f t="shared" si="457"/>
        <v/>
      </c>
      <c r="AP347" s="41" t="str">
        <f t="shared" si="458"/>
        <v/>
      </c>
      <c r="AQ347" s="41" t="str">
        <f t="shared" si="459"/>
        <v/>
      </c>
      <c r="AR347" s="112" t="str">
        <f t="shared" si="460"/>
        <v/>
      </c>
      <c r="AS347" s="123" t="str">
        <f t="shared" ref="AS347:AS394" si="517">IF(IF(D$67=E$67,AND($C347&gt;=MIN(D$68,E$68),$C347&lt;=MAX(D$68,E$68)),AND(T347&gt;=MIN(D$67,E$67),T347&lt;=MAX(D$67,E$67))),T347,"")</f>
        <v/>
      </c>
      <c r="AT347" s="41" t="str">
        <f t="shared" si="461"/>
        <v/>
      </c>
      <c r="AU347" s="41" t="str">
        <f t="shared" si="462"/>
        <v/>
      </c>
      <c r="AV347" s="41" t="str">
        <f t="shared" si="463"/>
        <v/>
      </c>
      <c r="AW347" s="41" t="str">
        <f t="shared" si="464"/>
        <v/>
      </c>
      <c r="AX347" s="41" t="str">
        <f t="shared" si="465"/>
        <v/>
      </c>
      <c r="AY347" s="41" t="str">
        <f t="shared" si="466"/>
        <v/>
      </c>
      <c r="AZ347" s="41" t="str">
        <f t="shared" ref="AZ347:AZ394" si="518">IF(IF(K$67=L$67,AND($C347&gt;=MIN(K$68,L$68),$C347&lt;=MAX(K$68,L$68)),AND(AA347&gt;=MIN(K$67,L$67),AA347&lt;=MAX(K$67,L$67))),AA347,"")</f>
        <v/>
      </c>
      <c r="BA347" s="53"/>
      <c r="BB347" s="147" cm="1">
        <f t="array" ref="BB347:BC347">IFERROR(_xlfn._xlws.SORT(_xlfn.UNIQUE(_xlfn._xlws.FILTER($AC347:$AZ347,ISNUMBER($AC347:$AZ347)),TRUE),,,TRUE),"")</f>
        <v>-572.46385542168673</v>
      </c>
      <c r="BC347" s="51">
        <v>572.46385542168673</v>
      </c>
      <c r="BD347" s="51"/>
      <c r="BE347" s="51"/>
      <c r="BF347" s="51"/>
      <c r="BG347" s="51"/>
      <c r="BH347" s="51"/>
      <c r="BI347" s="51"/>
      <c r="BJ347" s="51">
        <f t="shared" ref="BJ347:BJ394" si="519">IF(ISNUMBER(BB347),$C347,"")</f>
        <v>577.53614457831327</v>
      </c>
      <c r="BK347" s="51">
        <f t="shared" si="467"/>
        <v>577.53614457831327</v>
      </c>
      <c r="BL347" s="51" t="str">
        <f t="shared" si="468"/>
        <v/>
      </c>
      <c r="BM347" s="51" t="str">
        <f t="shared" si="469"/>
        <v/>
      </c>
      <c r="BN347" s="51" t="str">
        <f t="shared" si="470"/>
        <v/>
      </c>
      <c r="BO347" s="51" t="str">
        <f t="shared" si="471"/>
        <v/>
      </c>
      <c r="BP347" s="51" t="str">
        <f t="shared" si="472"/>
        <v/>
      </c>
      <c r="BQ347" s="148" t="str">
        <f t="shared" si="473"/>
        <v/>
      </c>
      <c r="BR347" s="170">
        <f t="shared" si="497"/>
        <v>2</v>
      </c>
      <c r="BS347" s="172">
        <f t="shared" si="498"/>
        <v>1144.9277108433735</v>
      </c>
      <c r="BT347" s="172">
        <f t="shared" si="474"/>
        <v>0</v>
      </c>
      <c r="BU347" s="172">
        <f t="shared" si="475"/>
        <v>0</v>
      </c>
      <c r="BV347" s="172">
        <f t="shared" si="476"/>
        <v>0</v>
      </c>
      <c r="BW347" s="172">
        <f t="shared" si="477"/>
        <v>0</v>
      </c>
      <c r="BX347" s="172">
        <f t="shared" si="478"/>
        <v>0</v>
      </c>
      <c r="BY347" s="173">
        <f t="shared" si="479"/>
        <v>0</v>
      </c>
      <c r="BZ347" s="123" cm="1">
        <f t="array" ref="BZ347">IF(ISEVEN(BR347),SUM(BS347:BY347),SUM(ABS(BS347:BY347)))</f>
        <v>1144.9277108433735</v>
      </c>
      <c r="CA347" s="112">
        <f t="shared" si="499"/>
        <v>10287.796225867325</v>
      </c>
      <c r="CB347" s="126">
        <f t="shared" si="500"/>
        <v>0</v>
      </c>
      <c r="CC347" s="41">
        <f t="shared" si="480"/>
        <v>0</v>
      </c>
      <c r="CD347" s="41">
        <f t="shared" si="481"/>
        <v>0</v>
      </c>
      <c r="CE347" s="41">
        <f t="shared" si="482"/>
        <v>0</v>
      </c>
      <c r="CF347" s="41">
        <f t="shared" si="483"/>
        <v>0</v>
      </c>
      <c r="CG347" s="41">
        <f t="shared" si="484"/>
        <v>0</v>
      </c>
      <c r="CH347" s="112">
        <f t="shared" si="485"/>
        <v>0</v>
      </c>
      <c r="CI347" s="196">
        <f t="shared" si="501"/>
        <v>0</v>
      </c>
      <c r="CJ347" s="2">
        <f t="shared" si="502"/>
        <v>577.53614457831327</v>
      </c>
      <c r="CK347" s="200">
        <f t="shared" si="486"/>
        <v>0</v>
      </c>
      <c r="CL347" s="201">
        <f t="shared" si="487"/>
        <v>577.53614457831327</v>
      </c>
      <c r="CN347" s="126">
        <f t="shared" si="488"/>
        <v>577.53614457831327</v>
      </c>
      <c r="CO347" s="50">
        <f t="shared" si="503"/>
        <v>5.3385398230088501E-3</v>
      </c>
      <c r="CP347" s="40">
        <f t="shared" si="504"/>
        <v>25.5</v>
      </c>
      <c r="CQ347" s="41">
        <f t="shared" si="505"/>
        <v>262338.8037596168</v>
      </c>
      <c r="CR347" s="41">
        <f t="shared" si="506"/>
        <v>262338.8037596168</v>
      </c>
      <c r="CS347" s="41">
        <f t="shared" si="507"/>
        <v>0</v>
      </c>
      <c r="CT347" s="41">
        <f t="shared" si="508"/>
        <v>151510141.29661581</v>
      </c>
      <c r="CU347" s="112">
        <f t="shared" si="509"/>
        <v>0</v>
      </c>
      <c r="CW347" s="21">
        <v>3</v>
      </c>
      <c r="CX347" s="41">
        <v>32</v>
      </c>
      <c r="CY347" s="41">
        <v>530</v>
      </c>
      <c r="CZ347" s="51">
        <f t="shared" si="489"/>
        <v>530</v>
      </c>
      <c r="DA347" s="50">
        <f t="shared" si="510"/>
        <v>4.9893805309734508E-3</v>
      </c>
      <c r="DB347" s="40">
        <f t="shared" si="490"/>
        <v>997.87610619469012</v>
      </c>
      <c r="DC347" s="40">
        <f t="shared" si="491"/>
        <v>25.5</v>
      </c>
      <c r="DD347" s="51">
        <f t="shared" si="492"/>
        <v>374.5</v>
      </c>
      <c r="DE347" s="39">
        <f t="shared" si="511"/>
        <v>301190.77088496066</v>
      </c>
      <c r="DF347" s="41">
        <v>0</v>
      </c>
      <c r="DG347" s="51">
        <v>530</v>
      </c>
      <c r="DH347" s="41">
        <f t="shared" si="493"/>
        <v>301190.77088496066</v>
      </c>
      <c r="DI347" s="41">
        <f t="shared" si="494"/>
        <v>0</v>
      </c>
      <c r="DJ347" s="41">
        <f t="shared" si="495"/>
        <v>159631108.56902915</v>
      </c>
      <c r="DK347" s="112">
        <f t="shared" si="496"/>
        <v>0</v>
      </c>
    </row>
    <row r="348" spans="2:116" x14ac:dyDescent="0.25">
      <c r="B348" s="129">
        <v>4</v>
      </c>
      <c r="C348" s="114">
        <f>+$D$77-(B348-0.5)*$G$337</f>
        <v>568.5506024096386</v>
      </c>
      <c r="D348" s="41" t="str">
        <f t="shared" si="512"/>
        <v/>
      </c>
      <c r="E348" s="41">
        <f t="shared" si="426"/>
        <v>581.4493975903614</v>
      </c>
      <c r="F348" s="41">
        <f t="shared" si="427"/>
        <v>750</v>
      </c>
      <c r="G348" s="41">
        <f t="shared" si="428"/>
        <v>1718.5506024096385</v>
      </c>
      <c r="H348" s="41" t="str">
        <f t="shared" si="429"/>
        <v/>
      </c>
      <c r="I348" s="41">
        <f t="shared" si="430"/>
        <v>-1718.5506024096385</v>
      </c>
      <c r="J348" s="41">
        <f t="shared" si="431"/>
        <v>-750</v>
      </c>
      <c r="K348" s="121">
        <f t="shared" si="432"/>
        <v>-581.4493975903614</v>
      </c>
      <c r="L348" s="126" t="str">
        <f t="shared" si="513"/>
        <v/>
      </c>
      <c r="M348" s="41">
        <f t="shared" si="433"/>
        <v>-418.5506024096386</v>
      </c>
      <c r="N348" s="41">
        <f t="shared" si="434"/>
        <v>-150</v>
      </c>
      <c r="O348" s="41">
        <f t="shared" si="435"/>
        <v>718.55060240963849</v>
      </c>
      <c r="P348" s="41" t="str">
        <f t="shared" si="436"/>
        <v/>
      </c>
      <c r="Q348" s="41">
        <f t="shared" si="437"/>
        <v>-1418.5506024096385</v>
      </c>
      <c r="R348" s="41">
        <f t="shared" si="438"/>
        <v>-550</v>
      </c>
      <c r="S348" s="112">
        <f t="shared" si="439"/>
        <v>-281.4493975903614</v>
      </c>
      <c r="T348" s="123" t="str">
        <f t="shared" si="514"/>
        <v/>
      </c>
      <c r="U348" s="41">
        <f t="shared" si="440"/>
        <v>281.4493975903614</v>
      </c>
      <c r="V348" s="41">
        <f t="shared" si="441"/>
        <v>550</v>
      </c>
      <c r="W348" s="41">
        <f t="shared" si="442"/>
        <v>1418.5506024096385</v>
      </c>
      <c r="X348" s="41" t="str">
        <f t="shared" si="443"/>
        <v/>
      </c>
      <c r="Y348" s="41">
        <f t="shared" si="444"/>
        <v>-718.55060240963849</v>
      </c>
      <c r="Z348" s="41">
        <f t="shared" si="445"/>
        <v>150</v>
      </c>
      <c r="AA348" s="41">
        <f t="shared" si="446"/>
        <v>418.5506024096386</v>
      </c>
      <c r="AB348" s="53"/>
      <c r="AC348" s="126" t="str">
        <f t="shared" si="515"/>
        <v/>
      </c>
      <c r="AD348" s="41">
        <f t="shared" si="447"/>
        <v>581.4493975903614</v>
      </c>
      <c r="AE348" s="41" t="str">
        <f t="shared" si="448"/>
        <v/>
      </c>
      <c r="AF348" s="41" t="str">
        <f t="shared" si="449"/>
        <v/>
      </c>
      <c r="AG348" s="41" t="str">
        <f t="shared" si="450"/>
        <v/>
      </c>
      <c r="AH348" s="41" t="str">
        <f t="shared" si="451"/>
        <v/>
      </c>
      <c r="AI348" s="41" t="str">
        <f t="shared" si="452"/>
        <v/>
      </c>
      <c r="AJ348" s="112">
        <f t="shared" si="453"/>
        <v>-581.4493975903614</v>
      </c>
      <c r="AK348" s="126" t="str">
        <f t="shared" si="516"/>
        <v/>
      </c>
      <c r="AL348" s="41" t="str">
        <f t="shared" si="454"/>
        <v/>
      </c>
      <c r="AM348" s="41" t="str">
        <f t="shared" si="455"/>
        <v/>
      </c>
      <c r="AN348" s="41" t="str">
        <f t="shared" si="456"/>
        <v/>
      </c>
      <c r="AO348" s="41" t="str">
        <f t="shared" si="457"/>
        <v/>
      </c>
      <c r="AP348" s="41" t="str">
        <f t="shared" si="458"/>
        <v/>
      </c>
      <c r="AQ348" s="41" t="str">
        <f t="shared" si="459"/>
        <v/>
      </c>
      <c r="AR348" s="112" t="str">
        <f t="shared" si="460"/>
        <v/>
      </c>
      <c r="AS348" s="123" t="str">
        <f t="shared" si="517"/>
        <v/>
      </c>
      <c r="AT348" s="41" t="str">
        <f t="shared" si="461"/>
        <v/>
      </c>
      <c r="AU348" s="41" t="str">
        <f t="shared" si="462"/>
        <v/>
      </c>
      <c r="AV348" s="41" t="str">
        <f t="shared" si="463"/>
        <v/>
      </c>
      <c r="AW348" s="41" t="str">
        <f t="shared" si="464"/>
        <v/>
      </c>
      <c r="AX348" s="41" t="str">
        <f t="shared" si="465"/>
        <v/>
      </c>
      <c r="AY348" s="41" t="str">
        <f t="shared" si="466"/>
        <v/>
      </c>
      <c r="AZ348" s="41" t="str">
        <f t="shared" si="518"/>
        <v/>
      </c>
      <c r="BA348" s="53"/>
      <c r="BB348" s="147" cm="1">
        <f t="array" ref="BB348:BC348">IFERROR(_xlfn._xlws.SORT(_xlfn.UNIQUE(_xlfn._xlws.FILTER($AC348:$AZ348,ISNUMBER($AC348:$AZ348)),TRUE),,,TRUE),"")</f>
        <v>-581.4493975903614</v>
      </c>
      <c r="BC348" s="51">
        <v>581.4493975903614</v>
      </c>
      <c r="BD348" s="51"/>
      <c r="BE348" s="51"/>
      <c r="BF348" s="51"/>
      <c r="BG348" s="51"/>
      <c r="BH348" s="51"/>
      <c r="BI348" s="51"/>
      <c r="BJ348" s="51">
        <f t="shared" si="519"/>
        <v>568.5506024096386</v>
      </c>
      <c r="BK348" s="51">
        <f t="shared" si="467"/>
        <v>568.5506024096386</v>
      </c>
      <c r="BL348" s="51" t="str">
        <f t="shared" si="468"/>
        <v/>
      </c>
      <c r="BM348" s="51" t="str">
        <f t="shared" si="469"/>
        <v/>
      </c>
      <c r="BN348" s="51" t="str">
        <f t="shared" si="470"/>
        <v/>
      </c>
      <c r="BO348" s="51" t="str">
        <f t="shared" si="471"/>
        <v/>
      </c>
      <c r="BP348" s="51" t="str">
        <f t="shared" si="472"/>
        <v/>
      </c>
      <c r="BQ348" s="148" t="str">
        <f t="shared" si="473"/>
        <v/>
      </c>
      <c r="BR348" s="170">
        <f t="shared" si="497"/>
        <v>2</v>
      </c>
      <c r="BS348" s="172">
        <f t="shared" si="498"/>
        <v>1162.8987951807228</v>
      </c>
      <c r="BT348" s="172">
        <f t="shared" si="474"/>
        <v>0</v>
      </c>
      <c r="BU348" s="172">
        <f t="shared" si="475"/>
        <v>0</v>
      </c>
      <c r="BV348" s="172">
        <f t="shared" si="476"/>
        <v>0</v>
      </c>
      <c r="BW348" s="172">
        <f t="shared" si="477"/>
        <v>0</v>
      </c>
      <c r="BX348" s="172">
        <f t="shared" si="478"/>
        <v>0</v>
      </c>
      <c r="BY348" s="173">
        <f t="shared" si="479"/>
        <v>0</v>
      </c>
      <c r="BZ348" s="123" cm="1">
        <f t="array" ref="BZ348">IF(ISEVEN(BR348),SUM(BS348:BY348),SUM(ABS(BS348:BY348)))</f>
        <v>1162.8987951807228</v>
      </c>
      <c r="CA348" s="112">
        <f t="shared" si="499"/>
        <v>10449.276161997388</v>
      </c>
      <c r="CB348" s="126">
        <f t="shared" si="500"/>
        <v>0</v>
      </c>
      <c r="CC348" s="41">
        <f t="shared" si="480"/>
        <v>0</v>
      </c>
      <c r="CD348" s="41">
        <f t="shared" si="481"/>
        <v>0</v>
      </c>
      <c r="CE348" s="41">
        <f t="shared" si="482"/>
        <v>0</v>
      </c>
      <c r="CF348" s="41">
        <f t="shared" si="483"/>
        <v>0</v>
      </c>
      <c r="CG348" s="41">
        <f t="shared" si="484"/>
        <v>0</v>
      </c>
      <c r="CH348" s="112">
        <f t="shared" si="485"/>
        <v>0</v>
      </c>
      <c r="CI348" s="196">
        <f t="shared" si="501"/>
        <v>0</v>
      </c>
      <c r="CJ348" s="2">
        <f t="shared" si="502"/>
        <v>568.5506024096386</v>
      </c>
      <c r="CK348" s="200">
        <f t="shared" si="486"/>
        <v>0</v>
      </c>
      <c r="CL348" s="201">
        <f t="shared" si="487"/>
        <v>568.5506024096386</v>
      </c>
      <c r="CN348" s="126">
        <f t="shared" si="488"/>
        <v>568.5506024096386</v>
      </c>
      <c r="CO348" s="50">
        <f t="shared" si="503"/>
        <v>5.27253982300885E-3</v>
      </c>
      <c r="CP348" s="40">
        <f t="shared" si="504"/>
        <v>25.5</v>
      </c>
      <c r="CQ348" s="41">
        <f t="shared" si="505"/>
        <v>266456.54213093338</v>
      </c>
      <c r="CR348" s="41">
        <f t="shared" si="506"/>
        <v>266456.54213093338</v>
      </c>
      <c r="CS348" s="41">
        <f t="shared" si="507"/>
        <v>0</v>
      </c>
      <c r="CT348" s="41">
        <f t="shared" si="508"/>
        <v>151494027.5445314</v>
      </c>
      <c r="CU348" s="112">
        <f t="shared" si="509"/>
        <v>0</v>
      </c>
      <c r="CW348" s="21">
        <v>4</v>
      </c>
      <c r="CX348" s="41">
        <v>32</v>
      </c>
      <c r="CY348" s="41">
        <v>530</v>
      </c>
      <c r="CZ348" s="51">
        <f t="shared" si="489"/>
        <v>530</v>
      </c>
      <c r="DA348" s="50">
        <f t="shared" si="510"/>
        <v>4.9893805309734508E-3</v>
      </c>
      <c r="DB348" s="40">
        <f t="shared" si="490"/>
        <v>997.87610619469012</v>
      </c>
      <c r="DC348" s="40">
        <f t="shared" si="491"/>
        <v>25.5</v>
      </c>
      <c r="DD348" s="51">
        <f t="shared" si="492"/>
        <v>374.5</v>
      </c>
      <c r="DE348" s="39">
        <f t="shared" si="511"/>
        <v>301190.77088496066</v>
      </c>
      <c r="DF348" s="41">
        <v>200</v>
      </c>
      <c r="DG348" s="51">
        <v>530</v>
      </c>
      <c r="DH348" s="41">
        <f t="shared" si="493"/>
        <v>301190.77088496066</v>
      </c>
      <c r="DI348" s="41">
        <f t="shared" si="494"/>
        <v>0</v>
      </c>
      <c r="DJ348" s="41">
        <f t="shared" si="495"/>
        <v>159631108.56902915</v>
      </c>
      <c r="DK348" s="112">
        <f t="shared" si="496"/>
        <v>0</v>
      </c>
    </row>
    <row r="349" spans="2:116" x14ac:dyDescent="0.25">
      <c r="B349" s="129">
        <v>5</v>
      </c>
      <c r="C349" s="114">
        <f>+$D$77-(B349-0.5)*$G$337</f>
        <v>559.56506024096382</v>
      </c>
      <c r="D349" s="41" t="str">
        <f t="shared" si="512"/>
        <v/>
      </c>
      <c r="E349" s="41">
        <f t="shared" si="426"/>
        <v>590.43493975903618</v>
      </c>
      <c r="F349" s="41">
        <f t="shared" si="427"/>
        <v>750</v>
      </c>
      <c r="G349" s="41">
        <f t="shared" si="428"/>
        <v>1709.5650602409639</v>
      </c>
      <c r="H349" s="41" t="str">
        <f t="shared" si="429"/>
        <v/>
      </c>
      <c r="I349" s="41">
        <f t="shared" si="430"/>
        <v>-1709.5650602409639</v>
      </c>
      <c r="J349" s="41">
        <f t="shared" si="431"/>
        <v>-750</v>
      </c>
      <c r="K349" s="121">
        <f t="shared" si="432"/>
        <v>-590.43493975903618</v>
      </c>
      <c r="L349" s="126" t="str">
        <f t="shared" si="513"/>
        <v/>
      </c>
      <c r="M349" s="41">
        <f t="shared" si="433"/>
        <v>-409.56506024096382</v>
      </c>
      <c r="N349" s="41">
        <f t="shared" si="434"/>
        <v>-150</v>
      </c>
      <c r="O349" s="41">
        <f t="shared" si="435"/>
        <v>709.56506024096382</v>
      </c>
      <c r="P349" s="41" t="str">
        <f t="shared" si="436"/>
        <v/>
      </c>
      <c r="Q349" s="41">
        <f t="shared" si="437"/>
        <v>-1409.5650602409639</v>
      </c>
      <c r="R349" s="41">
        <f t="shared" si="438"/>
        <v>-550</v>
      </c>
      <c r="S349" s="112">
        <f t="shared" si="439"/>
        <v>-290.43493975903618</v>
      </c>
      <c r="T349" s="123" t="str">
        <f t="shared" si="514"/>
        <v/>
      </c>
      <c r="U349" s="41">
        <f t="shared" si="440"/>
        <v>290.43493975903618</v>
      </c>
      <c r="V349" s="41">
        <f t="shared" si="441"/>
        <v>550</v>
      </c>
      <c r="W349" s="41">
        <f t="shared" si="442"/>
        <v>1409.5650602409639</v>
      </c>
      <c r="X349" s="41" t="str">
        <f t="shared" si="443"/>
        <v/>
      </c>
      <c r="Y349" s="41">
        <f t="shared" si="444"/>
        <v>-709.56506024096382</v>
      </c>
      <c r="Z349" s="41">
        <f t="shared" si="445"/>
        <v>150</v>
      </c>
      <c r="AA349" s="41">
        <f t="shared" si="446"/>
        <v>409.56506024096382</v>
      </c>
      <c r="AB349" s="53"/>
      <c r="AC349" s="126" t="str">
        <f t="shared" si="515"/>
        <v/>
      </c>
      <c r="AD349" s="41">
        <f t="shared" si="447"/>
        <v>590.43493975903618</v>
      </c>
      <c r="AE349" s="41" t="str">
        <f t="shared" si="448"/>
        <v/>
      </c>
      <c r="AF349" s="41" t="str">
        <f t="shared" si="449"/>
        <v/>
      </c>
      <c r="AG349" s="41" t="str">
        <f t="shared" si="450"/>
        <v/>
      </c>
      <c r="AH349" s="41" t="str">
        <f t="shared" si="451"/>
        <v/>
      </c>
      <c r="AI349" s="41" t="str">
        <f t="shared" si="452"/>
        <v/>
      </c>
      <c r="AJ349" s="112">
        <f t="shared" si="453"/>
        <v>-590.43493975903618</v>
      </c>
      <c r="AK349" s="126" t="str">
        <f t="shared" si="516"/>
        <v/>
      </c>
      <c r="AL349" s="41" t="str">
        <f t="shared" si="454"/>
        <v/>
      </c>
      <c r="AM349" s="41" t="str">
        <f t="shared" si="455"/>
        <v/>
      </c>
      <c r="AN349" s="41" t="str">
        <f t="shared" si="456"/>
        <v/>
      </c>
      <c r="AO349" s="41" t="str">
        <f t="shared" si="457"/>
        <v/>
      </c>
      <c r="AP349" s="41" t="str">
        <f t="shared" si="458"/>
        <v/>
      </c>
      <c r="AQ349" s="41" t="str">
        <f t="shared" si="459"/>
        <v/>
      </c>
      <c r="AR349" s="112" t="str">
        <f t="shared" si="460"/>
        <v/>
      </c>
      <c r="AS349" s="123" t="str">
        <f t="shared" si="517"/>
        <v/>
      </c>
      <c r="AT349" s="41" t="str">
        <f t="shared" si="461"/>
        <v/>
      </c>
      <c r="AU349" s="41" t="str">
        <f t="shared" si="462"/>
        <v/>
      </c>
      <c r="AV349" s="41" t="str">
        <f t="shared" si="463"/>
        <v/>
      </c>
      <c r="AW349" s="41" t="str">
        <f t="shared" si="464"/>
        <v/>
      </c>
      <c r="AX349" s="41" t="str">
        <f t="shared" si="465"/>
        <v/>
      </c>
      <c r="AY349" s="41" t="str">
        <f t="shared" si="466"/>
        <v/>
      </c>
      <c r="AZ349" s="41" t="str">
        <f t="shared" si="518"/>
        <v/>
      </c>
      <c r="BA349" s="53"/>
      <c r="BB349" s="147" cm="1">
        <f t="array" ref="BB349:BC349">IFERROR(_xlfn._xlws.SORT(_xlfn.UNIQUE(_xlfn._xlws.FILTER($AC349:$AZ349,ISNUMBER($AC349:$AZ349)),TRUE),,,TRUE),"")</f>
        <v>-590.43493975903618</v>
      </c>
      <c r="BC349" s="51">
        <v>590.43493975903618</v>
      </c>
      <c r="BD349" s="51"/>
      <c r="BE349" s="51"/>
      <c r="BF349" s="51"/>
      <c r="BG349" s="51"/>
      <c r="BH349" s="51"/>
      <c r="BI349" s="51"/>
      <c r="BJ349" s="51">
        <f t="shared" si="519"/>
        <v>559.56506024096382</v>
      </c>
      <c r="BK349" s="51">
        <f t="shared" si="467"/>
        <v>559.56506024096382</v>
      </c>
      <c r="BL349" s="51" t="str">
        <f t="shared" si="468"/>
        <v/>
      </c>
      <c r="BM349" s="51" t="str">
        <f t="shared" si="469"/>
        <v/>
      </c>
      <c r="BN349" s="51" t="str">
        <f t="shared" si="470"/>
        <v/>
      </c>
      <c r="BO349" s="51" t="str">
        <f t="shared" si="471"/>
        <v/>
      </c>
      <c r="BP349" s="51" t="str">
        <f t="shared" si="472"/>
        <v/>
      </c>
      <c r="BQ349" s="148" t="str">
        <f t="shared" si="473"/>
        <v/>
      </c>
      <c r="BR349" s="170">
        <f t="shared" si="497"/>
        <v>2</v>
      </c>
      <c r="BS349" s="172">
        <f t="shared" si="498"/>
        <v>1180.8698795180724</v>
      </c>
      <c r="BT349" s="172">
        <f t="shared" si="474"/>
        <v>0</v>
      </c>
      <c r="BU349" s="172">
        <f t="shared" si="475"/>
        <v>0</v>
      </c>
      <c r="BV349" s="172">
        <f t="shared" si="476"/>
        <v>0</v>
      </c>
      <c r="BW349" s="172">
        <f t="shared" si="477"/>
        <v>0</v>
      </c>
      <c r="BX349" s="172">
        <f t="shared" si="478"/>
        <v>0</v>
      </c>
      <c r="BY349" s="173">
        <f t="shared" si="479"/>
        <v>0</v>
      </c>
      <c r="BZ349" s="123" cm="1">
        <f t="array" ref="BZ349">IF(ISEVEN(BR349),SUM(BS349:BY349),SUM(ABS(BS349:BY349)))</f>
        <v>1180.8698795180724</v>
      </c>
      <c r="CA349" s="112">
        <f t="shared" si="499"/>
        <v>10610.756098127451</v>
      </c>
      <c r="CB349" s="126">
        <f t="shared" si="500"/>
        <v>0</v>
      </c>
      <c r="CC349" s="41">
        <f t="shared" si="480"/>
        <v>0</v>
      </c>
      <c r="CD349" s="41">
        <f t="shared" si="481"/>
        <v>0</v>
      </c>
      <c r="CE349" s="41">
        <f t="shared" si="482"/>
        <v>0</v>
      </c>
      <c r="CF349" s="41">
        <f t="shared" si="483"/>
        <v>0</v>
      </c>
      <c r="CG349" s="41">
        <f t="shared" si="484"/>
        <v>0</v>
      </c>
      <c r="CH349" s="112">
        <f t="shared" si="485"/>
        <v>0</v>
      </c>
      <c r="CI349" s="196">
        <f t="shared" si="501"/>
        <v>0</v>
      </c>
      <c r="CJ349" s="2">
        <f t="shared" si="502"/>
        <v>559.56506024096382</v>
      </c>
      <c r="CK349" s="200">
        <f t="shared" si="486"/>
        <v>0</v>
      </c>
      <c r="CL349" s="201">
        <f t="shared" si="487"/>
        <v>559.56506024096382</v>
      </c>
      <c r="CN349" s="126">
        <f t="shared" si="488"/>
        <v>559.56506024096382</v>
      </c>
      <c r="CO349" s="50">
        <f t="shared" si="503"/>
        <v>5.2065398230088491E-3</v>
      </c>
      <c r="CP349" s="40">
        <f t="shared" si="504"/>
        <v>25.5</v>
      </c>
      <c r="CQ349" s="41">
        <f t="shared" si="505"/>
        <v>270574.28050225001</v>
      </c>
      <c r="CR349" s="41">
        <f t="shared" si="506"/>
        <v>270574.28050225001</v>
      </c>
      <c r="CS349" s="41">
        <f t="shared" si="507"/>
        <v>0</v>
      </c>
      <c r="CT349" s="41">
        <f t="shared" si="508"/>
        <v>151403913.56889698</v>
      </c>
      <c r="CU349" s="112">
        <f t="shared" si="509"/>
        <v>0</v>
      </c>
      <c r="CW349" s="21">
        <v>5</v>
      </c>
      <c r="CX349" s="41">
        <v>32</v>
      </c>
      <c r="CY349" s="41">
        <v>530</v>
      </c>
      <c r="CZ349" s="51">
        <f t="shared" si="489"/>
        <v>530</v>
      </c>
      <c r="DA349" s="50">
        <f t="shared" si="510"/>
        <v>4.9893805309734508E-3</v>
      </c>
      <c r="DB349" s="40">
        <f t="shared" si="490"/>
        <v>997.87610619469012</v>
      </c>
      <c r="DC349" s="40">
        <f t="shared" si="491"/>
        <v>25.5</v>
      </c>
      <c r="DD349" s="51">
        <f t="shared" si="492"/>
        <v>374.5</v>
      </c>
      <c r="DE349" s="39">
        <f t="shared" si="511"/>
        <v>301190.77088496066</v>
      </c>
      <c r="DF349" s="41">
        <v>400</v>
      </c>
      <c r="DG349" s="51">
        <v>530</v>
      </c>
      <c r="DH349" s="41">
        <f t="shared" si="493"/>
        <v>301190.77088496066</v>
      </c>
      <c r="DI349" s="41">
        <f t="shared" si="494"/>
        <v>0</v>
      </c>
      <c r="DJ349" s="41">
        <f t="shared" si="495"/>
        <v>159631108.56902915</v>
      </c>
      <c r="DK349" s="112">
        <f t="shared" si="496"/>
        <v>0</v>
      </c>
    </row>
    <row r="350" spans="2:116" x14ac:dyDescent="0.25">
      <c r="B350" s="129">
        <v>6</v>
      </c>
      <c r="C350" s="114">
        <f>+$D$77-(B350-0.5)*$G$337</f>
        <v>550.57951807228915</v>
      </c>
      <c r="D350" s="41" t="str">
        <f t="shared" si="512"/>
        <v/>
      </c>
      <c r="E350" s="41">
        <f t="shared" si="426"/>
        <v>599.42048192771085</v>
      </c>
      <c r="F350" s="41">
        <f t="shared" si="427"/>
        <v>750</v>
      </c>
      <c r="G350" s="41">
        <f t="shared" si="428"/>
        <v>1700.5795180722891</v>
      </c>
      <c r="H350" s="41" t="str">
        <f t="shared" si="429"/>
        <v/>
      </c>
      <c r="I350" s="41">
        <f t="shared" si="430"/>
        <v>-1700.5795180722891</v>
      </c>
      <c r="J350" s="41">
        <f t="shared" si="431"/>
        <v>-750</v>
      </c>
      <c r="K350" s="121">
        <f t="shared" si="432"/>
        <v>-599.42048192771085</v>
      </c>
      <c r="L350" s="126" t="str">
        <f t="shared" si="513"/>
        <v/>
      </c>
      <c r="M350" s="41">
        <f t="shared" si="433"/>
        <v>-400.57951807228915</v>
      </c>
      <c r="N350" s="41">
        <f t="shared" si="434"/>
        <v>-150</v>
      </c>
      <c r="O350" s="41">
        <f t="shared" si="435"/>
        <v>700.57951807228903</v>
      </c>
      <c r="P350" s="41" t="str">
        <f t="shared" si="436"/>
        <v/>
      </c>
      <c r="Q350" s="41">
        <f t="shared" si="437"/>
        <v>-1400.5795180722891</v>
      </c>
      <c r="R350" s="41">
        <f t="shared" si="438"/>
        <v>-550</v>
      </c>
      <c r="S350" s="112">
        <f t="shared" si="439"/>
        <v>-299.42048192771085</v>
      </c>
      <c r="T350" s="123" t="str">
        <f t="shared" si="514"/>
        <v/>
      </c>
      <c r="U350" s="41">
        <f t="shared" si="440"/>
        <v>299.42048192771085</v>
      </c>
      <c r="V350" s="41">
        <f t="shared" si="441"/>
        <v>550</v>
      </c>
      <c r="W350" s="41">
        <f t="shared" si="442"/>
        <v>1400.5795180722891</v>
      </c>
      <c r="X350" s="41" t="str">
        <f t="shared" si="443"/>
        <v/>
      </c>
      <c r="Y350" s="41">
        <f t="shared" si="444"/>
        <v>-700.57951807228903</v>
      </c>
      <c r="Z350" s="41">
        <f t="shared" si="445"/>
        <v>150</v>
      </c>
      <c r="AA350" s="41">
        <f t="shared" si="446"/>
        <v>400.57951807228915</v>
      </c>
      <c r="AB350" s="53"/>
      <c r="AC350" s="126" t="str">
        <f t="shared" si="515"/>
        <v/>
      </c>
      <c r="AD350" s="41">
        <f t="shared" si="447"/>
        <v>599.42048192771085</v>
      </c>
      <c r="AE350" s="41" t="str">
        <f t="shared" si="448"/>
        <v/>
      </c>
      <c r="AF350" s="41" t="str">
        <f t="shared" si="449"/>
        <v/>
      </c>
      <c r="AG350" s="41" t="str">
        <f t="shared" si="450"/>
        <v/>
      </c>
      <c r="AH350" s="41" t="str">
        <f t="shared" si="451"/>
        <v/>
      </c>
      <c r="AI350" s="41" t="str">
        <f t="shared" si="452"/>
        <v/>
      </c>
      <c r="AJ350" s="112">
        <f t="shared" si="453"/>
        <v>-599.42048192771085</v>
      </c>
      <c r="AK350" s="126" t="str">
        <f t="shared" si="516"/>
        <v/>
      </c>
      <c r="AL350" s="41" t="str">
        <f t="shared" si="454"/>
        <v/>
      </c>
      <c r="AM350" s="41" t="str">
        <f t="shared" si="455"/>
        <v/>
      </c>
      <c r="AN350" s="41" t="str">
        <f t="shared" si="456"/>
        <v/>
      </c>
      <c r="AO350" s="41" t="str">
        <f t="shared" si="457"/>
        <v/>
      </c>
      <c r="AP350" s="41" t="str">
        <f t="shared" si="458"/>
        <v/>
      </c>
      <c r="AQ350" s="41" t="str">
        <f t="shared" si="459"/>
        <v/>
      </c>
      <c r="AR350" s="112" t="str">
        <f t="shared" si="460"/>
        <v/>
      </c>
      <c r="AS350" s="123" t="str">
        <f t="shared" si="517"/>
        <v/>
      </c>
      <c r="AT350" s="41" t="str">
        <f t="shared" si="461"/>
        <v/>
      </c>
      <c r="AU350" s="41" t="str">
        <f t="shared" si="462"/>
        <v/>
      </c>
      <c r="AV350" s="41" t="str">
        <f t="shared" si="463"/>
        <v/>
      </c>
      <c r="AW350" s="41" t="str">
        <f t="shared" si="464"/>
        <v/>
      </c>
      <c r="AX350" s="41" t="str">
        <f t="shared" si="465"/>
        <v/>
      </c>
      <c r="AY350" s="41" t="str">
        <f t="shared" si="466"/>
        <v/>
      </c>
      <c r="AZ350" s="41" t="str">
        <f t="shared" si="518"/>
        <v/>
      </c>
      <c r="BA350" s="53"/>
      <c r="BB350" s="147" cm="1">
        <f t="array" ref="BB350:BC350">IFERROR(_xlfn._xlws.SORT(_xlfn.UNIQUE(_xlfn._xlws.FILTER($AC350:$AZ350,ISNUMBER($AC350:$AZ350)),TRUE),,,TRUE),"")</f>
        <v>-599.42048192771085</v>
      </c>
      <c r="BC350" s="51">
        <v>599.42048192771085</v>
      </c>
      <c r="BD350" s="51"/>
      <c r="BE350" s="51"/>
      <c r="BF350" s="51"/>
      <c r="BG350" s="51"/>
      <c r="BH350" s="51"/>
      <c r="BI350" s="51"/>
      <c r="BJ350" s="51">
        <f t="shared" si="519"/>
        <v>550.57951807228915</v>
      </c>
      <c r="BK350" s="51">
        <f t="shared" si="467"/>
        <v>550.57951807228915</v>
      </c>
      <c r="BL350" s="51" t="str">
        <f t="shared" si="468"/>
        <v/>
      </c>
      <c r="BM350" s="51" t="str">
        <f t="shared" si="469"/>
        <v/>
      </c>
      <c r="BN350" s="51" t="str">
        <f t="shared" si="470"/>
        <v/>
      </c>
      <c r="BO350" s="51" t="str">
        <f t="shared" si="471"/>
        <v/>
      </c>
      <c r="BP350" s="51" t="str">
        <f t="shared" si="472"/>
        <v/>
      </c>
      <c r="BQ350" s="148" t="str">
        <f t="shared" si="473"/>
        <v/>
      </c>
      <c r="BR350" s="170">
        <f t="shared" si="497"/>
        <v>2</v>
      </c>
      <c r="BS350" s="172">
        <f t="shared" si="498"/>
        <v>1198.8409638554217</v>
      </c>
      <c r="BT350" s="172">
        <f t="shared" si="474"/>
        <v>0</v>
      </c>
      <c r="BU350" s="172">
        <f t="shared" si="475"/>
        <v>0</v>
      </c>
      <c r="BV350" s="172">
        <f t="shared" si="476"/>
        <v>0</v>
      </c>
      <c r="BW350" s="172">
        <f t="shared" si="477"/>
        <v>0</v>
      </c>
      <c r="BX350" s="172">
        <f t="shared" si="478"/>
        <v>0</v>
      </c>
      <c r="BY350" s="173">
        <f t="shared" si="479"/>
        <v>0</v>
      </c>
      <c r="BZ350" s="123" cm="1">
        <f t="array" ref="BZ350">IF(ISEVEN(BR350),SUM(BS350:BY350),SUM(ABS(BS350:BY350)))</f>
        <v>1198.8409638554217</v>
      </c>
      <c r="CA350" s="112">
        <f t="shared" si="499"/>
        <v>10772.236034257514</v>
      </c>
      <c r="CB350" s="126">
        <f t="shared" si="500"/>
        <v>0</v>
      </c>
      <c r="CC350" s="41">
        <f t="shared" si="480"/>
        <v>0</v>
      </c>
      <c r="CD350" s="41">
        <f t="shared" si="481"/>
        <v>0</v>
      </c>
      <c r="CE350" s="41">
        <f t="shared" si="482"/>
        <v>0</v>
      </c>
      <c r="CF350" s="41">
        <f t="shared" si="483"/>
        <v>0</v>
      </c>
      <c r="CG350" s="41">
        <f t="shared" si="484"/>
        <v>0</v>
      </c>
      <c r="CH350" s="112">
        <f t="shared" si="485"/>
        <v>0</v>
      </c>
      <c r="CI350" s="196">
        <f t="shared" si="501"/>
        <v>0</v>
      </c>
      <c r="CJ350" s="2">
        <f t="shared" si="502"/>
        <v>550.57951807228915</v>
      </c>
      <c r="CK350" s="200">
        <f t="shared" si="486"/>
        <v>0</v>
      </c>
      <c r="CL350" s="201">
        <f t="shared" si="487"/>
        <v>550.57951807228915</v>
      </c>
      <c r="CN350" s="126">
        <f t="shared" si="488"/>
        <v>550.57951807228915</v>
      </c>
      <c r="CO350" s="50">
        <f t="shared" si="503"/>
        <v>5.1405398230088498E-3</v>
      </c>
      <c r="CP350" s="40">
        <f t="shared" si="504"/>
        <v>25.5</v>
      </c>
      <c r="CQ350" s="41">
        <f t="shared" si="505"/>
        <v>274692.01887356659</v>
      </c>
      <c r="CR350" s="41">
        <f t="shared" si="506"/>
        <v>274692.01887356659</v>
      </c>
      <c r="CS350" s="41">
        <f t="shared" si="507"/>
        <v>0</v>
      </c>
      <c r="CT350" s="41">
        <f t="shared" si="508"/>
        <v>151239799.36971244</v>
      </c>
      <c r="CU350" s="112">
        <f t="shared" si="509"/>
        <v>0</v>
      </c>
      <c r="CW350" s="21">
        <v>6</v>
      </c>
      <c r="CX350" s="41">
        <v>32</v>
      </c>
      <c r="CY350" s="41">
        <v>-530</v>
      </c>
      <c r="CZ350" s="51">
        <f t="shared" si="489"/>
        <v>-530</v>
      </c>
      <c r="DA350" s="50">
        <f t="shared" si="510"/>
        <v>-2.7964601769911502E-3</v>
      </c>
      <c r="DB350" s="40">
        <f t="shared" si="490"/>
        <v>-559.29203539823004</v>
      </c>
      <c r="DC350" s="40">
        <f t="shared" si="491"/>
        <v>0</v>
      </c>
      <c r="DD350" s="51">
        <f t="shared" si="492"/>
        <v>-400</v>
      </c>
      <c r="DE350" s="39">
        <f t="shared" si="511"/>
        <v>-321699.08772759483</v>
      </c>
      <c r="DF350" s="41">
        <v>-400</v>
      </c>
      <c r="DG350" s="51">
        <v>-530</v>
      </c>
      <c r="DH350" s="41">
        <f t="shared" si="493"/>
        <v>-321699.08772759483</v>
      </c>
      <c r="DI350" s="41">
        <f t="shared" si="494"/>
        <v>0</v>
      </c>
      <c r="DJ350" s="41">
        <f t="shared" si="495"/>
        <v>170500516.49562526</v>
      </c>
      <c r="DK350" s="112">
        <f t="shared" si="496"/>
        <v>0</v>
      </c>
    </row>
    <row r="351" spans="2:116" x14ac:dyDescent="0.25">
      <c r="B351" s="129">
        <v>7</v>
      </c>
      <c r="C351" s="114">
        <f>+$D$77-(B351-0.5)*$G$337</f>
        <v>541.59397590361448</v>
      </c>
      <c r="D351" s="41" t="str">
        <f t="shared" si="512"/>
        <v/>
      </c>
      <c r="E351" s="41">
        <f t="shared" si="426"/>
        <v>608.40602409638552</v>
      </c>
      <c r="F351" s="41">
        <f t="shared" si="427"/>
        <v>750</v>
      </c>
      <c r="G351" s="41">
        <f t="shared" si="428"/>
        <v>1691.5939759036146</v>
      </c>
      <c r="H351" s="41" t="str">
        <f t="shared" si="429"/>
        <v/>
      </c>
      <c r="I351" s="41">
        <f t="shared" si="430"/>
        <v>-1691.5939759036146</v>
      </c>
      <c r="J351" s="41">
        <f t="shared" si="431"/>
        <v>-750</v>
      </c>
      <c r="K351" s="121">
        <f t="shared" si="432"/>
        <v>-608.40602409638552</v>
      </c>
      <c r="L351" s="126" t="str">
        <f t="shared" si="513"/>
        <v/>
      </c>
      <c r="M351" s="41">
        <f t="shared" si="433"/>
        <v>-391.59397590361448</v>
      </c>
      <c r="N351" s="41">
        <f t="shared" si="434"/>
        <v>-150</v>
      </c>
      <c r="O351" s="41">
        <f t="shared" si="435"/>
        <v>691.59397590361448</v>
      </c>
      <c r="P351" s="41" t="str">
        <f t="shared" si="436"/>
        <v/>
      </c>
      <c r="Q351" s="41">
        <f t="shared" si="437"/>
        <v>-1391.5939759036146</v>
      </c>
      <c r="R351" s="41">
        <f t="shared" si="438"/>
        <v>-550</v>
      </c>
      <c r="S351" s="112">
        <f t="shared" si="439"/>
        <v>-308.40602409638552</v>
      </c>
      <c r="T351" s="123" t="str">
        <f t="shared" si="514"/>
        <v/>
      </c>
      <c r="U351" s="41">
        <f t="shared" si="440"/>
        <v>308.40602409638552</v>
      </c>
      <c r="V351" s="41">
        <f t="shared" si="441"/>
        <v>550</v>
      </c>
      <c r="W351" s="41">
        <f t="shared" si="442"/>
        <v>1391.5939759036146</v>
      </c>
      <c r="X351" s="41" t="str">
        <f t="shared" si="443"/>
        <v/>
      </c>
      <c r="Y351" s="41">
        <f t="shared" si="444"/>
        <v>-691.59397590361448</v>
      </c>
      <c r="Z351" s="41">
        <f t="shared" si="445"/>
        <v>150</v>
      </c>
      <c r="AA351" s="41">
        <f t="shared" si="446"/>
        <v>391.59397590361448</v>
      </c>
      <c r="AB351" s="53"/>
      <c r="AC351" s="126" t="str">
        <f t="shared" si="515"/>
        <v/>
      </c>
      <c r="AD351" s="41">
        <f t="shared" si="447"/>
        <v>608.40602409638552</v>
      </c>
      <c r="AE351" s="41" t="str">
        <f t="shared" si="448"/>
        <v/>
      </c>
      <c r="AF351" s="41" t="str">
        <f t="shared" si="449"/>
        <v/>
      </c>
      <c r="AG351" s="41" t="str">
        <f t="shared" si="450"/>
        <v/>
      </c>
      <c r="AH351" s="41" t="str">
        <f t="shared" si="451"/>
        <v/>
      </c>
      <c r="AI351" s="41" t="str">
        <f t="shared" si="452"/>
        <v/>
      </c>
      <c r="AJ351" s="112">
        <f t="shared" si="453"/>
        <v>-608.40602409638552</v>
      </c>
      <c r="AK351" s="126" t="str">
        <f t="shared" si="516"/>
        <v/>
      </c>
      <c r="AL351" s="41" t="str">
        <f t="shared" si="454"/>
        <v/>
      </c>
      <c r="AM351" s="41" t="str">
        <f t="shared" si="455"/>
        <v/>
      </c>
      <c r="AN351" s="41" t="str">
        <f t="shared" si="456"/>
        <v/>
      </c>
      <c r="AO351" s="41" t="str">
        <f t="shared" si="457"/>
        <v/>
      </c>
      <c r="AP351" s="41" t="str">
        <f t="shared" si="458"/>
        <v/>
      </c>
      <c r="AQ351" s="41" t="str">
        <f t="shared" si="459"/>
        <v/>
      </c>
      <c r="AR351" s="112" t="str">
        <f t="shared" si="460"/>
        <v/>
      </c>
      <c r="AS351" s="123" t="str">
        <f t="shared" si="517"/>
        <v/>
      </c>
      <c r="AT351" s="41" t="str">
        <f t="shared" si="461"/>
        <v/>
      </c>
      <c r="AU351" s="41" t="str">
        <f t="shared" si="462"/>
        <v/>
      </c>
      <c r="AV351" s="41" t="str">
        <f t="shared" si="463"/>
        <v/>
      </c>
      <c r="AW351" s="41" t="str">
        <f t="shared" si="464"/>
        <v/>
      </c>
      <c r="AX351" s="41" t="str">
        <f t="shared" si="465"/>
        <v/>
      </c>
      <c r="AY351" s="41" t="str">
        <f t="shared" si="466"/>
        <v/>
      </c>
      <c r="AZ351" s="41" t="str">
        <f t="shared" si="518"/>
        <v/>
      </c>
      <c r="BA351" s="53"/>
      <c r="BB351" s="147" cm="1">
        <f t="array" ref="BB351:BC351">IFERROR(_xlfn._xlws.SORT(_xlfn.UNIQUE(_xlfn._xlws.FILTER($AC351:$AZ351,ISNUMBER($AC351:$AZ351)),TRUE),,,TRUE),"")</f>
        <v>-608.40602409638552</v>
      </c>
      <c r="BC351" s="51">
        <v>608.40602409638552</v>
      </c>
      <c r="BD351" s="51"/>
      <c r="BE351" s="51"/>
      <c r="BF351" s="51"/>
      <c r="BG351" s="51"/>
      <c r="BH351" s="51"/>
      <c r="BI351" s="51"/>
      <c r="BJ351" s="51">
        <f t="shared" si="519"/>
        <v>541.59397590361448</v>
      </c>
      <c r="BK351" s="51">
        <f t="shared" si="467"/>
        <v>541.59397590361448</v>
      </c>
      <c r="BL351" s="51" t="str">
        <f t="shared" si="468"/>
        <v/>
      </c>
      <c r="BM351" s="51" t="str">
        <f t="shared" si="469"/>
        <v/>
      </c>
      <c r="BN351" s="51" t="str">
        <f t="shared" si="470"/>
        <v/>
      </c>
      <c r="BO351" s="51" t="str">
        <f t="shared" si="471"/>
        <v/>
      </c>
      <c r="BP351" s="51" t="str">
        <f t="shared" si="472"/>
        <v/>
      </c>
      <c r="BQ351" s="148" t="str">
        <f t="shared" si="473"/>
        <v/>
      </c>
      <c r="BR351" s="170">
        <f t="shared" si="497"/>
        <v>2</v>
      </c>
      <c r="BS351" s="172">
        <f t="shared" si="498"/>
        <v>1216.812048192771</v>
      </c>
      <c r="BT351" s="172">
        <f t="shared" si="474"/>
        <v>0</v>
      </c>
      <c r="BU351" s="172">
        <f t="shared" si="475"/>
        <v>0</v>
      </c>
      <c r="BV351" s="172">
        <f t="shared" si="476"/>
        <v>0</v>
      </c>
      <c r="BW351" s="172">
        <f t="shared" si="477"/>
        <v>0</v>
      </c>
      <c r="BX351" s="172">
        <f t="shared" si="478"/>
        <v>0</v>
      </c>
      <c r="BY351" s="173">
        <f t="shared" si="479"/>
        <v>0</v>
      </c>
      <c r="BZ351" s="123" cm="1">
        <f t="array" ref="BZ351">IF(ISEVEN(BR351),SUM(BS351:BY351),SUM(ABS(BS351:BY351)))</f>
        <v>1216.812048192771</v>
      </c>
      <c r="CA351" s="112">
        <f t="shared" si="499"/>
        <v>10933.715970387575</v>
      </c>
      <c r="CB351" s="126">
        <f t="shared" si="500"/>
        <v>0</v>
      </c>
      <c r="CC351" s="41">
        <f t="shared" si="480"/>
        <v>0</v>
      </c>
      <c r="CD351" s="41">
        <f t="shared" si="481"/>
        <v>0</v>
      </c>
      <c r="CE351" s="41">
        <f t="shared" si="482"/>
        <v>0</v>
      </c>
      <c r="CF351" s="41">
        <f t="shared" si="483"/>
        <v>0</v>
      </c>
      <c r="CG351" s="41">
        <f t="shared" si="484"/>
        <v>0</v>
      </c>
      <c r="CH351" s="112">
        <f t="shared" si="485"/>
        <v>0</v>
      </c>
      <c r="CI351" s="196">
        <f t="shared" si="501"/>
        <v>0</v>
      </c>
      <c r="CJ351" s="2">
        <f t="shared" si="502"/>
        <v>541.59397590361448</v>
      </c>
      <c r="CK351" s="200">
        <f t="shared" si="486"/>
        <v>0</v>
      </c>
      <c r="CL351" s="201">
        <f t="shared" si="487"/>
        <v>541.59397590361448</v>
      </c>
      <c r="CN351" s="126">
        <f t="shared" si="488"/>
        <v>541.59397590361448</v>
      </c>
      <c r="CO351" s="50">
        <f t="shared" si="503"/>
        <v>5.0745398230088497E-3</v>
      </c>
      <c r="CP351" s="40">
        <f t="shared" si="504"/>
        <v>25.5</v>
      </c>
      <c r="CQ351" s="41">
        <f t="shared" si="505"/>
        <v>278809.75724488316</v>
      </c>
      <c r="CR351" s="41">
        <f t="shared" si="506"/>
        <v>278809.75724488316</v>
      </c>
      <c r="CS351" s="41">
        <f t="shared" si="507"/>
        <v>0</v>
      </c>
      <c r="CT351" s="41">
        <f t="shared" si="508"/>
        <v>151001684.94697785</v>
      </c>
      <c r="CU351" s="112">
        <f t="shared" si="509"/>
        <v>0</v>
      </c>
      <c r="CW351" s="21">
        <v>7</v>
      </c>
      <c r="CX351" s="41">
        <v>32</v>
      </c>
      <c r="CY351" s="41">
        <v>-530</v>
      </c>
      <c r="CZ351" s="51">
        <f t="shared" si="489"/>
        <v>-530</v>
      </c>
      <c r="DA351" s="50">
        <f t="shared" si="510"/>
        <v>-2.7964601769911502E-3</v>
      </c>
      <c r="DB351" s="40">
        <f t="shared" si="490"/>
        <v>-559.29203539823004</v>
      </c>
      <c r="DC351" s="40">
        <f t="shared" si="491"/>
        <v>0</v>
      </c>
      <c r="DD351" s="51">
        <f t="shared" si="492"/>
        <v>-400</v>
      </c>
      <c r="DE351" s="39">
        <f t="shared" si="511"/>
        <v>-321699.08772759483</v>
      </c>
      <c r="DF351" s="41">
        <v>-200</v>
      </c>
      <c r="DG351" s="51">
        <v>-530</v>
      </c>
      <c r="DH351" s="41">
        <f t="shared" si="493"/>
        <v>-321699.08772759483</v>
      </c>
      <c r="DI351" s="41">
        <f t="shared" si="494"/>
        <v>0</v>
      </c>
      <c r="DJ351" s="41">
        <f t="shared" si="495"/>
        <v>170500516.49562526</v>
      </c>
      <c r="DK351" s="112">
        <f t="shared" si="496"/>
        <v>0</v>
      </c>
    </row>
    <row r="352" spans="2:116" x14ac:dyDescent="0.25">
      <c r="B352" s="129">
        <v>8</v>
      </c>
      <c r="C352" s="114">
        <f>+$D$77-(B352-0.5)*$G$337</f>
        <v>532.60843373493981</v>
      </c>
      <c r="D352" s="41" t="str">
        <f t="shared" si="512"/>
        <v/>
      </c>
      <c r="E352" s="41">
        <f t="shared" si="426"/>
        <v>617.39156626506019</v>
      </c>
      <c r="F352" s="41">
        <f t="shared" si="427"/>
        <v>750</v>
      </c>
      <c r="G352" s="41">
        <f t="shared" si="428"/>
        <v>1682.6084337349398</v>
      </c>
      <c r="H352" s="41" t="str">
        <f t="shared" si="429"/>
        <v/>
      </c>
      <c r="I352" s="41">
        <f t="shared" si="430"/>
        <v>-1682.6084337349398</v>
      </c>
      <c r="J352" s="41">
        <f t="shared" si="431"/>
        <v>-750</v>
      </c>
      <c r="K352" s="121">
        <f t="shared" si="432"/>
        <v>-617.39156626506019</v>
      </c>
      <c r="L352" s="126" t="str">
        <f t="shared" si="513"/>
        <v/>
      </c>
      <c r="M352" s="41">
        <f t="shared" si="433"/>
        <v>-382.60843373493981</v>
      </c>
      <c r="N352" s="41">
        <f t="shared" si="434"/>
        <v>-150</v>
      </c>
      <c r="O352" s="41">
        <f t="shared" si="435"/>
        <v>682.60843373493992</v>
      </c>
      <c r="P352" s="41" t="str">
        <f t="shared" si="436"/>
        <v/>
      </c>
      <c r="Q352" s="41">
        <f t="shared" si="437"/>
        <v>-1382.6084337349398</v>
      </c>
      <c r="R352" s="41">
        <f t="shared" si="438"/>
        <v>-550</v>
      </c>
      <c r="S352" s="112">
        <f t="shared" si="439"/>
        <v>-317.39156626506019</v>
      </c>
      <c r="T352" s="123" t="str">
        <f t="shared" si="514"/>
        <v/>
      </c>
      <c r="U352" s="41">
        <f t="shared" si="440"/>
        <v>317.39156626506019</v>
      </c>
      <c r="V352" s="41">
        <f t="shared" si="441"/>
        <v>550</v>
      </c>
      <c r="W352" s="41">
        <f t="shared" si="442"/>
        <v>1382.6084337349398</v>
      </c>
      <c r="X352" s="41" t="str">
        <f t="shared" si="443"/>
        <v/>
      </c>
      <c r="Y352" s="41">
        <f t="shared" si="444"/>
        <v>-682.60843373493992</v>
      </c>
      <c r="Z352" s="41">
        <f t="shared" si="445"/>
        <v>150</v>
      </c>
      <c r="AA352" s="41">
        <f t="shared" si="446"/>
        <v>382.60843373493981</v>
      </c>
      <c r="AB352" s="53"/>
      <c r="AC352" s="126" t="str">
        <f t="shared" si="515"/>
        <v/>
      </c>
      <c r="AD352" s="41">
        <f t="shared" si="447"/>
        <v>617.39156626506019</v>
      </c>
      <c r="AE352" s="41" t="str">
        <f t="shared" si="448"/>
        <v/>
      </c>
      <c r="AF352" s="41" t="str">
        <f t="shared" si="449"/>
        <v/>
      </c>
      <c r="AG352" s="41" t="str">
        <f t="shared" si="450"/>
        <v/>
      </c>
      <c r="AH352" s="41" t="str">
        <f t="shared" si="451"/>
        <v/>
      </c>
      <c r="AI352" s="41" t="str">
        <f t="shared" si="452"/>
        <v/>
      </c>
      <c r="AJ352" s="112">
        <f t="shared" si="453"/>
        <v>-617.39156626506019</v>
      </c>
      <c r="AK352" s="126" t="str">
        <f t="shared" si="516"/>
        <v/>
      </c>
      <c r="AL352" s="41" t="str">
        <f t="shared" si="454"/>
        <v/>
      </c>
      <c r="AM352" s="41" t="str">
        <f t="shared" si="455"/>
        <v/>
      </c>
      <c r="AN352" s="41" t="str">
        <f t="shared" si="456"/>
        <v/>
      </c>
      <c r="AO352" s="41" t="str">
        <f t="shared" si="457"/>
        <v/>
      </c>
      <c r="AP352" s="41" t="str">
        <f t="shared" si="458"/>
        <v/>
      </c>
      <c r="AQ352" s="41" t="str">
        <f t="shared" si="459"/>
        <v/>
      </c>
      <c r="AR352" s="112" t="str">
        <f t="shared" si="460"/>
        <v/>
      </c>
      <c r="AS352" s="123" t="str">
        <f t="shared" si="517"/>
        <v/>
      </c>
      <c r="AT352" s="41" t="str">
        <f t="shared" si="461"/>
        <v/>
      </c>
      <c r="AU352" s="41" t="str">
        <f t="shared" si="462"/>
        <v/>
      </c>
      <c r="AV352" s="41" t="str">
        <f t="shared" si="463"/>
        <v/>
      </c>
      <c r="AW352" s="41" t="str">
        <f t="shared" si="464"/>
        <v/>
      </c>
      <c r="AX352" s="41" t="str">
        <f t="shared" si="465"/>
        <v/>
      </c>
      <c r="AY352" s="41" t="str">
        <f t="shared" si="466"/>
        <v/>
      </c>
      <c r="AZ352" s="41" t="str">
        <f t="shared" si="518"/>
        <v/>
      </c>
      <c r="BA352" s="53"/>
      <c r="BB352" s="147" cm="1">
        <f t="array" ref="BB352:BC352">IFERROR(_xlfn._xlws.SORT(_xlfn.UNIQUE(_xlfn._xlws.FILTER($AC352:$AZ352,ISNUMBER($AC352:$AZ352)),TRUE),,,TRUE),"")</f>
        <v>-617.39156626506019</v>
      </c>
      <c r="BC352" s="51">
        <v>617.39156626506019</v>
      </c>
      <c r="BD352" s="51"/>
      <c r="BE352" s="51"/>
      <c r="BF352" s="51"/>
      <c r="BG352" s="51"/>
      <c r="BH352" s="51"/>
      <c r="BI352" s="51"/>
      <c r="BJ352" s="51">
        <f t="shared" si="519"/>
        <v>532.60843373493981</v>
      </c>
      <c r="BK352" s="51">
        <f t="shared" si="467"/>
        <v>532.60843373493981</v>
      </c>
      <c r="BL352" s="51" t="str">
        <f t="shared" si="468"/>
        <v/>
      </c>
      <c r="BM352" s="51" t="str">
        <f t="shared" si="469"/>
        <v/>
      </c>
      <c r="BN352" s="51" t="str">
        <f t="shared" si="470"/>
        <v/>
      </c>
      <c r="BO352" s="51" t="str">
        <f t="shared" si="471"/>
        <v/>
      </c>
      <c r="BP352" s="51" t="str">
        <f t="shared" si="472"/>
        <v/>
      </c>
      <c r="BQ352" s="148" t="str">
        <f t="shared" si="473"/>
        <v/>
      </c>
      <c r="BR352" s="170">
        <f t="shared" si="497"/>
        <v>2</v>
      </c>
      <c r="BS352" s="172">
        <f t="shared" si="498"/>
        <v>1234.7831325301204</v>
      </c>
      <c r="BT352" s="172">
        <f t="shared" si="474"/>
        <v>0</v>
      </c>
      <c r="BU352" s="172">
        <f t="shared" si="475"/>
        <v>0</v>
      </c>
      <c r="BV352" s="172">
        <f t="shared" si="476"/>
        <v>0</v>
      </c>
      <c r="BW352" s="172">
        <f t="shared" si="477"/>
        <v>0</v>
      </c>
      <c r="BX352" s="172">
        <f t="shared" si="478"/>
        <v>0</v>
      </c>
      <c r="BY352" s="173">
        <f t="shared" si="479"/>
        <v>0</v>
      </c>
      <c r="BZ352" s="123" cm="1">
        <f t="array" ref="BZ352">IF(ISEVEN(BR352),SUM(BS352:BY352),SUM(ABS(BS352:BY352)))</f>
        <v>1234.7831325301204</v>
      </c>
      <c r="CA352" s="112">
        <f t="shared" si="499"/>
        <v>11095.195906517638</v>
      </c>
      <c r="CB352" s="126">
        <f t="shared" si="500"/>
        <v>0</v>
      </c>
      <c r="CC352" s="41">
        <f t="shared" si="480"/>
        <v>0</v>
      </c>
      <c r="CD352" s="41">
        <f t="shared" si="481"/>
        <v>0</v>
      </c>
      <c r="CE352" s="41">
        <f t="shared" si="482"/>
        <v>0</v>
      </c>
      <c r="CF352" s="41">
        <f t="shared" si="483"/>
        <v>0</v>
      </c>
      <c r="CG352" s="41">
        <f t="shared" si="484"/>
        <v>0</v>
      </c>
      <c r="CH352" s="112">
        <f t="shared" si="485"/>
        <v>0</v>
      </c>
      <c r="CI352" s="196">
        <f t="shared" si="501"/>
        <v>0</v>
      </c>
      <c r="CJ352" s="2">
        <f t="shared" si="502"/>
        <v>532.60843373493981</v>
      </c>
      <c r="CK352" s="200">
        <f t="shared" si="486"/>
        <v>0</v>
      </c>
      <c r="CL352" s="201">
        <f t="shared" si="487"/>
        <v>532.60843373493981</v>
      </c>
      <c r="CN352" s="126">
        <f t="shared" si="488"/>
        <v>532.60843373493981</v>
      </c>
      <c r="CO352" s="50">
        <f t="shared" si="503"/>
        <v>5.0085398230088497E-3</v>
      </c>
      <c r="CP352" s="40">
        <f t="shared" si="504"/>
        <v>25.5</v>
      </c>
      <c r="CQ352" s="41">
        <f t="shared" si="505"/>
        <v>282927.49561619974</v>
      </c>
      <c r="CR352" s="41">
        <f t="shared" si="506"/>
        <v>282927.49561619974</v>
      </c>
      <c r="CS352" s="41">
        <f t="shared" si="507"/>
        <v>0</v>
      </c>
      <c r="CT352" s="41">
        <f t="shared" si="508"/>
        <v>150689570.30069318</v>
      </c>
      <c r="CU352" s="112">
        <f t="shared" si="509"/>
        <v>0</v>
      </c>
      <c r="CW352" s="21">
        <v>8</v>
      </c>
      <c r="CX352" s="41">
        <v>32</v>
      </c>
      <c r="CY352" s="41">
        <v>-530</v>
      </c>
      <c r="CZ352" s="51">
        <f t="shared" si="489"/>
        <v>-530</v>
      </c>
      <c r="DA352" s="50">
        <f t="shared" si="510"/>
        <v>-2.7964601769911502E-3</v>
      </c>
      <c r="DB352" s="40">
        <f t="shared" si="490"/>
        <v>-559.29203539823004</v>
      </c>
      <c r="DC352" s="40">
        <f t="shared" si="491"/>
        <v>0</v>
      </c>
      <c r="DD352" s="51">
        <f t="shared" si="492"/>
        <v>-400</v>
      </c>
      <c r="DE352" s="39">
        <f t="shared" si="511"/>
        <v>-321699.08772759483</v>
      </c>
      <c r="DF352" s="41">
        <v>0</v>
      </c>
      <c r="DG352" s="51">
        <v>-530</v>
      </c>
      <c r="DH352" s="41">
        <f t="shared" si="493"/>
        <v>-321699.08772759483</v>
      </c>
      <c r="DI352" s="41">
        <f t="shared" si="494"/>
        <v>0</v>
      </c>
      <c r="DJ352" s="41">
        <f t="shared" si="495"/>
        <v>170500516.49562526</v>
      </c>
      <c r="DK352" s="112">
        <f t="shared" si="496"/>
        <v>0</v>
      </c>
    </row>
    <row r="353" spans="2:115" x14ac:dyDescent="0.25">
      <c r="B353" s="129">
        <v>9</v>
      </c>
      <c r="C353" s="114">
        <f>+$D$77-(B353-0.5)*$G$337</f>
        <v>523.62289156626503</v>
      </c>
      <c r="D353" s="41" t="str">
        <f t="shared" si="512"/>
        <v/>
      </c>
      <c r="E353" s="41">
        <f t="shared" si="426"/>
        <v>626.37710843373497</v>
      </c>
      <c r="F353" s="41">
        <f t="shared" si="427"/>
        <v>750</v>
      </c>
      <c r="G353" s="41">
        <f t="shared" si="428"/>
        <v>1673.622891566265</v>
      </c>
      <c r="H353" s="41" t="str">
        <f t="shared" si="429"/>
        <v/>
      </c>
      <c r="I353" s="41">
        <f t="shared" si="430"/>
        <v>-1673.622891566265</v>
      </c>
      <c r="J353" s="41">
        <f t="shared" si="431"/>
        <v>-750</v>
      </c>
      <c r="K353" s="121">
        <f t="shared" si="432"/>
        <v>-626.37710843373497</v>
      </c>
      <c r="L353" s="126" t="str">
        <f t="shared" si="513"/>
        <v/>
      </c>
      <c r="M353" s="41">
        <f t="shared" si="433"/>
        <v>-373.62289156626503</v>
      </c>
      <c r="N353" s="41">
        <f t="shared" si="434"/>
        <v>-150</v>
      </c>
      <c r="O353" s="41">
        <f t="shared" si="435"/>
        <v>673.62289156626503</v>
      </c>
      <c r="P353" s="41" t="str">
        <f t="shared" si="436"/>
        <v/>
      </c>
      <c r="Q353" s="41">
        <f t="shared" si="437"/>
        <v>-1373.622891566265</v>
      </c>
      <c r="R353" s="41">
        <f t="shared" si="438"/>
        <v>-550</v>
      </c>
      <c r="S353" s="112">
        <f t="shared" si="439"/>
        <v>-326.37710843373497</v>
      </c>
      <c r="T353" s="123" t="str">
        <f t="shared" si="514"/>
        <v/>
      </c>
      <c r="U353" s="41">
        <f t="shared" si="440"/>
        <v>326.37710843373497</v>
      </c>
      <c r="V353" s="41">
        <f t="shared" si="441"/>
        <v>550</v>
      </c>
      <c r="W353" s="41">
        <f t="shared" si="442"/>
        <v>1373.622891566265</v>
      </c>
      <c r="X353" s="41" t="str">
        <f t="shared" si="443"/>
        <v/>
      </c>
      <c r="Y353" s="41">
        <f t="shared" si="444"/>
        <v>-673.62289156626503</v>
      </c>
      <c r="Z353" s="41">
        <f t="shared" si="445"/>
        <v>150</v>
      </c>
      <c r="AA353" s="41">
        <f t="shared" si="446"/>
        <v>373.62289156626503</v>
      </c>
      <c r="AB353" s="53"/>
      <c r="AC353" s="126" t="str">
        <f t="shared" si="515"/>
        <v/>
      </c>
      <c r="AD353" s="41">
        <f t="shared" si="447"/>
        <v>626.37710843373497</v>
      </c>
      <c r="AE353" s="41" t="str">
        <f t="shared" si="448"/>
        <v/>
      </c>
      <c r="AF353" s="41" t="str">
        <f t="shared" si="449"/>
        <v/>
      </c>
      <c r="AG353" s="41" t="str">
        <f t="shared" si="450"/>
        <v/>
      </c>
      <c r="AH353" s="41" t="str">
        <f t="shared" si="451"/>
        <v/>
      </c>
      <c r="AI353" s="41" t="str">
        <f t="shared" si="452"/>
        <v/>
      </c>
      <c r="AJ353" s="112">
        <f t="shared" si="453"/>
        <v>-626.37710843373497</v>
      </c>
      <c r="AK353" s="126" t="str">
        <f t="shared" si="516"/>
        <v/>
      </c>
      <c r="AL353" s="41" t="str">
        <f t="shared" si="454"/>
        <v/>
      </c>
      <c r="AM353" s="41" t="str">
        <f t="shared" si="455"/>
        <v/>
      </c>
      <c r="AN353" s="41" t="str">
        <f t="shared" si="456"/>
        <v/>
      </c>
      <c r="AO353" s="41" t="str">
        <f t="shared" si="457"/>
        <v/>
      </c>
      <c r="AP353" s="41" t="str">
        <f t="shared" si="458"/>
        <v/>
      </c>
      <c r="AQ353" s="41" t="str">
        <f t="shared" si="459"/>
        <v/>
      </c>
      <c r="AR353" s="112" t="str">
        <f t="shared" si="460"/>
        <v/>
      </c>
      <c r="AS353" s="123" t="str">
        <f t="shared" si="517"/>
        <v/>
      </c>
      <c r="AT353" s="41" t="str">
        <f t="shared" si="461"/>
        <v/>
      </c>
      <c r="AU353" s="41" t="str">
        <f t="shared" si="462"/>
        <v/>
      </c>
      <c r="AV353" s="41" t="str">
        <f t="shared" si="463"/>
        <v/>
      </c>
      <c r="AW353" s="41" t="str">
        <f t="shared" si="464"/>
        <v/>
      </c>
      <c r="AX353" s="41" t="str">
        <f t="shared" si="465"/>
        <v/>
      </c>
      <c r="AY353" s="41" t="str">
        <f t="shared" si="466"/>
        <v/>
      </c>
      <c r="AZ353" s="41" t="str">
        <f t="shared" si="518"/>
        <v/>
      </c>
      <c r="BA353" s="53"/>
      <c r="BB353" s="147" cm="1">
        <f t="array" ref="BB353:BC353">IFERROR(_xlfn._xlws.SORT(_xlfn.UNIQUE(_xlfn._xlws.FILTER($AC353:$AZ353,ISNUMBER($AC353:$AZ353)),TRUE),,,TRUE),"")</f>
        <v>-626.37710843373497</v>
      </c>
      <c r="BC353" s="51">
        <v>626.37710843373497</v>
      </c>
      <c r="BD353" s="51"/>
      <c r="BE353" s="51"/>
      <c r="BF353" s="51"/>
      <c r="BG353" s="51"/>
      <c r="BH353" s="51"/>
      <c r="BI353" s="51"/>
      <c r="BJ353" s="51">
        <f t="shared" si="519"/>
        <v>523.62289156626503</v>
      </c>
      <c r="BK353" s="51">
        <f t="shared" si="467"/>
        <v>523.62289156626503</v>
      </c>
      <c r="BL353" s="51" t="str">
        <f t="shared" si="468"/>
        <v/>
      </c>
      <c r="BM353" s="51" t="str">
        <f t="shared" si="469"/>
        <v/>
      </c>
      <c r="BN353" s="51" t="str">
        <f t="shared" si="470"/>
        <v/>
      </c>
      <c r="BO353" s="51" t="str">
        <f t="shared" si="471"/>
        <v/>
      </c>
      <c r="BP353" s="51" t="str">
        <f t="shared" si="472"/>
        <v/>
      </c>
      <c r="BQ353" s="148" t="str">
        <f t="shared" si="473"/>
        <v/>
      </c>
      <c r="BR353" s="170">
        <f t="shared" si="497"/>
        <v>2</v>
      </c>
      <c r="BS353" s="172">
        <f t="shared" si="498"/>
        <v>1252.7542168674699</v>
      </c>
      <c r="BT353" s="172">
        <f t="shared" si="474"/>
        <v>0</v>
      </c>
      <c r="BU353" s="172">
        <f t="shared" si="475"/>
        <v>0</v>
      </c>
      <c r="BV353" s="172">
        <f t="shared" si="476"/>
        <v>0</v>
      </c>
      <c r="BW353" s="172">
        <f t="shared" si="477"/>
        <v>0</v>
      </c>
      <c r="BX353" s="172">
        <f t="shared" si="478"/>
        <v>0</v>
      </c>
      <c r="BY353" s="173">
        <f t="shared" si="479"/>
        <v>0</v>
      </c>
      <c r="BZ353" s="123" cm="1">
        <f t="array" ref="BZ353">IF(ISEVEN(BR353),SUM(BS353:BY353),SUM(ABS(BS353:BY353)))</f>
        <v>1252.7542168674699</v>
      </c>
      <c r="CA353" s="112">
        <f t="shared" si="499"/>
        <v>11256.675842647701</v>
      </c>
      <c r="CB353" s="126">
        <f t="shared" si="500"/>
        <v>0</v>
      </c>
      <c r="CC353" s="41">
        <f t="shared" si="480"/>
        <v>0</v>
      </c>
      <c r="CD353" s="41">
        <f t="shared" si="481"/>
        <v>0</v>
      </c>
      <c r="CE353" s="41">
        <f t="shared" si="482"/>
        <v>0</v>
      </c>
      <c r="CF353" s="41">
        <f t="shared" si="483"/>
        <v>0</v>
      </c>
      <c r="CG353" s="41">
        <f t="shared" si="484"/>
        <v>0</v>
      </c>
      <c r="CH353" s="112">
        <f t="shared" si="485"/>
        <v>0</v>
      </c>
      <c r="CI353" s="196">
        <f t="shared" si="501"/>
        <v>0</v>
      </c>
      <c r="CJ353" s="2">
        <f t="shared" si="502"/>
        <v>523.62289156626503</v>
      </c>
      <c r="CK353" s="200">
        <f t="shared" si="486"/>
        <v>0</v>
      </c>
      <c r="CL353" s="201">
        <f t="shared" si="487"/>
        <v>523.62289156626503</v>
      </c>
      <c r="CN353" s="126">
        <f t="shared" si="488"/>
        <v>523.62289156626503</v>
      </c>
      <c r="CO353" s="50">
        <f t="shared" si="503"/>
        <v>4.9425398230088496E-3</v>
      </c>
      <c r="CP353" s="40">
        <f t="shared" si="504"/>
        <v>25.5</v>
      </c>
      <c r="CQ353" s="41">
        <f t="shared" si="505"/>
        <v>287045.23398751637</v>
      </c>
      <c r="CR353" s="41">
        <f t="shared" si="506"/>
        <v>287045.23398751637</v>
      </c>
      <c r="CS353" s="41">
        <f t="shared" si="507"/>
        <v>0</v>
      </c>
      <c r="CT353" s="41">
        <f t="shared" si="508"/>
        <v>150303455.43085846</v>
      </c>
      <c r="CU353" s="112">
        <f t="shared" si="509"/>
        <v>0</v>
      </c>
      <c r="CW353" s="21">
        <v>9</v>
      </c>
      <c r="CX353" s="41">
        <v>32</v>
      </c>
      <c r="CY353" s="41">
        <v>-530</v>
      </c>
      <c r="CZ353" s="51">
        <f t="shared" si="489"/>
        <v>-530</v>
      </c>
      <c r="DA353" s="50">
        <f t="shared" si="510"/>
        <v>-2.7964601769911502E-3</v>
      </c>
      <c r="DB353" s="40">
        <f t="shared" si="490"/>
        <v>-559.29203539823004</v>
      </c>
      <c r="DC353" s="40">
        <f t="shared" si="491"/>
        <v>0</v>
      </c>
      <c r="DD353" s="51">
        <f t="shared" si="492"/>
        <v>-400</v>
      </c>
      <c r="DE353" s="39">
        <f t="shared" si="511"/>
        <v>-321699.08772759483</v>
      </c>
      <c r="DF353" s="41">
        <v>200</v>
      </c>
      <c r="DG353" s="51">
        <v>-530</v>
      </c>
      <c r="DH353" s="41">
        <f t="shared" si="493"/>
        <v>-321699.08772759483</v>
      </c>
      <c r="DI353" s="41">
        <f t="shared" si="494"/>
        <v>0</v>
      </c>
      <c r="DJ353" s="41">
        <f t="shared" si="495"/>
        <v>170500516.49562526</v>
      </c>
      <c r="DK353" s="112">
        <f t="shared" si="496"/>
        <v>0</v>
      </c>
    </row>
    <row r="354" spans="2:115" x14ac:dyDescent="0.25">
      <c r="B354" s="129">
        <v>10</v>
      </c>
      <c r="C354" s="114">
        <f>+$D$77-(B354-0.5)*$G$337</f>
        <v>514.63734939759036</v>
      </c>
      <c r="D354" s="41" t="str">
        <f t="shared" si="512"/>
        <v/>
      </c>
      <c r="E354" s="41">
        <f t="shared" si="426"/>
        <v>635.36265060240964</v>
      </c>
      <c r="F354" s="41">
        <f t="shared" si="427"/>
        <v>750</v>
      </c>
      <c r="G354" s="41">
        <f t="shared" si="428"/>
        <v>1664.6373493975905</v>
      </c>
      <c r="H354" s="41" t="str">
        <f t="shared" si="429"/>
        <v/>
      </c>
      <c r="I354" s="41">
        <f t="shared" si="430"/>
        <v>-1664.6373493975905</v>
      </c>
      <c r="J354" s="41">
        <f t="shared" si="431"/>
        <v>-750</v>
      </c>
      <c r="K354" s="121">
        <f t="shared" si="432"/>
        <v>-635.36265060240964</v>
      </c>
      <c r="L354" s="126" t="str">
        <f t="shared" si="513"/>
        <v/>
      </c>
      <c r="M354" s="41">
        <f t="shared" si="433"/>
        <v>-364.63734939759036</v>
      </c>
      <c r="N354" s="41">
        <f t="shared" si="434"/>
        <v>-150</v>
      </c>
      <c r="O354" s="41">
        <f t="shared" si="435"/>
        <v>664.63734939759047</v>
      </c>
      <c r="P354" s="41" t="str">
        <f t="shared" si="436"/>
        <v/>
      </c>
      <c r="Q354" s="41">
        <f t="shared" si="437"/>
        <v>-1364.6373493975905</v>
      </c>
      <c r="R354" s="41">
        <f t="shared" si="438"/>
        <v>-550</v>
      </c>
      <c r="S354" s="112">
        <f t="shared" si="439"/>
        <v>-335.36265060240964</v>
      </c>
      <c r="T354" s="123" t="str">
        <f t="shared" si="514"/>
        <v/>
      </c>
      <c r="U354" s="41">
        <f t="shared" si="440"/>
        <v>335.36265060240964</v>
      </c>
      <c r="V354" s="41">
        <f t="shared" si="441"/>
        <v>550</v>
      </c>
      <c r="W354" s="41">
        <f t="shared" si="442"/>
        <v>1364.6373493975905</v>
      </c>
      <c r="X354" s="41" t="str">
        <f t="shared" si="443"/>
        <v/>
      </c>
      <c r="Y354" s="41">
        <f t="shared" si="444"/>
        <v>-664.63734939759047</v>
      </c>
      <c r="Z354" s="41">
        <f t="shared" si="445"/>
        <v>150</v>
      </c>
      <c r="AA354" s="41">
        <f t="shared" si="446"/>
        <v>364.63734939759036</v>
      </c>
      <c r="AB354" s="53"/>
      <c r="AC354" s="126" t="str">
        <f t="shared" si="515"/>
        <v/>
      </c>
      <c r="AD354" s="41">
        <f t="shared" si="447"/>
        <v>635.36265060240964</v>
      </c>
      <c r="AE354" s="41" t="str">
        <f t="shared" si="448"/>
        <v/>
      </c>
      <c r="AF354" s="41" t="str">
        <f t="shared" si="449"/>
        <v/>
      </c>
      <c r="AG354" s="41" t="str">
        <f t="shared" si="450"/>
        <v/>
      </c>
      <c r="AH354" s="41" t="str">
        <f t="shared" si="451"/>
        <v/>
      </c>
      <c r="AI354" s="41" t="str">
        <f t="shared" si="452"/>
        <v/>
      </c>
      <c r="AJ354" s="112">
        <f t="shared" si="453"/>
        <v>-635.36265060240964</v>
      </c>
      <c r="AK354" s="126" t="str">
        <f t="shared" si="516"/>
        <v/>
      </c>
      <c r="AL354" s="41" t="str">
        <f t="shared" si="454"/>
        <v/>
      </c>
      <c r="AM354" s="41" t="str">
        <f t="shared" si="455"/>
        <v/>
      </c>
      <c r="AN354" s="41" t="str">
        <f t="shared" si="456"/>
        <v/>
      </c>
      <c r="AO354" s="41" t="str">
        <f t="shared" si="457"/>
        <v/>
      </c>
      <c r="AP354" s="41" t="str">
        <f t="shared" si="458"/>
        <v/>
      </c>
      <c r="AQ354" s="41" t="str">
        <f t="shared" si="459"/>
        <v/>
      </c>
      <c r="AR354" s="112" t="str">
        <f t="shared" si="460"/>
        <v/>
      </c>
      <c r="AS354" s="123" t="str">
        <f t="shared" si="517"/>
        <v/>
      </c>
      <c r="AT354" s="41" t="str">
        <f t="shared" si="461"/>
        <v/>
      </c>
      <c r="AU354" s="41" t="str">
        <f t="shared" si="462"/>
        <v/>
      </c>
      <c r="AV354" s="41" t="str">
        <f t="shared" si="463"/>
        <v/>
      </c>
      <c r="AW354" s="41" t="str">
        <f t="shared" si="464"/>
        <v/>
      </c>
      <c r="AX354" s="41" t="str">
        <f t="shared" si="465"/>
        <v/>
      </c>
      <c r="AY354" s="41" t="str">
        <f t="shared" si="466"/>
        <v/>
      </c>
      <c r="AZ354" s="41" t="str">
        <f t="shared" si="518"/>
        <v/>
      </c>
      <c r="BA354" s="53"/>
      <c r="BB354" s="147" cm="1">
        <f t="array" ref="BB354:BC354">IFERROR(_xlfn._xlws.SORT(_xlfn.UNIQUE(_xlfn._xlws.FILTER($AC354:$AZ354,ISNUMBER($AC354:$AZ354)),TRUE),,,TRUE),"")</f>
        <v>-635.36265060240964</v>
      </c>
      <c r="BC354" s="51">
        <v>635.36265060240964</v>
      </c>
      <c r="BD354" s="51"/>
      <c r="BE354" s="51"/>
      <c r="BF354" s="51"/>
      <c r="BG354" s="51"/>
      <c r="BH354" s="51"/>
      <c r="BI354" s="51"/>
      <c r="BJ354" s="51">
        <f t="shared" si="519"/>
        <v>514.63734939759036</v>
      </c>
      <c r="BK354" s="51">
        <f t="shared" si="467"/>
        <v>514.63734939759036</v>
      </c>
      <c r="BL354" s="51" t="str">
        <f t="shared" si="468"/>
        <v/>
      </c>
      <c r="BM354" s="51" t="str">
        <f t="shared" si="469"/>
        <v/>
      </c>
      <c r="BN354" s="51" t="str">
        <f t="shared" si="470"/>
        <v/>
      </c>
      <c r="BO354" s="51" t="str">
        <f t="shared" si="471"/>
        <v/>
      </c>
      <c r="BP354" s="51" t="str">
        <f t="shared" si="472"/>
        <v/>
      </c>
      <c r="BQ354" s="148" t="str">
        <f t="shared" si="473"/>
        <v/>
      </c>
      <c r="BR354" s="170">
        <f t="shared" si="497"/>
        <v>2</v>
      </c>
      <c r="BS354" s="172">
        <f t="shared" si="498"/>
        <v>1270.7253012048193</v>
      </c>
      <c r="BT354" s="172">
        <f t="shared" si="474"/>
        <v>0</v>
      </c>
      <c r="BU354" s="172">
        <f t="shared" si="475"/>
        <v>0</v>
      </c>
      <c r="BV354" s="172">
        <f t="shared" si="476"/>
        <v>0</v>
      </c>
      <c r="BW354" s="172">
        <f t="shared" si="477"/>
        <v>0</v>
      </c>
      <c r="BX354" s="172">
        <f t="shared" si="478"/>
        <v>0</v>
      </c>
      <c r="BY354" s="173">
        <f t="shared" si="479"/>
        <v>0</v>
      </c>
      <c r="BZ354" s="123" cm="1">
        <f t="array" ref="BZ354">IF(ISEVEN(BR354),SUM(BS354:BY354),SUM(ABS(BS354:BY354)))</f>
        <v>1270.7253012048193</v>
      </c>
      <c r="CA354" s="112">
        <f t="shared" si="499"/>
        <v>11418.155778777764</v>
      </c>
      <c r="CB354" s="126">
        <f t="shared" si="500"/>
        <v>0</v>
      </c>
      <c r="CC354" s="41">
        <f t="shared" si="480"/>
        <v>0</v>
      </c>
      <c r="CD354" s="41">
        <f t="shared" si="481"/>
        <v>0</v>
      </c>
      <c r="CE354" s="41">
        <f t="shared" si="482"/>
        <v>0</v>
      </c>
      <c r="CF354" s="41">
        <f t="shared" si="483"/>
        <v>0</v>
      </c>
      <c r="CG354" s="41">
        <f t="shared" si="484"/>
        <v>0</v>
      </c>
      <c r="CH354" s="112">
        <f t="shared" si="485"/>
        <v>0</v>
      </c>
      <c r="CI354" s="196">
        <f t="shared" si="501"/>
        <v>0</v>
      </c>
      <c r="CJ354" s="2">
        <f t="shared" si="502"/>
        <v>514.63734939759036</v>
      </c>
      <c r="CK354" s="200">
        <f t="shared" si="486"/>
        <v>0</v>
      </c>
      <c r="CL354" s="201">
        <f t="shared" si="487"/>
        <v>514.63734939759036</v>
      </c>
      <c r="CN354" s="126">
        <f t="shared" si="488"/>
        <v>514.63734939759036</v>
      </c>
      <c r="CO354" s="50">
        <f t="shared" si="503"/>
        <v>4.8765398230088495E-3</v>
      </c>
      <c r="CP354" s="40">
        <f t="shared" si="504"/>
        <v>25.5</v>
      </c>
      <c r="CQ354" s="41">
        <f t="shared" si="505"/>
        <v>291162.97235883295</v>
      </c>
      <c r="CR354" s="41">
        <f t="shared" si="506"/>
        <v>291162.97235883295</v>
      </c>
      <c r="CS354" s="41">
        <f t="shared" si="507"/>
        <v>0</v>
      </c>
      <c r="CT354" s="41">
        <f t="shared" si="508"/>
        <v>149843340.33747366</v>
      </c>
      <c r="CU354" s="112">
        <f t="shared" si="509"/>
        <v>0</v>
      </c>
      <c r="CW354" s="21">
        <v>10</v>
      </c>
      <c r="CX354" s="41">
        <v>32</v>
      </c>
      <c r="CY354" s="41">
        <v>-530</v>
      </c>
      <c r="CZ354" s="51">
        <f t="shared" si="489"/>
        <v>-530</v>
      </c>
      <c r="DA354" s="50">
        <f t="shared" si="510"/>
        <v>-2.7964601769911502E-3</v>
      </c>
      <c r="DB354" s="40">
        <f t="shared" si="490"/>
        <v>-559.29203539823004</v>
      </c>
      <c r="DC354" s="40">
        <f t="shared" si="491"/>
        <v>0</v>
      </c>
      <c r="DD354" s="51">
        <f t="shared" si="492"/>
        <v>-400</v>
      </c>
      <c r="DE354" s="39">
        <f t="shared" si="511"/>
        <v>-321699.08772759483</v>
      </c>
      <c r="DF354" s="41">
        <v>400</v>
      </c>
      <c r="DG354" s="51">
        <v>-530</v>
      </c>
      <c r="DH354" s="41">
        <f t="shared" si="493"/>
        <v>-321699.08772759483</v>
      </c>
      <c r="DI354" s="41">
        <f t="shared" si="494"/>
        <v>0</v>
      </c>
      <c r="DJ354" s="41">
        <f t="shared" si="495"/>
        <v>170500516.49562526</v>
      </c>
      <c r="DK354" s="112">
        <f t="shared" si="496"/>
        <v>0</v>
      </c>
    </row>
    <row r="355" spans="2:115" x14ac:dyDescent="0.25">
      <c r="B355" s="129">
        <v>11</v>
      </c>
      <c r="C355" s="114">
        <f>+$D$77-(B355-0.5)*$G$337</f>
        <v>505.65180722891569</v>
      </c>
      <c r="D355" s="41" t="str">
        <f t="shared" si="512"/>
        <v/>
      </c>
      <c r="E355" s="41">
        <f t="shared" si="426"/>
        <v>644.34819277108431</v>
      </c>
      <c r="F355" s="41">
        <f t="shared" si="427"/>
        <v>750</v>
      </c>
      <c r="G355" s="41">
        <f t="shared" si="428"/>
        <v>1655.6518072289159</v>
      </c>
      <c r="H355" s="41" t="str">
        <f t="shared" si="429"/>
        <v/>
      </c>
      <c r="I355" s="41">
        <f t="shared" si="430"/>
        <v>-1655.6518072289159</v>
      </c>
      <c r="J355" s="41">
        <f t="shared" si="431"/>
        <v>-750</v>
      </c>
      <c r="K355" s="121">
        <f t="shared" si="432"/>
        <v>-644.34819277108431</v>
      </c>
      <c r="L355" s="126" t="str">
        <f t="shared" si="513"/>
        <v/>
      </c>
      <c r="M355" s="41">
        <f t="shared" si="433"/>
        <v>-355.65180722891569</v>
      </c>
      <c r="N355" s="41">
        <f t="shared" si="434"/>
        <v>-150</v>
      </c>
      <c r="O355" s="41">
        <f t="shared" si="435"/>
        <v>655.65180722891569</v>
      </c>
      <c r="P355" s="41" t="str">
        <f t="shared" si="436"/>
        <v/>
      </c>
      <c r="Q355" s="41">
        <f t="shared" si="437"/>
        <v>-1355.6518072289159</v>
      </c>
      <c r="R355" s="41">
        <f t="shared" si="438"/>
        <v>-550</v>
      </c>
      <c r="S355" s="112">
        <f t="shared" si="439"/>
        <v>-344.34819277108431</v>
      </c>
      <c r="T355" s="123" t="str">
        <f t="shared" si="514"/>
        <v/>
      </c>
      <c r="U355" s="41">
        <f t="shared" si="440"/>
        <v>344.34819277108431</v>
      </c>
      <c r="V355" s="41">
        <f t="shared" si="441"/>
        <v>550</v>
      </c>
      <c r="W355" s="41">
        <f t="shared" si="442"/>
        <v>1355.6518072289159</v>
      </c>
      <c r="X355" s="41" t="str">
        <f t="shared" si="443"/>
        <v/>
      </c>
      <c r="Y355" s="41">
        <f t="shared" si="444"/>
        <v>-655.65180722891569</v>
      </c>
      <c r="Z355" s="41">
        <f t="shared" si="445"/>
        <v>150</v>
      </c>
      <c r="AA355" s="41">
        <f t="shared" si="446"/>
        <v>355.65180722891569</v>
      </c>
      <c r="AB355" s="53"/>
      <c r="AC355" s="126" t="str">
        <f t="shared" si="515"/>
        <v/>
      </c>
      <c r="AD355" s="41">
        <f t="shared" si="447"/>
        <v>644.34819277108431</v>
      </c>
      <c r="AE355" s="41" t="str">
        <f t="shared" si="448"/>
        <v/>
      </c>
      <c r="AF355" s="41" t="str">
        <f t="shared" si="449"/>
        <v/>
      </c>
      <c r="AG355" s="41" t="str">
        <f t="shared" si="450"/>
        <v/>
      </c>
      <c r="AH355" s="41" t="str">
        <f t="shared" si="451"/>
        <v/>
      </c>
      <c r="AI355" s="41" t="str">
        <f t="shared" si="452"/>
        <v/>
      </c>
      <c r="AJ355" s="112">
        <f t="shared" si="453"/>
        <v>-644.34819277108431</v>
      </c>
      <c r="AK355" s="126" t="str">
        <f t="shared" si="516"/>
        <v/>
      </c>
      <c r="AL355" s="41" t="str">
        <f t="shared" si="454"/>
        <v/>
      </c>
      <c r="AM355" s="41" t="str">
        <f t="shared" si="455"/>
        <v/>
      </c>
      <c r="AN355" s="41" t="str">
        <f t="shared" si="456"/>
        <v/>
      </c>
      <c r="AO355" s="41" t="str">
        <f t="shared" si="457"/>
        <v/>
      </c>
      <c r="AP355" s="41" t="str">
        <f t="shared" si="458"/>
        <v/>
      </c>
      <c r="AQ355" s="41" t="str">
        <f t="shared" si="459"/>
        <v/>
      </c>
      <c r="AR355" s="112" t="str">
        <f t="shared" si="460"/>
        <v/>
      </c>
      <c r="AS355" s="123" t="str">
        <f t="shared" si="517"/>
        <v/>
      </c>
      <c r="AT355" s="41" t="str">
        <f t="shared" si="461"/>
        <v/>
      </c>
      <c r="AU355" s="41" t="str">
        <f t="shared" si="462"/>
        <v/>
      </c>
      <c r="AV355" s="41" t="str">
        <f t="shared" si="463"/>
        <v/>
      </c>
      <c r="AW355" s="41" t="str">
        <f t="shared" si="464"/>
        <v/>
      </c>
      <c r="AX355" s="41" t="str">
        <f t="shared" si="465"/>
        <v/>
      </c>
      <c r="AY355" s="41" t="str">
        <f t="shared" si="466"/>
        <v/>
      </c>
      <c r="AZ355" s="41" t="str">
        <f t="shared" si="518"/>
        <v/>
      </c>
      <c r="BA355" s="53"/>
      <c r="BB355" s="147" cm="1">
        <f t="array" ref="BB355:BC355">IFERROR(_xlfn._xlws.SORT(_xlfn.UNIQUE(_xlfn._xlws.FILTER($AC355:$AZ355,ISNUMBER($AC355:$AZ355)),TRUE),,,TRUE),"")</f>
        <v>-644.34819277108431</v>
      </c>
      <c r="BC355" s="51">
        <v>644.34819277108431</v>
      </c>
      <c r="BD355" s="51"/>
      <c r="BE355" s="51"/>
      <c r="BF355" s="51"/>
      <c r="BG355" s="51"/>
      <c r="BH355" s="51"/>
      <c r="BI355" s="51"/>
      <c r="BJ355" s="51">
        <f t="shared" si="519"/>
        <v>505.65180722891569</v>
      </c>
      <c r="BK355" s="51">
        <f t="shared" si="467"/>
        <v>505.65180722891569</v>
      </c>
      <c r="BL355" s="51" t="str">
        <f t="shared" si="468"/>
        <v/>
      </c>
      <c r="BM355" s="51" t="str">
        <f t="shared" si="469"/>
        <v/>
      </c>
      <c r="BN355" s="51" t="str">
        <f t="shared" si="470"/>
        <v/>
      </c>
      <c r="BO355" s="51" t="str">
        <f t="shared" si="471"/>
        <v/>
      </c>
      <c r="BP355" s="51" t="str">
        <f t="shared" si="472"/>
        <v/>
      </c>
      <c r="BQ355" s="148" t="str">
        <f t="shared" si="473"/>
        <v/>
      </c>
      <c r="BR355" s="170">
        <f t="shared" si="497"/>
        <v>2</v>
      </c>
      <c r="BS355" s="172">
        <f t="shared" si="498"/>
        <v>1288.6963855421686</v>
      </c>
      <c r="BT355" s="172">
        <f t="shared" si="474"/>
        <v>0</v>
      </c>
      <c r="BU355" s="172">
        <f t="shared" si="475"/>
        <v>0</v>
      </c>
      <c r="BV355" s="172">
        <f t="shared" si="476"/>
        <v>0</v>
      </c>
      <c r="BW355" s="172">
        <f t="shared" si="477"/>
        <v>0</v>
      </c>
      <c r="BX355" s="172">
        <f t="shared" si="478"/>
        <v>0</v>
      </c>
      <c r="BY355" s="173">
        <f t="shared" si="479"/>
        <v>0</v>
      </c>
      <c r="BZ355" s="123" cm="1">
        <f t="array" ref="BZ355">IF(ISEVEN(BR355),SUM(BS355:BY355),SUM(ABS(BS355:BY355)))</f>
        <v>1288.6963855421686</v>
      </c>
      <c r="CA355" s="112">
        <f t="shared" si="499"/>
        <v>11579.635714907825</v>
      </c>
      <c r="CB355" s="126">
        <f t="shared" si="500"/>
        <v>0</v>
      </c>
      <c r="CC355" s="41">
        <f t="shared" si="480"/>
        <v>0</v>
      </c>
      <c r="CD355" s="41">
        <f t="shared" si="481"/>
        <v>0</v>
      </c>
      <c r="CE355" s="41">
        <f t="shared" si="482"/>
        <v>0</v>
      </c>
      <c r="CF355" s="41">
        <f t="shared" si="483"/>
        <v>0</v>
      </c>
      <c r="CG355" s="41">
        <f t="shared" si="484"/>
        <v>0</v>
      </c>
      <c r="CH355" s="112">
        <f t="shared" si="485"/>
        <v>0</v>
      </c>
      <c r="CI355" s="196">
        <f t="shared" si="501"/>
        <v>0</v>
      </c>
      <c r="CJ355" s="2">
        <f t="shared" si="502"/>
        <v>505.65180722891569</v>
      </c>
      <c r="CK355" s="200">
        <f t="shared" si="486"/>
        <v>0</v>
      </c>
      <c r="CL355" s="201">
        <f t="shared" si="487"/>
        <v>505.65180722891569</v>
      </c>
      <c r="CN355" s="126">
        <f t="shared" si="488"/>
        <v>505.65180722891569</v>
      </c>
      <c r="CO355" s="50">
        <f t="shared" si="503"/>
        <v>4.8105398230088494E-3</v>
      </c>
      <c r="CP355" s="40">
        <f t="shared" si="504"/>
        <v>25.5</v>
      </c>
      <c r="CQ355" s="41">
        <f t="shared" si="505"/>
        <v>295280.71073014953</v>
      </c>
      <c r="CR355" s="41">
        <f t="shared" si="506"/>
        <v>295280.71073014953</v>
      </c>
      <c r="CS355" s="41">
        <f t="shared" si="507"/>
        <v>0</v>
      </c>
      <c r="CT355" s="41">
        <f t="shared" si="508"/>
        <v>149309225.02053878</v>
      </c>
      <c r="CU355" s="112">
        <f t="shared" si="509"/>
        <v>0</v>
      </c>
      <c r="CW355" s="21">
        <v>11</v>
      </c>
      <c r="CX355" s="41">
        <v>32</v>
      </c>
      <c r="CY355" s="41">
        <v>300</v>
      </c>
      <c r="CZ355" s="51">
        <f t="shared" si="489"/>
        <v>300</v>
      </c>
      <c r="DA355" s="50">
        <f t="shared" si="510"/>
        <v>3.3E-3</v>
      </c>
      <c r="DB355" s="40">
        <f t="shared" si="490"/>
        <v>660</v>
      </c>
      <c r="DC355" s="40">
        <f t="shared" si="491"/>
        <v>25.5</v>
      </c>
      <c r="DD355" s="51">
        <f t="shared" si="492"/>
        <v>374.5</v>
      </c>
      <c r="DE355" s="39">
        <f t="shared" si="511"/>
        <v>301190.77088496066</v>
      </c>
      <c r="DF355" s="41">
        <v>-680</v>
      </c>
      <c r="DG355" s="51">
        <v>300</v>
      </c>
      <c r="DH355" s="41">
        <f t="shared" si="493"/>
        <v>301190.77088496066</v>
      </c>
      <c r="DI355" s="41">
        <f t="shared" si="494"/>
        <v>0</v>
      </c>
      <c r="DJ355" s="41">
        <f t="shared" si="495"/>
        <v>90357231.265488192</v>
      </c>
      <c r="DK355" s="112">
        <f t="shared" si="496"/>
        <v>0</v>
      </c>
    </row>
    <row r="356" spans="2:115" x14ac:dyDescent="0.25">
      <c r="B356" s="129">
        <v>12</v>
      </c>
      <c r="C356" s="114">
        <f>+$D$77-(B356-0.5)*$G$337</f>
        <v>496.66626506024096</v>
      </c>
      <c r="D356" s="41" t="str">
        <f t="shared" si="512"/>
        <v/>
      </c>
      <c r="E356" s="41">
        <f t="shared" si="426"/>
        <v>653.33373493975898</v>
      </c>
      <c r="F356" s="41">
        <f t="shared" si="427"/>
        <v>750</v>
      </c>
      <c r="G356" s="41">
        <f t="shared" si="428"/>
        <v>1646.6662650602409</v>
      </c>
      <c r="H356" s="41" t="str">
        <f t="shared" si="429"/>
        <v/>
      </c>
      <c r="I356" s="41">
        <f t="shared" si="430"/>
        <v>-1646.6662650602409</v>
      </c>
      <c r="J356" s="41">
        <f t="shared" si="431"/>
        <v>-750</v>
      </c>
      <c r="K356" s="121">
        <f t="shared" si="432"/>
        <v>-653.33373493975898</v>
      </c>
      <c r="L356" s="126" t="str">
        <f t="shared" si="513"/>
        <v/>
      </c>
      <c r="M356" s="41">
        <f t="shared" si="433"/>
        <v>-346.66626506024096</v>
      </c>
      <c r="N356" s="41">
        <f t="shared" si="434"/>
        <v>-150</v>
      </c>
      <c r="O356" s="41">
        <f t="shared" si="435"/>
        <v>646.66626506024102</v>
      </c>
      <c r="P356" s="41" t="str">
        <f t="shared" si="436"/>
        <v/>
      </c>
      <c r="Q356" s="41">
        <f t="shared" si="437"/>
        <v>-1346.6662650602409</v>
      </c>
      <c r="R356" s="41">
        <f t="shared" si="438"/>
        <v>-550</v>
      </c>
      <c r="S356" s="112">
        <f t="shared" si="439"/>
        <v>-353.33373493975904</v>
      </c>
      <c r="T356" s="123" t="str">
        <f t="shared" si="514"/>
        <v/>
      </c>
      <c r="U356" s="41">
        <f t="shared" si="440"/>
        <v>353.33373493975904</v>
      </c>
      <c r="V356" s="41">
        <f t="shared" si="441"/>
        <v>550</v>
      </c>
      <c r="W356" s="41">
        <f t="shared" si="442"/>
        <v>1346.6662650602409</v>
      </c>
      <c r="X356" s="41" t="str">
        <f t="shared" si="443"/>
        <v/>
      </c>
      <c r="Y356" s="41">
        <f t="shared" si="444"/>
        <v>-646.66626506024102</v>
      </c>
      <c r="Z356" s="41">
        <f t="shared" si="445"/>
        <v>150</v>
      </c>
      <c r="AA356" s="41">
        <f t="shared" si="446"/>
        <v>346.66626506024096</v>
      </c>
      <c r="AB356" s="53"/>
      <c r="AC356" s="126" t="str">
        <f t="shared" si="515"/>
        <v/>
      </c>
      <c r="AD356" s="41">
        <f t="shared" si="447"/>
        <v>653.33373493975898</v>
      </c>
      <c r="AE356" s="41" t="str">
        <f t="shared" si="448"/>
        <v/>
      </c>
      <c r="AF356" s="41" t="str">
        <f t="shared" si="449"/>
        <v/>
      </c>
      <c r="AG356" s="41" t="str">
        <f t="shared" si="450"/>
        <v/>
      </c>
      <c r="AH356" s="41" t="str">
        <f t="shared" si="451"/>
        <v/>
      </c>
      <c r="AI356" s="41" t="str">
        <f t="shared" si="452"/>
        <v/>
      </c>
      <c r="AJ356" s="112">
        <f t="shared" si="453"/>
        <v>-653.33373493975898</v>
      </c>
      <c r="AK356" s="126" t="str">
        <f t="shared" si="516"/>
        <v/>
      </c>
      <c r="AL356" s="41" t="str">
        <f t="shared" si="454"/>
        <v/>
      </c>
      <c r="AM356" s="41" t="str">
        <f t="shared" si="455"/>
        <v/>
      </c>
      <c r="AN356" s="41" t="str">
        <f t="shared" si="456"/>
        <v/>
      </c>
      <c r="AO356" s="41" t="str">
        <f t="shared" si="457"/>
        <v/>
      </c>
      <c r="AP356" s="41" t="str">
        <f t="shared" si="458"/>
        <v/>
      </c>
      <c r="AQ356" s="41" t="str">
        <f t="shared" si="459"/>
        <v/>
      </c>
      <c r="AR356" s="112" t="str">
        <f t="shared" si="460"/>
        <v/>
      </c>
      <c r="AS356" s="123" t="str">
        <f t="shared" si="517"/>
        <v/>
      </c>
      <c r="AT356" s="41" t="str">
        <f t="shared" si="461"/>
        <v/>
      </c>
      <c r="AU356" s="41" t="str">
        <f t="shared" si="462"/>
        <v/>
      </c>
      <c r="AV356" s="41" t="str">
        <f t="shared" si="463"/>
        <v/>
      </c>
      <c r="AW356" s="41" t="str">
        <f t="shared" si="464"/>
        <v/>
      </c>
      <c r="AX356" s="41" t="str">
        <f t="shared" si="465"/>
        <v/>
      </c>
      <c r="AY356" s="41" t="str">
        <f t="shared" si="466"/>
        <v/>
      </c>
      <c r="AZ356" s="41" t="str">
        <f t="shared" si="518"/>
        <v/>
      </c>
      <c r="BA356" s="53"/>
      <c r="BB356" s="147" cm="1">
        <f t="array" ref="BB356:BC356">IFERROR(_xlfn._xlws.SORT(_xlfn.UNIQUE(_xlfn._xlws.FILTER($AC356:$AZ356,ISNUMBER($AC356:$AZ356)),TRUE),,,TRUE),"")</f>
        <v>-653.33373493975898</v>
      </c>
      <c r="BC356" s="51">
        <v>653.33373493975898</v>
      </c>
      <c r="BD356" s="51"/>
      <c r="BE356" s="51"/>
      <c r="BF356" s="51"/>
      <c r="BG356" s="51"/>
      <c r="BH356" s="51"/>
      <c r="BI356" s="51"/>
      <c r="BJ356" s="51">
        <f t="shared" si="519"/>
        <v>496.66626506024096</v>
      </c>
      <c r="BK356" s="51">
        <f t="shared" si="467"/>
        <v>496.66626506024096</v>
      </c>
      <c r="BL356" s="51" t="str">
        <f t="shared" si="468"/>
        <v/>
      </c>
      <c r="BM356" s="51" t="str">
        <f t="shared" si="469"/>
        <v/>
      </c>
      <c r="BN356" s="51" t="str">
        <f t="shared" si="470"/>
        <v/>
      </c>
      <c r="BO356" s="51" t="str">
        <f t="shared" si="471"/>
        <v/>
      </c>
      <c r="BP356" s="51" t="str">
        <f t="shared" si="472"/>
        <v/>
      </c>
      <c r="BQ356" s="148" t="str">
        <f t="shared" si="473"/>
        <v/>
      </c>
      <c r="BR356" s="170">
        <f t="shared" si="497"/>
        <v>2</v>
      </c>
      <c r="BS356" s="172">
        <f t="shared" si="498"/>
        <v>1306.667469879518</v>
      </c>
      <c r="BT356" s="172">
        <f t="shared" si="474"/>
        <v>0</v>
      </c>
      <c r="BU356" s="172">
        <f t="shared" si="475"/>
        <v>0</v>
      </c>
      <c r="BV356" s="172">
        <f t="shared" si="476"/>
        <v>0</v>
      </c>
      <c r="BW356" s="172">
        <f t="shared" si="477"/>
        <v>0</v>
      </c>
      <c r="BX356" s="172">
        <f t="shared" si="478"/>
        <v>0</v>
      </c>
      <c r="BY356" s="173">
        <f t="shared" si="479"/>
        <v>0</v>
      </c>
      <c r="BZ356" s="123" cm="1">
        <f t="array" ref="BZ356">IF(ISEVEN(BR356),SUM(BS356:BY356),SUM(ABS(BS356:BY356)))</f>
        <v>1306.667469879518</v>
      </c>
      <c r="CA356" s="112">
        <f t="shared" si="499"/>
        <v>11741.115651037886</v>
      </c>
      <c r="CB356" s="126">
        <f t="shared" si="500"/>
        <v>0</v>
      </c>
      <c r="CC356" s="41">
        <f t="shared" si="480"/>
        <v>0</v>
      </c>
      <c r="CD356" s="41">
        <f t="shared" si="481"/>
        <v>0</v>
      </c>
      <c r="CE356" s="41">
        <f t="shared" si="482"/>
        <v>0</v>
      </c>
      <c r="CF356" s="41">
        <f t="shared" si="483"/>
        <v>0</v>
      </c>
      <c r="CG356" s="41">
        <f t="shared" si="484"/>
        <v>0</v>
      </c>
      <c r="CH356" s="112">
        <f t="shared" si="485"/>
        <v>0</v>
      </c>
      <c r="CI356" s="196">
        <f t="shared" si="501"/>
        <v>0</v>
      </c>
      <c r="CJ356" s="2">
        <f t="shared" si="502"/>
        <v>496.66626506024096</v>
      </c>
      <c r="CK356" s="200">
        <f t="shared" si="486"/>
        <v>0</v>
      </c>
      <c r="CL356" s="201">
        <f t="shared" si="487"/>
        <v>496.66626506024096</v>
      </c>
      <c r="CN356" s="126">
        <f t="shared" si="488"/>
        <v>496.66626506024096</v>
      </c>
      <c r="CO356" s="50">
        <f t="shared" si="503"/>
        <v>4.7445398230088493E-3</v>
      </c>
      <c r="CP356" s="40">
        <f t="shared" si="504"/>
        <v>25.5</v>
      </c>
      <c r="CQ356" s="41">
        <f t="shared" si="505"/>
        <v>299398.4491014661</v>
      </c>
      <c r="CR356" s="41">
        <f t="shared" si="506"/>
        <v>299398.4491014661</v>
      </c>
      <c r="CS356" s="41">
        <f t="shared" si="507"/>
        <v>0</v>
      </c>
      <c r="CT356" s="41">
        <f t="shared" si="508"/>
        <v>148701109.48005381</v>
      </c>
      <c r="CU356" s="112">
        <f t="shared" si="509"/>
        <v>0</v>
      </c>
      <c r="CW356" s="21">
        <v>12</v>
      </c>
      <c r="CX356" s="41">
        <v>32</v>
      </c>
      <c r="CY356" s="41">
        <v>100</v>
      </c>
      <c r="CZ356" s="51">
        <f t="shared" si="489"/>
        <v>100</v>
      </c>
      <c r="DA356" s="50">
        <f t="shared" si="510"/>
        <v>1.8309734513274338E-3</v>
      </c>
      <c r="DB356" s="40">
        <f t="shared" si="490"/>
        <v>366.19469026548677</v>
      </c>
      <c r="DC356" s="40">
        <f t="shared" si="491"/>
        <v>25.317866414754484</v>
      </c>
      <c r="DD356" s="51">
        <f t="shared" si="492"/>
        <v>340.87682385073231</v>
      </c>
      <c r="DE356" s="39">
        <f t="shared" si="511"/>
        <v>274149.40815065155</v>
      </c>
      <c r="DF356" s="41">
        <v>-680</v>
      </c>
      <c r="DG356" s="51">
        <v>100</v>
      </c>
      <c r="DH356" s="41">
        <f t="shared" si="493"/>
        <v>274149.40815065155</v>
      </c>
      <c r="DI356" s="41">
        <f t="shared" si="494"/>
        <v>0</v>
      </c>
      <c r="DJ356" s="41">
        <f t="shared" si="495"/>
        <v>27414940.815065157</v>
      </c>
      <c r="DK356" s="112">
        <f t="shared" si="496"/>
        <v>0</v>
      </c>
    </row>
    <row r="357" spans="2:115" x14ac:dyDescent="0.25">
      <c r="B357" s="129">
        <v>13</v>
      </c>
      <c r="C357" s="114">
        <f>+$D$77-(B357-0.5)*$G$337</f>
        <v>487.68072289156623</v>
      </c>
      <c r="D357" s="41" t="str">
        <f t="shared" si="512"/>
        <v/>
      </c>
      <c r="E357" s="41">
        <f t="shared" si="426"/>
        <v>662.31927710843377</v>
      </c>
      <c r="F357" s="41">
        <f t="shared" si="427"/>
        <v>750</v>
      </c>
      <c r="G357" s="41">
        <f t="shared" si="428"/>
        <v>1637.6807228915661</v>
      </c>
      <c r="H357" s="41" t="str">
        <f t="shared" si="429"/>
        <v/>
      </c>
      <c r="I357" s="41">
        <f t="shared" si="430"/>
        <v>-1637.6807228915661</v>
      </c>
      <c r="J357" s="41">
        <f t="shared" si="431"/>
        <v>-750</v>
      </c>
      <c r="K357" s="121">
        <f t="shared" si="432"/>
        <v>-662.31927710843377</v>
      </c>
      <c r="L357" s="126" t="str">
        <f t="shared" si="513"/>
        <v/>
      </c>
      <c r="M357" s="41">
        <f t="shared" si="433"/>
        <v>-337.68072289156623</v>
      </c>
      <c r="N357" s="41">
        <f t="shared" si="434"/>
        <v>-150</v>
      </c>
      <c r="O357" s="41">
        <f t="shared" si="435"/>
        <v>637.68072289156623</v>
      </c>
      <c r="P357" s="41" t="str">
        <f t="shared" si="436"/>
        <v/>
      </c>
      <c r="Q357" s="41">
        <f t="shared" si="437"/>
        <v>-1337.6807228915661</v>
      </c>
      <c r="R357" s="41">
        <f t="shared" si="438"/>
        <v>-550</v>
      </c>
      <c r="S357" s="112">
        <f t="shared" si="439"/>
        <v>-362.31927710843377</v>
      </c>
      <c r="T357" s="123" t="str">
        <f t="shared" si="514"/>
        <v/>
      </c>
      <c r="U357" s="41">
        <f t="shared" si="440"/>
        <v>362.31927710843377</v>
      </c>
      <c r="V357" s="41">
        <f t="shared" si="441"/>
        <v>550</v>
      </c>
      <c r="W357" s="41">
        <f t="shared" si="442"/>
        <v>1337.6807228915661</v>
      </c>
      <c r="X357" s="41" t="str">
        <f t="shared" si="443"/>
        <v/>
      </c>
      <c r="Y357" s="41">
        <f t="shared" si="444"/>
        <v>-637.68072289156623</v>
      </c>
      <c r="Z357" s="41">
        <f t="shared" si="445"/>
        <v>150</v>
      </c>
      <c r="AA357" s="41">
        <f t="shared" si="446"/>
        <v>337.68072289156623</v>
      </c>
      <c r="AB357" s="53"/>
      <c r="AC357" s="126" t="str">
        <f t="shared" si="515"/>
        <v/>
      </c>
      <c r="AD357" s="41">
        <f t="shared" si="447"/>
        <v>662.31927710843377</v>
      </c>
      <c r="AE357" s="41" t="str">
        <f t="shared" si="448"/>
        <v/>
      </c>
      <c r="AF357" s="41" t="str">
        <f t="shared" si="449"/>
        <v/>
      </c>
      <c r="AG357" s="41" t="str">
        <f t="shared" si="450"/>
        <v/>
      </c>
      <c r="AH357" s="41" t="str">
        <f t="shared" si="451"/>
        <v/>
      </c>
      <c r="AI357" s="41" t="str">
        <f t="shared" si="452"/>
        <v/>
      </c>
      <c r="AJ357" s="112">
        <f t="shared" si="453"/>
        <v>-662.31927710843377</v>
      </c>
      <c r="AK357" s="126" t="str">
        <f t="shared" si="516"/>
        <v/>
      </c>
      <c r="AL357" s="41" t="str">
        <f t="shared" si="454"/>
        <v/>
      </c>
      <c r="AM357" s="41" t="str">
        <f t="shared" si="455"/>
        <v/>
      </c>
      <c r="AN357" s="41" t="str">
        <f t="shared" si="456"/>
        <v/>
      </c>
      <c r="AO357" s="41" t="str">
        <f t="shared" si="457"/>
        <v/>
      </c>
      <c r="AP357" s="41" t="str">
        <f t="shared" si="458"/>
        <v/>
      </c>
      <c r="AQ357" s="41" t="str">
        <f t="shared" si="459"/>
        <v/>
      </c>
      <c r="AR357" s="112" t="str">
        <f t="shared" si="460"/>
        <v/>
      </c>
      <c r="AS357" s="123" t="str">
        <f t="shared" si="517"/>
        <v/>
      </c>
      <c r="AT357" s="41" t="str">
        <f t="shared" si="461"/>
        <v/>
      </c>
      <c r="AU357" s="41" t="str">
        <f t="shared" si="462"/>
        <v/>
      </c>
      <c r="AV357" s="41" t="str">
        <f t="shared" si="463"/>
        <v/>
      </c>
      <c r="AW357" s="41" t="str">
        <f t="shared" si="464"/>
        <v/>
      </c>
      <c r="AX357" s="41" t="str">
        <f t="shared" si="465"/>
        <v/>
      </c>
      <c r="AY357" s="41" t="str">
        <f t="shared" si="466"/>
        <v/>
      </c>
      <c r="AZ357" s="41" t="str">
        <f t="shared" si="518"/>
        <v/>
      </c>
      <c r="BA357" s="53"/>
      <c r="BB357" s="147" cm="1">
        <f t="array" ref="BB357:BC357">IFERROR(_xlfn._xlws.SORT(_xlfn.UNIQUE(_xlfn._xlws.FILTER($AC357:$AZ357,ISNUMBER($AC357:$AZ357)),TRUE),,,TRUE),"")</f>
        <v>-662.31927710843377</v>
      </c>
      <c r="BC357" s="51">
        <v>662.31927710843377</v>
      </c>
      <c r="BD357" s="51"/>
      <c r="BE357" s="51"/>
      <c r="BF357" s="51"/>
      <c r="BG357" s="51"/>
      <c r="BH357" s="51"/>
      <c r="BI357" s="51"/>
      <c r="BJ357" s="51">
        <f t="shared" si="519"/>
        <v>487.68072289156623</v>
      </c>
      <c r="BK357" s="51">
        <f t="shared" si="467"/>
        <v>487.68072289156623</v>
      </c>
      <c r="BL357" s="51" t="str">
        <f t="shared" si="468"/>
        <v/>
      </c>
      <c r="BM357" s="51" t="str">
        <f t="shared" si="469"/>
        <v/>
      </c>
      <c r="BN357" s="51" t="str">
        <f t="shared" si="470"/>
        <v/>
      </c>
      <c r="BO357" s="51" t="str">
        <f t="shared" si="471"/>
        <v/>
      </c>
      <c r="BP357" s="51" t="str">
        <f t="shared" si="472"/>
        <v/>
      </c>
      <c r="BQ357" s="148" t="str">
        <f t="shared" si="473"/>
        <v/>
      </c>
      <c r="BR357" s="170">
        <f t="shared" si="497"/>
        <v>2</v>
      </c>
      <c r="BS357" s="172">
        <f t="shared" si="498"/>
        <v>1324.6385542168675</v>
      </c>
      <c r="BT357" s="172">
        <f t="shared" si="474"/>
        <v>0</v>
      </c>
      <c r="BU357" s="172">
        <f t="shared" si="475"/>
        <v>0</v>
      </c>
      <c r="BV357" s="172">
        <f t="shared" si="476"/>
        <v>0</v>
      </c>
      <c r="BW357" s="172">
        <f t="shared" si="477"/>
        <v>0</v>
      </c>
      <c r="BX357" s="172">
        <f t="shared" si="478"/>
        <v>0</v>
      </c>
      <c r="BY357" s="173">
        <f t="shared" si="479"/>
        <v>0</v>
      </c>
      <c r="BZ357" s="123" cm="1">
        <f t="array" ref="BZ357">IF(ISEVEN(BR357),SUM(BS357:BY357),SUM(ABS(BS357:BY357)))</f>
        <v>1324.6385542168675</v>
      </c>
      <c r="CA357" s="112">
        <f t="shared" si="499"/>
        <v>11902.595587167951</v>
      </c>
      <c r="CB357" s="126">
        <f t="shared" si="500"/>
        <v>0</v>
      </c>
      <c r="CC357" s="41">
        <f t="shared" si="480"/>
        <v>0</v>
      </c>
      <c r="CD357" s="41">
        <f t="shared" si="481"/>
        <v>0</v>
      </c>
      <c r="CE357" s="41">
        <f t="shared" si="482"/>
        <v>0</v>
      </c>
      <c r="CF357" s="41">
        <f t="shared" si="483"/>
        <v>0</v>
      </c>
      <c r="CG357" s="41">
        <f t="shared" si="484"/>
        <v>0</v>
      </c>
      <c r="CH357" s="112">
        <f t="shared" si="485"/>
        <v>0</v>
      </c>
      <c r="CI357" s="196">
        <f t="shared" si="501"/>
        <v>0</v>
      </c>
      <c r="CJ357" s="2">
        <f t="shared" si="502"/>
        <v>487.68072289156623</v>
      </c>
      <c r="CK357" s="200">
        <f t="shared" si="486"/>
        <v>0</v>
      </c>
      <c r="CL357" s="201">
        <f t="shared" si="487"/>
        <v>487.68072289156623</v>
      </c>
      <c r="CN357" s="126">
        <f t="shared" si="488"/>
        <v>487.68072289156623</v>
      </c>
      <c r="CO357" s="50">
        <f t="shared" si="503"/>
        <v>4.6785398230088492E-3</v>
      </c>
      <c r="CP357" s="40">
        <f t="shared" si="504"/>
        <v>25.5</v>
      </c>
      <c r="CQ357" s="41">
        <f t="shared" si="505"/>
        <v>303516.18747278274</v>
      </c>
      <c r="CR357" s="41">
        <f t="shared" si="506"/>
        <v>303516.18747278274</v>
      </c>
      <c r="CS357" s="41">
        <f t="shared" si="507"/>
        <v>0</v>
      </c>
      <c r="CT357" s="41">
        <f t="shared" si="508"/>
        <v>148018993.71601883</v>
      </c>
      <c r="CU357" s="112">
        <f t="shared" si="509"/>
        <v>0</v>
      </c>
      <c r="CW357" s="21">
        <v>13</v>
      </c>
      <c r="CX357" s="41">
        <v>32</v>
      </c>
      <c r="CY357" s="41">
        <v>-100</v>
      </c>
      <c r="CZ357" s="51">
        <f t="shared" si="489"/>
        <v>-100</v>
      </c>
      <c r="DA357" s="50">
        <f t="shared" si="510"/>
        <v>3.6194690265486734E-4</v>
      </c>
      <c r="DB357" s="40">
        <f t="shared" si="490"/>
        <v>72.389380530973469</v>
      </c>
      <c r="DC357" s="40">
        <f t="shared" si="491"/>
        <v>8.3944855705223613</v>
      </c>
      <c r="DD357" s="51">
        <f t="shared" si="492"/>
        <v>63.994894960451106</v>
      </c>
      <c r="DE357" s="39">
        <f t="shared" si="511"/>
        <v>51467.748320000937</v>
      </c>
      <c r="DF357" s="41">
        <v>-680</v>
      </c>
      <c r="DG357" s="51">
        <v>-100</v>
      </c>
      <c r="DH357" s="41">
        <f t="shared" si="493"/>
        <v>51467.748320000937</v>
      </c>
      <c r="DI357" s="41">
        <f t="shared" si="494"/>
        <v>0</v>
      </c>
      <c r="DJ357" s="41">
        <f t="shared" si="495"/>
        <v>-5146774.8320000935</v>
      </c>
      <c r="DK357" s="112">
        <f t="shared" si="496"/>
        <v>0</v>
      </c>
    </row>
    <row r="358" spans="2:115" x14ac:dyDescent="0.25">
      <c r="B358" s="129">
        <v>14</v>
      </c>
      <c r="C358" s="114">
        <f>+$D$77-(B358-0.5)*$G$337</f>
        <v>478.69518072289156</v>
      </c>
      <c r="D358" s="41" t="str">
        <f t="shared" si="512"/>
        <v/>
      </c>
      <c r="E358" s="41">
        <f t="shared" si="426"/>
        <v>671.30481927710844</v>
      </c>
      <c r="F358" s="41">
        <f t="shared" si="427"/>
        <v>750</v>
      </c>
      <c r="G358" s="41">
        <f t="shared" si="428"/>
        <v>1628.6951807228916</v>
      </c>
      <c r="H358" s="41" t="str">
        <f t="shared" si="429"/>
        <v/>
      </c>
      <c r="I358" s="41">
        <f t="shared" si="430"/>
        <v>-1628.6951807228916</v>
      </c>
      <c r="J358" s="41">
        <f t="shared" si="431"/>
        <v>-750</v>
      </c>
      <c r="K358" s="121">
        <f t="shared" si="432"/>
        <v>-671.30481927710844</v>
      </c>
      <c r="L358" s="126" t="str">
        <f t="shared" si="513"/>
        <v/>
      </c>
      <c r="M358" s="41">
        <f t="shared" si="433"/>
        <v>-328.69518072289151</v>
      </c>
      <c r="N358" s="41">
        <f t="shared" si="434"/>
        <v>-150</v>
      </c>
      <c r="O358" s="41">
        <f t="shared" si="435"/>
        <v>628.69518072289156</v>
      </c>
      <c r="P358" s="41" t="str">
        <f t="shared" si="436"/>
        <v/>
      </c>
      <c r="Q358" s="41">
        <f t="shared" si="437"/>
        <v>-1328.6951807228916</v>
      </c>
      <c r="R358" s="41">
        <f t="shared" si="438"/>
        <v>-550</v>
      </c>
      <c r="S358" s="112">
        <f t="shared" si="439"/>
        <v>-371.30481927710849</v>
      </c>
      <c r="T358" s="123" t="str">
        <f t="shared" si="514"/>
        <v/>
      </c>
      <c r="U358" s="41">
        <f t="shared" si="440"/>
        <v>371.30481927710849</v>
      </c>
      <c r="V358" s="41">
        <f t="shared" si="441"/>
        <v>550</v>
      </c>
      <c r="W358" s="41">
        <f t="shared" si="442"/>
        <v>1328.6951807228916</v>
      </c>
      <c r="X358" s="41" t="str">
        <f t="shared" si="443"/>
        <v/>
      </c>
      <c r="Y358" s="41">
        <f t="shared" si="444"/>
        <v>-628.69518072289156</v>
      </c>
      <c r="Z358" s="41">
        <f t="shared" si="445"/>
        <v>150</v>
      </c>
      <c r="AA358" s="41">
        <f t="shared" si="446"/>
        <v>328.69518072289151</v>
      </c>
      <c r="AB358" s="53"/>
      <c r="AC358" s="126" t="str">
        <f t="shared" si="515"/>
        <v/>
      </c>
      <c r="AD358" s="41">
        <f t="shared" si="447"/>
        <v>671.30481927710844</v>
      </c>
      <c r="AE358" s="41" t="str">
        <f t="shared" si="448"/>
        <v/>
      </c>
      <c r="AF358" s="41" t="str">
        <f t="shared" si="449"/>
        <v/>
      </c>
      <c r="AG358" s="41" t="str">
        <f t="shared" si="450"/>
        <v/>
      </c>
      <c r="AH358" s="41" t="str">
        <f t="shared" si="451"/>
        <v/>
      </c>
      <c r="AI358" s="41" t="str">
        <f t="shared" si="452"/>
        <v/>
      </c>
      <c r="AJ358" s="112">
        <f t="shared" si="453"/>
        <v>-671.30481927710844</v>
      </c>
      <c r="AK358" s="126" t="str">
        <f t="shared" si="516"/>
        <v/>
      </c>
      <c r="AL358" s="41" t="str">
        <f t="shared" si="454"/>
        <v/>
      </c>
      <c r="AM358" s="41" t="str">
        <f t="shared" si="455"/>
        <v/>
      </c>
      <c r="AN358" s="41" t="str">
        <f t="shared" si="456"/>
        <v/>
      </c>
      <c r="AO358" s="41" t="str">
        <f t="shared" si="457"/>
        <v/>
      </c>
      <c r="AP358" s="41" t="str">
        <f t="shared" si="458"/>
        <v/>
      </c>
      <c r="AQ358" s="41" t="str">
        <f t="shared" si="459"/>
        <v/>
      </c>
      <c r="AR358" s="112" t="str">
        <f t="shared" si="460"/>
        <v/>
      </c>
      <c r="AS358" s="123" t="str">
        <f t="shared" si="517"/>
        <v/>
      </c>
      <c r="AT358" s="41" t="str">
        <f t="shared" si="461"/>
        <v/>
      </c>
      <c r="AU358" s="41" t="str">
        <f t="shared" si="462"/>
        <v/>
      </c>
      <c r="AV358" s="41" t="str">
        <f t="shared" si="463"/>
        <v/>
      </c>
      <c r="AW358" s="41" t="str">
        <f t="shared" si="464"/>
        <v/>
      </c>
      <c r="AX358" s="41" t="str">
        <f t="shared" si="465"/>
        <v/>
      </c>
      <c r="AY358" s="41" t="str">
        <f t="shared" si="466"/>
        <v/>
      </c>
      <c r="AZ358" s="41" t="str">
        <f t="shared" si="518"/>
        <v/>
      </c>
      <c r="BA358" s="53"/>
      <c r="BB358" s="147" cm="1">
        <f t="array" ref="BB358:BC358">IFERROR(_xlfn._xlws.SORT(_xlfn.UNIQUE(_xlfn._xlws.FILTER($AC358:$AZ358,ISNUMBER($AC358:$AZ358)),TRUE),,,TRUE),"")</f>
        <v>-671.30481927710844</v>
      </c>
      <c r="BC358" s="51">
        <v>671.30481927710844</v>
      </c>
      <c r="BD358" s="51"/>
      <c r="BE358" s="51"/>
      <c r="BF358" s="51"/>
      <c r="BG358" s="51"/>
      <c r="BH358" s="51"/>
      <c r="BI358" s="51"/>
      <c r="BJ358" s="51">
        <f t="shared" si="519"/>
        <v>478.69518072289156</v>
      </c>
      <c r="BK358" s="51">
        <f t="shared" si="467"/>
        <v>478.69518072289156</v>
      </c>
      <c r="BL358" s="51" t="str">
        <f t="shared" si="468"/>
        <v/>
      </c>
      <c r="BM358" s="51" t="str">
        <f t="shared" si="469"/>
        <v/>
      </c>
      <c r="BN358" s="51" t="str">
        <f t="shared" si="470"/>
        <v/>
      </c>
      <c r="BO358" s="51" t="str">
        <f t="shared" si="471"/>
        <v/>
      </c>
      <c r="BP358" s="51" t="str">
        <f t="shared" si="472"/>
        <v/>
      </c>
      <c r="BQ358" s="148" t="str">
        <f t="shared" si="473"/>
        <v/>
      </c>
      <c r="BR358" s="170">
        <f t="shared" si="497"/>
        <v>2</v>
      </c>
      <c r="BS358" s="172">
        <f t="shared" si="498"/>
        <v>1342.6096385542169</v>
      </c>
      <c r="BT358" s="172">
        <f t="shared" si="474"/>
        <v>0</v>
      </c>
      <c r="BU358" s="172">
        <f t="shared" si="475"/>
        <v>0</v>
      </c>
      <c r="BV358" s="172">
        <f t="shared" si="476"/>
        <v>0</v>
      </c>
      <c r="BW358" s="172">
        <f t="shared" si="477"/>
        <v>0</v>
      </c>
      <c r="BX358" s="172">
        <f t="shared" si="478"/>
        <v>0</v>
      </c>
      <c r="BY358" s="173">
        <f t="shared" si="479"/>
        <v>0</v>
      </c>
      <c r="BZ358" s="123" cm="1">
        <f t="array" ref="BZ358">IF(ISEVEN(BR358),SUM(BS358:BY358),SUM(ABS(BS358:BY358)))</f>
        <v>1342.6096385542169</v>
      </c>
      <c r="CA358" s="112">
        <f t="shared" si="499"/>
        <v>12064.075523298012</v>
      </c>
      <c r="CB358" s="126">
        <f t="shared" si="500"/>
        <v>0</v>
      </c>
      <c r="CC358" s="41">
        <f t="shared" si="480"/>
        <v>0</v>
      </c>
      <c r="CD358" s="41">
        <f t="shared" si="481"/>
        <v>0</v>
      </c>
      <c r="CE358" s="41">
        <f t="shared" si="482"/>
        <v>0</v>
      </c>
      <c r="CF358" s="41">
        <f t="shared" si="483"/>
        <v>0</v>
      </c>
      <c r="CG358" s="41">
        <f t="shared" si="484"/>
        <v>0</v>
      </c>
      <c r="CH358" s="112">
        <f t="shared" si="485"/>
        <v>0</v>
      </c>
      <c r="CI358" s="196">
        <f t="shared" si="501"/>
        <v>0</v>
      </c>
      <c r="CJ358" s="2">
        <f t="shared" si="502"/>
        <v>478.69518072289156</v>
      </c>
      <c r="CK358" s="200">
        <f t="shared" si="486"/>
        <v>0</v>
      </c>
      <c r="CL358" s="201">
        <f t="shared" si="487"/>
        <v>478.69518072289156</v>
      </c>
      <c r="CN358" s="126">
        <f t="shared" si="488"/>
        <v>478.69518072289156</v>
      </c>
      <c r="CO358" s="50">
        <f t="shared" si="503"/>
        <v>4.6125398230088491E-3</v>
      </c>
      <c r="CP358" s="40">
        <f t="shared" si="504"/>
        <v>25.5</v>
      </c>
      <c r="CQ358" s="41">
        <f t="shared" si="505"/>
        <v>307633.92584409931</v>
      </c>
      <c r="CR358" s="41">
        <f t="shared" si="506"/>
        <v>307633.92584409931</v>
      </c>
      <c r="CS358" s="41">
        <f t="shared" si="507"/>
        <v>0</v>
      </c>
      <c r="CT358" s="41">
        <f t="shared" si="508"/>
        <v>147262877.72843373</v>
      </c>
      <c r="CU358" s="112">
        <f t="shared" si="509"/>
        <v>0</v>
      </c>
      <c r="CW358" s="21">
        <v>14</v>
      </c>
      <c r="CX358" s="41">
        <v>32</v>
      </c>
      <c r="CY358" s="41">
        <v>-300</v>
      </c>
      <c r="CZ358" s="51">
        <f t="shared" si="489"/>
        <v>-300</v>
      </c>
      <c r="DA358" s="50">
        <f t="shared" si="510"/>
        <v>-1.1070796460176989E-3</v>
      </c>
      <c r="DB358" s="40">
        <f t="shared" si="490"/>
        <v>-221.41592920353978</v>
      </c>
      <c r="DC358" s="40">
        <f t="shared" si="491"/>
        <v>0</v>
      </c>
      <c r="DD358" s="51">
        <f t="shared" si="492"/>
        <v>-221.41592920353978</v>
      </c>
      <c r="DE358" s="39">
        <f t="shared" si="511"/>
        <v>-178073.25608284117</v>
      </c>
      <c r="DF358" s="41">
        <v>-680</v>
      </c>
      <c r="DG358" s="51">
        <v>-300</v>
      </c>
      <c r="DH358" s="41">
        <f t="shared" si="493"/>
        <v>-178073.25608284117</v>
      </c>
      <c r="DI358" s="41">
        <f t="shared" si="494"/>
        <v>0</v>
      </c>
      <c r="DJ358" s="41">
        <f t="shared" si="495"/>
        <v>53421976.824852347</v>
      </c>
      <c r="DK358" s="112">
        <f t="shared" si="496"/>
        <v>0</v>
      </c>
    </row>
    <row r="359" spans="2:115" x14ac:dyDescent="0.25">
      <c r="B359" s="129">
        <v>15</v>
      </c>
      <c r="C359" s="114">
        <f>+$D$77-(B359-0.5)*$G$337</f>
        <v>469.70963855421689</v>
      </c>
      <c r="D359" s="41" t="str">
        <f t="shared" si="512"/>
        <v/>
      </c>
      <c r="E359" s="41">
        <f t="shared" si="426"/>
        <v>680.29036144578311</v>
      </c>
      <c r="F359" s="41">
        <f t="shared" si="427"/>
        <v>750</v>
      </c>
      <c r="G359" s="41">
        <f t="shared" si="428"/>
        <v>1619.709638554217</v>
      </c>
      <c r="H359" s="41" t="str">
        <f t="shared" si="429"/>
        <v/>
      </c>
      <c r="I359" s="41">
        <f t="shared" si="430"/>
        <v>-1619.709638554217</v>
      </c>
      <c r="J359" s="41">
        <f t="shared" si="431"/>
        <v>-750</v>
      </c>
      <c r="K359" s="121">
        <f t="shared" si="432"/>
        <v>-680.29036144578311</v>
      </c>
      <c r="L359" s="126" t="str">
        <f t="shared" si="513"/>
        <v/>
      </c>
      <c r="M359" s="41">
        <f t="shared" si="433"/>
        <v>-319.70963855421689</v>
      </c>
      <c r="N359" s="41">
        <f t="shared" si="434"/>
        <v>-150</v>
      </c>
      <c r="O359" s="41">
        <f t="shared" si="435"/>
        <v>619.70963855421689</v>
      </c>
      <c r="P359" s="41" t="str">
        <f t="shared" si="436"/>
        <v/>
      </c>
      <c r="Q359" s="41">
        <f t="shared" si="437"/>
        <v>-1319.709638554217</v>
      </c>
      <c r="R359" s="41">
        <f t="shared" si="438"/>
        <v>-550</v>
      </c>
      <c r="S359" s="112">
        <f t="shared" si="439"/>
        <v>-380.29036144578311</v>
      </c>
      <c r="T359" s="123" t="str">
        <f t="shared" si="514"/>
        <v/>
      </c>
      <c r="U359" s="41">
        <f t="shared" si="440"/>
        <v>380.29036144578311</v>
      </c>
      <c r="V359" s="41">
        <f t="shared" si="441"/>
        <v>550</v>
      </c>
      <c r="W359" s="41">
        <f t="shared" si="442"/>
        <v>1319.709638554217</v>
      </c>
      <c r="X359" s="41" t="str">
        <f t="shared" si="443"/>
        <v/>
      </c>
      <c r="Y359" s="41">
        <f t="shared" si="444"/>
        <v>-619.70963855421689</v>
      </c>
      <c r="Z359" s="41">
        <f t="shared" si="445"/>
        <v>150</v>
      </c>
      <c r="AA359" s="41">
        <f t="shared" si="446"/>
        <v>319.70963855421689</v>
      </c>
      <c r="AB359" s="53"/>
      <c r="AC359" s="126" t="str">
        <f t="shared" si="515"/>
        <v/>
      </c>
      <c r="AD359" s="41">
        <f t="shared" si="447"/>
        <v>680.29036144578311</v>
      </c>
      <c r="AE359" s="41" t="str">
        <f t="shared" si="448"/>
        <v/>
      </c>
      <c r="AF359" s="41" t="str">
        <f t="shared" si="449"/>
        <v/>
      </c>
      <c r="AG359" s="41" t="str">
        <f t="shared" si="450"/>
        <v/>
      </c>
      <c r="AH359" s="41" t="str">
        <f t="shared" si="451"/>
        <v/>
      </c>
      <c r="AI359" s="41" t="str">
        <f t="shared" si="452"/>
        <v/>
      </c>
      <c r="AJ359" s="112">
        <f t="shared" si="453"/>
        <v>-680.29036144578311</v>
      </c>
      <c r="AK359" s="126" t="str">
        <f t="shared" si="516"/>
        <v/>
      </c>
      <c r="AL359" s="41" t="str">
        <f t="shared" si="454"/>
        <v/>
      </c>
      <c r="AM359" s="41" t="str">
        <f t="shared" si="455"/>
        <v/>
      </c>
      <c r="AN359" s="41" t="str">
        <f t="shared" si="456"/>
        <v/>
      </c>
      <c r="AO359" s="41" t="str">
        <f t="shared" si="457"/>
        <v/>
      </c>
      <c r="AP359" s="41" t="str">
        <f t="shared" si="458"/>
        <v/>
      </c>
      <c r="AQ359" s="41" t="str">
        <f t="shared" si="459"/>
        <v/>
      </c>
      <c r="AR359" s="112" t="str">
        <f t="shared" si="460"/>
        <v/>
      </c>
      <c r="AS359" s="123" t="str">
        <f t="shared" si="517"/>
        <v/>
      </c>
      <c r="AT359" s="41" t="str">
        <f t="shared" si="461"/>
        <v/>
      </c>
      <c r="AU359" s="41" t="str">
        <f t="shared" si="462"/>
        <v/>
      </c>
      <c r="AV359" s="41" t="str">
        <f t="shared" si="463"/>
        <v/>
      </c>
      <c r="AW359" s="41" t="str">
        <f t="shared" si="464"/>
        <v/>
      </c>
      <c r="AX359" s="41" t="str">
        <f t="shared" si="465"/>
        <v/>
      </c>
      <c r="AY359" s="41" t="str">
        <f t="shared" si="466"/>
        <v/>
      </c>
      <c r="AZ359" s="41" t="str">
        <f t="shared" si="518"/>
        <v/>
      </c>
      <c r="BA359" s="53"/>
      <c r="BB359" s="147" cm="1">
        <f t="array" ref="BB359:BC359">IFERROR(_xlfn._xlws.SORT(_xlfn.UNIQUE(_xlfn._xlws.FILTER($AC359:$AZ359,ISNUMBER($AC359:$AZ359)),TRUE),,,TRUE),"")</f>
        <v>-680.29036144578311</v>
      </c>
      <c r="BC359" s="51">
        <v>680.29036144578311</v>
      </c>
      <c r="BD359" s="51"/>
      <c r="BE359" s="51"/>
      <c r="BF359" s="51"/>
      <c r="BG359" s="51"/>
      <c r="BH359" s="51"/>
      <c r="BI359" s="51"/>
      <c r="BJ359" s="51">
        <f t="shared" si="519"/>
        <v>469.70963855421689</v>
      </c>
      <c r="BK359" s="51">
        <f t="shared" si="467"/>
        <v>469.70963855421689</v>
      </c>
      <c r="BL359" s="51" t="str">
        <f t="shared" si="468"/>
        <v/>
      </c>
      <c r="BM359" s="51" t="str">
        <f t="shared" si="469"/>
        <v/>
      </c>
      <c r="BN359" s="51" t="str">
        <f t="shared" si="470"/>
        <v/>
      </c>
      <c r="BO359" s="51" t="str">
        <f t="shared" si="471"/>
        <v/>
      </c>
      <c r="BP359" s="51" t="str">
        <f t="shared" si="472"/>
        <v/>
      </c>
      <c r="BQ359" s="148" t="str">
        <f t="shared" si="473"/>
        <v/>
      </c>
      <c r="BR359" s="170">
        <f t="shared" si="497"/>
        <v>2</v>
      </c>
      <c r="BS359" s="172">
        <f t="shared" si="498"/>
        <v>1360.5807228915662</v>
      </c>
      <c r="BT359" s="172">
        <f t="shared" si="474"/>
        <v>0</v>
      </c>
      <c r="BU359" s="172">
        <f t="shared" si="475"/>
        <v>0</v>
      </c>
      <c r="BV359" s="172">
        <f t="shared" si="476"/>
        <v>0</v>
      </c>
      <c r="BW359" s="172">
        <f t="shared" si="477"/>
        <v>0</v>
      </c>
      <c r="BX359" s="172">
        <f t="shared" si="478"/>
        <v>0</v>
      </c>
      <c r="BY359" s="173">
        <f t="shared" si="479"/>
        <v>0</v>
      </c>
      <c r="BZ359" s="123" cm="1">
        <f t="array" ref="BZ359">IF(ISEVEN(BR359),SUM(BS359:BY359),SUM(ABS(BS359:BY359)))</f>
        <v>1360.5807228915662</v>
      </c>
      <c r="CA359" s="112">
        <f t="shared" si="499"/>
        <v>12225.555459428075</v>
      </c>
      <c r="CB359" s="126">
        <f t="shared" si="500"/>
        <v>0</v>
      </c>
      <c r="CC359" s="41">
        <f t="shared" si="480"/>
        <v>0</v>
      </c>
      <c r="CD359" s="41">
        <f t="shared" si="481"/>
        <v>0</v>
      </c>
      <c r="CE359" s="41">
        <f t="shared" si="482"/>
        <v>0</v>
      </c>
      <c r="CF359" s="41">
        <f t="shared" si="483"/>
        <v>0</v>
      </c>
      <c r="CG359" s="41">
        <f t="shared" si="484"/>
        <v>0</v>
      </c>
      <c r="CH359" s="112">
        <f t="shared" si="485"/>
        <v>0</v>
      </c>
      <c r="CI359" s="196">
        <f t="shared" si="501"/>
        <v>0</v>
      </c>
      <c r="CJ359" s="2">
        <f t="shared" si="502"/>
        <v>469.70963855421689</v>
      </c>
      <c r="CK359" s="200">
        <f t="shared" si="486"/>
        <v>0</v>
      </c>
      <c r="CL359" s="201">
        <f t="shared" si="487"/>
        <v>469.70963855421689</v>
      </c>
      <c r="CN359" s="126">
        <f t="shared" si="488"/>
        <v>469.70963855421689</v>
      </c>
      <c r="CO359" s="50">
        <f t="shared" si="503"/>
        <v>4.5465398230088499E-3</v>
      </c>
      <c r="CP359" s="40">
        <f t="shared" si="504"/>
        <v>25.5</v>
      </c>
      <c r="CQ359" s="41">
        <f t="shared" si="505"/>
        <v>311751.66421541589</v>
      </c>
      <c r="CR359" s="41">
        <f t="shared" si="506"/>
        <v>311751.66421541589</v>
      </c>
      <c r="CS359" s="41">
        <f t="shared" si="507"/>
        <v>0</v>
      </c>
      <c r="CT359" s="41">
        <f t="shared" si="508"/>
        <v>146432761.51729858</v>
      </c>
      <c r="CU359" s="112">
        <f t="shared" si="509"/>
        <v>0</v>
      </c>
      <c r="CW359" s="21">
        <v>15</v>
      </c>
      <c r="CX359" s="41">
        <v>32</v>
      </c>
      <c r="CY359" s="41">
        <v>300</v>
      </c>
      <c r="CZ359" s="51">
        <f t="shared" si="489"/>
        <v>300</v>
      </c>
      <c r="DA359" s="50">
        <f t="shared" si="510"/>
        <v>3.3E-3</v>
      </c>
      <c r="DB359" s="40">
        <f t="shared" si="490"/>
        <v>660</v>
      </c>
      <c r="DC359" s="40">
        <f t="shared" si="491"/>
        <v>25.5</v>
      </c>
      <c r="DD359" s="51">
        <f t="shared" si="492"/>
        <v>374.5</v>
      </c>
      <c r="DE359" s="39">
        <f t="shared" si="511"/>
        <v>301190.77088496066</v>
      </c>
      <c r="DF359" s="41">
        <v>680</v>
      </c>
      <c r="DG359" s="51">
        <v>300</v>
      </c>
      <c r="DH359" s="41">
        <f t="shared" si="493"/>
        <v>301190.77088496066</v>
      </c>
      <c r="DI359" s="41">
        <f t="shared" si="494"/>
        <v>0</v>
      </c>
      <c r="DJ359" s="41">
        <f t="shared" si="495"/>
        <v>90357231.265488192</v>
      </c>
      <c r="DK359" s="112">
        <f t="shared" si="496"/>
        <v>0</v>
      </c>
    </row>
    <row r="360" spans="2:115" x14ac:dyDescent="0.25">
      <c r="B360" s="129">
        <v>16</v>
      </c>
      <c r="C360" s="114">
        <f>+$D$77-(B360-0.5)*$G$337</f>
        <v>460.72409638554217</v>
      </c>
      <c r="D360" s="41" t="str">
        <f t="shared" si="512"/>
        <v/>
      </c>
      <c r="E360" s="41">
        <f t="shared" si="426"/>
        <v>689.27590361445789</v>
      </c>
      <c r="F360" s="41">
        <f t="shared" si="427"/>
        <v>750</v>
      </c>
      <c r="G360" s="41">
        <f t="shared" si="428"/>
        <v>1610.724096385542</v>
      </c>
      <c r="H360" s="41" t="str">
        <f t="shared" si="429"/>
        <v/>
      </c>
      <c r="I360" s="41">
        <f t="shared" si="430"/>
        <v>-1610.724096385542</v>
      </c>
      <c r="J360" s="41">
        <f t="shared" si="431"/>
        <v>-750</v>
      </c>
      <c r="K360" s="121">
        <f t="shared" si="432"/>
        <v>-689.27590361445789</v>
      </c>
      <c r="L360" s="126" t="str">
        <f t="shared" si="513"/>
        <v/>
      </c>
      <c r="M360" s="41">
        <f t="shared" si="433"/>
        <v>-310.72409638554217</v>
      </c>
      <c r="N360" s="41">
        <f t="shared" si="434"/>
        <v>-150</v>
      </c>
      <c r="O360" s="41">
        <f t="shared" si="435"/>
        <v>610.72409638554211</v>
      </c>
      <c r="P360" s="41" t="str">
        <f t="shared" si="436"/>
        <v/>
      </c>
      <c r="Q360" s="41">
        <f t="shared" si="437"/>
        <v>-1310.724096385542</v>
      </c>
      <c r="R360" s="41">
        <f t="shared" si="438"/>
        <v>-550</v>
      </c>
      <c r="S360" s="112">
        <f t="shared" si="439"/>
        <v>-389.27590361445783</v>
      </c>
      <c r="T360" s="123" t="str">
        <f t="shared" si="514"/>
        <v/>
      </c>
      <c r="U360" s="41">
        <f t="shared" si="440"/>
        <v>389.27590361445783</v>
      </c>
      <c r="V360" s="41">
        <f t="shared" si="441"/>
        <v>550</v>
      </c>
      <c r="W360" s="41">
        <f t="shared" si="442"/>
        <v>1310.724096385542</v>
      </c>
      <c r="X360" s="41" t="str">
        <f t="shared" si="443"/>
        <v/>
      </c>
      <c r="Y360" s="41">
        <f t="shared" si="444"/>
        <v>-610.72409638554211</v>
      </c>
      <c r="Z360" s="41">
        <f t="shared" si="445"/>
        <v>150</v>
      </c>
      <c r="AA360" s="41">
        <f t="shared" si="446"/>
        <v>310.72409638554217</v>
      </c>
      <c r="AB360" s="53"/>
      <c r="AC360" s="126" t="str">
        <f t="shared" si="515"/>
        <v/>
      </c>
      <c r="AD360" s="41">
        <f t="shared" si="447"/>
        <v>689.27590361445789</v>
      </c>
      <c r="AE360" s="41" t="str">
        <f t="shared" si="448"/>
        <v/>
      </c>
      <c r="AF360" s="41" t="str">
        <f t="shared" si="449"/>
        <v/>
      </c>
      <c r="AG360" s="41" t="str">
        <f t="shared" si="450"/>
        <v/>
      </c>
      <c r="AH360" s="41" t="str">
        <f t="shared" si="451"/>
        <v/>
      </c>
      <c r="AI360" s="41" t="str">
        <f t="shared" si="452"/>
        <v/>
      </c>
      <c r="AJ360" s="112">
        <f t="shared" si="453"/>
        <v>-689.27590361445789</v>
      </c>
      <c r="AK360" s="126" t="str">
        <f t="shared" si="516"/>
        <v/>
      </c>
      <c r="AL360" s="41" t="str">
        <f t="shared" si="454"/>
        <v/>
      </c>
      <c r="AM360" s="41" t="str">
        <f t="shared" si="455"/>
        <v/>
      </c>
      <c r="AN360" s="41" t="str">
        <f t="shared" si="456"/>
        <v/>
      </c>
      <c r="AO360" s="41" t="str">
        <f t="shared" si="457"/>
        <v/>
      </c>
      <c r="AP360" s="41" t="str">
        <f t="shared" si="458"/>
        <v/>
      </c>
      <c r="AQ360" s="41" t="str">
        <f t="shared" si="459"/>
        <v/>
      </c>
      <c r="AR360" s="112" t="str">
        <f t="shared" si="460"/>
        <v/>
      </c>
      <c r="AS360" s="123" t="str">
        <f t="shared" si="517"/>
        <v/>
      </c>
      <c r="AT360" s="41" t="str">
        <f t="shared" si="461"/>
        <v/>
      </c>
      <c r="AU360" s="41" t="str">
        <f t="shared" si="462"/>
        <v/>
      </c>
      <c r="AV360" s="41" t="str">
        <f t="shared" si="463"/>
        <v/>
      </c>
      <c r="AW360" s="41" t="str">
        <f t="shared" si="464"/>
        <v/>
      </c>
      <c r="AX360" s="41" t="str">
        <f t="shared" si="465"/>
        <v/>
      </c>
      <c r="AY360" s="41" t="str">
        <f t="shared" si="466"/>
        <v/>
      </c>
      <c r="AZ360" s="41" t="str">
        <f t="shared" si="518"/>
        <v/>
      </c>
      <c r="BA360" s="53"/>
      <c r="BB360" s="147" cm="1">
        <f t="array" ref="BB360:BC360">IFERROR(_xlfn._xlws.SORT(_xlfn.UNIQUE(_xlfn._xlws.FILTER($AC360:$AZ360,ISNUMBER($AC360:$AZ360)),TRUE),,,TRUE),"")</f>
        <v>-689.27590361445789</v>
      </c>
      <c r="BC360" s="51">
        <v>689.27590361445789</v>
      </c>
      <c r="BD360" s="51"/>
      <c r="BE360" s="51"/>
      <c r="BF360" s="51"/>
      <c r="BG360" s="51"/>
      <c r="BH360" s="51"/>
      <c r="BI360" s="51"/>
      <c r="BJ360" s="51">
        <f t="shared" si="519"/>
        <v>460.72409638554217</v>
      </c>
      <c r="BK360" s="51">
        <f t="shared" si="467"/>
        <v>460.72409638554217</v>
      </c>
      <c r="BL360" s="51" t="str">
        <f t="shared" si="468"/>
        <v/>
      </c>
      <c r="BM360" s="51" t="str">
        <f t="shared" si="469"/>
        <v/>
      </c>
      <c r="BN360" s="51" t="str">
        <f t="shared" si="470"/>
        <v/>
      </c>
      <c r="BO360" s="51" t="str">
        <f t="shared" si="471"/>
        <v/>
      </c>
      <c r="BP360" s="51" t="str">
        <f t="shared" si="472"/>
        <v/>
      </c>
      <c r="BQ360" s="148" t="str">
        <f t="shared" si="473"/>
        <v/>
      </c>
      <c r="BR360" s="170">
        <f t="shared" si="497"/>
        <v>2</v>
      </c>
      <c r="BS360" s="172">
        <f t="shared" si="498"/>
        <v>1378.5518072289158</v>
      </c>
      <c r="BT360" s="172">
        <f t="shared" si="474"/>
        <v>0</v>
      </c>
      <c r="BU360" s="172">
        <f t="shared" si="475"/>
        <v>0</v>
      </c>
      <c r="BV360" s="172">
        <f t="shared" si="476"/>
        <v>0</v>
      </c>
      <c r="BW360" s="172">
        <f t="shared" si="477"/>
        <v>0</v>
      </c>
      <c r="BX360" s="172">
        <f t="shared" si="478"/>
        <v>0</v>
      </c>
      <c r="BY360" s="173">
        <f t="shared" si="479"/>
        <v>0</v>
      </c>
      <c r="BZ360" s="123" cm="1">
        <f t="array" ref="BZ360">IF(ISEVEN(BR360),SUM(BS360:BY360),SUM(ABS(BS360:BY360)))</f>
        <v>1378.5518072289158</v>
      </c>
      <c r="CA360" s="112">
        <f t="shared" si="499"/>
        <v>12387.035395558138</v>
      </c>
      <c r="CB360" s="126">
        <f t="shared" si="500"/>
        <v>0</v>
      </c>
      <c r="CC360" s="41">
        <f t="shared" si="480"/>
        <v>0</v>
      </c>
      <c r="CD360" s="41">
        <f t="shared" si="481"/>
        <v>0</v>
      </c>
      <c r="CE360" s="41">
        <f t="shared" si="482"/>
        <v>0</v>
      </c>
      <c r="CF360" s="41">
        <f t="shared" si="483"/>
        <v>0</v>
      </c>
      <c r="CG360" s="41">
        <f t="shared" si="484"/>
        <v>0</v>
      </c>
      <c r="CH360" s="112">
        <f t="shared" si="485"/>
        <v>0</v>
      </c>
      <c r="CI360" s="196">
        <f t="shared" si="501"/>
        <v>0</v>
      </c>
      <c r="CJ360" s="2">
        <f t="shared" si="502"/>
        <v>460.72409638554217</v>
      </c>
      <c r="CK360" s="200">
        <f t="shared" si="486"/>
        <v>0</v>
      </c>
      <c r="CL360" s="201">
        <f t="shared" si="487"/>
        <v>460.72409638554217</v>
      </c>
      <c r="CN360" s="126">
        <f t="shared" si="488"/>
        <v>460.72409638554217</v>
      </c>
      <c r="CO360" s="50">
        <f t="shared" si="503"/>
        <v>4.480539823008849E-3</v>
      </c>
      <c r="CP360" s="40">
        <f t="shared" si="504"/>
        <v>25.5</v>
      </c>
      <c r="CQ360" s="41">
        <f t="shared" si="505"/>
        <v>315869.40258673253</v>
      </c>
      <c r="CR360" s="41">
        <f t="shared" si="506"/>
        <v>315869.40258673253</v>
      </c>
      <c r="CS360" s="41">
        <f t="shared" si="507"/>
        <v>0</v>
      </c>
      <c r="CT360" s="41">
        <f t="shared" si="508"/>
        <v>145528645.08261338</v>
      </c>
      <c r="CU360" s="112">
        <f t="shared" si="509"/>
        <v>0</v>
      </c>
      <c r="CW360" s="21">
        <v>16</v>
      </c>
      <c r="CX360" s="41">
        <v>32</v>
      </c>
      <c r="CY360" s="41">
        <v>100</v>
      </c>
      <c r="CZ360" s="51">
        <f t="shared" si="489"/>
        <v>100</v>
      </c>
      <c r="DA360" s="50">
        <f t="shared" si="510"/>
        <v>1.8309734513274338E-3</v>
      </c>
      <c r="DB360" s="40">
        <f t="shared" si="490"/>
        <v>366.19469026548677</v>
      </c>
      <c r="DC360" s="40">
        <f t="shared" si="491"/>
        <v>25.317866414754484</v>
      </c>
      <c r="DD360" s="51">
        <f t="shared" si="492"/>
        <v>340.87682385073231</v>
      </c>
      <c r="DE360" s="39">
        <f t="shared" si="511"/>
        <v>274149.40815065155</v>
      </c>
      <c r="DF360" s="41">
        <v>680</v>
      </c>
      <c r="DG360" s="51">
        <v>100</v>
      </c>
      <c r="DH360" s="41">
        <f t="shared" si="493"/>
        <v>274149.40815065155</v>
      </c>
      <c r="DI360" s="41">
        <f t="shared" si="494"/>
        <v>0</v>
      </c>
      <c r="DJ360" s="41">
        <f t="shared" si="495"/>
        <v>27414940.815065157</v>
      </c>
      <c r="DK360" s="112">
        <f t="shared" si="496"/>
        <v>0</v>
      </c>
    </row>
    <row r="361" spans="2:115" x14ac:dyDescent="0.25">
      <c r="B361" s="129">
        <v>17</v>
      </c>
      <c r="C361" s="114">
        <f>+$D$77-(B361-0.5)*$G$337</f>
        <v>451.73855421686744</v>
      </c>
      <c r="D361" s="41" t="str">
        <f t="shared" si="512"/>
        <v/>
      </c>
      <c r="E361" s="41">
        <f t="shared" si="426"/>
        <v>698.26144578313256</v>
      </c>
      <c r="F361" s="41">
        <f t="shared" si="427"/>
        <v>750</v>
      </c>
      <c r="G361" s="41">
        <f t="shared" si="428"/>
        <v>1601.7385542168674</v>
      </c>
      <c r="H361" s="41" t="str">
        <f t="shared" si="429"/>
        <v/>
      </c>
      <c r="I361" s="41">
        <f t="shared" si="430"/>
        <v>-1601.7385542168674</v>
      </c>
      <c r="J361" s="41">
        <f t="shared" si="431"/>
        <v>-750</v>
      </c>
      <c r="K361" s="121">
        <f t="shared" si="432"/>
        <v>-698.26144578313256</v>
      </c>
      <c r="L361" s="126" t="str">
        <f t="shared" si="513"/>
        <v/>
      </c>
      <c r="M361" s="41">
        <f t="shared" si="433"/>
        <v>-301.73855421686744</v>
      </c>
      <c r="N361" s="41">
        <f t="shared" si="434"/>
        <v>-150</v>
      </c>
      <c r="O361" s="41">
        <f t="shared" si="435"/>
        <v>601.73855421686744</v>
      </c>
      <c r="P361" s="41" t="str">
        <f t="shared" si="436"/>
        <v/>
      </c>
      <c r="Q361" s="41">
        <f t="shared" si="437"/>
        <v>-1301.7385542168674</v>
      </c>
      <c r="R361" s="41">
        <f t="shared" si="438"/>
        <v>-550</v>
      </c>
      <c r="S361" s="112">
        <f t="shared" si="439"/>
        <v>-398.26144578313256</v>
      </c>
      <c r="T361" s="123" t="str">
        <f t="shared" si="514"/>
        <v/>
      </c>
      <c r="U361" s="41">
        <f t="shared" si="440"/>
        <v>398.26144578313256</v>
      </c>
      <c r="V361" s="41">
        <f t="shared" si="441"/>
        <v>550</v>
      </c>
      <c r="W361" s="41">
        <f t="shared" si="442"/>
        <v>1301.7385542168674</v>
      </c>
      <c r="X361" s="41" t="str">
        <f t="shared" si="443"/>
        <v/>
      </c>
      <c r="Y361" s="41">
        <f t="shared" si="444"/>
        <v>-601.73855421686744</v>
      </c>
      <c r="Z361" s="41">
        <f t="shared" si="445"/>
        <v>150</v>
      </c>
      <c r="AA361" s="41">
        <f t="shared" si="446"/>
        <v>301.73855421686744</v>
      </c>
      <c r="AB361" s="53"/>
      <c r="AC361" s="126" t="str">
        <f t="shared" si="515"/>
        <v/>
      </c>
      <c r="AD361" s="41">
        <f t="shared" si="447"/>
        <v>698.26144578313256</v>
      </c>
      <c r="AE361" s="41" t="str">
        <f t="shared" si="448"/>
        <v/>
      </c>
      <c r="AF361" s="41" t="str">
        <f t="shared" si="449"/>
        <v/>
      </c>
      <c r="AG361" s="41" t="str">
        <f t="shared" si="450"/>
        <v/>
      </c>
      <c r="AH361" s="41" t="str">
        <f t="shared" si="451"/>
        <v/>
      </c>
      <c r="AI361" s="41" t="str">
        <f t="shared" si="452"/>
        <v/>
      </c>
      <c r="AJ361" s="112">
        <f t="shared" si="453"/>
        <v>-698.26144578313256</v>
      </c>
      <c r="AK361" s="126" t="str">
        <f t="shared" si="516"/>
        <v/>
      </c>
      <c r="AL361" s="41" t="str">
        <f t="shared" si="454"/>
        <v/>
      </c>
      <c r="AM361" s="41" t="str">
        <f t="shared" si="455"/>
        <v/>
      </c>
      <c r="AN361" s="41" t="str">
        <f t="shared" si="456"/>
        <v/>
      </c>
      <c r="AO361" s="41" t="str">
        <f t="shared" si="457"/>
        <v/>
      </c>
      <c r="AP361" s="41" t="str">
        <f t="shared" si="458"/>
        <v/>
      </c>
      <c r="AQ361" s="41" t="str">
        <f t="shared" si="459"/>
        <v/>
      </c>
      <c r="AR361" s="112" t="str">
        <f t="shared" si="460"/>
        <v/>
      </c>
      <c r="AS361" s="123" t="str">
        <f t="shared" si="517"/>
        <v/>
      </c>
      <c r="AT361" s="41" t="str">
        <f t="shared" si="461"/>
        <v/>
      </c>
      <c r="AU361" s="41" t="str">
        <f t="shared" si="462"/>
        <v/>
      </c>
      <c r="AV361" s="41" t="str">
        <f t="shared" si="463"/>
        <v/>
      </c>
      <c r="AW361" s="41" t="str">
        <f t="shared" si="464"/>
        <v/>
      </c>
      <c r="AX361" s="41" t="str">
        <f t="shared" si="465"/>
        <v/>
      </c>
      <c r="AY361" s="41" t="str">
        <f t="shared" si="466"/>
        <v/>
      </c>
      <c r="AZ361" s="41" t="str">
        <f t="shared" si="518"/>
        <v/>
      </c>
      <c r="BA361" s="53"/>
      <c r="BB361" s="147" cm="1">
        <f t="array" ref="BB361:BC361">IFERROR(_xlfn._xlws.SORT(_xlfn.UNIQUE(_xlfn._xlws.FILTER($AC361:$AZ361,ISNUMBER($AC361:$AZ361)),TRUE),,,TRUE),"")</f>
        <v>-698.26144578313256</v>
      </c>
      <c r="BC361" s="51">
        <v>698.26144578313256</v>
      </c>
      <c r="BD361" s="51"/>
      <c r="BE361" s="51"/>
      <c r="BF361" s="51"/>
      <c r="BG361" s="51"/>
      <c r="BH361" s="51"/>
      <c r="BI361" s="51"/>
      <c r="BJ361" s="51">
        <f t="shared" si="519"/>
        <v>451.73855421686744</v>
      </c>
      <c r="BK361" s="51">
        <f t="shared" si="467"/>
        <v>451.73855421686744</v>
      </c>
      <c r="BL361" s="51" t="str">
        <f t="shared" si="468"/>
        <v/>
      </c>
      <c r="BM361" s="51" t="str">
        <f t="shared" si="469"/>
        <v/>
      </c>
      <c r="BN361" s="51" t="str">
        <f t="shared" si="470"/>
        <v/>
      </c>
      <c r="BO361" s="51" t="str">
        <f t="shared" si="471"/>
        <v/>
      </c>
      <c r="BP361" s="51" t="str">
        <f t="shared" si="472"/>
        <v/>
      </c>
      <c r="BQ361" s="148" t="str">
        <f t="shared" si="473"/>
        <v/>
      </c>
      <c r="BR361" s="170">
        <f t="shared" si="497"/>
        <v>2</v>
      </c>
      <c r="BS361" s="172">
        <f t="shared" si="498"/>
        <v>1396.5228915662651</v>
      </c>
      <c r="BT361" s="172">
        <f t="shared" si="474"/>
        <v>0</v>
      </c>
      <c r="BU361" s="172">
        <f t="shared" si="475"/>
        <v>0</v>
      </c>
      <c r="BV361" s="172">
        <f t="shared" si="476"/>
        <v>0</v>
      </c>
      <c r="BW361" s="172">
        <f t="shared" si="477"/>
        <v>0</v>
      </c>
      <c r="BX361" s="172">
        <f t="shared" si="478"/>
        <v>0</v>
      </c>
      <c r="BY361" s="173">
        <f t="shared" si="479"/>
        <v>0</v>
      </c>
      <c r="BZ361" s="123" cm="1">
        <f t="array" ref="BZ361">IF(ISEVEN(BR361),SUM(BS361:BY361),SUM(ABS(BS361:BY361)))</f>
        <v>1396.5228915662651</v>
      </c>
      <c r="CA361" s="112">
        <f t="shared" si="499"/>
        <v>12548.515331688201</v>
      </c>
      <c r="CB361" s="126">
        <f t="shared" si="500"/>
        <v>0</v>
      </c>
      <c r="CC361" s="41">
        <f t="shared" si="480"/>
        <v>0</v>
      </c>
      <c r="CD361" s="41">
        <f t="shared" si="481"/>
        <v>0</v>
      </c>
      <c r="CE361" s="41">
        <f t="shared" si="482"/>
        <v>0</v>
      </c>
      <c r="CF361" s="41">
        <f t="shared" si="483"/>
        <v>0</v>
      </c>
      <c r="CG361" s="41">
        <f t="shared" si="484"/>
        <v>0</v>
      </c>
      <c r="CH361" s="112">
        <f t="shared" si="485"/>
        <v>0</v>
      </c>
      <c r="CI361" s="196">
        <f t="shared" si="501"/>
        <v>0</v>
      </c>
      <c r="CJ361" s="2">
        <f t="shared" si="502"/>
        <v>451.73855421686744</v>
      </c>
      <c r="CK361" s="200">
        <f t="shared" si="486"/>
        <v>0</v>
      </c>
      <c r="CL361" s="201">
        <f t="shared" si="487"/>
        <v>451.73855421686744</v>
      </c>
      <c r="CN361" s="126">
        <f t="shared" si="488"/>
        <v>451.73855421686744</v>
      </c>
      <c r="CO361" s="50">
        <f t="shared" si="503"/>
        <v>4.4145398230088489E-3</v>
      </c>
      <c r="CP361" s="40">
        <f t="shared" si="504"/>
        <v>25.5</v>
      </c>
      <c r="CQ361" s="41">
        <f t="shared" si="505"/>
        <v>319987.1409580491</v>
      </c>
      <c r="CR361" s="41">
        <f t="shared" si="506"/>
        <v>319987.1409580491</v>
      </c>
      <c r="CS361" s="41">
        <f t="shared" si="507"/>
        <v>0</v>
      </c>
      <c r="CT361" s="41">
        <f t="shared" si="508"/>
        <v>144550528.42437807</v>
      </c>
      <c r="CU361" s="112">
        <f t="shared" si="509"/>
        <v>0</v>
      </c>
      <c r="CW361" s="21">
        <v>17</v>
      </c>
      <c r="CX361" s="41">
        <v>32</v>
      </c>
      <c r="CY361" s="41">
        <v>-100</v>
      </c>
      <c r="CZ361" s="51">
        <f t="shared" si="489"/>
        <v>-100</v>
      </c>
      <c r="DA361" s="50">
        <f t="shared" si="510"/>
        <v>3.6194690265486734E-4</v>
      </c>
      <c r="DB361" s="40">
        <f t="shared" si="490"/>
        <v>72.389380530973469</v>
      </c>
      <c r="DC361" s="40">
        <f t="shared" si="491"/>
        <v>8.3944855705223613</v>
      </c>
      <c r="DD361" s="51">
        <f t="shared" si="492"/>
        <v>63.994894960451106</v>
      </c>
      <c r="DE361" s="39">
        <f t="shared" si="511"/>
        <v>51467.748320000937</v>
      </c>
      <c r="DF361" s="41">
        <v>680</v>
      </c>
      <c r="DG361" s="51">
        <v>-100</v>
      </c>
      <c r="DH361" s="41">
        <f t="shared" si="493"/>
        <v>51467.748320000937</v>
      </c>
      <c r="DI361" s="41">
        <f t="shared" si="494"/>
        <v>0</v>
      </c>
      <c r="DJ361" s="41">
        <f t="shared" si="495"/>
        <v>-5146774.8320000935</v>
      </c>
      <c r="DK361" s="112">
        <f t="shared" si="496"/>
        <v>0</v>
      </c>
    </row>
    <row r="362" spans="2:115" x14ac:dyDescent="0.25">
      <c r="B362" s="129">
        <v>18</v>
      </c>
      <c r="C362" s="114">
        <f>+$D$77-(B362-0.5)*$G$337</f>
        <v>442.75301204819277</v>
      </c>
      <c r="D362" s="41" t="str">
        <f t="shared" si="512"/>
        <v/>
      </c>
      <c r="E362" s="41">
        <f t="shared" si="426"/>
        <v>707.24698795180723</v>
      </c>
      <c r="F362" s="41">
        <f t="shared" si="427"/>
        <v>750</v>
      </c>
      <c r="G362" s="41">
        <f t="shared" si="428"/>
        <v>1592.7530120481929</v>
      </c>
      <c r="H362" s="41" t="str">
        <f t="shared" si="429"/>
        <v/>
      </c>
      <c r="I362" s="41">
        <f t="shared" si="430"/>
        <v>-1592.7530120481929</v>
      </c>
      <c r="J362" s="41">
        <f t="shared" si="431"/>
        <v>-750</v>
      </c>
      <c r="K362" s="121">
        <f t="shared" si="432"/>
        <v>-707.24698795180723</v>
      </c>
      <c r="L362" s="126" t="str">
        <f t="shared" si="513"/>
        <v/>
      </c>
      <c r="M362" s="41">
        <f t="shared" si="433"/>
        <v>-292.75301204819277</v>
      </c>
      <c r="N362" s="41">
        <f t="shared" si="434"/>
        <v>-150</v>
      </c>
      <c r="O362" s="41">
        <f t="shared" si="435"/>
        <v>592.75301204819277</v>
      </c>
      <c r="P362" s="41" t="str">
        <f t="shared" si="436"/>
        <v/>
      </c>
      <c r="Q362" s="41">
        <f t="shared" si="437"/>
        <v>-1292.7530120481927</v>
      </c>
      <c r="R362" s="41">
        <f t="shared" si="438"/>
        <v>-550</v>
      </c>
      <c r="S362" s="112">
        <f t="shared" si="439"/>
        <v>-407.24698795180723</v>
      </c>
      <c r="T362" s="123" t="str">
        <f t="shared" si="514"/>
        <v/>
      </c>
      <c r="U362" s="41">
        <f t="shared" si="440"/>
        <v>407.24698795180723</v>
      </c>
      <c r="V362" s="41">
        <f t="shared" si="441"/>
        <v>550</v>
      </c>
      <c r="W362" s="41">
        <f t="shared" si="442"/>
        <v>1292.7530120481927</v>
      </c>
      <c r="X362" s="41" t="str">
        <f t="shared" si="443"/>
        <v/>
      </c>
      <c r="Y362" s="41">
        <f t="shared" si="444"/>
        <v>-592.75301204819277</v>
      </c>
      <c r="Z362" s="41">
        <f t="shared" si="445"/>
        <v>150</v>
      </c>
      <c r="AA362" s="41">
        <f t="shared" si="446"/>
        <v>292.75301204819277</v>
      </c>
      <c r="AB362" s="53"/>
      <c r="AC362" s="126" t="str">
        <f t="shared" si="515"/>
        <v/>
      </c>
      <c r="AD362" s="41">
        <f t="shared" si="447"/>
        <v>707.24698795180723</v>
      </c>
      <c r="AE362" s="41" t="str">
        <f t="shared" si="448"/>
        <v/>
      </c>
      <c r="AF362" s="41" t="str">
        <f t="shared" si="449"/>
        <v/>
      </c>
      <c r="AG362" s="41" t="str">
        <f t="shared" si="450"/>
        <v/>
      </c>
      <c r="AH362" s="41" t="str">
        <f t="shared" si="451"/>
        <v/>
      </c>
      <c r="AI362" s="41" t="str">
        <f t="shared" si="452"/>
        <v/>
      </c>
      <c r="AJ362" s="112">
        <f t="shared" si="453"/>
        <v>-707.24698795180723</v>
      </c>
      <c r="AK362" s="126" t="str">
        <f t="shared" si="516"/>
        <v/>
      </c>
      <c r="AL362" s="41" t="str">
        <f t="shared" si="454"/>
        <v/>
      </c>
      <c r="AM362" s="41" t="str">
        <f t="shared" si="455"/>
        <v/>
      </c>
      <c r="AN362" s="41" t="str">
        <f t="shared" si="456"/>
        <v/>
      </c>
      <c r="AO362" s="41" t="str">
        <f t="shared" si="457"/>
        <v/>
      </c>
      <c r="AP362" s="41" t="str">
        <f t="shared" si="458"/>
        <v/>
      </c>
      <c r="AQ362" s="41" t="str">
        <f t="shared" si="459"/>
        <v/>
      </c>
      <c r="AR362" s="112" t="str">
        <f t="shared" si="460"/>
        <v/>
      </c>
      <c r="AS362" s="123" t="str">
        <f t="shared" si="517"/>
        <v/>
      </c>
      <c r="AT362" s="41" t="str">
        <f t="shared" si="461"/>
        <v/>
      </c>
      <c r="AU362" s="41" t="str">
        <f t="shared" si="462"/>
        <v/>
      </c>
      <c r="AV362" s="41" t="str">
        <f t="shared" si="463"/>
        <v/>
      </c>
      <c r="AW362" s="41" t="str">
        <f t="shared" si="464"/>
        <v/>
      </c>
      <c r="AX362" s="41" t="str">
        <f t="shared" si="465"/>
        <v/>
      </c>
      <c r="AY362" s="41" t="str">
        <f t="shared" si="466"/>
        <v/>
      </c>
      <c r="AZ362" s="41" t="str">
        <f t="shared" si="518"/>
        <v/>
      </c>
      <c r="BA362" s="53"/>
      <c r="BB362" s="147" cm="1">
        <f t="array" ref="BB362:BC362">IFERROR(_xlfn._xlws.SORT(_xlfn.UNIQUE(_xlfn._xlws.FILTER($AC362:$AZ362,ISNUMBER($AC362:$AZ362)),TRUE),,,TRUE),"")</f>
        <v>-707.24698795180723</v>
      </c>
      <c r="BC362" s="51">
        <v>707.24698795180723</v>
      </c>
      <c r="BD362" s="51"/>
      <c r="BE362" s="51"/>
      <c r="BF362" s="51"/>
      <c r="BG362" s="51"/>
      <c r="BH362" s="51"/>
      <c r="BI362" s="51"/>
      <c r="BJ362" s="51">
        <f t="shared" si="519"/>
        <v>442.75301204819277</v>
      </c>
      <c r="BK362" s="51">
        <f t="shared" si="467"/>
        <v>442.75301204819277</v>
      </c>
      <c r="BL362" s="51" t="str">
        <f t="shared" si="468"/>
        <v/>
      </c>
      <c r="BM362" s="51" t="str">
        <f t="shared" si="469"/>
        <v/>
      </c>
      <c r="BN362" s="51" t="str">
        <f t="shared" si="470"/>
        <v/>
      </c>
      <c r="BO362" s="51" t="str">
        <f t="shared" si="471"/>
        <v/>
      </c>
      <c r="BP362" s="51" t="str">
        <f t="shared" si="472"/>
        <v/>
      </c>
      <c r="BQ362" s="148" t="str">
        <f t="shared" si="473"/>
        <v/>
      </c>
      <c r="BR362" s="170">
        <f t="shared" si="497"/>
        <v>2</v>
      </c>
      <c r="BS362" s="172">
        <f t="shared" si="498"/>
        <v>1414.4939759036145</v>
      </c>
      <c r="BT362" s="172">
        <f t="shared" si="474"/>
        <v>0</v>
      </c>
      <c r="BU362" s="172">
        <f t="shared" si="475"/>
        <v>0</v>
      </c>
      <c r="BV362" s="172">
        <f t="shared" si="476"/>
        <v>0</v>
      </c>
      <c r="BW362" s="172">
        <f t="shared" si="477"/>
        <v>0</v>
      </c>
      <c r="BX362" s="172">
        <f t="shared" si="478"/>
        <v>0</v>
      </c>
      <c r="BY362" s="173">
        <f t="shared" si="479"/>
        <v>0</v>
      </c>
      <c r="BZ362" s="123" cm="1">
        <f t="array" ref="BZ362">IF(ISEVEN(BR362),SUM(BS362:BY362),SUM(ABS(BS362:BY362)))</f>
        <v>1414.4939759036145</v>
      </c>
      <c r="CA362" s="112">
        <f t="shared" si="499"/>
        <v>12709.995267818262</v>
      </c>
      <c r="CB362" s="126">
        <f t="shared" si="500"/>
        <v>0</v>
      </c>
      <c r="CC362" s="41">
        <f t="shared" si="480"/>
        <v>0</v>
      </c>
      <c r="CD362" s="41">
        <f t="shared" si="481"/>
        <v>0</v>
      </c>
      <c r="CE362" s="41">
        <f t="shared" si="482"/>
        <v>0</v>
      </c>
      <c r="CF362" s="41">
        <f t="shared" si="483"/>
        <v>0</v>
      </c>
      <c r="CG362" s="41">
        <f t="shared" si="484"/>
        <v>0</v>
      </c>
      <c r="CH362" s="112">
        <f t="shared" si="485"/>
        <v>0</v>
      </c>
      <c r="CI362" s="196">
        <f t="shared" si="501"/>
        <v>0</v>
      </c>
      <c r="CJ362" s="2">
        <f t="shared" si="502"/>
        <v>442.75301204819277</v>
      </c>
      <c r="CK362" s="200">
        <f t="shared" si="486"/>
        <v>0</v>
      </c>
      <c r="CL362" s="201">
        <f t="shared" si="487"/>
        <v>442.75301204819277</v>
      </c>
      <c r="CN362" s="126">
        <f t="shared" si="488"/>
        <v>442.75301204819277</v>
      </c>
      <c r="CO362" s="50">
        <f t="shared" si="503"/>
        <v>4.3485398230088497E-3</v>
      </c>
      <c r="CP362" s="40">
        <f t="shared" si="504"/>
        <v>25.5</v>
      </c>
      <c r="CQ362" s="41">
        <f t="shared" si="505"/>
        <v>324104.87932936568</v>
      </c>
      <c r="CR362" s="41">
        <f t="shared" si="506"/>
        <v>324104.87932936568</v>
      </c>
      <c r="CS362" s="41">
        <f t="shared" si="507"/>
        <v>0</v>
      </c>
      <c r="CT362" s="41">
        <f t="shared" si="508"/>
        <v>143498411.5425927</v>
      </c>
      <c r="CU362" s="112">
        <f t="shared" si="509"/>
        <v>0</v>
      </c>
      <c r="CW362" s="21">
        <v>18</v>
      </c>
      <c r="CX362" s="41">
        <v>32</v>
      </c>
      <c r="CY362" s="41">
        <v>-300</v>
      </c>
      <c r="CZ362" s="51">
        <f t="shared" si="489"/>
        <v>-300</v>
      </c>
      <c r="DA362" s="50">
        <f t="shared" si="510"/>
        <v>-1.1070796460176989E-3</v>
      </c>
      <c r="DB362" s="40">
        <f t="shared" si="490"/>
        <v>-221.41592920353978</v>
      </c>
      <c r="DC362" s="40">
        <f t="shared" si="491"/>
        <v>0</v>
      </c>
      <c r="DD362" s="51">
        <f t="shared" si="492"/>
        <v>-221.41592920353978</v>
      </c>
      <c r="DE362" s="39">
        <f t="shared" si="511"/>
        <v>-178073.25608284117</v>
      </c>
      <c r="DF362" s="41">
        <v>680</v>
      </c>
      <c r="DG362" s="51">
        <v>-300</v>
      </c>
      <c r="DH362" s="41">
        <f t="shared" si="493"/>
        <v>-178073.25608284117</v>
      </c>
      <c r="DI362" s="41">
        <f t="shared" si="494"/>
        <v>0</v>
      </c>
      <c r="DJ362" s="41">
        <f t="shared" si="495"/>
        <v>53421976.824852347</v>
      </c>
      <c r="DK362" s="112">
        <f t="shared" si="496"/>
        <v>0</v>
      </c>
    </row>
    <row r="363" spans="2:115" x14ac:dyDescent="0.25">
      <c r="B363" s="129">
        <v>19</v>
      </c>
      <c r="C363" s="114">
        <f>+$D$77-(B363-0.5)*$G$337</f>
        <v>433.76746987951805</v>
      </c>
      <c r="D363" s="41" t="str">
        <f t="shared" si="512"/>
        <v/>
      </c>
      <c r="E363" s="41">
        <f t="shared" si="426"/>
        <v>716.23253012048201</v>
      </c>
      <c r="F363" s="41">
        <f t="shared" si="427"/>
        <v>750</v>
      </c>
      <c r="G363" s="41">
        <f t="shared" si="428"/>
        <v>1583.7674698795181</v>
      </c>
      <c r="H363" s="41" t="str">
        <f t="shared" si="429"/>
        <v/>
      </c>
      <c r="I363" s="41">
        <f t="shared" si="430"/>
        <v>-1583.7674698795181</v>
      </c>
      <c r="J363" s="41">
        <f t="shared" si="431"/>
        <v>-750</v>
      </c>
      <c r="K363" s="121">
        <f t="shared" si="432"/>
        <v>-716.23253012048201</v>
      </c>
      <c r="L363" s="126" t="str">
        <f t="shared" si="513"/>
        <v/>
      </c>
      <c r="M363" s="41">
        <f t="shared" si="433"/>
        <v>-283.76746987951805</v>
      </c>
      <c r="N363" s="41">
        <f t="shared" si="434"/>
        <v>-150</v>
      </c>
      <c r="O363" s="41">
        <f t="shared" si="435"/>
        <v>583.76746987951799</v>
      </c>
      <c r="P363" s="41" t="str">
        <f t="shared" si="436"/>
        <v/>
      </c>
      <c r="Q363" s="41">
        <f t="shared" si="437"/>
        <v>-1283.7674698795181</v>
      </c>
      <c r="R363" s="41">
        <f t="shared" si="438"/>
        <v>-550</v>
      </c>
      <c r="S363" s="112">
        <f t="shared" si="439"/>
        <v>-416.23253012048195</v>
      </c>
      <c r="T363" s="123" t="str">
        <f t="shared" si="514"/>
        <v/>
      </c>
      <c r="U363" s="41">
        <f t="shared" si="440"/>
        <v>416.23253012048195</v>
      </c>
      <c r="V363" s="41">
        <f t="shared" si="441"/>
        <v>550</v>
      </c>
      <c r="W363" s="41">
        <f t="shared" si="442"/>
        <v>1283.7674698795181</v>
      </c>
      <c r="X363" s="41" t="str">
        <f t="shared" si="443"/>
        <v/>
      </c>
      <c r="Y363" s="41">
        <f t="shared" si="444"/>
        <v>-583.76746987951799</v>
      </c>
      <c r="Z363" s="41">
        <f t="shared" si="445"/>
        <v>150</v>
      </c>
      <c r="AA363" s="41">
        <f t="shared" si="446"/>
        <v>283.76746987951805</v>
      </c>
      <c r="AB363" s="53"/>
      <c r="AC363" s="126" t="str">
        <f t="shared" si="515"/>
        <v/>
      </c>
      <c r="AD363" s="41">
        <f t="shared" si="447"/>
        <v>716.23253012048201</v>
      </c>
      <c r="AE363" s="41" t="str">
        <f t="shared" si="448"/>
        <v/>
      </c>
      <c r="AF363" s="41" t="str">
        <f t="shared" si="449"/>
        <v/>
      </c>
      <c r="AG363" s="41" t="str">
        <f t="shared" si="450"/>
        <v/>
      </c>
      <c r="AH363" s="41" t="str">
        <f t="shared" si="451"/>
        <v/>
      </c>
      <c r="AI363" s="41" t="str">
        <f t="shared" si="452"/>
        <v/>
      </c>
      <c r="AJ363" s="112">
        <f t="shared" si="453"/>
        <v>-716.23253012048201</v>
      </c>
      <c r="AK363" s="126" t="str">
        <f t="shared" si="516"/>
        <v/>
      </c>
      <c r="AL363" s="41" t="str">
        <f t="shared" si="454"/>
        <v/>
      </c>
      <c r="AM363" s="41" t="str">
        <f t="shared" si="455"/>
        <v/>
      </c>
      <c r="AN363" s="41" t="str">
        <f t="shared" si="456"/>
        <v/>
      </c>
      <c r="AO363" s="41" t="str">
        <f t="shared" si="457"/>
        <v/>
      </c>
      <c r="AP363" s="41" t="str">
        <f t="shared" si="458"/>
        <v/>
      </c>
      <c r="AQ363" s="41" t="str">
        <f t="shared" si="459"/>
        <v/>
      </c>
      <c r="AR363" s="112" t="str">
        <f t="shared" si="460"/>
        <v/>
      </c>
      <c r="AS363" s="123" t="str">
        <f t="shared" si="517"/>
        <v/>
      </c>
      <c r="AT363" s="41" t="str">
        <f t="shared" si="461"/>
        <v/>
      </c>
      <c r="AU363" s="41" t="str">
        <f t="shared" si="462"/>
        <v/>
      </c>
      <c r="AV363" s="41" t="str">
        <f t="shared" si="463"/>
        <v/>
      </c>
      <c r="AW363" s="41" t="str">
        <f t="shared" si="464"/>
        <v/>
      </c>
      <c r="AX363" s="41" t="str">
        <f t="shared" si="465"/>
        <v/>
      </c>
      <c r="AY363" s="41" t="str">
        <f t="shared" si="466"/>
        <v/>
      </c>
      <c r="AZ363" s="41" t="str">
        <f t="shared" si="518"/>
        <v/>
      </c>
      <c r="BA363" s="53"/>
      <c r="BB363" s="147" cm="1">
        <f t="array" ref="BB363:BC363">IFERROR(_xlfn._xlws.SORT(_xlfn.UNIQUE(_xlfn._xlws.FILTER($AC363:$AZ363,ISNUMBER($AC363:$AZ363)),TRUE),,,TRUE),"")</f>
        <v>-716.23253012048201</v>
      </c>
      <c r="BC363" s="51">
        <v>716.23253012048201</v>
      </c>
      <c r="BD363" s="51"/>
      <c r="BE363" s="51"/>
      <c r="BF363" s="51"/>
      <c r="BG363" s="51"/>
      <c r="BH363" s="51"/>
      <c r="BI363" s="51"/>
      <c r="BJ363" s="51">
        <f t="shared" si="519"/>
        <v>433.76746987951805</v>
      </c>
      <c r="BK363" s="51">
        <f t="shared" si="467"/>
        <v>433.76746987951805</v>
      </c>
      <c r="BL363" s="51" t="str">
        <f t="shared" si="468"/>
        <v/>
      </c>
      <c r="BM363" s="51" t="str">
        <f t="shared" si="469"/>
        <v/>
      </c>
      <c r="BN363" s="51" t="str">
        <f t="shared" si="470"/>
        <v/>
      </c>
      <c r="BO363" s="51" t="str">
        <f t="shared" si="471"/>
        <v/>
      </c>
      <c r="BP363" s="51" t="str">
        <f t="shared" si="472"/>
        <v/>
      </c>
      <c r="BQ363" s="148" t="str">
        <f t="shared" si="473"/>
        <v/>
      </c>
      <c r="BR363" s="170">
        <f t="shared" si="497"/>
        <v>2</v>
      </c>
      <c r="BS363" s="172">
        <f t="shared" si="498"/>
        <v>1432.465060240964</v>
      </c>
      <c r="BT363" s="172">
        <f t="shared" si="474"/>
        <v>0</v>
      </c>
      <c r="BU363" s="172">
        <f t="shared" si="475"/>
        <v>0</v>
      </c>
      <c r="BV363" s="172">
        <f t="shared" si="476"/>
        <v>0</v>
      </c>
      <c r="BW363" s="172">
        <f t="shared" si="477"/>
        <v>0</v>
      </c>
      <c r="BX363" s="172">
        <f t="shared" si="478"/>
        <v>0</v>
      </c>
      <c r="BY363" s="173">
        <f t="shared" si="479"/>
        <v>0</v>
      </c>
      <c r="BZ363" s="123" cm="1">
        <f t="array" ref="BZ363">IF(ISEVEN(BR363),SUM(BS363:BY363),SUM(ABS(BS363:BY363)))</f>
        <v>1432.465060240964</v>
      </c>
      <c r="CA363" s="112">
        <f t="shared" si="499"/>
        <v>12871.475203948326</v>
      </c>
      <c r="CB363" s="126">
        <f t="shared" si="500"/>
        <v>0</v>
      </c>
      <c r="CC363" s="41">
        <f t="shared" si="480"/>
        <v>0</v>
      </c>
      <c r="CD363" s="41">
        <f t="shared" si="481"/>
        <v>0</v>
      </c>
      <c r="CE363" s="41">
        <f t="shared" si="482"/>
        <v>0</v>
      </c>
      <c r="CF363" s="41">
        <f t="shared" si="483"/>
        <v>0</v>
      </c>
      <c r="CG363" s="41">
        <f t="shared" si="484"/>
        <v>0</v>
      </c>
      <c r="CH363" s="112">
        <f t="shared" si="485"/>
        <v>0</v>
      </c>
      <c r="CI363" s="196">
        <f t="shared" si="501"/>
        <v>0</v>
      </c>
      <c r="CJ363" s="2">
        <f t="shared" si="502"/>
        <v>433.76746987951805</v>
      </c>
      <c r="CK363" s="200">
        <f t="shared" si="486"/>
        <v>0</v>
      </c>
      <c r="CL363" s="201">
        <f t="shared" si="487"/>
        <v>433.76746987951805</v>
      </c>
      <c r="CN363" s="126">
        <f t="shared" si="488"/>
        <v>433.76746987951805</v>
      </c>
      <c r="CO363" s="50">
        <f t="shared" si="503"/>
        <v>4.2825398230088496E-3</v>
      </c>
      <c r="CP363" s="40">
        <f t="shared" si="504"/>
        <v>25.5</v>
      </c>
      <c r="CQ363" s="41">
        <f t="shared" si="505"/>
        <v>328222.61770068231</v>
      </c>
      <c r="CR363" s="41">
        <f t="shared" si="506"/>
        <v>328222.61770068231</v>
      </c>
      <c r="CS363" s="41">
        <f t="shared" si="507"/>
        <v>0</v>
      </c>
      <c r="CT363" s="41">
        <f t="shared" si="508"/>
        <v>142372294.43725729</v>
      </c>
      <c r="CU363" s="112">
        <f t="shared" si="509"/>
        <v>0</v>
      </c>
    </row>
    <row r="364" spans="2:115" x14ac:dyDescent="0.25">
      <c r="B364" s="129">
        <v>20</v>
      </c>
      <c r="C364" s="114">
        <f>+$D$77-(B364-0.5)*$G$337</f>
        <v>424.78192771084332</v>
      </c>
      <c r="D364" s="41" t="str">
        <f t="shared" si="512"/>
        <v/>
      </c>
      <c r="E364" s="41">
        <f t="shared" si="426"/>
        <v>725.21807228915668</v>
      </c>
      <c r="F364" s="41">
        <f t="shared" si="427"/>
        <v>750</v>
      </c>
      <c r="G364" s="41">
        <f t="shared" si="428"/>
        <v>1574.7819277108431</v>
      </c>
      <c r="H364" s="41" t="str">
        <f t="shared" si="429"/>
        <v/>
      </c>
      <c r="I364" s="41">
        <f t="shared" si="430"/>
        <v>-1574.7819277108431</v>
      </c>
      <c r="J364" s="41">
        <f t="shared" si="431"/>
        <v>-750</v>
      </c>
      <c r="K364" s="121">
        <f t="shared" si="432"/>
        <v>-725.21807228915668</v>
      </c>
      <c r="L364" s="126" t="str">
        <f t="shared" si="513"/>
        <v/>
      </c>
      <c r="M364" s="41">
        <f t="shared" si="433"/>
        <v>-274.78192771084332</v>
      </c>
      <c r="N364" s="41">
        <f t="shared" si="434"/>
        <v>-150</v>
      </c>
      <c r="O364" s="41">
        <f t="shared" si="435"/>
        <v>574.78192771084332</v>
      </c>
      <c r="P364" s="41" t="str">
        <f t="shared" si="436"/>
        <v/>
      </c>
      <c r="Q364" s="41">
        <f t="shared" si="437"/>
        <v>-1274.7819277108433</v>
      </c>
      <c r="R364" s="41">
        <f t="shared" si="438"/>
        <v>-550</v>
      </c>
      <c r="S364" s="112">
        <f t="shared" si="439"/>
        <v>-425.21807228915668</v>
      </c>
      <c r="T364" s="123" t="str">
        <f t="shared" si="514"/>
        <v/>
      </c>
      <c r="U364" s="41">
        <f t="shared" si="440"/>
        <v>425.21807228915668</v>
      </c>
      <c r="V364" s="41">
        <f t="shared" si="441"/>
        <v>550</v>
      </c>
      <c r="W364" s="41">
        <f t="shared" si="442"/>
        <v>1274.7819277108433</v>
      </c>
      <c r="X364" s="41" t="str">
        <f t="shared" si="443"/>
        <v/>
      </c>
      <c r="Y364" s="41">
        <f t="shared" si="444"/>
        <v>-574.78192771084332</v>
      </c>
      <c r="Z364" s="41">
        <f t="shared" si="445"/>
        <v>150</v>
      </c>
      <c r="AA364" s="41">
        <f t="shared" si="446"/>
        <v>274.78192771084332</v>
      </c>
      <c r="AB364" s="53"/>
      <c r="AC364" s="126" t="str">
        <f t="shared" si="515"/>
        <v/>
      </c>
      <c r="AD364" s="41">
        <f t="shared" si="447"/>
        <v>725.21807228915668</v>
      </c>
      <c r="AE364" s="41" t="str">
        <f t="shared" si="448"/>
        <v/>
      </c>
      <c r="AF364" s="41" t="str">
        <f t="shared" si="449"/>
        <v/>
      </c>
      <c r="AG364" s="41" t="str">
        <f t="shared" si="450"/>
        <v/>
      </c>
      <c r="AH364" s="41" t="str">
        <f t="shared" si="451"/>
        <v/>
      </c>
      <c r="AI364" s="41" t="str">
        <f t="shared" si="452"/>
        <v/>
      </c>
      <c r="AJ364" s="112">
        <f t="shared" si="453"/>
        <v>-725.21807228915668</v>
      </c>
      <c r="AK364" s="126" t="str">
        <f t="shared" si="516"/>
        <v/>
      </c>
      <c r="AL364" s="41" t="str">
        <f t="shared" si="454"/>
        <v/>
      </c>
      <c r="AM364" s="41" t="str">
        <f t="shared" si="455"/>
        <v/>
      </c>
      <c r="AN364" s="41" t="str">
        <f t="shared" si="456"/>
        <v/>
      </c>
      <c r="AO364" s="41" t="str">
        <f t="shared" si="457"/>
        <v/>
      </c>
      <c r="AP364" s="41" t="str">
        <f t="shared" si="458"/>
        <v/>
      </c>
      <c r="AQ364" s="41" t="str">
        <f t="shared" si="459"/>
        <v/>
      </c>
      <c r="AR364" s="112" t="str">
        <f t="shared" si="460"/>
        <v/>
      </c>
      <c r="AS364" s="123" t="str">
        <f t="shared" si="517"/>
        <v/>
      </c>
      <c r="AT364" s="41" t="str">
        <f t="shared" si="461"/>
        <v/>
      </c>
      <c r="AU364" s="41" t="str">
        <f t="shared" si="462"/>
        <v/>
      </c>
      <c r="AV364" s="41" t="str">
        <f t="shared" si="463"/>
        <v/>
      </c>
      <c r="AW364" s="41" t="str">
        <f t="shared" si="464"/>
        <v/>
      </c>
      <c r="AX364" s="41" t="str">
        <f t="shared" si="465"/>
        <v/>
      </c>
      <c r="AY364" s="41" t="str">
        <f t="shared" si="466"/>
        <v/>
      </c>
      <c r="AZ364" s="41" t="str">
        <f t="shared" si="518"/>
        <v/>
      </c>
      <c r="BA364" s="53"/>
      <c r="BB364" s="147" cm="1">
        <f t="array" ref="BB364:BC364">IFERROR(_xlfn._xlws.SORT(_xlfn.UNIQUE(_xlfn._xlws.FILTER($AC364:$AZ364,ISNUMBER($AC364:$AZ364)),TRUE),,,TRUE),"")</f>
        <v>-725.21807228915668</v>
      </c>
      <c r="BC364" s="51">
        <v>725.21807228915668</v>
      </c>
      <c r="BD364" s="51"/>
      <c r="BE364" s="51"/>
      <c r="BF364" s="51"/>
      <c r="BG364" s="51"/>
      <c r="BH364" s="51"/>
      <c r="BI364" s="51"/>
      <c r="BJ364" s="51">
        <f t="shared" si="519"/>
        <v>424.78192771084332</v>
      </c>
      <c r="BK364" s="51">
        <f t="shared" si="467"/>
        <v>424.78192771084332</v>
      </c>
      <c r="BL364" s="51" t="str">
        <f t="shared" si="468"/>
        <v/>
      </c>
      <c r="BM364" s="51" t="str">
        <f t="shared" si="469"/>
        <v/>
      </c>
      <c r="BN364" s="51" t="str">
        <f t="shared" si="470"/>
        <v/>
      </c>
      <c r="BO364" s="51" t="str">
        <f t="shared" si="471"/>
        <v/>
      </c>
      <c r="BP364" s="51" t="str">
        <f t="shared" si="472"/>
        <v/>
      </c>
      <c r="BQ364" s="148" t="str">
        <f t="shared" si="473"/>
        <v/>
      </c>
      <c r="BR364" s="170">
        <f t="shared" si="497"/>
        <v>2</v>
      </c>
      <c r="BS364" s="172">
        <f t="shared" si="498"/>
        <v>1450.4361445783134</v>
      </c>
      <c r="BT364" s="172">
        <f t="shared" si="474"/>
        <v>0</v>
      </c>
      <c r="BU364" s="172">
        <f t="shared" si="475"/>
        <v>0</v>
      </c>
      <c r="BV364" s="172">
        <f t="shared" si="476"/>
        <v>0</v>
      </c>
      <c r="BW364" s="172">
        <f t="shared" si="477"/>
        <v>0</v>
      </c>
      <c r="BX364" s="172">
        <f t="shared" si="478"/>
        <v>0</v>
      </c>
      <c r="BY364" s="173">
        <f t="shared" si="479"/>
        <v>0</v>
      </c>
      <c r="BZ364" s="123" cm="1">
        <f t="array" ref="BZ364">IF(ISEVEN(BR364),SUM(BS364:BY364),SUM(ABS(BS364:BY364)))</f>
        <v>1450.4361445783134</v>
      </c>
      <c r="CA364" s="112">
        <f t="shared" si="499"/>
        <v>13032.955140078388</v>
      </c>
      <c r="CB364" s="126">
        <f t="shared" si="500"/>
        <v>0</v>
      </c>
      <c r="CC364" s="41">
        <f t="shared" si="480"/>
        <v>0</v>
      </c>
      <c r="CD364" s="41">
        <f t="shared" si="481"/>
        <v>0</v>
      </c>
      <c r="CE364" s="41">
        <f t="shared" si="482"/>
        <v>0</v>
      </c>
      <c r="CF364" s="41">
        <f t="shared" si="483"/>
        <v>0</v>
      </c>
      <c r="CG364" s="41">
        <f t="shared" si="484"/>
        <v>0</v>
      </c>
      <c r="CH364" s="112">
        <f t="shared" si="485"/>
        <v>0</v>
      </c>
      <c r="CI364" s="196">
        <f t="shared" si="501"/>
        <v>0</v>
      </c>
      <c r="CJ364" s="2">
        <f t="shared" si="502"/>
        <v>424.78192771084332</v>
      </c>
      <c r="CK364" s="200">
        <f t="shared" si="486"/>
        <v>0</v>
      </c>
      <c r="CL364" s="201">
        <f t="shared" si="487"/>
        <v>424.78192771084332</v>
      </c>
      <c r="CN364" s="126">
        <f t="shared" si="488"/>
        <v>424.78192771084332</v>
      </c>
      <c r="CO364" s="50">
        <f t="shared" si="503"/>
        <v>4.2165398230088486E-3</v>
      </c>
      <c r="CP364" s="40">
        <f t="shared" si="504"/>
        <v>25.5</v>
      </c>
      <c r="CQ364" s="41">
        <f t="shared" si="505"/>
        <v>332340.35607199889</v>
      </c>
      <c r="CR364" s="41">
        <f t="shared" si="506"/>
        <v>332340.35607199889</v>
      </c>
      <c r="CS364" s="41">
        <f t="shared" si="507"/>
        <v>0</v>
      </c>
      <c r="CT364" s="41">
        <f t="shared" si="508"/>
        <v>141172177.10837176</v>
      </c>
      <c r="CU364" s="112">
        <f t="shared" si="509"/>
        <v>0</v>
      </c>
    </row>
    <row r="365" spans="2:115" x14ac:dyDescent="0.25">
      <c r="B365" s="129">
        <v>21</v>
      </c>
      <c r="C365" s="114">
        <f>+$D$77-(B365-0.5)*$G$337</f>
        <v>415.79638554216865</v>
      </c>
      <c r="D365" s="41" t="str">
        <f t="shared" si="512"/>
        <v/>
      </c>
      <c r="E365" s="41">
        <f t="shared" si="426"/>
        <v>734.20361445783146</v>
      </c>
      <c r="F365" s="41">
        <f t="shared" si="427"/>
        <v>750</v>
      </c>
      <c r="G365" s="41">
        <f t="shared" si="428"/>
        <v>1565.7963855421685</v>
      </c>
      <c r="H365" s="41" t="str">
        <f t="shared" si="429"/>
        <v/>
      </c>
      <c r="I365" s="41">
        <f t="shared" si="430"/>
        <v>-1565.7963855421685</v>
      </c>
      <c r="J365" s="41">
        <f t="shared" si="431"/>
        <v>-750</v>
      </c>
      <c r="K365" s="121">
        <f t="shared" si="432"/>
        <v>-734.20361445783146</v>
      </c>
      <c r="L365" s="126" t="str">
        <f t="shared" si="513"/>
        <v/>
      </c>
      <c r="M365" s="41">
        <f t="shared" si="433"/>
        <v>-265.79638554216865</v>
      </c>
      <c r="N365" s="41">
        <f t="shared" si="434"/>
        <v>-150</v>
      </c>
      <c r="O365" s="41">
        <f t="shared" si="435"/>
        <v>565.79638554216865</v>
      </c>
      <c r="P365" s="41" t="str">
        <f t="shared" si="436"/>
        <v/>
      </c>
      <c r="Q365" s="41">
        <f t="shared" si="437"/>
        <v>-1265.7963855421685</v>
      </c>
      <c r="R365" s="41">
        <f t="shared" si="438"/>
        <v>-550</v>
      </c>
      <c r="S365" s="112">
        <f t="shared" si="439"/>
        <v>-434.20361445783135</v>
      </c>
      <c r="T365" s="123" t="str">
        <f t="shared" si="514"/>
        <v/>
      </c>
      <c r="U365" s="41">
        <f t="shared" si="440"/>
        <v>434.20361445783135</v>
      </c>
      <c r="V365" s="41">
        <f t="shared" si="441"/>
        <v>550</v>
      </c>
      <c r="W365" s="41">
        <f t="shared" si="442"/>
        <v>1265.7963855421685</v>
      </c>
      <c r="X365" s="41" t="str">
        <f t="shared" si="443"/>
        <v/>
      </c>
      <c r="Y365" s="41">
        <f t="shared" si="444"/>
        <v>-565.79638554216865</v>
      </c>
      <c r="Z365" s="41">
        <f t="shared" si="445"/>
        <v>150</v>
      </c>
      <c r="AA365" s="41">
        <f t="shared" si="446"/>
        <v>265.79638554216865</v>
      </c>
      <c r="AB365" s="53"/>
      <c r="AC365" s="126" t="str">
        <f t="shared" si="515"/>
        <v/>
      </c>
      <c r="AD365" s="41">
        <f t="shared" si="447"/>
        <v>734.20361445783146</v>
      </c>
      <c r="AE365" s="41" t="str">
        <f t="shared" si="448"/>
        <v/>
      </c>
      <c r="AF365" s="41" t="str">
        <f t="shared" si="449"/>
        <v/>
      </c>
      <c r="AG365" s="41" t="str">
        <f t="shared" si="450"/>
        <v/>
      </c>
      <c r="AH365" s="41" t="str">
        <f t="shared" si="451"/>
        <v/>
      </c>
      <c r="AI365" s="41" t="str">
        <f t="shared" si="452"/>
        <v/>
      </c>
      <c r="AJ365" s="112">
        <f t="shared" si="453"/>
        <v>-734.20361445783146</v>
      </c>
      <c r="AK365" s="126" t="str">
        <f t="shared" si="516"/>
        <v/>
      </c>
      <c r="AL365" s="41" t="str">
        <f t="shared" si="454"/>
        <v/>
      </c>
      <c r="AM365" s="41" t="str">
        <f t="shared" si="455"/>
        <v/>
      </c>
      <c r="AN365" s="41" t="str">
        <f t="shared" si="456"/>
        <v/>
      </c>
      <c r="AO365" s="41" t="str">
        <f t="shared" si="457"/>
        <v/>
      </c>
      <c r="AP365" s="41" t="str">
        <f t="shared" si="458"/>
        <v/>
      </c>
      <c r="AQ365" s="41" t="str">
        <f t="shared" si="459"/>
        <v/>
      </c>
      <c r="AR365" s="112" t="str">
        <f t="shared" si="460"/>
        <v/>
      </c>
      <c r="AS365" s="123" t="str">
        <f t="shared" si="517"/>
        <v/>
      </c>
      <c r="AT365" s="41" t="str">
        <f t="shared" si="461"/>
        <v/>
      </c>
      <c r="AU365" s="41" t="str">
        <f t="shared" si="462"/>
        <v/>
      </c>
      <c r="AV365" s="41" t="str">
        <f t="shared" si="463"/>
        <v/>
      </c>
      <c r="AW365" s="41" t="str">
        <f t="shared" si="464"/>
        <v/>
      </c>
      <c r="AX365" s="41" t="str">
        <f t="shared" si="465"/>
        <v/>
      </c>
      <c r="AY365" s="41" t="str">
        <f t="shared" si="466"/>
        <v/>
      </c>
      <c r="AZ365" s="41" t="str">
        <f t="shared" si="518"/>
        <v/>
      </c>
      <c r="BA365" s="53"/>
      <c r="BB365" s="147" cm="1">
        <f t="array" ref="BB365:BC365">IFERROR(_xlfn._xlws.SORT(_xlfn.UNIQUE(_xlfn._xlws.FILTER($AC365:$AZ365,ISNUMBER($AC365:$AZ365)),TRUE),,,TRUE),"")</f>
        <v>-734.20361445783146</v>
      </c>
      <c r="BC365" s="51">
        <v>734.20361445783146</v>
      </c>
      <c r="BD365" s="51"/>
      <c r="BE365" s="51"/>
      <c r="BF365" s="51"/>
      <c r="BG365" s="51"/>
      <c r="BH365" s="51"/>
      <c r="BI365" s="51"/>
      <c r="BJ365" s="51">
        <f t="shared" si="519"/>
        <v>415.79638554216865</v>
      </c>
      <c r="BK365" s="51">
        <f t="shared" si="467"/>
        <v>415.79638554216865</v>
      </c>
      <c r="BL365" s="51" t="str">
        <f t="shared" si="468"/>
        <v/>
      </c>
      <c r="BM365" s="51" t="str">
        <f t="shared" si="469"/>
        <v/>
      </c>
      <c r="BN365" s="51" t="str">
        <f t="shared" si="470"/>
        <v/>
      </c>
      <c r="BO365" s="51" t="str">
        <f t="shared" si="471"/>
        <v/>
      </c>
      <c r="BP365" s="51" t="str">
        <f t="shared" si="472"/>
        <v/>
      </c>
      <c r="BQ365" s="148" t="str">
        <f t="shared" si="473"/>
        <v/>
      </c>
      <c r="BR365" s="170">
        <f t="shared" si="497"/>
        <v>2</v>
      </c>
      <c r="BS365" s="172">
        <f t="shared" si="498"/>
        <v>1468.4072289156629</v>
      </c>
      <c r="BT365" s="172">
        <f t="shared" si="474"/>
        <v>0</v>
      </c>
      <c r="BU365" s="172">
        <f t="shared" si="475"/>
        <v>0</v>
      </c>
      <c r="BV365" s="172">
        <f t="shared" si="476"/>
        <v>0</v>
      </c>
      <c r="BW365" s="172">
        <f t="shared" si="477"/>
        <v>0</v>
      </c>
      <c r="BX365" s="172">
        <f t="shared" si="478"/>
        <v>0</v>
      </c>
      <c r="BY365" s="173">
        <f t="shared" si="479"/>
        <v>0</v>
      </c>
      <c r="BZ365" s="123" cm="1">
        <f t="array" ref="BZ365">IF(ISEVEN(BR365),SUM(BS365:BY365),SUM(ABS(BS365:BY365)))</f>
        <v>1468.4072289156629</v>
      </c>
      <c r="CA365" s="112">
        <f t="shared" si="499"/>
        <v>13194.435076208452</v>
      </c>
      <c r="CB365" s="126">
        <f t="shared" si="500"/>
        <v>0</v>
      </c>
      <c r="CC365" s="41">
        <f t="shared" si="480"/>
        <v>0</v>
      </c>
      <c r="CD365" s="41">
        <f t="shared" si="481"/>
        <v>0</v>
      </c>
      <c r="CE365" s="41">
        <f t="shared" si="482"/>
        <v>0</v>
      </c>
      <c r="CF365" s="41">
        <f t="shared" si="483"/>
        <v>0</v>
      </c>
      <c r="CG365" s="41">
        <f t="shared" si="484"/>
        <v>0</v>
      </c>
      <c r="CH365" s="112">
        <f t="shared" si="485"/>
        <v>0</v>
      </c>
      <c r="CI365" s="196">
        <f t="shared" si="501"/>
        <v>0</v>
      </c>
      <c r="CJ365" s="2">
        <f t="shared" si="502"/>
        <v>415.79638554216865</v>
      </c>
      <c r="CK365" s="200">
        <f t="shared" si="486"/>
        <v>0</v>
      </c>
      <c r="CL365" s="201">
        <f t="shared" si="487"/>
        <v>415.79638554216865</v>
      </c>
      <c r="CN365" s="126">
        <f t="shared" si="488"/>
        <v>415.79638554216865</v>
      </c>
      <c r="CO365" s="50">
        <f t="shared" si="503"/>
        <v>4.1505398230088494E-3</v>
      </c>
      <c r="CP365" s="40">
        <f t="shared" si="504"/>
        <v>25.5</v>
      </c>
      <c r="CQ365" s="41">
        <f t="shared" si="505"/>
        <v>336458.09444331552</v>
      </c>
      <c r="CR365" s="41">
        <f t="shared" si="506"/>
        <v>336458.09444331552</v>
      </c>
      <c r="CS365" s="41">
        <f t="shared" si="507"/>
        <v>0</v>
      </c>
      <c r="CT365" s="41">
        <f t="shared" si="508"/>
        <v>139898059.55593622</v>
      </c>
      <c r="CU365" s="112">
        <f t="shared" si="509"/>
        <v>0</v>
      </c>
    </row>
    <row r="366" spans="2:115" x14ac:dyDescent="0.25">
      <c r="B366" s="129">
        <v>22</v>
      </c>
      <c r="C366" s="114">
        <f>+$D$77-(B366-0.5)*$G$337</f>
        <v>406.81084337349398</v>
      </c>
      <c r="D366" s="41" t="str">
        <f t="shared" si="512"/>
        <v/>
      </c>
      <c r="E366" s="41">
        <f t="shared" si="426"/>
        <v>743.18915662650602</v>
      </c>
      <c r="F366" s="41">
        <f t="shared" si="427"/>
        <v>750</v>
      </c>
      <c r="G366" s="41">
        <f t="shared" si="428"/>
        <v>1556.810843373494</v>
      </c>
      <c r="H366" s="41" t="str">
        <f t="shared" si="429"/>
        <v/>
      </c>
      <c r="I366" s="41">
        <f t="shared" si="430"/>
        <v>-1556.810843373494</v>
      </c>
      <c r="J366" s="41">
        <f t="shared" si="431"/>
        <v>-750</v>
      </c>
      <c r="K366" s="121">
        <f t="shared" si="432"/>
        <v>-743.18915662650602</v>
      </c>
      <c r="L366" s="126" t="str">
        <f t="shared" si="513"/>
        <v/>
      </c>
      <c r="M366" s="41">
        <f t="shared" si="433"/>
        <v>-256.81084337349398</v>
      </c>
      <c r="N366" s="41">
        <f t="shared" si="434"/>
        <v>-150</v>
      </c>
      <c r="O366" s="41">
        <f t="shared" si="435"/>
        <v>556.81084337349398</v>
      </c>
      <c r="P366" s="41" t="str">
        <f t="shared" si="436"/>
        <v/>
      </c>
      <c r="Q366" s="41">
        <f t="shared" si="437"/>
        <v>-1256.810843373494</v>
      </c>
      <c r="R366" s="41">
        <f t="shared" si="438"/>
        <v>-550</v>
      </c>
      <c r="S366" s="112">
        <f t="shared" si="439"/>
        <v>-443.18915662650602</v>
      </c>
      <c r="T366" s="123" t="str">
        <f t="shared" si="514"/>
        <v/>
      </c>
      <c r="U366" s="41">
        <f t="shared" si="440"/>
        <v>443.18915662650602</v>
      </c>
      <c r="V366" s="41">
        <f t="shared" si="441"/>
        <v>550</v>
      </c>
      <c r="W366" s="41">
        <f t="shared" si="442"/>
        <v>1256.810843373494</v>
      </c>
      <c r="X366" s="41" t="str">
        <f t="shared" si="443"/>
        <v/>
      </c>
      <c r="Y366" s="41">
        <f t="shared" si="444"/>
        <v>-556.81084337349398</v>
      </c>
      <c r="Z366" s="41">
        <f t="shared" si="445"/>
        <v>150</v>
      </c>
      <c r="AA366" s="41">
        <f t="shared" si="446"/>
        <v>256.81084337349398</v>
      </c>
      <c r="AB366" s="53"/>
      <c r="AC366" s="126" t="str">
        <f t="shared" si="515"/>
        <v/>
      </c>
      <c r="AD366" s="41">
        <f t="shared" si="447"/>
        <v>743.18915662650602</v>
      </c>
      <c r="AE366" s="41" t="str">
        <f t="shared" si="448"/>
        <v/>
      </c>
      <c r="AF366" s="41" t="str">
        <f t="shared" si="449"/>
        <v/>
      </c>
      <c r="AG366" s="41" t="str">
        <f t="shared" si="450"/>
        <v/>
      </c>
      <c r="AH366" s="41" t="str">
        <f t="shared" si="451"/>
        <v/>
      </c>
      <c r="AI366" s="41" t="str">
        <f t="shared" si="452"/>
        <v/>
      </c>
      <c r="AJ366" s="112">
        <f t="shared" si="453"/>
        <v>-743.18915662650602</v>
      </c>
      <c r="AK366" s="126" t="str">
        <f t="shared" si="516"/>
        <v/>
      </c>
      <c r="AL366" s="41" t="str">
        <f t="shared" si="454"/>
        <v/>
      </c>
      <c r="AM366" s="41" t="str">
        <f t="shared" si="455"/>
        <v/>
      </c>
      <c r="AN366" s="41" t="str">
        <f t="shared" si="456"/>
        <v/>
      </c>
      <c r="AO366" s="41" t="str">
        <f t="shared" si="457"/>
        <v/>
      </c>
      <c r="AP366" s="41" t="str">
        <f t="shared" si="458"/>
        <v/>
      </c>
      <c r="AQ366" s="41" t="str">
        <f t="shared" si="459"/>
        <v/>
      </c>
      <c r="AR366" s="112" t="str">
        <f t="shared" si="460"/>
        <v/>
      </c>
      <c r="AS366" s="123" t="str">
        <f t="shared" si="517"/>
        <v/>
      </c>
      <c r="AT366" s="41" t="str">
        <f t="shared" si="461"/>
        <v/>
      </c>
      <c r="AU366" s="41" t="str">
        <f t="shared" si="462"/>
        <v/>
      </c>
      <c r="AV366" s="41" t="str">
        <f t="shared" si="463"/>
        <v/>
      </c>
      <c r="AW366" s="41" t="str">
        <f t="shared" si="464"/>
        <v/>
      </c>
      <c r="AX366" s="41" t="str">
        <f t="shared" si="465"/>
        <v/>
      </c>
      <c r="AY366" s="41" t="str">
        <f t="shared" si="466"/>
        <v/>
      </c>
      <c r="AZ366" s="41" t="str">
        <f t="shared" si="518"/>
        <v/>
      </c>
      <c r="BA366" s="53"/>
      <c r="BB366" s="147" cm="1">
        <f t="array" ref="BB366:BC366">IFERROR(_xlfn._xlws.SORT(_xlfn.UNIQUE(_xlfn._xlws.FILTER($AC366:$AZ366,ISNUMBER($AC366:$AZ366)),TRUE),,,TRUE),"")</f>
        <v>-743.18915662650602</v>
      </c>
      <c r="BC366" s="51">
        <v>743.18915662650602</v>
      </c>
      <c r="BD366" s="51"/>
      <c r="BE366" s="51"/>
      <c r="BF366" s="51"/>
      <c r="BG366" s="51"/>
      <c r="BH366" s="51"/>
      <c r="BI366" s="51"/>
      <c r="BJ366" s="51">
        <f t="shared" si="519"/>
        <v>406.81084337349398</v>
      </c>
      <c r="BK366" s="51">
        <f t="shared" si="467"/>
        <v>406.81084337349398</v>
      </c>
      <c r="BL366" s="51" t="str">
        <f t="shared" si="468"/>
        <v/>
      </c>
      <c r="BM366" s="51" t="str">
        <f t="shared" si="469"/>
        <v/>
      </c>
      <c r="BN366" s="51" t="str">
        <f t="shared" si="470"/>
        <v/>
      </c>
      <c r="BO366" s="51" t="str">
        <f t="shared" si="471"/>
        <v/>
      </c>
      <c r="BP366" s="51" t="str">
        <f t="shared" si="472"/>
        <v/>
      </c>
      <c r="BQ366" s="148" t="str">
        <f t="shared" si="473"/>
        <v/>
      </c>
      <c r="BR366" s="170">
        <f t="shared" si="497"/>
        <v>2</v>
      </c>
      <c r="BS366" s="172">
        <f t="shared" si="498"/>
        <v>1486.378313253012</v>
      </c>
      <c r="BT366" s="172">
        <f t="shared" si="474"/>
        <v>0</v>
      </c>
      <c r="BU366" s="172">
        <f t="shared" si="475"/>
        <v>0</v>
      </c>
      <c r="BV366" s="172">
        <f t="shared" si="476"/>
        <v>0</v>
      </c>
      <c r="BW366" s="172">
        <f t="shared" si="477"/>
        <v>0</v>
      </c>
      <c r="BX366" s="172">
        <f t="shared" si="478"/>
        <v>0</v>
      </c>
      <c r="BY366" s="173">
        <f t="shared" si="479"/>
        <v>0</v>
      </c>
      <c r="BZ366" s="123" cm="1">
        <f t="array" ref="BZ366">IF(ISEVEN(BR366),SUM(BS366:BY366),SUM(ABS(BS366:BY366)))</f>
        <v>1486.378313253012</v>
      </c>
      <c r="CA366" s="112">
        <f t="shared" si="499"/>
        <v>13355.915012338512</v>
      </c>
      <c r="CB366" s="126">
        <f t="shared" si="500"/>
        <v>0</v>
      </c>
      <c r="CC366" s="41">
        <f t="shared" si="480"/>
        <v>0</v>
      </c>
      <c r="CD366" s="41">
        <f t="shared" si="481"/>
        <v>0</v>
      </c>
      <c r="CE366" s="41">
        <f t="shared" si="482"/>
        <v>0</v>
      </c>
      <c r="CF366" s="41">
        <f t="shared" si="483"/>
        <v>0</v>
      </c>
      <c r="CG366" s="41">
        <f t="shared" si="484"/>
        <v>0</v>
      </c>
      <c r="CH366" s="112">
        <f t="shared" si="485"/>
        <v>0</v>
      </c>
      <c r="CI366" s="196">
        <f t="shared" si="501"/>
        <v>0</v>
      </c>
      <c r="CJ366" s="2">
        <f t="shared" si="502"/>
        <v>406.81084337349398</v>
      </c>
      <c r="CK366" s="200">
        <f t="shared" si="486"/>
        <v>0</v>
      </c>
      <c r="CL366" s="201">
        <f t="shared" si="487"/>
        <v>406.81084337349398</v>
      </c>
      <c r="CN366" s="126">
        <f t="shared" si="488"/>
        <v>406.81084337349398</v>
      </c>
      <c r="CO366" s="50">
        <f t="shared" si="503"/>
        <v>4.0845398230088502E-3</v>
      </c>
      <c r="CP366" s="40">
        <f t="shared" si="504"/>
        <v>25.5</v>
      </c>
      <c r="CQ366" s="41">
        <f t="shared" si="505"/>
        <v>340575.83281463204</v>
      </c>
      <c r="CR366" s="41">
        <f t="shared" si="506"/>
        <v>340575.83281463204</v>
      </c>
      <c r="CS366" s="41">
        <f t="shared" si="507"/>
        <v>0</v>
      </c>
      <c r="CT366" s="41">
        <f t="shared" si="508"/>
        <v>138549941.77995056</v>
      </c>
      <c r="CU366" s="112">
        <f t="shared" si="509"/>
        <v>0</v>
      </c>
    </row>
    <row r="367" spans="2:115" x14ac:dyDescent="0.25">
      <c r="B367" s="129">
        <v>23</v>
      </c>
      <c r="C367" s="114">
        <f>+$D$77-(B367-0.5)*$G$337</f>
        <v>397.82530120481925</v>
      </c>
      <c r="D367" s="41" t="str">
        <f t="shared" si="512"/>
        <v/>
      </c>
      <c r="E367" s="41">
        <f t="shared" si="426"/>
        <v>752.17469879518069</v>
      </c>
      <c r="F367" s="41">
        <f t="shared" si="427"/>
        <v>750</v>
      </c>
      <c r="G367" s="41">
        <f t="shared" si="428"/>
        <v>1547.8253012048192</v>
      </c>
      <c r="H367" s="41" t="str">
        <f t="shared" si="429"/>
        <v/>
      </c>
      <c r="I367" s="41">
        <f t="shared" si="430"/>
        <v>-1547.8253012048192</v>
      </c>
      <c r="J367" s="41">
        <f t="shared" si="431"/>
        <v>-750</v>
      </c>
      <c r="K367" s="121">
        <f t="shared" si="432"/>
        <v>-752.17469879518069</v>
      </c>
      <c r="L367" s="126" t="str">
        <f t="shared" si="513"/>
        <v/>
      </c>
      <c r="M367" s="41">
        <f t="shared" si="433"/>
        <v>-247.82530120481925</v>
      </c>
      <c r="N367" s="41">
        <f t="shared" si="434"/>
        <v>-150</v>
      </c>
      <c r="O367" s="41">
        <f t="shared" si="435"/>
        <v>547.82530120481931</v>
      </c>
      <c r="P367" s="41" t="str">
        <f t="shared" si="436"/>
        <v/>
      </c>
      <c r="Q367" s="41">
        <f t="shared" si="437"/>
        <v>-1247.8253012048192</v>
      </c>
      <c r="R367" s="41">
        <f t="shared" si="438"/>
        <v>-550</v>
      </c>
      <c r="S367" s="112">
        <f t="shared" si="439"/>
        <v>-452.17469879518075</v>
      </c>
      <c r="T367" s="123" t="str">
        <f t="shared" si="514"/>
        <v/>
      </c>
      <c r="U367" s="41">
        <f t="shared" si="440"/>
        <v>452.17469879518075</v>
      </c>
      <c r="V367" s="41">
        <f t="shared" si="441"/>
        <v>550</v>
      </c>
      <c r="W367" s="41">
        <f t="shared" si="442"/>
        <v>1247.8253012048192</v>
      </c>
      <c r="X367" s="41" t="str">
        <f t="shared" si="443"/>
        <v/>
      </c>
      <c r="Y367" s="41">
        <f t="shared" si="444"/>
        <v>-547.82530120481931</v>
      </c>
      <c r="Z367" s="41">
        <f t="shared" si="445"/>
        <v>150</v>
      </c>
      <c r="AA367" s="41">
        <f t="shared" si="446"/>
        <v>247.82530120481925</v>
      </c>
      <c r="AB367" s="53"/>
      <c r="AC367" s="126" t="str">
        <f t="shared" si="515"/>
        <v/>
      </c>
      <c r="AD367" s="41" t="str">
        <f t="shared" si="447"/>
        <v/>
      </c>
      <c r="AE367" s="41">
        <f t="shared" si="448"/>
        <v>750</v>
      </c>
      <c r="AF367" s="41" t="str">
        <f t="shared" si="449"/>
        <v/>
      </c>
      <c r="AG367" s="41" t="str">
        <f t="shared" si="450"/>
        <v/>
      </c>
      <c r="AH367" s="41" t="str">
        <f t="shared" si="451"/>
        <v/>
      </c>
      <c r="AI367" s="41">
        <f t="shared" si="452"/>
        <v>-750</v>
      </c>
      <c r="AJ367" s="112" t="str">
        <f t="shared" si="453"/>
        <v/>
      </c>
      <c r="AK367" s="126" t="str">
        <f t="shared" si="516"/>
        <v/>
      </c>
      <c r="AL367" s="41">
        <f t="shared" si="454"/>
        <v>-247.82530120481925</v>
      </c>
      <c r="AM367" s="41" t="str">
        <f t="shared" si="455"/>
        <v/>
      </c>
      <c r="AN367" s="41" t="str">
        <f t="shared" si="456"/>
        <v/>
      </c>
      <c r="AO367" s="41" t="str">
        <f t="shared" si="457"/>
        <v/>
      </c>
      <c r="AP367" s="41" t="str">
        <f t="shared" si="458"/>
        <v/>
      </c>
      <c r="AQ367" s="41" t="str">
        <f t="shared" si="459"/>
        <v/>
      </c>
      <c r="AR367" s="112">
        <f t="shared" si="460"/>
        <v>-452.17469879518075</v>
      </c>
      <c r="AS367" s="123" t="str">
        <f t="shared" si="517"/>
        <v/>
      </c>
      <c r="AT367" s="41">
        <f t="shared" si="461"/>
        <v>452.17469879518075</v>
      </c>
      <c r="AU367" s="41" t="str">
        <f t="shared" si="462"/>
        <v/>
      </c>
      <c r="AV367" s="41" t="str">
        <f t="shared" si="463"/>
        <v/>
      </c>
      <c r="AW367" s="41" t="str">
        <f t="shared" si="464"/>
        <v/>
      </c>
      <c r="AX367" s="41" t="str">
        <f t="shared" si="465"/>
        <v/>
      </c>
      <c r="AY367" s="41" t="str">
        <f t="shared" si="466"/>
        <v/>
      </c>
      <c r="AZ367" s="41">
        <f t="shared" si="518"/>
        <v>247.82530120481925</v>
      </c>
      <c r="BA367" s="53"/>
      <c r="BB367" s="147" cm="1">
        <f t="array" ref="BB367:BG367">IFERROR(_xlfn._xlws.SORT(_xlfn.UNIQUE(_xlfn._xlws.FILTER($AC367:$AZ367,ISNUMBER($AC367:$AZ367)),TRUE),,,TRUE),"")</f>
        <v>-750</v>
      </c>
      <c r="BC367" s="51">
        <v>-452.17469879518075</v>
      </c>
      <c r="BD367" s="51">
        <v>-247.82530120481925</v>
      </c>
      <c r="BE367" s="51">
        <v>247.82530120481925</v>
      </c>
      <c r="BF367" s="51">
        <v>452.17469879518075</v>
      </c>
      <c r="BG367" s="51">
        <v>750</v>
      </c>
      <c r="BH367" s="51"/>
      <c r="BI367" s="51"/>
      <c r="BJ367" s="51">
        <f t="shared" si="519"/>
        <v>397.82530120481925</v>
      </c>
      <c r="BK367" s="51">
        <f t="shared" si="467"/>
        <v>397.82530120481925</v>
      </c>
      <c r="BL367" s="51">
        <f t="shared" si="468"/>
        <v>397.82530120481925</v>
      </c>
      <c r="BM367" s="51">
        <f t="shared" si="469"/>
        <v>397.82530120481925</v>
      </c>
      <c r="BN367" s="51">
        <f t="shared" si="470"/>
        <v>397.82530120481925</v>
      </c>
      <c r="BO367" s="51">
        <f t="shared" si="471"/>
        <v>397.82530120481925</v>
      </c>
      <c r="BP367" s="51" t="str">
        <f t="shared" si="472"/>
        <v/>
      </c>
      <c r="BQ367" s="148" t="str">
        <f t="shared" si="473"/>
        <v/>
      </c>
      <c r="BR367" s="170">
        <f t="shared" si="497"/>
        <v>6</v>
      </c>
      <c r="BS367" s="172">
        <f t="shared" si="498"/>
        <v>297.82530120481925</v>
      </c>
      <c r="BT367" s="172" t="str">
        <f t="shared" si="474"/>
        <v>hole</v>
      </c>
      <c r="BU367" s="172">
        <f t="shared" si="475"/>
        <v>495.65060240963851</v>
      </c>
      <c r="BV367" s="172" t="str">
        <f t="shared" si="476"/>
        <v>hole</v>
      </c>
      <c r="BW367" s="172">
        <f t="shared" si="477"/>
        <v>297.82530120481925</v>
      </c>
      <c r="BX367" s="172">
        <f t="shared" si="478"/>
        <v>0</v>
      </c>
      <c r="BY367" s="173">
        <f t="shared" si="479"/>
        <v>0</v>
      </c>
      <c r="BZ367" s="123" cm="1">
        <f t="array" ref="BZ367">IF(ISEVEN(BR367),SUM(BS367:BY367),SUM(ABS(BS367:BY367)))</f>
        <v>1091.301204819277</v>
      </c>
      <c r="CA367" s="112">
        <f t="shared" si="499"/>
        <v>9805.9329946291182</v>
      </c>
      <c r="CB367" s="126">
        <f t="shared" si="500"/>
        <v>-601.0873493975904</v>
      </c>
      <c r="CC367" s="41">
        <f t="shared" si="480"/>
        <v>0</v>
      </c>
      <c r="CD367" s="41">
        <f t="shared" si="481"/>
        <v>0</v>
      </c>
      <c r="CE367" s="41">
        <f t="shared" si="482"/>
        <v>0</v>
      </c>
      <c r="CF367" s="41">
        <f t="shared" si="483"/>
        <v>601.0873493975904</v>
      </c>
      <c r="CG367" s="41">
        <f t="shared" si="484"/>
        <v>0</v>
      </c>
      <c r="CH367" s="112">
        <f t="shared" si="485"/>
        <v>0</v>
      </c>
      <c r="CI367" s="196">
        <f t="shared" si="501"/>
        <v>0</v>
      </c>
      <c r="CJ367" s="2">
        <f t="shared" si="502"/>
        <v>397.82530120481925</v>
      </c>
      <c r="CK367" s="200">
        <f t="shared" si="486"/>
        <v>0</v>
      </c>
      <c r="CL367" s="201">
        <f t="shared" si="487"/>
        <v>397.82530120481925</v>
      </c>
      <c r="CN367" s="126">
        <f t="shared" si="488"/>
        <v>397.82530120481925</v>
      </c>
      <c r="CO367" s="50">
        <f t="shared" si="503"/>
        <v>4.0185398230088492E-3</v>
      </c>
      <c r="CP367" s="40">
        <f t="shared" si="504"/>
        <v>25.5</v>
      </c>
      <c r="CQ367" s="41">
        <f t="shared" si="505"/>
        <v>250051.29136304252</v>
      </c>
      <c r="CR367" s="41">
        <f t="shared" si="506"/>
        <v>250051.29136304252</v>
      </c>
      <c r="CS367" s="41">
        <f t="shared" si="507"/>
        <v>0</v>
      </c>
      <c r="CT367" s="41">
        <f t="shared" si="508"/>
        <v>99476730.303156406</v>
      </c>
      <c r="CU367" s="112">
        <f t="shared" si="509"/>
        <v>0</v>
      </c>
    </row>
    <row r="368" spans="2:115" x14ac:dyDescent="0.25">
      <c r="B368" s="129">
        <v>24</v>
      </c>
      <c r="C368" s="114">
        <f>+$D$77-(B368-0.5)*$G$337</f>
        <v>388.83975903614453</v>
      </c>
      <c r="D368" s="41" t="str">
        <f t="shared" si="512"/>
        <v/>
      </c>
      <c r="E368" s="41">
        <f t="shared" si="426"/>
        <v>761.16024096385547</v>
      </c>
      <c r="F368" s="41">
        <f t="shared" si="427"/>
        <v>750</v>
      </c>
      <c r="G368" s="41">
        <f t="shared" si="428"/>
        <v>1538.8397590361446</v>
      </c>
      <c r="H368" s="41" t="str">
        <f t="shared" si="429"/>
        <v/>
      </c>
      <c r="I368" s="41">
        <f t="shared" si="430"/>
        <v>-1538.8397590361446</v>
      </c>
      <c r="J368" s="41">
        <f t="shared" si="431"/>
        <v>-750</v>
      </c>
      <c r="K368" s="121">
        <f t="shared" si="432"/>
        <v>-761.16024096385547</v>
      </c>
      <c r="L368" s="126" t="str">
        <f t="shared" si="513"/>
        <v/>
      </c>
      <c r="M368" s="41">
        <f t="shared" si="433"/>
        <v>-238.83975903614453</v>
      </c>
      <c r="N368" s="41">
        <f t="shared" si="434"/>
        <v>-150</v>
      </c>
      <c r="O368" s="41">
        <f t="shared" si="435"/>
        <v>538.83975903614453</v>
      </c>
      <c r="P368" s="41" t="str">
        <f t="shared" si="436"/>
        <v/>
      </c>
      <c r="Q368" s="41">
        <f t="shared" si="437"/>
        <v>-1238.8397590361446</v>
      </c>
      <c r="R368" s="41">
        <f t="shared" si="438"/>
        <v>-550</v>
      </c>
      <c r="S368" s="112">
        <f t="shared" si="439"/>
        <v>-461.16024096385547</v>
      </c>
      <c r="T368" s="123" t="str">
        <f t="shared" si="514"/>
        <v/>
      </c>
      <c r="U368" s="41">
        <f t="shared" si="440"/>
        <v>461.16024096385547</v>
      </c>
      <c r="V368" s="41">
        <f t="shared" si="441"/>
        <v>550</v>
      </c>
      <c r="W368" s="41">
        <f t="shared" si="442"/>
        <v>1238.8397590361446</v>
      </c>
      <c r="X368" s="41" t="str">
        <f t="shared" si="443"/>
        <v/>
      </c>
      <c r="Y368" s="41">
        <f t="shared" si="444"/>
        <v>-538.83975903614453</v>
      </c>
      <c r="Z368" s="41">
        <f t="shared" si="445"/>
        <v>150</v>
      </c>
      <c r="AA368" s="41">
        <f t="shared" si="446"/>
        <v>238.83975903614453</v>
      </c>
      <c r="AB368" s="53"/>
      <c r="AC368" s="126" t="str">
        <f t="shared" si="515"/>
        <v/>
      </c>
      <c r="AD368" s="41" t="str">
        <f t="shared" si="447"/>
        <v/>
      </c>
      <c r="AE368" s="41">
        <f t="shared" si="448"/>
        <v>750</v>
      </c>
      <c r="AF368" s="41" t="str">
        <f t="shared" si="449"/>
        <v/>
      </c>
      <c r="AG368" s="41" t="str">
        <f t="shared" si="450"/>
        <v/>
      </c>
      <c r="AH368" s="41" t="str">
        <f t="shared" si="451"/>
        <v/>
      </c>
      <c r="AI368" s="41">
        <f t="shared" si="452"/>
        <v>-750</v>
      </c>
      <c r="AJ368" s="112" t="str">
        <f t="shared" si="453"/>
        <v/>
      </c>
      <c r="AK368" s="126" t="str">
        <f t="shared" si="516"/>
        <v/>
      </c>
      <c r="AL368" s="41">
        <f t="shared" si="454"/>
        <v>-238.83975903614453</v>
      </c>
      <c r="AM368" s="41" t="str">
        <f t="shared" si="455"/>
        <v/>
      </c>
      <c r="AN368" s="41" t="str">
        <f t="shared" si="456"/>
        <v/>
      </c>
      <c r="AO368" s="41" t="str">
        <f t="shared" si="457"/>
        <v/>
      </c>
      <c r="AP368" s="41" t="str">
        <f t="shared" si="458"/>
        <v/>
      </c>
      <c r="AQ368" s="41" t="str">
        <f t="shared" si="459"/>
        <v/>
      </c>
      <c r="AR368" s="112">
        <f t="shared" si="460"/>
        <v>-461.16024096385547</v>
      </c>
      <c r="AS368" s="123" t="str">
        <f t="shared" si="517"/>
        <v/>
      </c>
      <c r="AT368" s="41">
        <f t="shared" si="461"/>
        <v>461.16024096385547</v>
      </c>
      <c r="AU368" s="41" t="str">
        <f t="shared" si="462"/>
        <v/>
      </c>
      <c r="AV368" s="41" t="str">
        <f t="shared" si="463"/>
        <v/>
      </c>
      <c r="AW368" s="41" t="str">
        <f t="shared" si="464"/>
        <v/>
      </c>
      <c r="AX368" s="41" t="str">
        <f t="shared" si="465"/>
        <v/>
      </c>
      <c r="AY368" s="41" t="str">
        <f t="shared" si="466"/>
        <v/>
      </c>
      <c r="AZ368" s="41">
        <f t="shared" si="518"/>
        <v>238.83975903614453</v>
      </c>
      <c r="BA368" s="53"/>
      <c r="BB368" s="147" cm="1">
        <f t="array" ref="BB368:BG368">IFERROR(_xlfn._xlws.SORT(_xlfn.UNIQUE(_xlfn._xlws.FILTER($AC368:$AZ368,ISNUMBER($AC368:$AZ368)),TRUE),,,TRUE),"")</f>
        <v>-750</v>
      </c>
      <c r="BC368" s="51">
        <v>-461.16024096385547</v>
      </c>
      <c r="BD368" s="51">
        <v>-238.83975903614453</v>
      </c>
      <c r="BE368" s="51">
        <v>238.83975903614453</v>
      </c>
      <c r="BF368" s="51">
        <v>461.16024096385547</v>
      </c>
      <c r="BG368" s="51">
        <v>750</v>
      </c>
      <c r="BH368" s="51"/>
      <c r="BI368" s="51"/>
      <c r="BJ368" s="51">
        <f t="shared" si="519"/>
        <v>388.83975903614453</v>
      </c>
      <c r="BK368" s="51">
        <f t="shared" si="467"/>
        <v>388.83975903614453</v>
      </c>
      <c r="BL368" s="51">
        <f t="shared" si="468"/>
        <v>388.83975903614453</v>
      </c>
      <c r="BM368" s="51">
        <f t="shared" si="469"/>
        <v>388.83975903614453</v>
      </c>
      <c r="BN368" s="51">
        <f t="shared" si="470"/>
        <v>388.83975903614453</v>
      </c>
      <c r="BO368" s="51">
        <f t="shared" si="471"/>
        <v>388.83975903614453</v>
      </c>
      <c r="BP368" s="51" t="str">
        <f t="shared" si="472"/>
        <v/>
      </c>
      <c r="BQ368" s="148" t="str">
        <f t="shared" si="473"/>
        <v/>
      </c>
      <c r="BR368" s="170">
        <f t="shared" si="497"/>
        <v>6</v>
      </c>
      <c r="BS368" s="172">
        <f t="shared" si="498"/>
        <v>288.83975903614453</v>
      </c>
      <c r="BT368" s="172" t="str">
        <f t="shared" si="474"/>
        <v>hole</v>
      </c>
      <c r="BU368" s="172">
        <f t="shared" si="475"/>
        <v>477.67951807228906</v>
      </c>
      <c r="BV368" s="172" t="str">
        <f t="shared" si="476"/>
        <v>hole</v>
      </c>
      <c r="BW368" s="172">
        <f t="shared" si="477"/>
        <v>288.83975903614453</v>
      </c>
      <c r="BX368" s="172">
        <f t="shared" si="478"/>
        <v>0</v>
      </c>
      <c r="BY368" s="173">
        <f t="shared" si="479"/>
        <v>0</v>
      </c>
      <c r="BZ368" s="123" cm="1">
        <f t="array" ref="BZ368">IF(ISEVEN(BR368),SUM(BS368:BY368),SUM(ABS(BS368:BY368)))</f>
        <v>1055.3590361445781</v>
      </c>
      <c r="CA368" s="112">
        <f t="shared" si="499"/>
        <v>9482.9731223689923</v>
      </c>
      <c r="CB368" s="126">
        <f t="shared" si="500"/>
        <v>-605.58012048192768</v>
      </c>
      <c r="CC368" s="41">
        <f t="shared" si="480"/>
        <v>0</v>
      </c>
      <c r="CD368" s="41">
        <f t="shared" si="481"/>
        <v>0</v>
      </c>
      <c r="CE368" s="41">
        <f t="shared" si="482"/>
        <v>0</v>
      </c>
      <c r="CF368" s="41">
        <f t="shared" si="483"/>
        <v>605.58012048192768</v>
      </c>
      <c r="CG368" s="41">
        <f t="shared" si="484"/>
        <v>0</v>
      </c>
      <c r="CH368" s="112">
        <f t="shared" si="485"/>
        <v>0</v>
      </c>
      <c r="CI368" s="196">
        <f t="shared" si="501"/>
        <v>0</v>
      </c>
      <c r="CJ368" s="2">
        <f t="shared" si="502"/>
        <v>388.83975903614453</v>
      </c>
      <c r="CK368" s="200">
        <f t="shared" si="486"/>
        <v>0</v>
      </c>
      <c r="CL368" s="201">
        <f t="shared" si="487"/>
        <v>388.83975903614453</v>
      </c>
      <c r="CN368" s="126">
        <f t="shared" si="488"/>
        <v>388.83975903614453</v>
      </c>
      <c r="CO368" s="50">
        <f t="shared" si="503"/>
        <v>3.9525398230088491E-3</v>
      </c>
      <c r="CP368" s="40">
        <f t="shared" si="504"/>
        <v>25.5</v>
      </c>
      <c r="CQ368" s="41">
        <f t="shared" si="505"/>
        <v>241815.81462040931</v>
      </c>
      <c r="CR368" s="41">
        <f t="shared" si="506"/>
        <v>241815.81462040931</v>
      </c>
      <c r="CS368" s="41">
        <f t="shared" si="507"/>
        <v>0</v>
      </c>
      <c r="CT368" s="41">
        <f t="shared" si="508"/>
        <v>94027603.088128954</v>
      </c>
      <c r="CU368" s="112">
        <f t="shared" si="509"/>
        <v>0</v>
      </c>
    </row>
    <row r="369" spans="2:99" x14ac:dyDescent="0.25">
      <c r="B369" s="129">
        <v>25</v>
      </c>
      <c r="C369" s="114">
        <f>+$D$77-(B369-0.5)*$G$337</f>
        <v>379.85421686746986</v>
      </c>
      <c r="D369" s="41" t="str">
        <f t="shared" si="512"/>
        <v/>
      </c>
      <c r="E369" s="41">
        <f t="shared" si="426"/>
        <v>770.14578313253003</v>
      </c>
      <c r="F369" s="41">
        <f t="shared" si="427"/>
        <v>750</v>
      </c>
      <c r="G369" s="41">
        <f t="shared" si="428"/>
        <v>1529.8542168674699</v>
      </c>
      <c r="H369" s="41" t="str">
        <f t="shared" si="429"/>
        <v/>
      </c>
      <c r="I369" s="41">
        <f t="shared" si="430"/>
        <v>-1529.8542168674699</v>
      </c>
      <c r="J369" s="41">
        <f t="shared" si="431"/>
        <v>-750</v>
      </c>
      <c r="K369" s="121">
        <f t="shared" si="432"/>
        <v>-770.14578313253003</v>
      </c>
      <c r="L369" s="126" t="str">
        <f t="shared" si="513"/>
        <v/>
      </c>
      <c r="M369" s="41">
        <f t="shared" si="433"/>
        <v>-229.85421686746989</v>
      </c>
      <c r="N369" s="41">
        <f t="shared" si="434"/>
        <v>-150</v>
      </c>
      <c r="O369" s="41">
        <f t="shared" si="435"/>
        <v>529.85421686746986</v>
      </c>
      <c r="P369" s="41" t="str">
        <f t="shared" si="436"/>
        <v/>
      </c>
      <c r="Q369" s="41">
        <f t="shared" si="437"/>
        <v>-1229.8542168674699</v>
      </c>
      <c r="R369" s="41">
        <f t="shared" si="438"/>
        <v>-550</v>
      </c>
      <c r="S369" s="112">
        <f t="shared" si="439"/>
        <v>-470.14578313253014</v>
      </c>
      <c r="T369" s="123" t="str">
        <f t="shared" si="514"/>
        <v/>
      </c>
      <c r="U369" s="41">
        <f t="shared" si="440"/>
        <v>470.14578313253014</v>
      </c>
      <c r="V369" s="41">
        <f t="shared" si="441"/>
        <v>550</v>
      </c>
      <c r="W369" s="41">
        <f t="shared" si="442"/>
        <v>1229.8542168674699</v>
      </c>
      <c r="X369" s="41" t="str">
        <f t="shared" si="443"/>
        <v/>
      </c>
      <c r="Y369" s="41">
        <f t="shared" si="444"/>
        <v>-529.85421686746986</v>
      </c>
      <c r="Z369" s="41">
        <f t="shared" si="445"/>
        <v>150</v>
      </c>
      <c r="AA369" s="41">
        <f t="shared" si="446"/>
        <v>229.85421686746989</v>
      </c>
      <c r="AB369" s="53"/>
      <c r="AC369" s="126" t="str">
        <f t="shared" si="515"/>
        <v/>
      </c>
      <c r="AD369" s="41" t="str">
        <f t="shared" si="447"/>
        <v/>
      </c>
      <c r="AE369" s="41">
        <f t="shared" si="448"/>
        <v>750</v>
      </c>
      <c r="AF369" s="41" t="str">
        <f t="shared" si="449"/>
        <v/>
      </c>
      <c r="AG369" s="41" t="str">
        <f t="shared" si="450"/>
        <v/>
      </c>
      <c r="AH369" s="41" t="str">
        <f t="shared" si="451"/>
        <v/>
      </c>
      <c r="AI369" s="41">
        <f t="shared" si="452"/>
        <v>-750</v>
      </c>
      <c r="AJ369" s="112" t="str">
        <f t="shared" si="453"/>
        <v/>
      </c>
      <c r="AK369" s="126" t="str">
        <f t="shared" si="516"/>
        <v/>
      </c>
      <c r="AL369" s="41">
        <f t="shared" si="454"/>
        <v>-229.85421686746989</v>
      </c>
      <c r="AM369" s="41" t="str">
        <f t="shared" si="455"/>
        <v/>
      </c>
      <c r="AN369" s="41" t="str">
        <f t="shared" si="456"/>
        <v/>
      </c>
      <c r="AO369" s="41" t="str">
        <f t="shared" si="457"/>
        <v/>
      </c>
      <c r="AP369" s="41" t="str">
        <f t="shared" si="458"/>
        <v/>
      </c>
      <c r="AQ369" s="41" t="str">
        <f t="shared" si="459"/>
        <v/>
      </c>
      <c r="AR369" s="112">
        <f t="shared" si="460"/>
        <v>-470.14578313253014</v>
      </c>
      <c r="AS369" s="123" t="str">
        <f t="shared" si="517"/>
        <v/>
      </c>
      <c r="AT369" s="41">
        <f t="shared" si="461"/>
        <v>470.14578313253014</v>
      </c>
      <c r="AU369" s="41" t="str">
        <f t="shared" si="462"/>
        <v/>
      </c>
      <c r="AV369" s="41" t="str">
        <f t="shared" si="463"/>
        <v/>
      </c>
      <c r="AW369" s="41" t="str">
        <f t="shared" si="464"/>
        <v/>
      </c>
      <c r="AX369" s="41" t="str">
        <f t="shared" si="465"/>
        <v/>
      </c>
      <c r="AY369" s="41" t="str">
        <f t="shared" si="466"/>
        <v/>
      </c>
      <c r="AZ369" s="41">
        <f t="shared" si="518"/>
        <v>229.85421686746989</v>
      </c>
      <c r="BA369" s="53"/>
      <c r="BB369" s="147" cm="1">
        <f t="array" ref="BB369:BG369">IFERROR(_xlfn._xlws.SORT(_xlfn.UNIQUE(_xlfn._xlws.FILTER($AC369:$AZ369,ISNUMBER($AC369:$AZ369)),TRUE),,,TRUE),"")</f>
        <v>-750</v>
      </c>
      <c r="BC369" s="51">
        <v>-470.14578313253014</v>
      </c>
      <c r="BD369" s="51">
        <v>-229.85421686746989</v>
      </c>
      <c r="BE369" s="51">
        <v>229.85421686746989</v>
      </c>
      <c r="BF369" s="51">
        <v>470.14578313253014</v>
      </c>
      <c r="BG369" s="51">
        <v>750</v>
      </c>
      <c r="BH369" s="51"/>
      <c r="BI369" s="51"/>
      <c r="BJ369" s="51">
        <f t="shared" si="519"/>
        <v>379.85421686746986</v>
      </c>
      <c r="BK369" s="51">
        <f t="shared" si="467"/>
        <v>379.85421686746986</v>
      </c>
      <c r="BL369" s="51">
        <f t="shared" si="468"/>
        <v>379.85421686746986</v>
      </c>
      <c r="BM369" s="51">
        <f t="shared" si="469"/>
        <v>379.85421686746986</v>
      </c>
      <c r="BN369" s="51">
        <f t="shared" si="470"/>
        <v>379.85421686746986</v>
      </c>
      <c r="BO369" s="51">
        <f t="shared" si="471"/>
        <v>379.85421686746986</v>
      </c>
      <c r="BP369" s="51" t="str">
        <f t="shared" si="472"/>
        <v/>
      </c>
      <c r="BQ369" s="148" t="str">
        <f t="shared" si="473"/>
        <v/>
      </c>
      <c r="BR369" s="170">
        <f t="shared" si="497"/>
        <v>6</v>
      </c>
      <c r="BS369" s="172">
        <f t="shared" si="498"/>
        <v>279.85421686746986</v>
      </c>
      <c r="BT369" s="172" t="str">
        <f t="shared" si="474"/>
        <v>hole</v>
      </c>
      <c r="BU369" s="172">
        <f t="shared" si="475"/>
        <v>459.70843373493977</v>
      </c>
      <c r="BV369" s="172" t="str">
        <f t="shared" si="476"/>
        <v>hole</v>
      </c>
      <c r="BW369" s="172">
        <f t="shared" si="477"/>
        <v>279.85421686746986</v>
      </c>
      <c r="BX369" s="172">
        <f t="shared" si="478"/>
        <v>0</v>
      </c>
      <c r="BY369" s="173">
        <f t="shared" si="479"/>
        <v>0</v>
      </c>
      <c r="BZ369" s="123" cm="1">
        <f t="array" ref="BZ369">IF(ISEVEN(BR369),SUM(BS369:BY369),SUM(ABS(BS369:BY369)))</f>
        <v>1019.4168674698794</v>
      </c>
      <c r="CA369" s="112">
        <f t="shared" si="499"/>
        <v>9160.0132501088701</v>
      </c>
      <c r="CB369" s="126">
        <f t="shared" si="500"/>
        <v>-610.07289156626507</v>
      </c>
      <c r="CC369" s="41">
        <f t="shared" si="480"/>
        <v>0</v>
      </c>
      <c r="CD369" s="41">
        <f t="shared" si="481"/>
        <v>0</v>
      </c>
      <c r="CE369" s="41">
        <f t="shared" si="482"/>
        <v>0</v>
      </c>
      <c r="CF369" s="41">
        <f t="shared" si="483"/>
        <v>610.07289156626507</v>
      </c>
      <c r="CG369" s="41">
        <f t="shared" si="484"/>
        <v>0</v>
      </c>
      <c r="CH369" s="112">
        <f t="shared" si="485"/>
        <v>0</v>
      </c>
      <c r="CI369" s="196">
        <f t="shared" si="501"/>
        <v>0</v>
      </c>
      <c r="CJ369" s="2">
        <f t="shared" si="502"/>
        <v>379.85421686746986</v>
      </c>
      <c r="CK369" s="200">
        <f t="shared" si="486"/>
        <v>0</v>
      </c>
      <c r="CL369" s="201">
        <f t="shared" si="487"/>
        <v>379.85421686746986</v>
      </c>
      <c r="CN369" s="126">
        <f t="shared" si="488"/>
        <v>379.85421686746986</v>
      </c>
      <c r="CO369" s="50">
        <f t="shared" si="503"/>
        <v>3.8865398230088495E-3</v>
      </c>
      <c r="CP369" s="40">
        <f t="shared" si="504"/>
        <v>25.5</v>
      </c>
      <c r="CQ369" s="41">
        <f t="shared" si="505"/>
        <v>233580.33787777618</v>
      </c>
      <c r="CR369" s="41">
        <f t="shared" si="506"/>
        <v>233580.33787777618</v>
      </c>
      <c r="CS369" s="41">
        <f t="shared" si="507"/>
        <v>0</v>
      </c>
      <c r="CT369" s="41">
        <f t="shared" si="508"/>
        <v>88726476.32020168</v>
      </c>
      <c r="CU369" s="112">
        <f t="shared" si="509"/>
        <v>0</v>
      </c>
    </row>
    <row r="370" spans="2:99" x14ac:dyDescent="0.25">
      <c r="B370" s="129">
        <v>26</v>
      </c>
      <c r="C370" s="114">
        <f>+$D$77-(B370-0.5)*$G$337</f>
        <v>370.86867469879519</v>
      </c>
      <c r="D370" s="41" t="str">
        <f t="shared" si="512"/>
        <v/>
      </c>
      <c r="E370" s="41">
        <f t="shared" si="426"/>
        <v>779.13132530120481</v>
      </c>
      <c r="F370" s="41">
        <f t="shared" si="427"/>
        <v>750</v>
      </c>
      <c r="G370" s="41">
        <f t="shared" si="428"/>
        <v>1520.8686746987951</v>
      </c>
      <c r="H370" s="41" t="str">
        <f t="shared" si="429"/>
        <v/>
      </c>
      <c r="I370" s="41">
        <f t="shared" si="430"/>
        <v>-1520.8686746987951</v>
      </c>
      <c r="J370" s="41">
        <f t="shared" si="431"/>
        <v>-750</v>
      </c>
      <c r="K370" s="121">
        <f t="shared" si="432"/>
        <v>-779.13132530120481</v>
      </c>
      <c r="L370" s="126" t="str">
        <f t="shared" si="513"/>
        <v/>
      </c>
      <c r="M370" s="41">
        <f t="shared" si="433"/>
        <v>-220.86867469879522</v>
      </c>
      <c r="N370" s="41">
        <f t="shared" si="434"/>
        <v>-150</v>
      </c>
      <c r="O370" s="41">
        <f t="shared" si="435"/>
        <v>520.86867469879519</v>
      </c>
      <c r="P370" s="41" t="str">
        <f t="shared" si="436"/>
        <v/>
      </c>
      <c r="Q370" s="41">
        <f t="shared" si="437"/>
        <v>-1220.8686746987953</v>
      </c>
      <c r="R370" s="41">
        <f t="shared" si="438"/>
        <v>-550</v>
      </c>
      <c r="S370" s="112">
        <f t="shared" si="439"/>
        <v>-479.13132530120475</v>
      </c>
      <c r="T370" s="123" t="str">
        <f t="shared" si="514"/>
        <v/>
      </c>
      <c r="U370" s="41">
        <f t="shared" si="440"/>
        <v>479.13132530120475</v>
      </c>
      <c r="V370" s="41">
        <f t="shared" si="441"/>
        <v>550</v>
      </c>
      <c r="W370" s="41">
        <f t="shared" si="442"/>
        <v>1220.8686746987953</v>
      </c>
      <c r="X370" s="41" t="str">
        <f t="shared" si="443"/>
        <v/>
      </c>
      <c r="Y370" s="41">
        <f t="shared" si="444"/>
        <v>-520.86867469879519</v>
      </c>
      <c r="Z370" s="41">
        <f t="shared" si="445"/>
        <v>150</v>
      </c>
      <c r="AA370" s="41">
        <f t="shared" si="446"/>
        <v>220.86867469879522</v>
      </c>
      <c r="AB370" s="53"/>
      <c r="AC370" s="126" t="str">
        <f t="shared" si="515"/>
        <v/>
      </c>
      <c r="AD370" s="41" t="str">
        <f t="shared" si="447"/>
        <v/>
      </c>
      <c r="AE370" s="41">
        <f t="shared" si="448"/>
        <v>750</v>
      </c>
      <c r="AF370" s="41" t="str">
        <f t="shared" si="449"/>
        <v/>
      </c>
      <c r="AG370" s="41" t="str">
        <f t="shared" si="450"/>
        <v/>
      </c>
      <c r="AH370" s="41" t="str">
        <f t="shared" si="451"/>
        <v/>
      </c>
      <c r="AI370" s="41">
        <f t="shared" si="452"/>
        <v>-750</v>
      </c>
      <c r="AJ370" s="112" t="str">
        <f t="shared" si="453"/>
        <v/>
      </c>
      <c r="AK370" s="126" t="str">
        <f t="shared" si="516"/>
        <v/>
      </c>
      <c r="AL370" s="41">
        <f t="shared" si="454"/>
        <v>-220.86867469879522</v>
      </c>
      <c r="AM370" s="41" t="str">
        <f t="shared" si="455"/>
        <v/>
      </c>
      <c r="AN370" s="41" t="str">
        <f t="shared" si="456"/>
        <v/>
      </c>
      <c r="AO370" s="41" t="str">
        <f t="shared" si="457"/>
        <v/>
      </c>
      <c r="AP370" s="41" t="str">
        <f t="shared" si="458"/>
        <v/>
      </c>
      <c r="AQ370" s="41" t="str">
        <f t="shared" si="459"/>
        <v/>
      </c>
      <c r="AR370" s="112">
        <f t="shared" si="460"/>
        <v>-479.13132530120475</v>
      </c>
      <c r="AS370" s="123" t="str">
        <f t="shared" si="517"/>
        <v/>
      </c>
      <c r="AT370" s="41">
        <f t="shared" si="461"/>
        <v>479.13132530120475</v>
      </c>
      <c r="AU370" s="41" t="str">
        <f t="shared" si="462"/>
        <v/>
      </c>
      <c r="AV370" s="41" t="str">
        <f t="shared" si="463"/>
        <v/>
      </c>
      <c r="AW370" s="41" t="str">
        <f t="shared" si="464"/>
        <v/>
      </c>
      <c r="AX370" s="41" t="str">
        <f t="shared" si="465"/>
        <v/>
      </c>
      <c r="AY370" s="41" t="str">
        <f t="shared" si="466"/>
        <v/>
      </c>
      <c r="AZ370" s="41">
        <f t="shared" si="518"/>
        <v>220.86867469879522</v>
      </c>
      <c r="BA370" s="53"/>
      <c r="BB370" s="147" cm="1">
        <f t="array" ref="BB370:BG370">IFERROR(_xlfn._xlws.SORT(_xlfn.UNIQUE(_xlfn._xlws.FILTER($AC370:$AZ370,ISNUMBER($AC370:$AZ370)),TRUE),,,TRUE),"")</f>
        <v>-750</v>
      </c>
      <c r="BC370" s="51">
        <v>-479.13132530120475</v>
      </c>
      <c r="BD370" s="51">
        <v>-220.86867469879522</v>
      </c>
      <c r="BE370" s="51">
        <v>220.86867469879522</v>
      </c>
      <c r="BF370" s="51">
        <v>479.13132530120475</v>
      </c>
      <c r="BG370" s="51">
        <v>750</v>
      </c>
      <c r="BH370" s="51"/>
      <c r="BI370" s="51"/>
      <c r="BJ370" s="51">
        <f t="shared" si="519"/>
        <v>370.86867469879519</v>
      </c>
      <c r="BK370" s="51">
        <f t="shared" si="467"/>
        <v>370.86867469879519</v>
      </c>
      <c r="BL370" s="51">
        <f t="shared" si="468"/>
        <v>370.86867469879519</v>
      </c>
      <c r="BM370" s="51">
        <f t="shared" si="469"/>
        <v>370.86867469879519</v>
      </c>
      <c r="BN370" s="51">
        <f t="shared" si="470"/>
        <v>370.86867469879519</v>
      </c>
      <c r="BO370" s="51">
        <f t="shared" si="471"/>
        <v>370.86867469879519</v>
      </c>
      <c r="BP370" s="51" t="str">
        <f t="shared" si="472"/>
        <v/>
      </c>
      <c r="BQ370" s="148" t="str">
        <f t="shared" si="473"/>
        <v/>
      </c>
      <c r="BR370" s="170">
        <f t="shared" si="497"/>
        <v>6</v>
      </c>
      <c r="BS370" s="172">
        <f t="shared" si="498"/>
        <v>270.86867469879525</v>
      </c>
      <c r="BT370" s="172" t="str">
        <f t="shared" si="474"/>
        <v>hole</v>
      </c>
      <c r="BU370" s="172">
        <f t="shared" si="475"/>
        <v>441.73734939759044</v>
      </c>
      <c r="BV370" s="172" t="str">
        <f t="shared" si="476"/>
        <v>hole</v>
      </c>
      <c r="BW370" s="172">
        <f t="shared" si="477"/>
        <v>270.86867469879525</v>
      </c>
      <c r="BX370" s="172">
        <f t="shared" si="478"/>
        <v>0</v>
      </c>
      <c r="BY370" s="173">
        <f t="shared" si="479"/>
        <v>0</v>
      </c>
      <c r="BZ370" s="123" cm="1">
        <f t="array" ref="BZ370">IF(ISEVEN(BR370),SUM(BS370:BY370),SUM(ABS(BS370:BY370)))</f>
        <v>983.47469879518098</v>
      </c>
      <c r="CA370" s="112">
        <f t="shared" si="499"/>
        <v>8837.0533778487479</v>
      </c>
      <c r="CB370" s="126">
        <f t="shared" si="500"/>
        <v>-614.56566265060235</v>
      </c>
      <c r="CC370" s="41">
        <f t="shared" si="480"/>
        <v>0</v>
      </c>
      <c r="CD370" s="41">
        <f t="shared" si="481"/>
        <v>0</v>
      </c>
      <c r="CE370" s="41">
        <f t="shared" si="482"/>
        <v>0</v>
      </c>
      <c r="CF370" s="41">
        <f t="shared" si="483"/>
        <v>614.56566265060235</v>
      </c>
      <c r="CG370" s="41">
        <f t="shared" si="484"/>
        <v>0</v>
      </c>
      <c r="CH370" s="112">
        <f t="shared" si="485"/>
        <v>0</v>
      </c>
      <c r="CI370" s="196">
        <f t="shared" si="501"/>
        <v>0</v>
      </c>
      <c r="CJ370" s="2">
        <f t="shared" si="502"/>
        <v>370.86867469879519</v>
      </c>
      <c r="CK370" s="200">
        <f t="shared" si="486"/>
        <v>0</v>
      </c>
      <c r="CL370" s="201">
        <f t="shared" si="487"/>
        <v>370.86867469879519</v>
      </c>
      <c r="CN370" s="126">
        <f t="shared" si="488"/>
        <v>370.86867469879519</v>
      </c>
      <c r="CO370" s="50">
        <f t="shared" si="503"/>
        <v>3.8205398230088498E-3</v>
      </c>
      <c r="CP370" s="40">
        <f t="shared" si="504"/>
        <v>25.5</v>
      </c>
      <c r="CQ370" s="41">
        <f t="shared" si="505"/>
        <v>225344.86113514306</v>
      </c>
      <c r="CR370" s="41">
        <f t="shared" si="506"/>
        <v>225344.86113514306</v>
      </c>
      <c r="CS370" s="41">
        <f t="shared" si="507"/>
        <v>0</v>
      </c>
      <c r="CT370" s="41">
        <f t="shared" si="508"/>
        <v>83573349.999374539</v>
      </c>
      <c r="CU370" s="112">
        <f t="shared" si="509"/>
        <v>0</v>
      </c>
    </row>
    <row r="371" spans="2:99" x14ac:dyDescent="0.25">
      <c r="B371" s="129">
        <v>27</v>
      </c>
      <c r="C371" s="114">
        <f>+$D$77-(B371-0.5)*$G$337</f>
        <v>361.88313253012046</v>
      </c>
      <c r="D371" s="41" t="str">
        <f t="shared" si="512"/>
        <v/>
      </c>
      <c r="E371" s="41">
        <f t="shared" si="426"/>
        <v>788.11686746987948</v>
      </c>
      <c r="F371" s="41">
        <f t="shared" si="427"/>
        <v>750</v>
      </c>
      <c r="G371" s="41">
        <f t="shared" si="428"/>
        <v>1511.8831325301205</v>
      </c>
      <c r="H371" s="41" t="str">
        <f t="shared" si="429"/>
        <v/>
      </c>
      <c r="I371" s="41">
        <f t="shared" si="430"/>
        <v>-1511.8831325301205</v>
      </c>
      <c r="J371" s="41">
        <f t="shared" si="431"/>
        <v>-750</v>
      </c>
      <c r="K371" s="121">
        <f t="shared" si="432"/>
        <v>-788.11686746987948</v>
      </c>
      <c r="L371" s="126" t="str">
        <f t="shared" si="513"/>
        <v/>
      </c>
      <c r="M371" s="41">
        <f t="shared" si="433"/>
        <v>-211.88313253012049</v>
      </c>
      <c r="N371" s="41">
        <f t="shared" si="434"/>
        <v>-150</v>
      </c>
      <c r="O371" s="41">
        <f t="shared" si="435"/>
        <v>511.88313253012052</v>
      </c>
      <c r="P371" s="41" t="str">
        <f t="shared" si="436"/>
        <v/>
      </c>
      <c r="Q371" s="41">
        <f t="shared" si="437"/>
        <v>-1211.8831325301205</v>
      </c>
      <c r="R371" s="41">
        <f t="shared" si="438"/>
        <v>-550</v>
      </c>
      <c r="S371" s="112">
        <f t="shared" si="439"/>
        <v>-488.11686746987948</v>
      </c>
      <c r="T371" s="123" t="str">
        <f t="shared" si="514"/>
        <v/>
      </c>
      <c r="U371" s="41">
        <f t="shared" si="440"/>
        <v>488.11686746987948</v>
      </c>
      <c r="V371" s="41">
        <f t="shared" si="441"/>
        <v>550</v>
      </c>
      <c r="W371" s="41">
        <f t="shared" si="442"/>
        <v>1211.8831325301205</v>
      </c>
      <c r="X371" s="41" t="str">
        <f t="shared" si="443"/>
        <v/>
      </c>
      <c r="Y371" s="41">
        <f t="shared" si="444"/>
        <v>-511.88313253012052</v>
      </c>
      <c r="Z371" s="41">
        <f t="shared" si="445"/>
        <v>150</v>
      </c>
      <c r="AA371" s="41">
        <f t="shared" si="446"/>
        <v>211.88313253012049</v>
      </c>
      <c r="AB371" s="53"/>
      <c r="AC371" s="126" t="str">
        <f t="shared" si="515"/>
        <v/>
      </c>
      <c r="AD371" s="41" t="str">
        <f t="shared" si="447"/>
        <v/>
      </c>
      <c r="AE371" s="41">
        <f t="shared" si="448"/>
        <v>750</v>
      </c>
      <c r="AF371" s="41" t="str">
        <f t="shared" si="449"/>
        <v/>
      </c>
      <c r="AG371" s="41" t="str">
        <f t="shared" si="450"/>
        <v/>
      </c>
      <c r="AH371" s="41" t="str">
        <f t="shared" si="451"/>
        <v/>
      </c>
      <c r="AI371" s="41">
        <f t="shared" si="452"/>
        <v>-750</v>
      </c>
      <c r="AJ371" s="112" t="str">
        <f t="shared" si="453"/>
        <v/>
      </c>
      <c r="AK371" s="126" t="str">
        <f t="shared" si="516"/>
        <v/>
      </c>
      <c r="AL371" s="41">
        <f t="shared" si="454"/>
        <v>-211.88313253012049</v>
      </c>
      <c r="AM371" s="41" t="str">
        <f t="shared" si="455"/>
        <v/>
      </c>
      <c r="AN371" s="41" t="str">
        <f t="shared" si="456"/>
        <v/>
      </c>
      <c r="AO371" s="41" t="str">
        <f t="shared" si="457"/>
        <v/>
      </c>
      <c r="AP371" s="41" t="str">
        <f t="shared" si="458"/>
        <v/>
      </c>
      <c r="AQ371" s="41" t="str">
        <f t="shared" si="459"/>
        <v/>
      </c>
      <c r="AR371" s="112">
        <f t="shared" si="460"/>
        <v>-488.11686746987948</v>
      </c>
      <c r="AS371" s="123" t="str">
        <f t="shared" si="517"/>
        <v/>
      </c>
      <c r="AT371" s="41">
        <f t="shared" si="461"/>
        <v>488.11686746987948</v>
      </c>
      <c r="AU371" s="41" t="str">
        <f t="shared" si="462"/>
        <v/>
      </c>
      <c r="AV371" s="41" t="str">
        <f t="shared" si="463"/>
        <v/>
      </c>
      <c r="AW371" s="41" t="str">
        <f t="shared" si="464"/>
        <v/>
      </c>
      <c r="AX371" s="41" t="str">
        <f t="shared" si="465"/>
        <v/>
      </c>
      <c r="AY371" s="41" t="str">
        <f t="shared" si="466"/>
        <v/>
      </c>
      <c r="AZ371" s="41">
        <f t="shared" si="518"/>
        <v>211.88313253012049</v>
      </c>
      <c r="BA371" s="53"/>
      <c r="BB371" s="147" cm="1">
        <f t="array" ref="BB371:BG371">IFERROR(_xlfn._xlws.SORT(_xlfn.UNIQUE(_xlfn._xlws.FILTER($AC371:$AZ371,ISNUMBER($AC371:$AZ371)),TRUE),,,TRUE),"")</f>
        <v>-750</v>
      </c>
      <c r="BC371" s="51">
        <v>-488.11686746987948</v>
      </c>
      <c r="BD371" s="51">
        <v>-211.88313253012049</v>
      </c>
      <c r="BE371" s="51">
        <v>211.88313253012049</v>
      </c>
      <c r="BF371" s="51">
        <v>488.11686746987948</v>
      </c>
      <c r="BG371" s="51">
        <v>750</v>
      </c>
      <c r="BH371" s="51"/>
      <c r="BI371" s="51"/>
      <c r="BJ371" s="51">
        <f t="shared" si="519"/>
        <v>361.88313253012046</v>
      </c>
      <c r="BK371" s="51">
        <f t="shared" si="467"/>
        <v>361.88313253012046</v>
      </c>
      <c r="BL371" s="51">
        <f t="shared" si="468"/>
        <v>361.88313253012046</v>
      </c>
      <c r="BM371" s="51">
        <f t="shared" si="469"/>
        <v>361.88313253012046</v>
      </c>
      <c r="BN371" s="51">
        <f t="shared" si="470"/>
        <v>361.88313253012046</v>
      </c>
      <c r="BO371" s="51">
        <f t="shared" si="471"/>
        <v>361.88313253012046</v>
      </c>
      <c r="BP371" s="51" t="str">
        <f t="shared" si="472"/>
        <v/>
      </c>
      <c r="BQ371" s="148" t="str">
        <f t="shared" si="473"/>
        <v/>
      </c>
      <c r="BR371" s="170">
        <f t="shared" si="497"/>
        <v>6</v>
      </c>
      <c r="BS371" s="172">
        <f t="shared" si="498"/>
        <v>261.88313253012052</v>
      </c>
      <c r="BT371" s="172" t="str">
        <f t="shared" si="474"/>
        <v>hole</v>
      </c>
      <c r="BU371" s="172">
        <f t="shared" si="475"/>
        <v>423.76626506024098</v>
      </c>
      <c r="BV371" s="172" t="str">
        <f t="shared" si="476"/>
        <v>hole</v>
      </c>
      <c r="BW371" s="172">
        <f t="shared" si="477"/>
        <v>261.88313253012052</v>
      </c>
      <c r="BX371" s="172">
        <f t="shared" si="478"/>
        <v>0</v>
      </c>
      <c r="BY371" s="173">
        <f t="shared" si="479"/>
        <v>0</v>
      </c>
      <c r="BZ371" s="123" cm="1">
        <f t="array" ref="BZ371">IF(ISEVEN(BR371),SUM(BS371:BY371),SUM(ABS(BS371:BY371)))</f>
        <v>947.53253012048208</v>
      </c>
      <c r="CA371" s="112">
        <f t="shared" si="499"/>
        <v>8514.0935055886221</v>
      </c>
      <c r="CB371" s="126">
        <f t="shared" si="500"/>
        <v>-619.05843373493974</v>
      </c>
      <c r="CC371" s="41">
        <f t="shared" si="480"/>
        <v>0</v>
      </c>
      <c r="CD371" s="41">
        <f t="shared" si="481"/>
        <v>0</v>
      </c>
      <c r="CE371" s="41">
        <f t="shared" si="482"/>
        <v>0</v>
      </c>
      <c r="CF371" s="41">
        <f t="shared" si="483"/>
        <v>619.05843373493974</v>
      </c>
      <c r="CG371" s="41">
        <f t="shared" si="484"/>
        <v>0</v>
      </c>
      <c r="CH371" s="112">
        <f t="shared" si="485"/>
        <v>0</v>
      </c>
      <c r="CI371" s="196">
        <f t="shared" si="501"/>
        <v>0</v>
      </c>
      <c r="CJ371" s="2">
        <f t="shared" si="502"/>
        <v>361.88313253012046</v>
      </c>
      <c r="CK371" s="200">
        <f t="shared" si="486"/>
        <v>0</v>
      </c>
      <c r="CL371" s="201">
        <f t="shared" si="487"/>
        <v>361.88313253012046</v>
      </c>
      <c r="CN371" s="126">
        <f t="shared" si="488"/>
        <v>361.88313253012046</v>
      </c>
      <c r="CO371" s="50">
        <f t="shared" si="503"/>
        <v>3.7545398230088493E-3</v>
      </c>
      <c r="CP371" s="40">
        <f t="shared" si="504"/>
        <v>25.5</v>
      </c>
      <c r="CQ371" s="41">
        <f t="shared" si="505"/>
        <v>217109.38439250988</v>
      </c>
      <c r="CR371" s="41">
        <f t="shared" si="506"/>
        <v>217109.38439250988</v>
      </c>
      <c r="CS371" s="41">
        <f t="shared" si="507"/>
        <v>0</v>
      </c>
      <c r="CT371" s="41">
        <f t="shared" si="508"/>
        <v>78568224.125647515</v>
      </c>
      <c r="CU371" s="112">
        <f t="shared" si="509"/>
        <v>0</v>
      </c>
    </row>
    <row r="372" spans="2:99" x14ac:dyDescent="0.25">
      <c r="B372" s="129">
        <v>28</v>
      </c>
      <c r="C372" s="114">
        <f>+$D$77-(B372-0.5)*$G$337</f>
        <v>352.89759036144574</v>
      </c>
      <c r="D372" s="41" t="str">
        <f t="shared" si="512"/>
        <v/>
      </c>
      <c r="E372" s="41">
        <f t="shared" si="426"/>
        <v>797.10240963855426</v>
      </c>
      <c r="F372" s="41">
        <f t="shared" si="427"/>
        <v>750</v>
      </c>
      <c r="G372" s="41">
        <f t="shared" si="428"/>
        <v>1502.897590361446</v>
      </c>
      <c r="H372" s="41" t="str">
        <f t="shared" si="429"/>
        <v/>
      </c>
      <c r="I372" s="41">
        <f t="shared" si="430"/>
        <v>-1502.897590361446</v>
      </c>
      <c r="J372" s="41">
        <f t="shared" si="431"/>
        <v>-750</v>
      </c>
      <c r="K372" s="121">
        <f t="shared" si="432"/>
        <v>-797.10240963855426</v>
      </c>
      <c r="L372" s="126" t="str">
        <f t="shared" si="513"/>
        <v/>
      </c>
      <c r="M372" s="41">
        <f t="shared" si="433"/>
        <v>-202.89759036144576</v>
      </c>
      <c r="N372" s="41">
        <f t="shared" si="434"/>
        <v>-150</v>
      </c>
      <c r="O372" s="41">
        <f t="shared" si="435"/>
        <v>502.89759036144574</v>
      </c>
      <c r="P372" s="41" t="str">
        <f t="shared" si="436"/>
        <v/>
      </c>
      <c r="Q372" s="41">
        <f t="shared" si="437"/>
        <v>-1202.8975903614457</v>
      </c>
      <c r="R372" s="41">
        <f t="shared" si="438"/>
        <v>-550</v>
      </c>
      <c r="S372" s="112">
        <f t="shared" si="439"/>
        <v>-497.10240963855426</v>
      </c>
      <c r="T372" s="123" t="str">
        <f t="shared" si="514"/>
        <v/>
      </c>
      <c r="U372" s="41">
        <f t="shared" si="440"/>
        <v>497.10240963855426</v>
      </c>
      <c r="V372" s="41">
        <f t="shared" si="441"/>
        <v>550</v>
      </c>
      <c r="W372" s="41">
        <f t="shared" si="442"/>
        <v>1202.8975903614457</v>
      </c>
      <c r="X372" s="41" t="str">
        <f t="shared" si="443"/>
        <v/>
      </c>
      <c r="Y372" s="41">
        <f t="shared" si="444"/>
        <v>-502.89759036144574</v>
      </c>
      <c r="Z372" s="41">
        <f t="shared" si="445"/>
        <v>150</v>
      </c>
      <c r="AA372" s="41">
        <f t="shared" si="446"/>
        <v>202.89759036144576</v>
      </c>
      <c r="AB372" s="53"/>
      <c r="AC372" s="126" t="str">
        <f t="shared" si="515"/>
        <v/>
      </c>
      <c r="AD372" s="41" t="str">
        <f t="shared" si="447"/>
        <v/>
      </c>
      <c r="AE372" s="41">
        <f t="shared" si="448"/>
        <v>750</v>
      </c>
      <c r="AF372" s="41" t="str">
        <f t="shared" si="449"/>
        <v/>
      </c>
      <c r="AG372" s="41" t="str">
        <f t="shared" si="450"/>
        <v/>
      </c>
      <c r="AH372" s="41" t="str">
        <f t="shared" si="451"/>
        <v/>
      </c>
      <c r="AI372" s="41">
        <f t="shared" si="452"/>
        <v>-750</v>
      </c>
      <c r="AJ372" s="112" t="str">
        <f t="shared" si="453"/>
        <v/>
      </c>
      <c r="AK372" s="126" t="str">
        <f t="shared" si="516"/>
        <v/>
      </c>
      <c r="AL372" s="41">
        <f t="shared" si="454"/>
        <v>-202.89759036144576</v>
      </c>
      <c r="AM372" s="41" t="str">
        <f t="shared" si="455"/>
        <v/>
      </c>
      <c r="AN372" s="41" t="str">
        <f t="shared" si="456"/>
        <v/>
      </c>
      <c r="AO372" s="41" t="str">
        <f t="shared" si="457"/>
        <v/>
      </c>
      <c r="AP372" s="41" t="str">
        <f t="shared" si="458"/>
        <v/>
      </c>
      <c r="AQ372" s="41" t="str">
        <f t="shared" si="459"/>
        <v/>
      </c>
      <c r="AR372" s="112">
        <f t="shared" si="460"/>
        <v>-497.10240963855426</v>
      </c>
      <c r="AS372" s="123" t="str">
        <f t="shared" si="517"/>
        <v/>
      </c>
      <c r="AT372" s="41">
        <f t="shared" si="461"/>
        <v>497.10240963855426</v>
      </c>
      <c r="AU372" s="41" t="str">
        <f t="shared" si="462"/>
        <v/>
      </c>
      <c r="AV372" s="41" t="str">
        <f t="shared" si="463"/>
        <v/>
      </c>
      <c r="AW372" s="41" t="str">
        <f t="shared" si="464"/>
        <v/>
      </c>
      <c r="AX372" s="41" t="str">
        <f t="shared" si="465"/>
        <v/>
      </c>
      <c r="AY372" s="41" t="str">
        <f t="shared" si="466"/>
        <v/>
      </c>
      <c r="AZ372" s="41">
        <f t="shared" si="518"/>
        <v>202.89759036144576</v>
      </c>
      <c r="BA372" s="53"/>
      <c r="BB372" s="147" cm="1">
        <f t="array" ref="BB372:BG372">IFERROR(_xlfn._xlws.SORT(_xlfn.UNIQUE(_xlfn._xlws.FILTER($AC372:$AZ372,ISNUMBER($AC372:$AZ372)),TRUE),,,TRUE),"")</f>
        <v>-750</v>
      </c>
      <c r="BC372" s="51">
        <v>-497.10240963855426</v>
      </c>
      <c r="BD372" s="51">
        <v>-202.89759036144576</v>
      </c>
      <c r="BE372" s="51">
        <v>202.89759036144576</v>
      </c>
      <c r="BF372" s="51">
        <v>497.10240963855426</v>
      </c>
      <c r="BG372" s="51">
        <v>750</v>
      </c>
      <c r="BH372" s="51"/>
      <c r="BI372" s="51"/>
      <c r="BJ372" s="51">
        <f t="shared" si="519"/>
        <v>352.89759036144574</v>
      </c>
      <c r="BK372" s="51">
        <f t="shared" si="467"/>
        <v>352.89759036144574</v>
      </c>
      <c r="BL372" s="51">
        <f t="shared" si="468"/>
        <v>352.89759036144574</v>
      </c>
      <c r="BM372" s="51">
        <f t="shared" si="469"/>
        <v>352.89759036144574</v>
      </c>
      <c r="BN372" s="51">
        <f t="shared" si="470"/>
        <v>352.89759036144574</v>
      </c>
      <c r="BO372" s="51">
        <f t="shared" si="471"/>
        <v>352.89759036144574</v>
      </c>
      <c r="BP372" s="51" t="str">
        <f t="shared" si="472"/>
        <v/>
      </c>
      <c r="BQ372" s="148" t="str">
        <f t="shared" si="473"/>
        <v/>
      </c>
      <c r="BR372" s="170">
        <f t="shared" si="497"/>
        <v>6</v>
      </c>
      <c r="BS372" s="172">
        <f t="shared" si="498"/>
        <v>252.89759036144574</v>
      </c>
      <c r="BT372" s="172" t="str">
        <f t="shared" si="474"/>
        <v>hole</v>
      </c>
      <c r="BU372" s="172">
        <f t="shared" si="475"/>
        <v>405.79518072289153</v>
      </c>
      <c r="BV372" s="172" t="str">
        <f t="shared" si="476"/>
        <v>hole</v>
      </c>
      <c r="BW372" s="172">
        <f t="shared" si="477"/>
        <v>252.89759036144574</v>
      </c>
      <c r="BX372" s="172">
        <f t="shared" si="478"/>
        <v>0</v>
      </c>
      <c r="BY372" s="173">
        <f t="shared" si="479"/>
        <v>0</v>
      </c>
      <c r="BZ372" s="123" cm="1">
        <f t="array" ref="BZ372">IF(ISEVEN(BR372),SUM(BS372:BY372),SUM(ABS(BS372:BY372)))</f>
        <v>911.59036144578295</v>
      </c>
      <c r="CA372" s="112">
        <f t="shared" si="499"/>
        <v>8191.1336333284935</v>
      </c>
      <c r="CB372" s="126">
        <f t="shared" si="500"/>
        <v>-623.55120481927713</v>
      </c>
      <c r="CC372" s="41">
        <f t="shared" si="480"/>
        <v>0</v>
      </c>
      <c r="CD372" s="41">
        <f t="shared" si="481"/>
        <v>0</v>
      </c>
      <c r="CE372" s="41">
        <f t="shared" si="482"/>
        <v>0</v>
      </c>
      <c r="CF372" s="41">
        <f t="shared" si="483"/>
        <v>623.55120481927713</v>
      </c>
      <c r="CG372" s="41">
        <f t="shared" si="484"/>
        <v>0</v>
      </c>
      <c r="CH372" s="112">
        <f t="shared" si="485"/>
        <v>0</v>
      </c>
      <c r="CI372" s="196">
        <f t="shared" si="501"/>
        <v>0</v>
      </c>
      <c r="CJ372" s="2">
        <f t="shared" si="502"/>
        <v>352.89759036144574</v>
      </c>
      <c r="CK372" s="200">
        <f t="shared" si="486"/>
        <v>0</v>
      </c>
      <c r="CL372" s="201">
        <f t="shared" si="487"/>
        <v>352.89759036144574</v>
      </c>
      <c r="CN372" s="126">
        <f t="shared" si="488"/>
        <v>352.89759036144574</v>
      </c>
      <c r="CO372" s="50">
        <f t="shared" si="503"/>
        <v>3.6885398230088492E-3</v>
      </c>
      <c r="CP372" s="40">
        <f t="shared" si="504"/>
        <v>25.5</v>
      </c>
      <c r="CQ372" s="41">
        <f t="shared" si="505"/>
        <v>208873.90764987658</v>
      </c>
      <c r="CR372" s="41">
        <f t="shared" si="506"/>
        <v>208873.90764987658</v>
      </c>
      <c r="CS372" s="41">
        <f t="shared" si="507"/>
        <v>0</v>
      </c>
      <c r="CT372" s="41">
        <f t="shared" si="508"/>
        <v>73711098.699020594</v>
      </c>
      <c r="CU372" s="112">
        <f t="shared" si="509"/>
        <v>0</v>
      </c>
    </row>
    <row r="373" spans="2:99" x14ac:dyDescent="0.25">
      <c r="B373" s="129">
        <v>29</v>
      </c>
      <c r="C373" s="114">
        <f>+$D$77-(B373-0.5)*$G$337</f>
        <v>343.91204819277107</v>
      </c>
      <c r="D373" s="41" t="str">
        <f t="shared" si="512"/>
        <v/>
      </c>
      <c r="E373" s="41">
        <f t="shared" si="426"/>
        <v>806.08795180722893</v>
      </c>
      <c r="F373" s="41">
        <f t="shared" si="427"/>
        <v>750</v>
      </c>
      <c r="G373" s="41">
        <f t="shared" si="428"/>
        <v>1493.912048192771</v>
      </c>
      <c r="H373" s="41" t="str">
        <f t="shared" si="429"/>
        <v/>
      </c>
      <c r="I373" s="41">
        <f t="shared" si="430"/>
        <v>-1493.912048192771</v>
      </c>
      <c r="J373" s="41">
        <f t="shared" si="431"/>
        <v>-750</v>
      </c>
      <c r="K373" s="121">
        <f t="shared" si="432"/>
        <v>-806.08795180722893</v>
      </c>
      <c r="L373" s="126" t="str">
        <f t="shared" si="513"/>
        <v/>
      </c>
      <c r="M373" s="41">
        <f t="shared" si="433"/>
        <v>-193.91204819277104</v>
      </c>
      <c r="N373" s="41">
        <f t="shared" si="434"/>
        <v>-150</v>
      </c>
      <c r="O373" s="41">
        <f t="shared" si="435"/>
        <v>493.91204819277101</v>
      </c>
      <c r="P373" s="41" t="str">
        <f t="shared" si="436"/>
        <v/>
      </c>
      <c r="Q373" s="41">
        <f t="shared" si="437"/>
        <v>-1193.912048192771</v>
      </c>
      <c r="R373" s="41">
        <f t="shared" si="438"/>
        <v>-550</v>
      </c>
      <c r="S373" s="112">
        <f t="shared" si="439"/>
        <v>-506.08795180722899</v>
      </c>
      <c r="T373" s="123" t="str">
        <f t="shared" si="514"/>
        <v/>
      </c>
      <c r="U373" s="41">
        <f t="shared" si="440"/>
        <v>506.08795180722899</v>
      </c>
      <c r="V373" s="41">
        <f t="shared" si="441"/>
        <v>550</v>
      </c>
      <c r="W373" s="41">
        <f t="shared" si="442"/>
        <v>1193.912048192771</v>
      </c>
      <c r="X373" s="41" t="str">
        <f t="shared" si="443"/>
        <v/>
      </c>
      <c r="Y373" s="41">
        <f t="shared" si="444"/>
        <v>-493.91204819277101</v>
      </c>
      <c r="Z373" s="41">
        <f t="shared" si="445"/>
        <v>150</v>
      </c>
      <c r="AA373" s="41">
        <f t="shared" si="446"/>
        <v>193.91204819277104</v>
      </c>
      <c r="AB373" s="53"/>
      <c r="AC373" s="126" t="str">
        <f t="shared" si="515"/>
        <v/>
      </c>
      <c r="AD373" s="41" t="str">
        <f t="shared" si="447"/>
        <v/>
      </c>
      <c r="AE373" s="41">
        <f t="shared" si="448"/>
        <v>750</v>
      </c>
      <c r="AF373" s="41" t="str">
        <f t="shared" si="449"/>
        <v/>
      </c>
      <c r="AG373" s="41" t="str">
        <f t="shared" si="450"/>
        <v/>
      </c>
      <c r="AH373" s="41" t="str">
        <f t="shared" si="451"/>
        <v/>
      </c>
      <c r="AI373" s="41">
        <f t="shared" si="452"/>
        <v>-750</v>
      </c>
      <c r="AJ373" s="112" t="str">
        <f t="shared" si="453"/>
        <v/>
      </c>
      <c r="AK373" s="126" t="str">
        <f t="shared" si="516"/>
        <v/>
      </c>
      <c r="AL373" s="41">
        <f t="shared" si="454"/>
        <v>-193.91204819277104</v>
      </c>
      <c r="AM373" s="41" t="str">
        <f t="shared" si="455"/>
        <v/>
      </c>
      <c r="AN373" s="41" t="str">
        <f t="shared" si="456"/>
        <v/>
      </c>
      <c r="AO373" s="41" t="str">
        <f t="shared" si="457"/>
        <v/>
      </c>
      <c r="AP373" s="41" t="str">
        <f t="shared" si="458"/>
        <v/>
      </c>
      <c r="AQ373" s="41" t="str">
        <f t="shared" si="459"/>
        <v/>
      </c>
      <c r="AR373" s="112">
        <f t="shared" si="460"/>
        <v>-506.08795180722899</v>
      </c>
      <c r="AS373" s="123" t="str">
        <f t="shared" si="517"/>
        <v/>
      </c>
      <c r="AT373" s="41">
        <f t="shared" si="461"/>
        <v>506.08795180722899</v>
      </c>
      <c r="AU373" s="41" t="str">
        <f t="shared" si="462"/>
        <v/>
      </c>
      <c r="AV373" s="41" t="str">
        <f t="shared" si="463"/>
        <v/>
      </c>
      <c r="AW373" s="41" t="str">
        <f t="shared" si="464"/>
        <v/>
      </c>
      <c r="AX373" s="41" t="str">
        <f t="shared" si="465"/>
        <v/>
      </c>
      <c r="AY373" s="41" t="str">
        <f t="shared" si="466"/>
        <v/>
      </c>
      <c r="AZ373" s="41">
        <f t="shared" si="518"/>
        <v>193.91204819277104</v>
      </c>
      <c r="BA373" s="53"/>
      <c r="BB373" s="147" cm="1">
        <f t="array" ref="BB373:BG373">IFERROR(_xlfn._xlws.SORT(_xlfn.UNIQUE(_xlfn._xlws.FILTER($AC373:$AZ373,ISNUMBER($AC373:$AZ373)),TRUE),,,TRUE),"")</f>
        <v>-750</v>
      </c>
      <c r="BC373" s="51">
        <v>-506.08795180722899</v>
      </c>
      <c r="BD373" s="51">
        <v>-193.91204819277104</v>
      </c>
      <c r="BE373" s="51">
        <v>193.91204819277104</v>
      </c>
      <c r="BF373" s="51">
        <v>506.08795180722899</v>
      </c>
      <c r="BG373" s="51">
        <v>750</v>
      </c>
      <c r="BH373" s="51"/>
      <c r="BI373" s="51"/>
      <c r="BJ373" s="51">
        <f t="shared" si="519"/>
        <v>343.91204819277107</v>
      </c>
      <c r="BK373" s="51">
        <f t="shared" si="467"/>
        <v>343.91204819277107</v>
      </c>
      <c r="BL373" s="51">
        <f t="shared" si="468"/>
        <v>343.91204819277107</v>
      </c>
      <c r="BM373" s="51">
        <f t="shared" si="469"/>
        <v>343.91204819277107</v>
      </c>
      <c r="BN373" s="51">
        <f t="shared" si="470"/>
        <v>343.91204819277107</v>
      </c>
      <c r="BO373" s="51">
        <f t="shared" si="471"/>
        <v>343.91204819277107</v>
      </c>
      <c r="BP373" s="51" t="str">
        <f t="shared" si="472"/>
        <v/>
      </c>
      <c r="BQ373" s="148" t="str">
        <f t="shared" si="473"/>
        <v/>
      </c>
      <c r="BR373" s="170">
        <f t="shared" si="497"/>
        <v>6</v>
      </c>
      <c r="BS373" s="172">
        <f t="shared" si="498"/>
        <v>243.91204819277101</v>
      </c>
      <c r="BT373" s="172" t="str">
        <f t="shared" si="474"/>
        <v>hole</v>
      </c>
      <c r="BU373" s="172">
        <f t="shared" si="475"/>
        <v>387.82409638554208</v>
      </c>
      <c r="BV373" s="172" t="str">
        <f t="shared" si="476"/>
        <v>hole</v>
      </c>
      <c r="BW373" s="172">
        <f t="shared" si="477"/>
        <v>243.91204819277101</v>
      </c>
      <c r="BX373" s="172">
        <f t="shared" si="478"/>
        <v>0</v>
      </c>
      <c r="BY373" s="173">
        <f t="shared" si="479"/>
        <v>0</v>
      </c>
      <c r="BZ373" s="123" cm="1">
        <f t="array" ref="BZ373">IF(ISEVEN(BR373),SUM(BS373:BY373),SUM(ABS(BS373:BY373)))</f>
        <v>875.64819277108404</v>
      </c>
      <c r="CA373" s="112">
        <f t="shared" si="499"/>
        <v>7868.1737610683676</v>
      </c>
      <c r="CB373" s="126">
        <f t="shared" si="500"/>
        <v>-628.04397590361452</v>
      </c>
      <c r="CC373" s="41">
        <f t="shared" si="480"/>
        <v>0</v>
      </c>
      <c r="CD373" s="41">
        <f t="shared" si="481"/>
        <v>0</v>
      </c>
      <c r="CE373" s="41">
        <f t="shared" si="482"/>
        <v>0</v>
      </c>
      <c r="CF373" s="41">
        <f t="shared" si="483"/>
        <v>628.04397590361452</v>
      </c>
      <c r="CG373" s="41">
        <f t="shared" si="484"/>
        <v>0</v>
      </c>
      <c r="CH373" s="112">
        <f t="shared" si="485"/>
        <v>0</v>
      </c>
      <c r="CI373" s="196">
        <f t="shared" si="501"/>
        <v>0</v>
      </c>
      <c r="CJ373" s="2">
        <f t="shared" si="502"/>
        <v>343.91204819277107</v>
      </c>
      <c r="CK373" s="200">
        <f t="shared" si="486"/>
        <v>0</v>
      </c>
      <c r="CL373" s="201">
        <f t="shared" si="487"/>
        <v>343.91204819277107</v>
      </c>
      <c r="CN373" s="126">
        <f t="shared" si="488"/>
        <v>343.91204819277107</v>
      </c>
      <c r="CO373" s="50">
        <f t="shared" si="503"/>
        <v>3.6225398230088496E-3</v>
      </c>
      <c r="CP373" s="40">
        <f t="shared" si="504"/>
        <v>25.5</v>
      </c>
      <c r="CQ373" s="41">
        <f t="shared" si="505"/>
        <v>200638.43090724337</v>
      </c>
      <c r="CR373" s="41">
        <f t="shared" si="506"/>
        <v>200638.43090724337</v>
      </c>
      <c r="CS373" s="41">
        <f t="shared" si="507"/>
        <v>0</v>
      </c>
      <c r="CT373" s="41">
        <f t="shared" si="508"/>
        <v>69001973.719493851</v>
      </c>
      <c r="CU373" s="112">
        <f t="shared" si="509"/>
        <v>0</v>
      </c>
    </row>
    <row r="374" spans="2:99" x14ac:dyDescent="0.25">
      <c r="B374" s="129">
        <v>30</v>
      </c>
      <c r="C374" s="114">
        <f>+$D$77-(B374-0.5)*$G$337</f>
        <v>334.92650602409634</v>
      </c>
      <c r="D374" s="41" t="str">
        <f t="shared" si="512"/>
        <v/>
      </c>
      <c r="E374" s="41">
        <f t="shared" si="426"/>
        <v>815.07349397590372</v>
      </c>
      <c r="F374" s="41">
        <f t="shared" si="427"/>
        <v>750</v>
      </c>
      <c r="G374" s="41">
        <f t="shared" si="428"/>
        <v>1484.9265060240962</v>
      </c>
      <c r="H374" s="41" t="str">
        <f t="shared" si="429"/>
        <v/>
      </c>
      <c r="I374" s="41">
        <f t="shared" si="430"/>
        <v>-1484.9265060240962</v>
      </c>
      <c r="J374" s="41">
        <f t="shared" si="431"/>
        <v>-750</v>
      </c>
      <c r="K374" s="121">
        <f t="shared" si="432"/>
        <v>-815.07349397590372</v>
      </c>
      <c r="L374" s="126" t="str">
        <f t="shared" si="513"/>
        <v/>
      </c>
      <c r="M374" s="41">
        <f t="shared" si="433"/>
        <v>-184.92650602409631</v>
      </c>
      <c r="N374" s="41">
        <f t="shared" si="434"/>
        <v>-150</v>
      </c>
      <c r="O374" s="41">
        <f t="shared" si="435"/>
        <v>484.92650602409628</v>
      </c>
      <c r="P374" s="41" t="str">
        <f t="shared" si="436"/>
        <v/>
      </c>
      <c r="Q374" s="41">
        <f t="shared" si="437"/>
        <v>-1184.9265060240964</v>
      </c>
      <c r="R374" s="41">
        <f t="shared" si="438"/>
        <v>-550</v>
      </c>
      <c r="S374" s="112">
        <f t="shared" si="439"/>
        <v>-515.07349397590372</v>
      </c>
      <c r="T374" s="123" t="str">
        <f t="shared" si="514"/>
        <v/>
      </c>
      <c r="U374" s="41">
        <f t="shared" si="440"/>
        <v>515.07349397590372</v>
      </c>
      <c r="V374" s="41">
        <f t="shared" si="441"/>
        <v>550</v>
      </c>
      <c r="W374" s="41">
        <f t="shared" si="442"/>
        <v>1184.9265060240964</v>
      </c>
      <c r="X374" s="41" t="str">
        <f t="shared" si="443"/>
        <v/>
      </c>
      <c r="Y374" s="41">
        <f t="shared" si="444"/>
        <v>-484.92650602409628</v>
      </c>
      <c r="Z374" s="41">
        <f t="shared" si="445"/>
        <v>150</v>
      </c>
      <c r="AA374" s="41">
        <f t="shared" si="446"/>
        <v>184.92650602409631</v>
      </c>
      <c r="AB374" s="53"/>
      <c r="AC374" s="126" t="str">
        <f t="shared" si="515"/>
        <v/>
      </c>
      <c r="AD374" s="41" t="str">
        <f t="shared" si="447"/>
        <v/>
      </c>
      <c r="AE374" s="41">
        <f t="shared" si="448"/>
        <v>750</v>
      </c>
      <c r="AF374" s="41" t="str">
        <f t="shared" si="449"/>
        <v/>
      </c>
      <c r="AG374" s="41" t="str">
        <f t="shared" si="450"/>
        <v/>
      </c>
      <c r="AH374" s="41" t="str">
        <f t="shared" si="451"/>
        <v/>
      </c>
      <c r="AI374" s="41">
        <f t="shared" si="452"/>
        <v>-750</v>
      </c>
      <c r="AJ374" s="112" t="str">
        <f t="shared" si="453"/>
        <v/>
      </c>
      <c r="AK374" s="126" t="str">
        <f t="shared" si="516"/>
        <v/>
      </c>
      <c r="AL374" s="41">
        <f t="shared" si="454"/>
        <v>-184.92650602409631</v>
      </c>
      <c r="AM374" s="41" t="str">
        <f t="shared" si="455"/>
        <v/>
      </c>
      <c r="AN374" s="41" t="str">
        <f t="shared" si="456"/>
        <v/>
      </c>
      <c r="AO374" s="41" t="str">
        <f t="shared" si="457"/>
        <v/>
      </c>
      <c r="AP374" s="41" t="str">
        <f t="shared" si="458"/>
        <v/>
      </c>
      <c r="AQ374" s="41" t="str">
        <f t="shared" si="459"/>
        <v/>
      </c>
      <c r="AR374" s="112">
        <f t="shared" si="460"/>
        <v>-515.07349397590372</v>
      </c>
      <c r="AS374" s="123" t="str">
        <f t="shared" si="517"/>
        <v/>
      </c>
      <c r="AT374" s="41">
        <f t="shared" si="461"/>
        <v>515.07349397590372</v>
      </c>
      <c r="AU374" s="41" t="str">
        <f t="shared" si="462"/>
        <v/>
      </c>
      <c r="AV374" s="41" t="str">
        <f t="shared" si="463"/>
        <v/>
      </c>
      <c r="AW374" s="41" t="str">
        <f t="shared" si="464"/>
        <v/>
      </c>
      <c r="AX374" s="41" t="str">
        <f t="shared" si="465"/>
        <v/>
      </c>
      <c r="AY374" s="41" t="str">
        <f t="shared" si="466"/>
        <v/>
      </c>
      <c r="AZ374" s="41">
        <f t="shared" si="518"/>
        <v>184.92650602409631</v>
      </c>
      <c r="BA374" s="53"/>
      <c r="BB374" s="147" cm="1">
        <f t="array" ref="BB374:BG374">IFERROR(_xlfn._xlws.SORT(_xlfn.UNIQUE(_xlfn._xlws.FILTER($AC374:$AZ374,ISNUMBER($AC374:$AZ374)),TRUE),,,TRUE),"")</f>
        <v>-750</v>
      </c>
      <c r="BC374" s="51">
        <v>-515.07349397590372</v>
      </c>
      <c r="BD374" s="51">
        <v>-184.92650602409631</v>
      </c>
      <c r="BE374" s="51">
        <v>184.92650602409631</v>
      </c>
      <c r="BF374" s="51">
        <v>515.07349397590372</v>
      </c>
      <c r="BG374" s="51">
        <v>750</v>
      </c>
      <c r="BH374" s="51"/>
      <c r="BI374" s="51"/>
      <c r="BJ374" s="51">
        <f t="shared" si="519"/>
        <v>334.92650602409634</v>
      </c>
      <c r="BK374" s="51">
        <f t="shared" si="467"/>
        <v>334.92650602409634</v>
      </c>
      <c r="BL374" s="51">
        <f t="shared" si="468"/>
        <v>334.92650602409634</v>
      </c>
      <c r="BM374" s="51">
        <f t="shared" si="469"/>
        <v>334.92650602409634</v>
      </c>
      <c r="BN374" s="51">
        <f t="shared" si="470"/>
        <v>334.92650602409634</v>
      </c>
      <c r="BO374" s="51">
        <f t="shared" si="471"/>
        <v>334.92650602409634</v>
      </c>
      <c r="BP374" s="51" t="str">
        <f t="shared" si="472"/>
        <v/>
      </c>
      <c r="BQ374" s="148" t="str">
        <f t="shared" si="473"/>
        <v/>
      </c>
      <c r="BR374" s="170">
        <f t="shared" si="497"/>
        <v>6</v>
      </c>
      <c r="BS374" s="172">
        <f t="shared" si="498"/>
        <v>234.92650602409628</v>
      </c>
      <c r="BT374" s="172" t="str">
        <f t="shared" si="474"/>
        <v>hole</v>
      </c>
      <c r="BU374" s="172">
        <f t="shared" si="475"/>
        <v>369.85301204819262</v>
      </c>
      <c r="BV374" s="172" t="str">
        <f t="shared" si="476"/>
        <v>hole</v>
      </c>
      <c r="BW374" s="172">
        <f t="shared" si="477"/>
        <v>234.92650602409628</v>
      </c>
      <c r="BX374" s="172">
        <f t="shared" si="478"/>
        <v>0</v>
      </c>
      <c r="BY374" s="173">
        <f t="shared" si="479"/>
        <v>0</v>
      </c>
      <c r="BZ374" s="123" cm="1">
        <f t="array" ref="BZ374">IF(ISEVEN(BR374),SUM(BS374:BY374),SUM(ABS(BS374:BY374)))</f>
        <v>839.70602409638525</v>
      </c>
      <c r="CA374" s="112">
        <f t="shared" si="499"/>
        <v>7545.2138888082427</v>
      </c>
      <c r="CB374" s="126">
        <f t="shared" si="500"/>
        <v>-632.5367469879518</v>
      </c>
      <c r="CC374" s="41">
        <f t="shared" si="480"/>
        <v>0</v>
      </c>
      <c r="CD374" s="41">
        <f t="shared" si="481"/>
        <v>0</v>
      </c>
      <c r="CE374" s="41">
        <f t="shared" si="482"/>
        <v>0</v>
      </c>
      <c r="CF374" s="41">
        <f t="shared" si="483"/>
        <v>632.5367469879518</v>
      </c>
      <c r="CG374" s="41">
        <f t="shared" si="484"/>
        <v>0</v>
      </c>
      <c r="CH374" s="112">
        <f t="shared" si="485"/>
        <v>0</v>
      </c>
      <c r="CI374" s="196">
        <f t="shared" si="501"/>
        <v>0</v>
      </c>
      <c r="CJ374" s="2">
        <f t="shared" si="502"/>
        <v>334.92650602409634</v>
      </c>
      <c r="CK374" s="200">
        <f t="shared" si="486"/>
        <v>0</v>
      </c>
      <c r="CL374" s="201">
        <f t="shared" si="487"/>
        <v>334.92650602409634</v>
      </c>
      <c r="CN374" s="126">
        <f t="shared" si="488"/>
        <v>334.92650602409634</v>
      </c>
      <c r="CO374" s="50">
        <f t="shared" si="503"/>
        <v>3.5565398230088491E-3</v>
      </c>
      <c r="CP374" s="40">
        <f t="shared" si="504"/>
        <v>25.5</v>
      </c>
      <c r="CQ374" s="41">
        <f t="shared" si="505"/>
        <v>192402.95416461019</v>
      </c>
      <c r="CR374" s="41">
        <f t="shared" si="506"/>
        <v>192402.95416461019</v>
      </c>
      <c r="CS374" s="41">
        <f t="shared" si="507"/>
        <v>0</v>
      </c>
      <c r="CT374" s="41">
        <f t="shared" si="508"/>
        <v>64440849.187067248</v>
      </c>
      <c r="CU374" s="112">
        <f t="shared" si="509"/>
        <v>0</v>
      </c>
    </row>
    <row r="375" spans="2:99" x14ac:dyDescent="0.25">
      <c r="B375" s="129">
        <v>31</v>
      </c>
      <c r="C375" s="114">
        <f>+$D$77-(B375-0.5)*$G$337</f>
        <v>325.94096385542167</v>
      </c>
      <c r="D375" s="41" t="str">
        <f t="shared" si="512"/>
        <v/>
      </c>
      <c r="E375" s="41">
        <f t="shared" si="426"/>
        <v>824.05903614457827</v>
      </c>
      <c r="F375" s="41">
        <f t="shared" si="427"/>
        <v>750</v>
      </c>
      <c r="G375" s="41">
        <f t="shared" si="428"/>
        <v>1475.9409638554216</v>
      </c>
      <c r="H375" s="41" t="str">
        <f t="shared" si="429"/>
        <v/>
      </c>
      <c r="I375" s="41">
        <f t="shared" si="430"/>
        <v>-1475.9409638554216</v>
      </c>
      <c r="J375" s="41">
        <f t="shared" si="431"/>
        <v>-750</v>
      </c>
      <c r="K375" s="121">
        <f t="shared" si="432"/>
        <v>-824.05903614457827</v>
      </c>
      <c r="L375" s="126" t="str">
        <f t="shared" si="513"/>
        <v/>
      </c>
      <c r="M375" s="41">
        <f t="shared" si="433"/>
        <v>-175.9409638554217</v>
      </c>
      <c r="N375" s="41">
        <f t="shared" si="434"/>
        <v>-150</v>
      </c>
      <c r="O375" s="41">
        <f t="shared" si="435"/>
        <v>475.94096385542173</v>
      </c>
      <c r="P375" s="41" t="str">
        <f t="shared" si="436"/>
        <v/>
      </c>
      <c r="Q375" s="41">
        <f t="shared" si="437"/>
        <v>-1175.9409638554216</v>
      </c>
      <c r="R375" s="41">
        <f t="shared" si="438"/>
        <v>-550</v>
      </c>
      <c r="S375" s="112">
        <f t="shared" si="439"/>
        <v>-524.05903614457827</v>
      </c>
      <c r="T375" s="123" t="str">
        <f t="shared" si="514"/>
        <v/>
      </c>
      <c r="U375" s="41">
        <f t="shared" si="440"/>
        <v>524.05903614457827</v>
      </c>
      <c r="V375" s="41">
        <f t="shared" si="441"/>
        <v>550</v>
      </c>
      <c r="W375" s="41">
        <f t="shared" si="442"/>
        <v>1175.9409638554216</v>
      </c>
      <c r="X375" s="41" t="str">
        <f t="shared" si="443"/>
        <v/>
      </c>
      <c r="Y375" s="41">
        <f t="shared" si="444"/>
        <v>-475.94096385542173</v>
      </c>
      <c r="Z375" s="41">
        <f t="shared" si="445"/>
        <v>150</v>
      </c>
      <c r="AA375" s="41">
        <f t="shared" si="446"/>
        <v>175.9409638554217</v>
      </c>
      <c r="AB375" s="53"/>
      <c r="AC375" s="126" t="str">
        <f t="shared" si="515"/>
        <v/>
      </c>
      <c r="AD375" s="41" t="str">
        <f t="shared" si="447"/>
        <v/>
      </c>
      <c r="AE375" s="41">
        <f t="shared" si="448"/>
        <v>750</v>
      </c>
      <c r="AF375" s="41" t="str">
        <f t="shared" si="449"/>
        <v/>
      </c>
      <c r="AG375" s="41" t="str">
        <f t="shared" si="450"/>
        <v/>
      </c>
      <c r="AH375" s="41" t="str">
        <f t="shared" si="451"/>
        <v/>
      </c>
      <c r="AI375" s="41">
        <f t="shared" si="452"/>
        <v>-750</v>
      </c>
      <c r="AJ375" s="112" t="str">
        <f t="shared" si="453"/>
        <v/>
      </c>
      <c r="AK375" s="126" t="str">
        <f t="shared" si="516"/>
        <v/>
      </c>
      <c r="AL375" s="41">
        <f t="shared" si="454"/>
        <v>-175.9409638554217</v>
      </c>
      <c r="AM375" s="41" t="str">
        <f t="shared" si="455"/>
        <v/>
      </c>
      <c r="AN375" s="41" t="str">
        <f t="shared" si="456"/>
        <v/>
      </c>
      <c r="AO375" s="41" t="str">
        <f t="shared" si="457"/>
        <v/>
      </c>
      <c r="AP375" s="41" t="str">
        <f t="shared" si="458"/>
        <v/>
      </c>
      <c r="AQ375" s="41" t="str">
        <f t="shared" si="459"/>
        <v/>
      </c>
      <c r="AR375" s="112">
        <f t="shared" si="460"/>
        <v>-524.05903614457827</v>
      </c>
      <c r="AS375" s="123" t="str">
        <f t="shared" si="517"/>
        <v/>
      </c>
      <c r="AT375" s="41">
        <f t="shared" si="461"/>
        <v>524.05903614457827</v>
      </c>
      <c r="AU375" s="41" t="str">
        <f t="shared" si="462"/>
        <v/>
      </c>
      <c r="AV375" s="41" t="str">
        <f t="shared" si="463"/>
        <v/>
      </c>
      <c r="AW375" s="41" t="str">
        <f t="shared" si="464"/>
        <v/>
      </c>
      <c r="AX375" s="41" t="str">
        <f t="shared" si="465"/>
        <v/>
      </c>
      <c r="AY375" s="41" t="str">
        <f t="shared" si="466"/>
        <v/>
      </c>
      <c r="AZ375" s="41">
        <f t="shared" si="518"/>
        <v>175.9409638554217</v>
      </c>
      <c r="BA375" s="53"/>
      <c r="BB375" s="147" cm="1">
        <f t="array" ref="BB375:BG375">IFERROR(_xlfn._xlws.SORT(_xlfn.UNIQUE(_xlfn._xlws.FILTER($AC375:$AZ375,ISNUMBER($AC375:$AZ375)),TRUE),,,TRUE),"")</f>
        <v>-750</v>
      </c>
      <c r="BC375" s="51">
        <v>-524.05903614457827</v>
      </c>
      <c r="BD375" s="51">
        <v>-175.9409638554217</v>
      </c>
      <c r="BE375" s="51">
        <v>175.9409638554217</v>
      </c>
      <c r="BF375" s="51">
        <v>524.05903614457827</v>
      </c>
      <c r="BG375" s="51">
        <v>750</v>
      </c>
      <c r="BH375" s="51"/>
      <c r="BI375" s="51"/>
      <c r="BJ375" s="51">
        <f t="shared" si="519"/>
        <v>325.94096385542167</v>
      </c>
      <c r="BK375" s="51">
        <f t="shared" si="467"/>
        <v>325.94096385542167</v>
      </c>
      <c r="BL375" s="51">
        <f t="shared" si="468"/>
        <v>325.94096385542167</v>
      </c>
      <c r="BM375" s="51">
        <f t="shared" si="469"/>
        <v>325.94096385542167</v>
      </c>
      <c r="BN375" s="51">
        <f t="shared" si="470"/>
        <v>325.94096385542167</v>
      </c>
      <c r="BO375" s="51">
        <f t="shared" si="471"/>
        <v>325.94096385542167</v>
      </c>
      <c r="BP375" s="51" t="str">
        <f t="shared" si="472"/>
        <v/>
      </c>
      <c r="BQ375" s="148" t="str">
        <f t="shared" si="473"/>
        <v/>
      </c>
      <c r="BR375" s="170">
        <f t="shared" si="497"/>
        <v>6</v>
      </c>
      <c r="BS375" s="172">
        <f t="shared" si="498"/>
        <v>225.94096385542173</v>
      </c>
      <c r="BT375" s="172" t="str">
        <f t="shared" si="474"/>
        <v>hole</v>
      </c>
      <c r="BU375" s="172">
        <f t="shared" si="475"/>
        <v>351.8819277108434</v>
      </c>
      <c r="BV375" s="172" t="str">
        <f t="shared" si="476"/>
        <v>hole</v>
      </c>
      <c r="BW375" s="172">
        <f t="shared" si="477"/>
        <v>225.94096385542173</v>
      </c>
      <c r="BX375" s="172">
        <f t="shared" si="478"/>
        <v>0</v>
      </c>
      <c r="BY375" s="173">
        <f t="shared" si="479"/>
        <v>0</v>
      </c>
      <c r="BZ375" s="123" cm="1">
        <f t="array" ref="BZ375">IF(ISEVEN(BR375),SUM(BS375:BY375),SUM(ABS(BS375:BY375)))</f>
        <v>803.7638554216868</v>
      </c>
      <c r="CA375" s="112">
        <f t="shared" si="499"/>
        <v>7222.2540165481214</v>
      </c>
      <c r="CB375" s="126">
        <f t="shared" si="500"/>
        <v>-637.02951807228919</v>
      </c>
      <c r="CC375" s="41">
        <f t="shared" si="480"/>
        <v>0</v>
      </c>
      <c r="CD375" s="41">
        <f t="shared" si="481"/>
        <v>0</v>
      </c>
      <c r="CE375" s="41">
        <f t="shared" si="482"/>
        <v>0</v>
      </c>
      <c r="CF375" s="41">
        <f t="shared" si="483"/>
        <v>637.02951807228919</v>
      </c>
      <c r="CG375" s="41">
        <f t="shared" si="484"/>
        <v>0</v>
      </c>
      <c r="CH375" s="112">
        <f t="shared" si="485"/>
        <v>0</v>
      </c>
      <c r="CI375" s="196">
        <f t="shared" si="501"/>
        <v>0</v>
      </c>
      <c r="CJ375" s="2">
        <f t="shared" si="502"/>
        <v>325.94096385542167</v>
      </c>
      <c r="CK375" s="200">
        <f t="shared" si="486"/>
        <v>0</v>
      </c>
      <c r="CL375" s="201">
        <f t="shared" si="487"/>
        <v>325.94096385542167</v>
      </c>
      <c r="CN375" s="126">
        <f t="shared" si="488"/>
        <v>325.94096385542167</v>
      </c>
      <c r="CO375" s="50">
        <f t="shared" si="503"/>
        <v>3.4905398230088494E-3</v>
      </c>
      <c r="CP375" s="40">
        <f t="shared" si="504"/>
        <v>25.5</v>
      </c>
      <c r="CQ375" s="41">
        <f t="shared" si="505"/>
        <v>184167.47742197709</v>
      </c>
      <c r="CR375" s="41">
        <f t="shared" si="506"/>
        <v>184167.47742197709</v>
      </c>
      <c r="CS375" s="41">
        <f t="shared" si="507"/>
        <v>0</v>
      </c>
      <c r="CT375" s="41">
        <f t="shared" si="508"/>
        <v>60027725.101740822</v>
      </c>
      <c r="CU375" s="112">
        <f t="shared" si="509"/>
        <v>0</v>
      </c>
    </row>
    <row r="376" spans="2:99" x14ac:dyDescent="0.25">
      <c r="B376" s="129">
        <v>32</v>
      </c>
      <c r="C376" s="114">
        <f>+$D$77-(B376-0.5)*$G$337</f>
        <v>316.95542168674694</v>
      </c>
      <c r="D376" s="41" t="str">
        <f t="shared" si="512"/>
        <v/>
      </c>
      <c r="E376" s="41">
        <f t="shared" si="426"/>
        <v>833.04457831325306</v>
      </c>
      <c r="F376" s="41">
        <f t="shared" si="427"/>
        <v>750</v>
      </c>
      <c r="G376" s="41">
        <f t="shared" si="428"/>
        <v>1466.9554216867471</v>
      </c>
      <c r="H376" s="41" t="str">
        <f t="shared" si="429"/>
        <v/>
      </c>
      <c r="I376" s="41">
        <f t="shared" si="430"/>
        <v>-1466.9554216867471</v>
      </c>
      <c r="J376" s="41">
        <f t="shared" si="431"/>
        <v>-750</v>
      </c>
      <c r="K376" s="121">
        <f t="shared" si="432"/>
        <v>-833.04457831325306</v>
      </c>
      <c r="L376" s="126" t="str">
        <f t="shared" si="513"/>
        <v/>
      </c>
      <c r="M376" s="41">
        <f t="shared" si="433"/>
        <v>-166.95542168674694</v>
      </c>
      <c r="N376" s="41">
        <f t="shared" si="434"/>
        <v>-150</v>
      </c>
      <c r="O376" s="41">
        <f t="shared" si="435"/>
        <v>466.955421686747</v>
      </c>
      <c r="P376" s="41" t="str">
        <f t="shared" si="436"/>
        <v/>
      </c>
      <c r="Q376" s="41">
        <f t="shared" si="437"/>
        <v>-1166.9554216867471</v>
      </c>
      <c r="R376" s="41">
        <f t="shared" si="438"/>
        <v>-550</v>
      </c>
      <c r="S376" s="112">
        <f t="shared" si="439"/>
        <v>-533.04457831325306</v>
      </c>
      <c r="T376" s="123" t="str">
        <f t="shared" si="514"/>
        <v/>
      </c>
      <c r="U376" s="41">
        <f t="shared" si="440"/>
        <v>533.04457831325306</v>
      </c>
      <c r="V376" s="41">
        <f t="shared" si="441"/>
        <v>550</v>
      </c>
      <c r="W376" s="41">
        <f t="shared" si="442"/>
        <v>1166.9554216867471</v>
      </c>
      <c r="X376" s="41" t="str">
        <f t="shared" si="443"/>
        <v/>
      </c>
      <c r="Y376" s="41">
        <f t="shared" si="444"/>
        <v>-466.955421686747</v>
      </c>
      <c r="Z376" s="41">
        <f t="shared" si="445"/>
        <v>150</v>
      </c>
      <c r="AA376" s="41">
        <f t="shared" si="446"/>
        <v>166.95542168674694</v>
      </c>
      <c r="AB376" s="53"/>
      <c r="AC376" s="126" t="str">
        <f t="shared" si="515"/>
        <v/>
      </c>
      <c r="AD376" s="41" t="str">
        <f t="shared" si="447"/>
        <v/>
      </c>
      <c r="AE376" s="41">
        <f t="shared" si="448"/>
        <v>750</v>
      </c>
      <c r="AF376" s="41" t="str">
        <f t="shared" si="449"/>
        <v/>
      </c>
      <c r="AG376" s="41" t="str">
        <f t="shared" si="450"/>
        <v/>
      </c>
      <c r="AH376" s="41" t="str">
        <f t="shared" si="451"/>
        <v/>
      </c>
      <c r="AI376" s="41">
        <f t="shared" si="452"/>
        <v>-750</v>
      </c>
      <c r="AJ376" s="112" t="str">
        <f t="shared" si="453"/>
        <v/>
      </c>
      <c r="AK376" s="126" t="str">
        <f t="shared" si="516"/>
        <v/>
      </c>
      <c r="AL376" s="41">
        <f t="shared" si="454"/>
        <v>-166.95542168674694</v>
      </c>
      <c r="AM376" s="41" t="str">
        <f t="shared" si="455"/>
        <v/>
      </c>
      <c r="AN376" s="41" t="str">
        <f t="shared" si="456"/>
        <v/>
      </c>
      <c r="AO376" s="41" t="str">
        <f t="shared" si="457"/>
        <v/>
      </c>
      <c r="AP376" s="41" t="str">
        <f t="shared" si="458"/>
        <v/>
      </c>
      <c r="AQ376" s="41" t="str">
        <f t="shared" si="459"/>
        <v/>
      </c>
      <c r="AR376" s="112">
        <f t="shared" si="460"/>
        <v>-533.04457831325306</v>
      </c>
      <c r="AS376" s="123" t="str">
        <f t="shared" si="517"/>
        <v/>
      </c>
      <c r="AT376" s="41">
        <f t="shared" si="461"/>
        <v>533.04457831325306</v>
      </c>
      <c r="AU376" s="41" t="str">
        <f t="shared" si="462"/>
        <v/>
      </c>
      <c r="AV376" s="41" t="str">
        <f t="shared" si="463"/>
        <v/>
      </c>
      <c r="AW376" s="41" t="str">
        <f t="shared" si="464"/>
        <v/>
      </c>
      <c r="AX376" s="41" t="str">
        <f t="shared" si="465"/>
        <v/>
      </c>
      <c r="AY376" s="41" t="str">
        <f t="shared" si="466"/>
        <v/>
      </c>
      <c r="AZ376" s="41">
        <f t="shared" si="518"/>
        <v>166.95542168674694</v>
      </c>
      <c r="BA376" s="53"/>
      <c r="BB376" s="147" cm="1">
        <f t="array" ref="BB376:BG376">IFERROR(_xlfn._xlws.SORT(_xlfn.UNIQUE(_xlfn._xlws.FILTER($AC376:$AZ376,ISNUMBER($AC376:$AZ376)),TRUE),,,TRUE),"")</f>
        <v>-750</v>
      </c>
      <c r="BC376" s="51">
        <v>-533.04457831325306</v>
      </c>
      <c r="BD376" s="51">
        <v>-166.95542168674694</v>
      </c>
      <c r="BE376" s="51">
        <v>166.95542168674694</v>
      </c>
      <c r="BF376" s="51">
        <v>533.04457831325306</v>
      </c>
      <c r="BG376" s="51">
        <v>750</v>
      </c>
      <c r="BH376" s="51"/>
      <c r="BI376" s="51"/>
      <c r="BJ376" s="51">
        <f t="shared" si="519"/>
        <v>316.95542168674694</v>
      </c>
      <c r="BK376" s="51">
        <f t="shared" si="467"/>
        <v>316.95542168674694</v>
      </c>
      <c r="BL376" s="51">
        <f t="shared" si="468"/>
        <v>316.95542168674694</v>
      </c>
      <c r="BM376" s="51">
        <f t="shared" si="469"/>
        <v>316.95542168674694</v>
      </c>
      <c r="BN376" s="51">
        <f t="shared" si="470"/>
        <v>316.95542168674694</v>
      </c>
      <c r="BO376" s="51">
        <f t="shared" si="471"/>
        <v>316.95542168674694</v>
      </c>
      <c r="BP376" s="51" t="str">
        <f t="shared" si="472"/>
        <v/>
      </c>
      <c r="BQ376" s="148" t="str">
        <f t="shared" si="473"/>
        <v/>
      </c>
      <c r="BR376" s="170">
        <f t="shared" si="497"/>
        <v>6</v>
      </c>
      <c r="BS376" s="172">
        <f t="shared" si="498"/>
        <v>216.95542168674694</v>
      </c>
      <c r="BT376" s="172" t="str">
        <f t="shared" si="474"/>
        <v>hole</v>
      </c>
      <c r="BU376" s="172">
        <f t="shared" si="475"/>
        <v>333.91084337349389</v>
      </c>
      <c r="BV376" s="172" t="str">
        <f t="shared" si="476"/>
        <v>hole</v>
      </c>
      <c r="BW376" s="172">
        <f t="shared" si="477"/>
        <v>216.95542168674694</v>
      </c>
      <c r="BX376" s="172">
        <f t="shared" si="478"/>
        <v>0</v>
      </c>
      <c r="BY376" s="173">
        <f t="shared" si="479"/>
        <v>0</v>
      </c>
      <c r="BZ376" s="123" cm="1">
        <f t="array" ref="BZ376">IF(ISEVEN(BR376),SUM(BS376:BY376),SUM(ABS(BS376:BY376)))</f>
        <v>767.82168674698778</v>
      </c>
      <c r="CA376" s="112">
        <f t="shared" si="499"/>
        <v>6899.2941442879946</v>
      </c>
      <c r="CB376" s="126">
        <f t="shared" si="500"/>
        <v>-641.52228915662658</v>
      </c>
      <c r="CC376" s="41">
        <f t="shared" si="480"/>
        <v>0</v>
      </c>
      <c r="CD376" s="41">
        <f t="shared" si="481"/>
        <v>0</v>
      </c>
      <c r="CE376" s="41">
        <f t="shared" si="482"/>
        <v>0</v>
      </c>
      <c r="CF376" s="41">
        <f t="shared" si="483"/>
        <v>641.52228915662658</v>
      </c>
      <c r="CG376" s="41">
        <f t="shared" si="484"/>
        <v>0</v>
      </c>
      <c r="CH376" s="112">
        <f t="shared" si="485"/>
        <v>0</v>
      </c>
      <c r="CI376" s="196">
        <f t="shared" si="501"/>
        <v>0</v>
      </c>
      <c r="CJ376" s="2">
        <f t="shared" si="502"/>
        <v>316.95542168674694</v>
      </c>
      <c r="CK376" s="200">
        <f t="shared" si="486"/>
        <v>0</v>
      </c>
      <c r="CL376" s="201">
        <f t="shared" si="487"/>
        <v>316.95542168674694</v>
      </c>
      <c r="CN376" s="126">
        <f t="shared" si="488"/>
        <v>316.95542168674694</v>
      </c>
      <c r="CO376" s="50">
        <f t="shared" si="503"/>
        <v>3.4245398230088493E-3</v>
      </c>
      <c r="CP376" s="40">
        <f t="shared" si="504"/>
        <v>25.5</v>
      </c>
      <c r="CQ376" s="41">
        <f t="shared" si="505"/>
        <v>175932.00067934385</v>
      </c>
      <c r="CR376" s="41">
        <f t="shared" si="506"/>
        <v>175932.00067934385</v>
      </c>
      <c r="CS376" s="41">
        <f t="shared" si="507"/>
        <v>0</v>
      </c>
      <c r="CT376" s="41">
        <f t="shared" si="508"/>
        <v>55762601.463514477</v>
      </c>
      <c r="CU376" s="112">
        <f t="shared" si="509"/>
        <v>0</v>
      </c>
    </row>
    <row r="377" spans="2:99" x14ac:dyDescent="0.25">
      <c r="B377" s="129">
        <v>33</v>
      </c>
      <c r="C377" s="114">
        <f>+$D$77-(B377-0.5)*$G$337</f>
        <v>307.96987951807228</v>
      </c>
      <c r="D377" s="41" t="str">
        <f t="shared" si="512"/>
        <v/>
      </c>
      <c r="E377" s="41">
        <f t="shared" si="426"/>
        <v>842.03012048192772</v>
      </c>
      <c r="F377" s="41">
        <f t="shared" si="427"/>
        <v>750</v>
      </c>
      <c r="G377" s="41">
        <f t="shared" si="428"/>
        <v>1457.969879518072</v>
      </c>
      <c r="H377" s="41" t="str">
        <f t="shared" si="429"/>
        <v/>
      </c>
      <c r="I377" s="41">
        <f t="shared" si="430"/>
        <v>-1457.969879518072</v>
      </c>
      <c r="J377" s="41">
        <f t="shared" si="431"/>
        <v>-750</v>
      </c>
      <c r="K377" s="121">
        <f t="shared" si="432"/>
        <v>-842.03012048192772</v>
      </c>
      <c r="L377" s="126" t="str">
        <f t="shared" si="513"/>
        <v/>
      </c>
      <c r="M377" s="41">
        <f t="shared" si="433"/>
        <v>-157.96987951807228</v>
      </c>
      <c r="N377" s="41">
        <f t="shared" si="434"/>
        <v>-150</v>
      </c>
      <c r="O377" s="41">
        <f t="shared" si="435"/>
        <v>457.96987951807228</v>
      </c>
      <c r="P377" s="41" t="str">
        <f t="shared" si="436"/>
        <v/>
      </c>
      <c r="Q377" s="41">
        <f t="shared" si="437"/>
        <v>-1157.9698795180723</v>
      </c>
      <c r="R377" s="41">
        <f t="shared" si="438"/>
        <v>-550</v>
      </c>
      <c r="S377" s="112">
        <f t="shared" si="439"/>
        <v>-542.03012048192772</v>
      </c>
      <c r="T377" s="123" t="str">
        <f t="shared" si="514"/>
        <v/>
      </c>
      <c r="U377" s="41">
        <f t="shared" si="440"/>
        <v>542.03012048192772</v>
      </c>
      <c r="V377" s="41">
        <f t="shared" si="441"/>
        <v>550</v>
      </c>
      <c r="W377" s="41">
        <f t="shared" si="442"/>
        <v>1157.9698795180723</v>
      </c>
      <c r="X377" s="41" t="str">
        <f t="shared" si="443"/>
        <v/>
      </c>
      <c r="Y377" s="41">
        <f t="shared" si="444"/>
        <v>-457.96987951807228</v>
      </c>
      <c r="Z377" s="41">
        <f t="shared" si="445"/>
        <v>150</v>
      </c>
      <c r="AA377" s="41">
        <f t="shared" si="446"/>
        <v>157.96987951807228</v>
      </c>
      <c r="AB377" s="53"/>
      <c r="AC377" s="126" t="str">
        <f t="shared" si="515"/>
        <v/>
      </c>
      <c r="AD377" s="41" t="str">
        <f t="shared" si="447"/>
        <v/>
      </c>
      <c r="AE377" s="41">
        <f t="shared" si="448"/>
        <v>750</v>
      </c>
      <c r="AF377" s="41" t="str">
        <f t="shared" si="449"/>
        <v/>
      </c>
      <c r="AG377" s="41" t="str">
        <f t="shared" si="450"/>
        <v/>
      </c>
      <c r="AH377" s="41" t="str">
        <f t="shared" si="451"/>
        <v/>
      </c>
      <c r="AI377" s="41">
        <f t="shared" si="452"/>
        <v>-750</v>
      </c>
      <c r="AJ377" s="112" t="str">
        <f t="shared" si="453"/>
        <v/>
      </c>
      <c r="AK377" s="126" t="str">
        <f t="shared" si="516"/>
        <v/>
      </c>
      <c r="AL377" s="41">
        <f t="shared" si="454"/>
        <v>-157.96987951807228</v>
      </c>
      <c r="AM377" s="41" t="str">
        <f t="shared" si="455"/>
        <v/>
      </c>
      <c r="AN377" s="41" t="str">
        <f t="shared" si="456"/>
        <v/>
      </c>
      <c r="AO377" s="41" t="str">
        <f t="shared" si="457"/>
        <v/>
      </c>
      <c r="AP377" s="41" t="str">
        <f t="shared" si="458"/>
        <v/>
      </c>
      <c r="AQ377" s="41" t="str">
        <f t="shared" si="459"/>
        <v/>
      </c>
      <c r="AR377" s="112">
        <f t="shared" si="460"/>
        <v>-542.03012048192772</v>
      </c>
      <c r="AS377" s="123" t="str">
        <f t="shared" si="517"/>
        <v/>
      </c>
      <c r="AT377" s="41">
        <f t="shared" si="461"/>
        <v>542.03012048192772</v>
      </c>
      <c r="AU377" s="41" t="str">
        <f t="shared" si="462"/>
        <v/>
      </c>
      <c r="AV377" s="41" t="str">
        <f t="shared" si="463"/>
        <v/>
      </c>
      <c r="AW377" s="41" t="str">
        <f t="shared" si="464"/>
        <v/>
      </c>
      <c r="AX377" s="41" t="str">
        <f t="shared" si="465"/>
        <v/>
      </c>
      <c r="AY377" s="41" t="str">
        <f t="shared" si="466"/>
        <v/>
      </c>
      <c r="AZ377" s="41">
        <f t="shared" si="518"/>
        <v>157.96987951807228</v>
      </c>
      <c r="BA377" s="53"/>
      <c r="BB377" s="147" cm="1">
        <f t="array" ref="BB377:BG377">IFERROR(_xlfn._xlws.SORT(_xlfn.UNIQUE(_xlfn._xlws.FILTER($AC377:$AZ377,ISNUMBER($AC377:$AZ377)),TRUE),,,TRUE),"")</f>
        <v>-750</v>
      </c>
      <c r="BC377" s="51">
        <v>-542.03012048192772</v>
      </c>
      <c r="BD377" s="51">
        <v>-157.96987951807228</v>
      </c>
      <c r="BE377" s="51">
        <v>157.96987951807228</v>
      </c>
      <c r="BF377" s="51">
        <v>542.03012048192772</v>
      </c>
      <c r="BG377" s="51">
        <v>750</v>
      </c>
      <c r="BH377" s="51"/>
      <c r="BI377" s="51"/>
      <c r="BJ377" s="51">
        <f t="shared" si="519"/>
        <v>307.96987951807228</v>
      </c>
      <c r="BK377" s="51">
        <f t="shared" si="467"/>
        <v>307.96987951807228</v>
      </c>
      <c r="BL377" s="51">
        <f t="shared" si="468"/>
        <v>307.96987951807228</v>
      </c>
      <c r="BM377" s="51">
        <f t="shared" si="469"/>
        <v>307.96987951807228</v>
      </c>
      <c r="BN377" s="51">
        <f t="shared" si="470"/>
        <v>307.96987951807228</v>
      </c>
      <c r="BO377" s="51">
        <f t="shared" si="471"/>
        <v>307.96987951807228</v>
      </c>
      <c r="BP377" s="51" t="str">
        <f t="shared" si="472"/>
        <v/>
      </c>
      <c r="BQ377" s="148" t="str">
        <f t="shared" si="473"/>
        <v/>
      </c>
      <c r="BR377" s="170">
        <f t="shared" si="497"/>
        <v>6</v>
      </c>
      <c r="BS377" s="172">
        <f t="shared" si="498"/>
        <v>207.96987951807228</v>
      </c>
      <c r="BT377" s="172" t="str">
        <f t="shared" si="474"/>
        <v>hole</v>
      </c>
      <c r="BU377" s="172">
        <f t="shared" si="475"/>
        <v>315.93975903614455</v>
      </c>
      <c r="BV377" s="172" t="str">
        <f t="shared" si="476"/>
        <v>hole</v>
      </c>
      <c r="BW377" s="172">
        <f t="shared" si="477"/>
        <v>207.96987951807228</v>
      </c>
      <c r="BX377" s="172">
        <f t="shared" si="478"/>
        <v>0</v>
      </c>
      <c r="BY377" s="173">
        <f t="shared" si="479"/>
        <v>0</v>
      </c>
      <c r="BZ377" s="123" cm="1">
        <f t="array" ref="BZ377">IF(ISEVEN(BR377),SUM(BS377:BY377),SUM(ABS(BS377:BY377)))</f>
        <v>731.8795180722891</v>
      </c>
      <c r="CA377" s="112">
        <f t="shared" si="499"/>
        <v>6576.3342720278706</v>
      </c>
      <c r="CB377" s="126">
        <f t="shared" si="500"/>
        <v>-646.01506024096386</v>
      </c>
      <c r="CC377" s="41">
        <f t="shared" si="480"/>
        <v>0</v>
      </c>
      <c r="CD377" s="41">
        <f t="shared" si="481"/>
        <v>0</v>
      </c>
      <c r="CE377" s="41">
        <f t="shared" si="482"/>
        <v>0</v>
      </c>
      <c r="CF377" s="41">
        <f t="shared" si="483"/>
        <v>646.01506024096386</v>
      </c>
      <c r="CG377" s="41">
        <f t="shared" si="484"/>
        <v>0</v>
      </c>
      <c r="CH377" s="112">
        <f t="shared" si="485"/>
        <v>0</v>
      </c>
      <c r="CI377" s="196">
        <f t="shared" si="501"/>
        <v>0</v>
      </c>
      <c r="CJ377" s="2">
        <f t="shared" si="502"/>
        <v>307.96987951807228</v>
      </c>
      <c r="CK377" s="200">
        <f t="shared" ref="CK377:CK408" si="520">(CI377-xc)*COS(RADIANS(p)) + (CJ377-yc)*SIN(RADIANS(p))</f>
        <v>0</v>
      </c>
      <c r="CL377" s="201">
        <f t="shared" ref="CL377:CL394" si="521">-(CI377-xc)*SIN(RADIANS(p)) +(CJ377-yc)*COS(RADIANS(p))</f>
        <v>307.96987951807228</v>
      </c>
      <c r="CN377" s="126">
        <f t="shared" ref="CN377:CN394" si="522">+C377-yc</f>
        <v>307.96987951807228</v>
      </c>
      <c r="CO377" s="50">
        <f t="shared" si="503"/>
        <v>3.3585398230088497E-3</v>
      </c>
      <c r="CP377" s="40">
        <f t="shared" si="504"/>
        <v>25.5</v>
      </c>
      <c r="CQ377" s="41">
        <f t="shared" si="505"/>
        <v>167696.5239367107</v>
      </c>
      <c r="CR377" s="41">
        <f t="shared" si="506"/>
        <v>167696.5239367107</v>
      </c>
      <c r="CS377" s="41">
        <f t="shared" si="507"/>
        <v>0</v>
      </c>
      <c r="CT377" s="41">
        <f t="shared" si="508"/>
        <v>51645478.272388317</v>
      </c>
      <c r="CU377" s="112">
        <f t="shared" si="509"/>
        <v>0</v>
      </c>
    </row>
    <row r="378" spans="2:99" x14ac:dyDescent="0.25">
      <c r="B378" s="129">
        <v>34</v>
      </c>
      <c r="C378" s="114">
        <f>+$D$77-(B378-0.5)*$G$337</f>
        <v>298.98433734939755</v>
      </c>
      <c r="D378" s="41" t="str">
        <f t="shared" si="512"/>
        <v/>
      </c>
      <c r="E378" s="41">
        <f t="shared" si="426"/>
        <v>851.01566265060251</v>
      </c>
      <c r="F378" s="41">
        <f t="shared" si="427"/>
        <v>750</v>
      </c>
      <c r="G378" s="41">
        <f t="shared" si="428"/>
        <v>1448.9843373493975</v>
      </c>
      <c r="H378" s="41" t="str">
        <f t="shared" si="429"/>
        <v/>
      </c>
      <c r="I378" s="41">
        <f t="shared" si="430"/>
        <v>-1448.9843373493975</v>
      </c>
      <c r="J378" s="41">
        <f t="shared" si="431"/>
        <v>-750</v>
      </c>
      <c r="K378" s="121">
        <f t="shared" si="432"/>
        <v>-851.01566265060251</v>
      </c>
      <c r="L378" s="126" t="str">
        <f t="shared" si="513"/>
        <v/>
      </c>
      <c r="M378" s="41">
        <f t="shared" si="433"/>
        <v>-148.98433734939755</v>
      </c>
      <c r="N378" s="41">
        <f t="shared" si="434"/>
        <v>-150</v>
      </c>
      <c r="O378" s="41">
        <f t="shared" si="435"/>
        <v>448.98433734939755</v>
      </c>
      <c r="P378" s="41" t="str">
        <f t="shared" si="436"/>
        <v/>
      </c>
      <c r="Q378" s="41">
        <f t="shared" si="437"/>
        <v>-1148.9843373493975</v>
      </c>
      <c r="R378" s="41">
        <f t="shared" si="438"/>
        <v>-550</v>
      </c>
      <c r="S378" s="112">
        <f t="shared" si="439"/>
        <v>-551.01566265060251</v>
      </c>
      <c r="T378" s="123" t="str">
        <f t="shared" si="514"/>
        <v/>
      </c>
      <c r="U378" s="41">
        <f t="shared" si="440"/>
        <v>551.01566265060251</v>
      </c>
      <c r="V378" s="41">
        <f t="shared" si="441"/>
        <v>550</v>
      </c>
      <c r="W378" s="41">
        <f t="shared" si="442"/>
        <v>1148.9843373493975</v>
      </c>
      <c r="X378" s="41" t="str">
        <f t="shared" si="443"/>
        <v/>
      </c>
      <c r="Y378" s="41">
        <f t="shared" si="444"/>
        <v>-448.98433734939755</v>
      </c>
      <c r="Z378" s="41">
        <f t="shared" si="445"/>
        <v>150</v>
      </c>
      <c r="AA378" s="41">
        <f t="shared" si="446"/>
        <v>148.98433734939755</v>
      </c>
      <c r="AB378" s="53"/>
      <c r="AC378" s="126" t="str">
        <f t="shared" si="515"/>
        <v/>
      </c>
      <c r="AD378" s="41" t="str">
        <f t="shared" si="447"/>
        <v/>
      </c>
      <c r="AE378" s="41">
        <f t="shared" si="448"/>
        <v>750</v>
      </c>
      <c r="AF378" s="41" t="str">
        <f t="shared" si="449"/>
        <v/>
      </c>
      <c r="AG378" s="41" t="str">
        <f t="shared" si="450"/>
        <v/>
      </c>
      <c r="AH378" s="41" t="str">
        <f t="shared" si="451"/>
        <v/>
      </c>
      <c r="AI378" s="41">
        <f t="shared" si="452"/>
        <v>-750</v>
      </c>
      <c r="AJ378" s="112" t="str">
        <f t="shared" si="453"/>
        <v/>
      </c>
      <c r="AK378" s="126" t="str">
        <f t="shared" si="516"/>
        <v/>
      </c>
      <c r="AL378" s="41" t="str">
        <f t="shared" si="454"/>
        <v/>
      </c>
      <c r="AM378" s="41">
        <f t="shared" si="455"/>
        <v>-150</v>
      </c>
      <c r="AN378" s="41" t="str">
        <f t="shared" si="456"/>
        <v/>
      </c>
      <c r="AO378" s="41" t="str">
        <f t="shared" si="457"/>
        <v/>
      </c>
      <c r="AP378" s="41" t="str">
        <f t="shared" si="458"/>
        <v/>
      </c>
      <c r="AQ378" s="41">
        <f t="shared" si="459"/>
        <v>-550</v>
      </c>
      <c r="AR378" s="112" t="str">
        <f t="shared" si="460"/>
        <v/>
      </c>
      <c r="AS378" s="123" t="str">
        <f t="shared" si="517"/>
        <v/>
      </c>
      <c r="AT378" s="41" t="str">
        <f t="shared" si="461"/>
        <v/>
      </c>
      <c r="AU378" s="41">
        <f t="shared" si="462"/>
        <v>550</v>
      </c>
      <c r="AV378" s="41" t="str">
        <f t="shared" si="463"/>
        <v/>
      </c>
      <c r="AW378" s="41" t="str">
        <f t="shared" si="464"/>
        <v/>
      </c>
      <c r="AX378" s="41" t="str">
        <f t="shared" si="465"/>
        <v/>
      </c>
      <c r="AY378" s="41">
        <f t="shared" si="466"/>
        <v>150</v>
      </c>
      <c r="AZ378" s="41" t="str">
        <f t="shared" si="518"/>
        <v/>
      </c>
      <c r="BA378" s="53"/>
      <c r="BB378" s="147" cm="1">
        <f t="array" ref="BB378:BG378">IFERROR(_xlfn._xlws.SORT(_xlfn.UNIQUE(_xlfn._xlws.FILTER($AC378:$AZ378,ISNUMBER($AC378:$AZ378)),TRUE),,,TRUE),"")</f>
        <v>-750</v>
      </c>
      <c r="BC378" s="51">
        <v>-550</v>
      </c>
      <c r="BD378" s="51">
        <v>-150</v>
      </c>
      <c r="BE378" s="51">
        <v>150</v>
      </c>
      <c r="BF378" s="51">
        <v>550</v>
      </c>
      <c r="BG378" s="51">
        <v>750</v>
      </c>
      <c r="BH378" s="51"/>
      <c r="BI378" s="51"/>
      <c r="BJ378" s="51">
        <f t="shared" si="519"/>
        <v>298.98433734939755</v>
      </c>
      <c r="BK378" s="51">
        <f t="shared" si="467"/>
        <v>298.98433734939755</v>
      </c>
      <c r="BL378" s="51">
        <f t="shared" si="468"/>
        <v>298.98433734939755</v>
      </c>
      <c r="BM378" s="51">
        <f t="shared" si="469"/>
        <v>298.98433734939755</v>
      </c>
      <c r="BN378" s="51">
        <f t="shared" si="470"/>
        <v>298.98433734939755</v>
      </c>
      <c r="BO378" s="51">
        <f t="shared" si="471"/>
        <v>298.98433734939755</v>
      </c>
      <c r="BP378" s="51" t="str">
        <f t="shared" si="472"/>
        <v/>
      </c>
      <c r="BQ378" s="148" t="str">
        <f t="shared" si="473"/>
        <v/>
      </c>
      <c r="BR378" s="170">
        <f t="shared" si="497"/>
        <v>6</v>
      </c>
      <c r="BS378" s="172">
        <f t="shared" si="498"/>
        <v>200</v>
      </c>
      <c r="BT378" s="172" t="str">
        <f t="shared" si="474"/>
        <v>hole</v>
      </c>
      <c r="BU378" s="172">
        <f t="shared" si="475"/>
        <v>300</v>
      </c>
      <c r="BV378" s="172" t="str">
        <f t="shared" si="476"/>
        <v>hole</v>
      </c>
      <c r="BW378" s="172">
        <f t="shared" si="477"/>
        <v>200</v>
      </c>
      <c r="BX378" s="172">
        <f t="shared" si="478"/>
        <v>0</v>
      </c>
      <c r="BY378" s="173">
        <f t="shared" si="479"/>
        <v>0</v>
      </c>
      <c r="BZ378" s="123" cm="1">
        <f t="array" ref="BZ378">IF(ISEVEN(BR378),SUM(BS378:BY378),SUM(ABS(BS378:BY378)))</f>
        <v>700</v>
      </c>
      <c r="CA378" s="112">
        <f t="shared" si="499"/>
        <v>6289.87951807229</v>
      </c>
      <c r="CB378" s="126">
        <f t="shared" si="500"/>
        <v>-650</v>
      </c>
      <c r="CC378" s="41">
        <f t="shared" si="480"/>
        <v>0</v>
      </c>
      <c r="CD378" s="41">
        <f t="shared" si="481"/>
        <v>0</v>
      </c>
      <c r="CE378" s="41">
        <f t="shared" si="482"/>
        <v>0</v>
      </c>
      <c r="CF378" s="41">
        <f t="shared" si="483"/>
        <v>650</v>
      </c>
      <c r="CG378" s="41">
        <f t="shared" si="484"/>
        <v>0</v>
      </c>
      <c r="CH378" s="112">
        <f t="shared" si="485"/>
        <v>0</v>
      </c>
      <c r="CI378" s="196">
        <f t="shared" si="501"/>
        <v>0</v>
      </c>
      <c r="CJ378" s="2">
        <f t="shared" si="502"/>
        <v>298.98433734939755</v>
      </c>
      <c r="CK378" s="200">
        <f t="shared" si="520"/>
        <v>0</v>
      </c>
      <c r="CL378" s="201">
        <f t="shared" si="521"/>
        <v>298.98433734939755</v>
      </c>
      <c r="CN378" s="126">
        <f t="shared" si="522"/>
        <v>298.98433734939755</v>
      </c>
      <c r="CO378" s="50">
        <f t="shared" si="503"/>
        <v>3.2925398230088491E-3</v>
      </c>
      <c r="CP378" s="40">
        <f t="shared" si="504"/>
        <v>25.5</v>
      </c>
      <c r="CQ378" s="41">
        <f t="shared" si="505"/>
        <v>160391.92771084339</v>
      </c>
      <c r="CR378" s="41">
        <f t="shared" si="506"/>
        <v>160391.92771084339</v>
      </c>
      <c r="CS378" s="41">
        <f t="shared" si="507"/>
        <v>0</v>
      </c>
      <c r="CT378" s="41">
        <f t="shared" si="508"/>
        <v>47954674.222818986</v>
      </c>
      <c r="CU378" s="112">
        <f t="shared" si="509"/>
        <v>0</v>
      </c>
    </row>
    <row r="379" spans="2:99" x14ac:dyDescent="0.25">
      <c r="B379" s="129">
        <v>35</v>
      </c>
      <c r="C379" s="114">
        <f>+$D$77-(B379-0.5)*$G$337</f>
        <v>289.99879518072288</v>
      </c>
      <c r="D379" s="41" t="str">
        <f t="shared" si="512"/>
        <v/>
      </c>
      <c r="E379" s="41">
        <f t="shared" si="426"/>
        <v>860.00120481927706</v>
      </c>
      <c r="F379" s="41">
        <f t="shared" si="427"/>
        <v>750</v>
      </c>
      <c r="G379" s="41">
        <f t="shared" si="428"/>
        <v>1439.9987951807229</v>
      </c>
      <c r="H379" s="41" t="str">
        <f t="shared" si="429"/>
        <v/>
      </c>
      <c r="I379" s="41">
        <f t="shared" si="430"/>
        <v>-1439.9987951807229</v>
      </c>
      <c r="J379" s="41">
        <f t="shared" si="431"/>
        <v>-750</v>
      </c>
      <c r="K379" s="121">
        <f t="shared" si="432"/>
        <v>-860.00120481927706</v>
      </c>
      <c r="L379" s="126" t="str">
        <f t="shared" si="513"/>
        <v/>
      </c>
      <c r="M379" s="41">
        <f t="shared" si="433"/>
        <v>-139.99879518072288</v>
      </c>
      <c r="N379" s="41">
        <f t="shared" si="434"/>
        <v>-150</v>
      </c>
      <c r="O379" s="41">
        <f t="shared" si="435"/>
        <v>439.99879518072288</v>
      </c>
      <c r="P379" s="41" t="str">
        <f t="shared" si="436"/>
        <v/>
      </c>
      <c r="Q379" s="41">
        <f t="shared" si="437"/>
        <v>-1139.9987951807229</v>
      </c>
      <c r="R379" s="41">
        <f t="shared" si="438"/>
        <v>-550</v>
      </c>
      <c r="S379" s="112">
        <f t="shared" si="439"/>
        <v>-560.00120481927706</v>
      </c>
      <c r="T379" s="123" t="str">
        <f t="shared" si="514"/>
        <v/>
      </c>
      <c r="U379" s="41">
        <f t="shared" si="440"/>
        <v>560.00120481927706</v>
      </c>
      <c r="V379" s="41">
        <f t="shared" si="441"/>
        <v>550</v>
      </c>
      <c r="W379" s="41">
        <f t="shared" si="442"/>
        <v>1139.9987951807229</v>
      </c>
      <c r="X379" s="41" t="str">
        <f t="shared" si="443"/>
        <v/>
      </c>
      <c r="Y379" s="41">
        <f t="shared" si="444"/>
        <v>-439.99879518072288</v>
      </c>
      <c r="Z379" s="41">
        <f t="shared" si="445"/>
        <v>150</v>
      </c>
      <c r="AA379" s="41">
        <f t="shared" si="446"/>
        <v>139.99879518072288</v>
      </c>
      <c r="AB379" s="53"/>
      <c r="AC379" s="126" t="str">
        <f t="shared" si="515"/>
        <v/>
      </c>
      <c r="AD379" s="41" t="str">
        <f t="shared" si="447"/>
        <v/>
      </c>
      <c r="AE379" s="41">
        <f t="shared" si="448"/>
        <v>750</v>
      </c>
      <c r="AF379" s="41" t="str">
        <f t="shared" si="449"/>
        <v/>
      </c>
      <c r="AG379" s="41" t="str">
        <f t="shared" si="450"/>
        <v/>
      </c>
      <c r="AH379" s="41" t="str">
        <f t="shared" si="451"/>
        <v/>
      </c>
      <c r="AI379" s="41">
        <f t="shared" si="452"/>
        <v>-750</v>
      </c>
      <c r="AJ379" s="112" t="str">
        <f t="shared" si="453"/>
        <v/>
      </c>
      <c r="AK379" s="126" t="str">
        <f t="shared" si="516"/>
        <v/>
      </c>
      <c r="AL379" s="41" t="str">
        <f t="shared" si="454"/>
        <v/>
      </c>
      <c r="AM379" s="41">
        <f t="shared" si="455"/>
        <v>-150</v>
      </c>
      <c r="AN379" s="41" t="str">
        <f t="shared" si="456"/>
        <v/>
      </c>
      <c r="AO379" s="41" t="str">
        <f t="shared" si="457"/>
        <v/>
      </c>
      <c r="AP379" s="41" t="str">
        <f t="shared" si="458"/>
        <v/>
      </c>
      <c r="AQ379" s="41">
        <f t="shared" si="459"/>
        <v>-550</v>
      </c>
      <c r="AR379" s="112" t="str">
        <f t="shared" si="460"/>
        <v/>
      </c>
      <c r="AS379" s="123" t="str">
        <f t="shared" si="517"/>
        <v/>
      </c>
      <c r="AT379" s="41" t="str">
        <f t="shared" si="461"/>
        <v/>
      </c>
      <c r="AU379" s="41">
        <f t="shared" si="462"/>
        <v>550</v>
      </c>
      <c r="AV379" s="41" t="str">
        <f t="shared" si="463"/>
        <v/>
      </c>
      <c r="AW379" s="41" t="str">
        <f t="shared" si="464"/>
        <v/>
      </c>
      <c r="AX379" s="41" t="str">
        <f t="shared" si="465"/>
        <v/>
      </c>
      <c r="AY379" s="41">
        <f t="shared" si="466"/>
        <v>150</v>
      </c>
      <c r="AZ379" s="41" t="str">
        <f t="shared" si="518"/>
        <v/>
      </c>
      <c r="BA379" s="53"/>
      <c r="BB379" s="147" cm="1">
        <f t="array" ref="BB379:BG379">IFERROR(_xlfn._xlws.SORT(_xlfn.UNIQUE(_xlfn._xlws.FILTER($AC379:$AZ379,ISNUMBER($AC379:$AZ379)),TRUE),,,TRUE),"")</f>
        <v>-750</v>
      </c>
      <c r="BC379" s="51">
        <v>-550</v>
      </c>
      <c r="BD379" s="51">
        <v>-150</v>
      </c>
      <c r="BE379" s="51">
        <v>150</v>
      </c>
      <c r="BF379" s="51">
        <v>550</v>
      </c>
      <c r="BG379" s="51">
        <v>750</v>
      </c>
      <c r="BH379" s="51"/>
      <c r="BI379" s="51"/>
      <c r="BJ379" s="51">
        <f t="shared" si="519"/>
        <v>289.99879518072288</v>
      </c>
      <c r="BK379" s="51">
        <f t="shared" si="467"/>
        <v>289.99879518072288</v>
      </c>
      <c r="BL379" s="51">
        <f t="shared" si="468"/>
        <v>289.99879518072288</v>
      </c>
      <c r="BM379" s="51">
        <f t="shared" si="469"/>
        <v>289.99879518072288</v>
      </c>
      <c r="BN379" s="51">
        <f t="shared" si="470"/>
        <v>289.99879518072288</v>
      </c>
      <c r="BO379" s="51">
        <f t="shared" si="471"/>
        <v>289.99879518072288</v>
      </c>
      <c r="BP379" s="51" t="str">
        <f t="shared" si="472"/>
        <v/>
      </c>
      <c r="BQ379" s="148" t="str">
        <f t="shared" si="473"/>
        <v/>
      </c>
      <c r="BR379" s="170">
        <f t="shared" si="497"/>
        <v>6</v>
      </c>
      <c r="BS379" s="172">
        <f t="shared" si="498"/>
        <v>200</v>
      </c>
      <c r="BT379" s="172" t="str">
        <f t="shared" si="474"/>
        <v>hole</v>
      </c>
      <c r="BU379" s="172">
        <f t="shared" si="475"/>
        <v>300</v>
      </c>
      <c r="BV379" s="172" t="str">
        <f t="shared" si="476"/>
        <v>hole</v>
      </c>
      <c r="BW379" s="172">
        <f t="shared" si="477"/>
        <v>200</v>
      </c>
      <c r="BX379" s="172">
        <f t="shared" si="478"/>
        <v>0</v>
      </c>
      <c r="BY379" s="173">
        <f t="shared" si="479"/>
        <v>0</v>
      </c>
      <c r="BZ379" s="123" cm="1">
        <f t="array" ref="BZ379">IF(ISEVEN(BR379),SUM(BS379:BY379),SUM(ABS(BS379:BY379)))</f>
        <v>700</v>
      </c>
      <c r="CA379" s="112">
        <f t="shared" si="499"/>
        <v>6289.87951807229</v>
      </c>
      <c r="CB379" s="126">
        <f t="shared" si="500"/>
        <v>-650</v>
      </c>
      <c r="CC379" s="41">
        <f t="shared" si="480"/>
        <v>0</v>
      </c>
      <c r="CD379" s="41">
        <f t="shared" si="481"/>
        <v>0</v>
      </c>
      <c r="CE379" s="41">
        <f t="shared" si="482"/>
        <v>0</v>
      </c>
      <c r="CF379" s="41">
        <f t="shared" si="483"/>
        <v>650</v>
      </c>
      <c r="CG379" s="41">
        <f t="shared" si="484"/>
        <v>0</v>
      </c>
      <c r="CH379" s="112">
        <f t="shared" si="485"/>
        <v>0</v>
      </c>
      <c r="CI379" s="196">
        <f t="shared" si="501"/>
        <v>0</v>
      </c>
      <c r="CJ379" s="2">
        <f t="shared" si="502"/>
        <v>289.99879518072288</v>
      </c>
      <c r="CK379" s="200">
        <f t="shared" si="520"/>
        <v>0</v>
      </c>
      <c r="CL379" s="201">
        <f t="shared" si="521"/>
        <v>289.99879518072288</v>
      </c>
      <c r="CN379" s="126">
        <f t="shared" si="522"/>
        <v>289.99879518072288</v>
      </c>
      <c r="CO379" s="50">
        <f t="shared" si="503"/>
        <v>3.2265398230088495E-3</v>
      </c>
      <c r="CP379" s="40">
        <f t="shared" si="504"/>
        <v>25.5</v>
      </c>
      <c r="CQ379" s="41">
        <f t="shared" si="505"/>
        <v>160391.92771084339</v>
      </c>
      <c r="CR379" s="41">
        <f t="shared" si="506"/>
        <v>160391.92771084339</v>
      </c>
      <c r="CS379" s="41">
        <f t="shared" si="507"/>
        <v>0</v>
      </c>
      <c r="CT379" s="41">
        <f t="shared" si="508"/>
        <v>46513465.792858183</v>
      </c>
      <c r="CU379" s="112">
        <f t="shared" si="509"/>
        <v>0</v>
      </c>
    </row>
    <row r="380" spans="2:99" x14ac:dyDescent="0.25">
      <c r="B380" s="129">
        <v>36</v>
      </c>
      <c r="C380" s="114">
        <f>+$D$77-(B380-0.5)*$G$337</f>
        <v>281.01325301204815</v>
      </c>
      <c r="D380" s="41" t="str">
        <f t="shared" si="512"/>
        <v/>
      </c>
      <c r="E380" s="41">
        <f t="shared" si="426"/>
        <v>868.98674698795196</v>
      </c>
      <c r="F380" s="41">
        <f t="shared" si="427"/>
        <v>750</v>
      </c>
      <c r="G380" s="41">
        <f t="shared" si="428"/>
        <v>1431.0132530120482</v>
      </c>
      <c r="H380" s="41" t="str">
        <f t="shared" si="429"/>
        <v/>
      </c>
      <c r="I380" s="41">
        <f t="shared" si="430"/>
        <v>-1431.0132530120482</v>
      </c>
      <c r="J380" s="41">
        <f t="shared" si="431"/>
        <v>-750</v>
      </c>
      <c r="K380" s="121">
        <f t="shared" si="432"/>
        <v>-868.98674698795196</v>
      </c>
      <c r="L380" s="126" t="str">
        <f t="shared" si="513"/>
        <v/>
      </c>
      <c r="M380" s="41">
        <f t="shared" si="433"/>
        <v>-131.01325301204815</v>
      </c>
      <c r="N380" s="41">
        <f t="shared" si="434"/>
        <v>-150</v>
      </c>
      <c r="O380" s="41">
        <f t="shared" si="435"/>
        <v>431.01325301204815</v>
      </c>
      <c r="P380" s="41" t="str">
        <f t="shared" si="436"/>
        <v/>
      </c>
      <c r="Q380" s="41">
        <f t="shared" si="437"/>
        <v>-1131.0132530120482</v>
      </c>
      <c r="R380" s="41">
        <f t="shared" si="438"/>
        <v>-550</v>
      </c>
      <c r="S380" s="112">
        <f t="shared" si="439"/>
        <v>-568.98674698795185</v>
      </c>
      <c r="T380" s="123" t="str">
        <f t="shared" si="514"/>
        <v/>
      </c>
      <c r="U380" s="41">
        <f t="shared" si="440"/>
        <v>568.98674698795185</v>
      </c>
      <c r="V380" s="41">
        <f t="shared" si="441"/>
        <v>550</v>
      </c>
      <c r="W380" s="41">
        <f t="shared" si="442"/>
        <v>1131.0132530120482</v>
      </c>
      <c r="X380" s="41" t="str">
        <f t="shared" si="443"/>
        <v/>
      </c>
      <c r="Y380" s="41">
        <f t="shared" si="444"/>
        <v>-431.01325301204815</v>
      </c>
      <c r="Z380" s="41">
        <f t="shared" si="445"/>
        <v>150</v>
      </c>
      <c r="AA380" s="41">
        <f t="shared" si="446"/>
        <v>131.01325301204815</v>
      </c>
      <c r="AB380" s="53"/>
      <c r="AC380" s="126" t="str">
        <f t="shared" si="515"/>
        <v/>
      </c>
      <c r="AD380" s="41" t="str">
        <f t="shared" si="447"/>
        <v/>
      </c>
      <c r="AE380" s="41">
        <f t="shared" si="448"/>
        <v>750</v>
      </c>
      <c r="AF380" s="41" t="str">
        <f t="shared" si="449"/>
        <v/>
      </c>
      <c r="AG380" s="41" t="str">
        <f t="shared" si="450"/>
        <v/>
      </c>
      <c r="AH380" s="41" t="str">
        <f t="shared" si="451"/>
        <v/>
      </c>
      <c r="AI380" s="41">
        <f t="shared" si="452"/>
        <v>-750</v>
      </c>
      <c r="AJ380" s="112" t="str">
        <f t="shared" si="453"/>
        <v/>
      </c>
      <c r="AK380" s="126" t="str">
        <f t="shared" si="516"/>
        <v/>
      </c>
      <c r="AL380" s="41" t="str">
        <f t="shared" si="454"/>
        <v/>
      </c>
      <c r="AM380" s="41">
        <f t="shared" si="455"/>
        <v>-150</v>
      </c>
      <c r="AN380" s="41" t="str">
        <f t="shared" si="456"/>
        <v/>
      </c>
      <c r="AO380" s="41" t="str">
        <f t="shared" si="457"/>
        <v/>
      </c>
      <c r="AP380" s="41" t="str">
        <f t="shared" si="458"/>
        <v/>
      </c>
      <c r="AQ380" s="41">
        <f t="shared" si="459"/>
        <v>-550</v>
      </c>
      <c r="AR380" s="112" t="str">
        <f t="shared" si="460"/>
        <v/>
      </c>
      <c r="AS380" s="123" t="str">
        <f t="shared" si="517"/>
        <v/>
      </c>
      <c r="AT380" s="41" t="str">
        <f t="shared" si="461"/>
        <v/>
      </c>
      <c r="AU380" s="41">
        <f t="shared" si="462"/>
        <v>550</v>
      </c>
      <c r="AV380" s="41" t="str">
        <f t="shared" si="463"/>
        <v/>
      </c>
      <c r="AW380" s="41" t="str">
        <f t="shared" si="464"/>
        <v/>
      </c>
      <c r="AX380" s="41" t="str">
        <f t="shared" si="465"/>
        <v/>
      </c>
      <c r="AY380" s="41">
        <f t="shared" si="466"/>
        <v>150</v>
      </c>
      <c r="AZ380" s="41" t="str">
        <f t="shared" si="518"/>
        <v/>
      </c>
      <c r="BA380" s="53"/>
      <c r="BB380" s="147" cm="1">
        <f t="array" ref="BB380:BG380">IFERROR(_xlfn._xlws.SORT(_xlfn.UNIQUE(_xlfn._xlws.FILTER($AC380:$AZ380,ISNUMBER($AC380:$AZ380)),TRUE),,,TRUE),"")</f>
        <v>-750</v>
      </c>
      <c r="BC380" s="51">
        <v>-550</v>
      </c>
      <c r="BD380" s="51">
        <v>-150</v>
      </c>
      <c r="BE380" s="51">
        <v>150</v>
      </c>
      <c r="BF380" s="51">
        <v>550</v>
      </c>
      <c r="BG380" s="51">
        <v>750</v>
      </c>
      <c r="BH380" s="51"/>
      <c r="BI380" s="51"/>
      <c r="BJ380" s="51">
        <f t="shared" si="519"/>
        <v>281.01325301204815</v>
      </c>
      <c r="BK380" s="51">
        <f t="shared" si="467"/>
        <v>281.01325301204815</v>
      </c>
      <c r="BL380" s="51">
        <f t="shared" si="468"/>
        <v>281.01325301204815</v>
      </c>
      <c r="BM380" s="51">
        <f t="shared" si="469"/>
        <v>281.01325301204815</v>
      </c>
      <c r="BN380" s="51">
        <f t="shared" si="470"/>
        <v>281.01325301204815</v>
      </c>
      <c r="BO380" s="51">
        <f t="shared" si="471"/>
        <v>281.01325301204815</v>
      </c>
      <c r="BP380" s="51" t="str">
        <f t="shared" si="472"/>
        <v/>
      </c>
      <c r="BQ380" s="148" t="str">
        <f t="shared" si="473"/>
        <v/>
      </c>
      <c r="BR380" s="170">
        <f t="shared" si="497"/>
        <v>6</v>
      </c>
      <c r="BS380" s="172">
        <f t="shared" si="498"/>
        <v>200</v>
      </c>
      <c r="BT380" s="172" t="str">
        <f t="shared" si="474"/>
        <v>hole</v>
      </c>
      <c r="BU380" s="172">
        <f t="shared" si="475"/>
        <v>300</v>
      </c>
      <c r="BV380" s="172" t="str">
        <f t="shared" si="476"/>
        <v>hole</v>
      </c>
      <c r="BW380" s="172">
        <f t="shared" si="477"/>
        <v>200</v>
      </c>
      <c r="BX380" s="172">
        <f t="shared" si="478"/>
        <v>0</v>
      </c>
      <c r="BY380" s="173">
        <f t="shared" si="479"/>
        <v>0</v>
      </c>
      <c r="BZ380" s="123" cm="1">
        <f t="array" ref="BZ380">IF(ISEVEN(BR380),SUM(BS380:BY380),SUM(ABS(BS380:BY380)))</f>
        <v>700</v>
      </c>
      <c r="CA380" s="112">
        <f t="shared" si="499"/>
        <v>6289.87951807229</v>
      </c>
      <c r="CB380" s="126">
        <f t="shared" si="500"/>
        <v>-650</v>
      </c>
      <c r="CC380" s="41">
        <f t="shared" si="480"/>
        <v>0</v>
      </c>
      <c r="CD380" s="41">
        <f t="shared" si="481"/>
        <v>0</v>
      </c>
      <c r="CE380" s="41">
        <f t="shared" si="482"/>
        <v>0</v>
      </c>
      <c r="CF380" s="41">
        <f t="shared" si="483"/>
        <v>650</v>
      </c>
      <c r="CG380" s="41">
        <f t="shared" si="484"/>
        <v>0</v>
      </c>
      <c r="CH380" s="112">
        <f t="shared" si="485"/>
        <v>0</v>
      </c>
      <c r="CI380" s="196">
        <f t="shared" si="501"/>
        <v>0</v>
      </c>
      <c r="CJ380" s="2">
        <f t="shared" si="502"/>
        <v>281.01325301204815</v>
      </c>
      <c r="CK380" s="200">
        <f t="shared" si="520"/>
        <v>0</v>
      </c>
      <c r="CL380" s="201">
        <f t="shared" si="521"/>
        <v>281.01325301204815</v>
      </c>
      <c r="CN380" s="126">
        <f t="shared" si="522"/>
        <v>281.01325301204815</v>
      </c>
      <c r="CO380" s="50">
        <f t="shared" si="503"/>
        <v>3.1605398230088494E-3</v>
      </c>
      <c r="CP380" s="40">
        <f t="shared" si="504"/>
        <v>25.5</v>
      </c>
      <c r="CQ380" s="41">
        <f t="shared" si="505"/>
        <v>160391.92771084339</v>
      </c>
      <c r="CR380" s="41">
        <f t="shared" si="506"/>
        <v>160391.92771084339</v>
      </c>
      <c r="CS380" s="41">
        <f t="shared" si="507"/>
        <v>0</v>
      </c>
      <c r="CT380" s="41">
        <f t="shared" si="508"/>
        <v>45072257.362897374</v>
      </c>
      <c r="CU380" s="112">
        <f t="shared" si="509"/>
        <v>0</v>
      </c>
    </row>
    <row r="381" spans="2:99" x14ac:dyDescent="0.25">
      <c r="B381" s="129">
        <v>37</v>
      </c>
      <c r="C381" s="114">
        <f>+$D$77-(B381-0.5)*$G$337</f>
        <v>272.02771084337348</v>
      </c>
      <c r="D381" s="41" t="str">
        <f t="shared" si="512"/>
        <v/>
      </c>
      <c r="E381" s="41">
        <f t="shared" si="426"/>
        <v>877.97228915662652</v>
      </c>
      <c r="F381" s="41">
        <f t="shared" si="427"/>
        <v>750</v>
      </c>
      <c r="G381" s="41">
        <f t="shared" si="428"/>
        <v>1422.0277108433736</v>
      </c>
      <c r="H381" s="41" t="str">
        <f t="shared" si="429"/>
        <v/>
      </c>
      <c r="I381" s="41">
        <f t="shared" si="430"/>
        <v>-1422.0277108433736</v>
      </c>
      <c r="J381" s="41">
        <f t="shared" si="431"/>
        <v>-750</v>
      </c>
      <c r="K381" s="121">
        <f t="shared" si="432"/>
        <v>-877.97228915662652</v>
      </c>
      <c r="L381" s="126" t="str">
        <f t="shared" si="513"/>
        <v/>
      </c>
      <c r="M381" s="41">
        <f t="shared" si="433"/>
        <v>-122.0277108433735</v>
      </c>
      <c r="N381" s="41">
        <f t="shared" si="434"/>
        <v>-150</v>
      </c>
      <c r="O381" s="41">
        <f t="shared" si="435"/>
        <v>422.02771084337348</v>
      </c>
      <c r="P381" s="41" t="str">
        <f t="shared" si="436"/>
        <v/>
      </c>
      <c r="Q381" s="41">
        <f t="shared" si="437"/>
        <v>-1122.0277108433736</v>
      </c>
      <c r="R381" s="41">
        <f t="shared" si="438"/>
        <v>-550</v>
      </c>
      <c r="S381" s="112">
        <f t="shared" si="439"/>
        <v>-577.97228915662652</v>
      </c>
      <c r="T381" s="123" t="str">
        <f t="shared" si="514"/>
        <v/>
      </c>
      <c r="U381" s="41">
        <f t="shared" si="440"/>
        <v>577.97228915662652</v>
      </c>
      <c r="V381" s="41">
        <f t="shared" si="441"/>
        <v>550</v>
      </c>
      <c r="W381" s="41">
        <f t="shared" si="442"/>
        <v>1122.0277108433736</v>
      </c>
      <c r="X381" s="41" t="str">
        <f t="shared" si="443"/>
        <v/>
      </c>
      <c r="Y381" s="41">
        <f t="shared" si="444"/>
        <v>-422.02771084337348</v>
      </c>
      <c r="Z381" s="41">
        <f t="shared" si="445"/>
        <v>150</v>
      </c>
      <c r="AA381" s="41">
        <f t="shared" si="446"/>
        <v>122.0277108433735</v>
      </c>
      <c r="AB381" s="53"/>
      <c r="AC381" s="126" t="str">
        <f t="shared" si="515"/>
        <v/>
      </c>
      <c r="AD381" s="41" t="str">
        <f t="shared" si="447"/>
        <v/>
      </c>
      <c r="AE381" s="41">
        <f t="shared" si="448"/>
        <v>750</v>
      </c>
      <c r="AF381" s="41" t="str">
        <f t="shared" si="449"/>
        <v/>
      </c>
      <c r="AG381" s="41" t="str">
        <f t="shared" si="450"/>
        <v/>
      </c>
      <c r="AH381" s="41" t="str">
        <f t="shared" si="451"/>
        <v/>
      </c>
      <c r="AI381" s="41">
        <f t="shared" si="452"/>
        <v>-750</v>
      </c>
      <c r="AJ381" s="112" t="str">
        <f t="shared" si="453"/>
        <v/>
      </c>
      <c r="AK381" s="126" t="str">
        <f t="shared" si="516"/>
        <v/>
      </c>
      <c r="AL381" s="41" t="str">
        <f t="shared" si="454"/>
        <v/>
      </c>
      <c r="AM381" s="41">
        <f t="shared" si="455"/>
        <v>-150</v>
      </c>
      <c r="AN381" s="41" t="str">
        <f t="shared" si="456"/>
        <v/>
      </c>
      <c r="AO381" s="41" t="str">
        <f t="shared" si="457"/>
        <v/>
      </c>
      <c r="AP381" s="41" t="str">
        <f t="shared" si="458"/>
        <v/>
      </c>
      <c r="AQ381" s="41">
        <f t="shared" si="459"/>
        <v>-550</v>
      </c>
      <c r="AR381" s="112" t="str">
        <f t="shared" si="460"/>
        <v/>
      </c>
      <c r="AS381" s="123" t="str">
        <f t="shared" si="517"/>
        <v/>
      </c>
      <c r="AT381" s="41" t="str">
        <f t="shared" si="461"/>
        <v/>
      </c>
      <c r="AU381" s="41">
        <f t="shared" si="462"/>
        <v>550</v>
      </c>
      <c r="AV381" s="41" t="str">
        <f t="shared" si="463"/>
        <v/>
      </c>
      <c r="AW381" s="41" t="str">
        <f t="shared" si="464"/>
        <v/>
      </c>
      <c r="AX381" s="41" t="str">
        <f t="shared" si="465"/>
        <v/>
      </c>
      <c r="AY381" s="41">
        <f t="shared" si="466"/>
        <v>150</v>
      </c>
      <c r="AZ381" s="41" t="str">
        <f t="shared" si="518"/>
        <v/>
      </c>
      <c r="BA381" s="53"/>
      <c r="BB381" s="147" cm="1">
        <f t="array" ref="BB381:BG381">IFERROR(_xlfn._xlws.SORT(_xlfn.UNIQUE(_xlfn._xlws.FILTER($AC381:$AZ381,ISNUMBER($AC381:$AZ381)),TRUE),,,TRUE),"")</f>
        <v>-750</v>
      </c>
      <c r="BC381" s="51">
        <v>-550</v>
      </c>
      <c r="BD381" s="51">
        <v>-150</v>
      </c>
      <c r="BE381" s="51">
        <v>150</v>
      </c>
      <c r="BF381" s="51">
        <v>550</v>
      </c>
      <c r="BG381" s="51">
        <v>750</v>
      </c>
      <c r="BH381" s="51"/>
      <c r="BI381" s="51"/>
      <c r="BJ381" s="51">
        <f t="shared" si="519"/>
        <v>272.02771084337348</v>
      </c>
      <c r="BK381" s="51">
        <f t="shared" si="467"/>
        <v>272.02771084337348</v>
      </c>
      <c r="BL381" s="51">
        <f t="shared" si="468"/>
        <v>272.02771084337348</v>
      </c>
      <c r="BM381" s="51">
        <f t="shared" si="469"/>
        <v>272.02771084337348</v>
      </c>
      <c r="BN381" s="51">
        <f t="shared" si="470"/>
        <v>272.02771084337348</v>
      </c>
      <c r="BO381" s="51">
        <f t="shared" si="471"/>
        <v>272.02771084337348</v>
      </c>
      <c r="BP381" s="51" t="str">
        <f t="shared" si="472"/>
        <v/>
      </c>
      <c r="BQ381" s="148" t="str">
        <f t="shared" si="473"/>
        <v/>
      </c>
      <c r="BR381" s="170">
        <f t="shared" si="497"/>
        <v>6</v>
      </c>
      <c r="BS381" s="172">
        <f t="shared" si="498"/>
        <v>200</v>
      </c>
      <c r="BT381" s="172" t="str">
        <f t="shared" si="474"/>
        <v>hole</v>
      </c>
      <c r="BU381" s="172">
        <f t="shared" si="475"/>
        <v>300</v>
      </c>
      <c r="BV381" s="172" t="str">
        <f t="shared" si="476"/>
        <v>hole</v>
      </c>
      <c r="BW381" s="172">
        <f t="shared" si="477"/>
        <v>200</v>
      </c>
      <c r="BX381" s="172">
        <f t="shared" si="478"/>
        <v>0</v>
      </c>
      <c r="BY381" s="173">
        <f t="shared" si="479"/>
        <v>0</v>
      </c>
      <c r="BZ381" s="123" cm="1">
        <f t="array" ref="BZ381">IF(ISEVEN(BR381),SUM(BS381:BY381),SUM(ABS(BS381:BY381)))</f>
        <v>700</v>
      </c>
      <c r="CA381" s="112">
        <f t="shared" si="499"/>
        <v>6289.87951807229</v>
      </c>
      <c r="CB381" s="126">
        <f t="shared" si="500"/>
        <v>-650</v>
      </c>
      <c r="CC381" s="41">
        <f t="shared" si="480"/>
        <v>0</v>
      </c>
      <c r="CD381" s="41">
        <f t="shared" si="481"/>
        <v>0</v>
      </c>
      <c r="CE381" s="41">
        <f t="shared" si="482"/>
        <v>0</v>
      </c>
      <c r="CF381" s="41">
        <f t="shared" si="483"/>
        <v>650</v>
      </c>
      <c r="CG381" s="41">
        <f t="shared" si="484"/>
        <v>0</v>
      </c>
      <c r="CH381" s="112">
        <f t="shared" si="485"/>
        <v>0</v>
      </c>
      <c r="CI381" s="196">
        <f t="shared" si="501"/>
        <v>0</v>
      </c>
      <c r="CJ381" s="2">
        <f t="shared" si="502"/>
        <v>272.02771084337348</v>
      </c>
      <c r="CK381" s="200">
        <f t="shared" si="520"/>
        <v>0</v>
      </c>
      <c r="CL381" s="201">
        <f t="shared" si="521"/>
        <v>272.02771084337348</v>
      </c>
      <c r="CN381" s="126">
        <f t="shared" si="522"/>
        <v>272.02771084337348</v>
      </c>
      <c r="CO381" s="50">
        <f t="shared" si="503"/>
        <v>3.0945398230088493E-3</v>
      </c>
      <c r="CP381" s="40">
        <f t="shared" si="504"/>
        <v>25.5</v>
      </c>
      <c r="CQ381" s="41">
        <f t="shared" si="505"/>
        <v>160391.92771084339</v>
      </c>
      <c r="CR381" s="41">
        <f t="shared" si="506"/>
        <v>160391.92771084339</v>
      </c>
      <c r="CS381" s="41">
        <f t="shared" si="507"/>
        <v>0</v>
      </c>
      <c r="CT381" s="41">
        <f t="shared" si="508"/>
        <v>43631048.932936572</v>
      </c>
      <c r="CU381" s="112">
        <f t="shared" si="509"/>
        <v>0</v>
      </c>
    </row>
    <row r="382" spans="2:99" x14ac:dyDescent="0.25">
      <c r="B382" s="129">
        <v>38</v>
      </c>
      <c r="C382" s="114">
        <f>+$D$77-(B382-0.5)*$G$337</f>
        <v>263.04216867469876</v>
      </c>
      <c r="D382" s="41" t="str">
        <f t="shared" si="512"/>
        <v/>
      </c>
      <c r="E382" s="41">
        <f t="shared" si="426"/>
        <v>886.95783132530119</v>
      </c>
      <c r="F382" s="41">
        <f t="shared" si="427"/>
        <v>750</v>
      </c>
      <c r="G382" s="41">
        <f t="shared" si="428"/>
        <v>1413.0421686746988</v>
      </c>
      <c r="H382" s="41" t="str">
        <f t="shared" si="429"/>
        <v/>
      </c>
      <c r="I382" s="41">
        <f t="shared" si="430"/>
        <v>-1413.0421686746988</v>
      </c>
      <c r="J382" s="41">
        <f t="shared" si="431"/>
        <v>-750</v>
      </c>
      <c r="K382" s="121">
        <f t="shared" si="432"/>
        <v>-886.95783132530119</v>
      </c>
      <c r="L382" s="126" t="str">
        <f t="shared" si="513"/>
        <v/>
      </c>
      <c r="M382" s="41">
        <f t="shared" si="433"/>
        <v>-113.04216867469877</v>
      </c>
      <c r="N382" s="41">
        <f t="shared" si="434"/>
        <v>-150</v>
      </c>
      <c r="O382" s="41">
        <f t="shared" si="435"/>
        <v>413.04216867469876</v>
      </c>
      <c r="P382" s="41" t="str">
        <f t="shared" si="436"/>
        <v/>
      </c>
      <c r="Q382" s="41">
        <f t="shared" si="437"/>
        <v>-1113.0421686746988</v>
      </c>
      <c r="R382" s="41">
        <f t="shared" si="438"/>
        <v>-550</v>
      </c>
      <c r="S382" s="112">
        <f t="shared" si="439"/>
        <v>-586.95783132530119</v>
      </c>
      <c r="T382" s="123" t="str">
        <f t="shared" si="514"/>
        <v/>
      </c>
      <c r="U382" s="41">
        <f t="shared" si="440"/>
        <v>586.95783132530119</v>
      </c>
      <c r="V382" s="41">
        <f t="shared" si="441"/>
        <v>550</v>
      </c>
      <c r="W382" s="41">
        <f t="shared" si="442"/>
        <v>1113.0421686746988</v>
      </c>
      <c r="X382" s="41" t="str">
        <f t="shared" si="443"/>
        <v/>
      </c>
      <c r="Y382" s="41">
        <f t="shared" si="444"/>
        <v>-413.04216867469876</v>
      </c>
      <c r="Z382" s="41">
        <f t="shared" si="445"/>
        <v>150</v>
      </c>
      <c r="AA382" s="41">
        <f t="shared" si="446"/>
        <v>113.04216867469877</v>
      </c>
      <c r="AB382" s="53"/>
      <c r="AC382" s="126" t="str">
        <f t="shared" si="515"/>
        <v/>
      </c>
      <c r="AD382" s="41" t="str">
        <f t="shared" si="447"/>
        <v/>
      </c>
      <c r="AE382" s="41">
        <f t="shared" si="448"/>
        <v>750</v>
      </c>
      <c r="AF382" s="41" t="str">
        <f t="shared" si="449"/>
        <v/>
      </c>
      <c r="AG382" s="41" t="str">
        <f t="shared" si="450"/>
        <v/>
      </c>
      <c r="AH382" s="41" t="str">
        <f t="shared" si="451"/>
        <v/>
      </c>
      <c r="AI382" s="41">
        <f t="shared" si="452"/>
        <v>-750</v>
      </c>
      <c r="AJ382" s="112" t="str">
        <f t="shared" si="453"/>
        <v/>
      </c>
      <c r="AK382" s="126" t="str">
        <f t="shared" si="516"/>
        <v/>
      </c>
      <c r="AL382" s="41" t="str">
        <f t="shared" si="454"/>
        <v/>
      </c>
      <c r="AM382" s="41">
        <f t="shared" si="455"/>
        <v>-150</v>
      </c>
      <c r="AN382" s="41" t="str">
        <f t="shared" si="456"/>
        <v/>
      </c>
      <c r="AO382" s="41" t="str">
        <f t="shared" si="457"/>
        <v/>
      </c>
      <c r="AP382" s="41" t="str">
        <f t="shared" si="458"/>
        <v/>
      </c>
      <c r="AQ382" s="41">
        <f t="shared" si="459"/>
        <v>-550</v>
      </c>
      <c r="AR382" s="112" t="str">
        <f t="shared" si="460"/>
        <v/>
      </c>
      <c r="AS382" s="123" t="str">
        <f t="shared" si="517"/>
        <v/>
      </c>
      <c r="AT382" s="41" t="str">
        <f t="shared" si="461"/>
        <v/>
      </c>
      <c r="AU382" s="41">
        <f t="shared" si="462"/>
        <v>550</v>
      </c>
      <c r="AV382" s="41" t="str">
        <f t="shared" si="463"/>
        <v/>
      </c>
      <c r="AW382" s="41" t="str">
        <f t="shared" si="464"/>
        <v/>
      </c>
      <c r="AX382" s="41" t="str">
        <f t="shared" si="465"/>
        <v/>
      </c>
      <c r="AY382" s="41">
        <f t="shared" si="466"/>
        <v>150</v>
      </c>
      <c r="AZ382" s="41" t="str">
        <f t="shared" si="518"/>
        <v/>
      </c>
      <c r="BA382" s="53"/>
      <c r="BB382" s="147" cm="1">
        <f t="array" ref="BB382:BG382">IFERROR(_xlfn._xlws.SORT(_xlfn.UNIQUE(_xlfn._xlws.FILTER($AC382:$AZ382,ISNUMBER($AC382:$AZ382)),TRUE),,,TRUE),"")</f>
        <v>-750</v>
      </c>
      <c r="BC382" s="51">
        <v>-550</v>
      </c>
      <c r="BD382" s="51">
        <v>-150</v>
      </c>
      <c r="BE382" s="51">
        <v>150</v>
      </c>
      <c r="BF382" s="51">
        <v>550</v>
      </c>
      <c r="BG382" s="51">
        <v>750</v>
      </c>
      <c r="BH382" s="51"/>
      <c r="BI382" s="51"/>
      <c r="BJ382" s="51">
        <f t="shared" si="519"/>
        <v>263.04216867469876</v>
      </c>
      <c r="BK382" s="51">
        <f t="shared" si="467"/>
        <v>263.04216867469876</v>
      </c>
      <c r="BL382" s="51">
        <f t="shared" si="468"/>
        <v>263.04216867469876</v>
      </c>
      <c r="BM382" s="51">
        <f t="shared" si="469"/>
        <v>263.04216867469876</v>
      </c>
      <c r="BN382" s="51">
        <f t="shared" si="470"/>
        <v>263.04216867469876</v>
      </c>
      <c r="BO382" s="51">
        <f t="shared" si="471"/>
        <v>263.04216867469876</v>
      </c>
      <c r="BP382" s="51" t="str">
        <f t="shared" si="472"/>
        <v/>
      </c>
      <c r="BQ382" s="148" t="str">
        <f t="shared" si="473"/>
        <v/>
      </c>
      <c r="BR382" s="170">
        <f t="shared" si="497"/>
        <v>6</v>
      </c>
      <c r="BS382" s="172">
        <f t="shared" si="498"/>
        <v>200</v>
      </c>
      <c r="BT382" s="172" t="str">
        <f t="shared" si="474"/>
        <v>hole</v>
      </c>
      <c r="BU382" s="172">
        <f t="shared" si="475"/>
        <v>300</v>
      </c>
      <c r="BV382" s="172" t="str">
        <f t="shared" si="476"/>
        <v>hole</v>
      </c>
      <c r="BW382" s="172">
        <f t="shared" si="477"/>
        <v>200</v>
      </c>
      <c r="BX382" s="172">
        <f t="shared" si="478"/>
        <v>0</v>
      </c>
      <c r="BY382" s="173">
        <f t="shared" si="479"/>
        <v>0</v>
      </c>
      <c r="BZ382" s="123" cm="1">
        <f t="array" ref="BZ382">IF(ISEVEN(BR382),SUM(BS382:BY382),SUM(ABS(BS382:BY382)))</f>
        <v>700</v>
      </c>
      <c r="CA382" s="112">
        <f t="shared" si="499"/>
        <v>6289.87951807229</v>
      </c>
      <c r="CB382" s="126">
        <f t="shared" si="500"/>
        <v>-650</v>
      </c>
      <c r="CC382" s="41">
        <f t="shared" si="480"/>
        <v>0</v>
      </c>
      <c r="CD382" s="41">
        <f t="shared" si="481"/>
        <v>0</v>
      </c>
      <c r="CE382" s="41">
        <f t="shared" si="482"/>
        <v>0</v>
      </c>
      <c r="CF382" s="41">
        <f t="shared" si="483"/>
        <v>650</v>
      </c>
      <c r="CG382" s="41">
        <f t="shared" si="484"/>
        <v>0</v>
      </c>
      <c r="CH382" s="112">
        <f t="shared" si="485"/>
        <v>0</v>
      </c>
      <c r="CI382" s="196">
        <f t="shared" si="501"/>
        <v>0</v>
      </c>
      <c r="CJ382" s="2">
        <f t="shared" si="502"/>
        <v>263.04216867469876</v>
      </c>
      <c r="CK382" s="200">
        <f t="shared" si="520"/>
        <v>0</v>
      </c>
      <c r="CL382" s="201">
        <f t="shared" si="521"/>
        <v>263.04216867469876</v>
      </c>
      <c r="CN382" s="126">
        <f t="shared" si="522"/>
        <v>263.04216867469876</v>
      </c>
      <c r="CO382" s="50">
        <f t="shared" si="503"/>
        <v>3.0285398230088492E-3</v>
      </c>
      <c r="CP382" s="40">
        <f t="shared" si="504"/>
        <v>25.5</v>
      </c>
      <c r="CQ382" s="41">
        <f t="shared" si="505"/>
        <v>160391.92771084339</v>
      </c>
      <c r="CR382" s="41">
        <f t="shared" si="506"/>
        <v>160391.92771084339</v>
      </c>
      <c r="CS382" s="41">
        <f t="shared" si="507"/>
        <v>0</v>
      </c>
      <c r="CT382" s="41">
        <f t="shared" si="508"/>
        <v>42189840.502975754</v>
      </c>
      <c r="CU382" s="112">
        <f t="shared" si="509"/>
        <v>0</v>
      </c>
    </row>
    <row r="383" spans="2:99" x14ac:dyDescent="0.25">
      <c r="B383" s="129">
        <v>39</v>
      </c>
      <c r="C383" s="114">
        <f>+$D$77-(B383-0.5)*$G$337</f>
        <v>254.05662650602409</v>
      </c>
      <c r="D383" s="41" t="str">
        <f t="shared" si="512"/>
        <v/>
      </c>
      <c r="E383" s="41">
        <f t="shared" si="426"/>
        <v>895.94337349397597</v>
      </c>
      <c r="F383" s="41">
        <f t="shared" si="427"/>
        <v>750</v>
      </c>
      <c r="G383" s="41">
        <f t="shared" si="428"/>
        <v>1404.056626506024</v>
      </c>
      <c r="H383" s="41" t="str">
        <f t="shared" si="429"/>
        <v/>
      </c>
      <c r="I383" s="41">
        <f t="shared" si="430"/>
        <v>-1404.056626506024</v>
      </c>
      <c r="J383" s="41">
        <f t="shared" si="431"/>
        <v>-750</v>
      </c>
      <c r="K383" s="121">
        <f t="shared" si="432"/>
        <v>-895.94337349397597</v>
      </c>
      <c r="L383" s="126" t="str">
        <f t="shared" si="513"/>
        <v/>
      </c>
      <c r="M383" s="41">
        <f t="shared" si="433"/>
        <v>-104.05662650602407</v>
      </c>
      <c r="N383" s="41">
        <f t="shared" si="434"/>
        <v>-150</v>
      </c>
      <c r="O383" s="41">
        <f t="shared" si="435"/>
        <v>404.05662650602403</v>
      </c>
      <c r="P383" s="41" t="str">
        <f t="shared" si="436"/>
        <v/>
      </c>
      <c r="Q383" s="41">
        <f t="shared" si="437"/>
        <v>-1104.056626506024</v>
      </c>
      <c r="R383" s="41">
        <f t="shared" si="438"/>
        <v>-550</v>
      </c>
      <c r="S383" s="112">
        <f t="shared" si="439"/>
        <v>-595.94337349397597</v>
      </c>
      <c r="T383" s="123" t="str">
        <f t="shared" si="514"/>
        <v/>
      </c>
      <c r="U383" s="41">
        <f t="shared" si="440"/>
        <v>595.94337349397597</v>
      </c>
      <c r="V383" s="41">
        <f t="shared" si="441"/>
        <v>550</v>
      </c>
      <c r="W383" s="41">
        <f t="shared" si="442"/>
        <v>1104.056626506024</v>
      </c>
      <c r="X383" s="41" t="str">
        <f t="shared" si="443"/>
        <v/>
      </c>
      <c r="Y383" s="41">
        <f t="shared" si="444"/>
        <v>-404.05662650602403</v>
      </c>
      <c r="Z383" s="41">
        <f t="shared" si="445"/>
        <v>150</v>
      </c>
      <c r="AA383" s="41">
        <f t="shared" si="446"/>
        <v>104.05662650602407</v>
      </c>
      <c r="AB383" s="53"/>
      <c r="AC383" s="126" t="str">
        <f t="shared" si="515"/>
        <v/>
      </c>
      <c r="AD383" s="41" t="str">
        <f t="shared" si="447"/>
        <v/>
      </c>
      <c r="AE383" s="41">
        <f t="shared" si="448"/>
        <v>750</v>
      </c>
      <c r="AF383" s="41" t="str">
        <f t="shared" si="449"/>
        <v/>
      </c>
      <c r="AG383" s="41" t="str">
        <f t="shared" si="450"/>
        <v/>
      </c>
      <c r="AH383" s="41" t="str">
        <f t="shared" si="451"/>
        <v/>
      </c>
      <c r="AI383" s="41">
        <f t="shared" si="452"/>
        <v>-750</v>
      </c>
      <c r="AJ383" s="112" t="str">
        <f t="shared" si="453"/>
        <v/>
      </c>
      <c r="AK383" s="126" t="str">
        <f t="shared" si="516"/>
        <v/>
      </c>
      <c r="AL383" s="41" t="str">
        <f t="shared" si="454"/>
        <v/>
      </c>
      <c r="AM383" s="41">
        <f t="shared" si="455"/>
        <v>-150</v>
      </c>
      <c r="AN383" s="41" t="str">
        <f t="shared" si="456"/>
        <v/>
      </c>
      <c r="AO383" s="41" t="str">
        <f t="shared" si="457"/>
        <v/>
      </c>
      <c r="AP383" s="41" t="str">
        <f t="shared" si="458"/>
        <v/>
      </c>
      <c r="AQ383" s="41">
        <f t="shared" si="459"/>
        <v>-550</v>
      </c>
      <c r="AR383" s="112" t="str">
        <f t="shared" si="460"/>
        <v/>
      </c>
      <c r="AS383" s="123" t="str">
        <f t="shared" si="517"/>
        <v/>
      </c>
      <c r="AT383" s="41" t="str">
        <f t="shared" si="461"/>
        <v/>
      </c>
      <c r="AU383" s="41">
        <f t="shared" si="462"/>
        <v>550</v>
      </c>
      <c r="AV383" s="41" t="str">
        <f t="shared" si="463"/>
        <v/>
      </c>
      <c r="AW383" s="41" t="str">
        <f t="shared" si="464"/>
        <v/>
      </c>
      <c r="AX383" s="41" t="str">
        <f t="shared" si="465"/>
        <v/>
      </c>
      <c r="AY383" s="41">
        <f t="shared" si="466"/>
        <v>150</v>
      </c>
      <c r="AZ383" s="41" t="str">
        <f t="shared" si="518"/>
        <v/>
      </c>
      <c r="BA383" s="53"/>
      <c r="BB383" s="147" cm="1">
        <f t="array" ref="BB383:BG383">IFERROR(_xlfn._xlws.SORT(_xlfn.UNIQUE(_xlfn._xlws.FILTER($AC383:$AZ383,ISNUMBER($AC383:$AZ383)),TRUE),,,TRUE),"")</f>
        <v>-750</v>
      </c>
      <c r="BC383" s="51">
        <v>-550</v>
      </c>
      <c r="BD383" s="51">
        <v>-150</v>
      </c>
      <c r="BE383" s="51">
        <v>150</v>
      </c>
      <c r="BF383" s="51">
        <v>550</v>
      </c>
      <c r="BG383" s="51">
        <v>750</v>
      </c>
      <c r="BH383" s="51"/>
      <c r="BI383" s="51"/>
      <c r="BJ383" s="51">
        <f t="shared" si="519"/>
        <v>254.05662650602409</v>
      </c>
      <c r="BK383" s="51">
        <f t="shared" si="467"/>
        <v>254.05662650602409</v>
      </c>
      <c r="BL383" s="51">
        <f t="shared" si="468"/>
        <v>254.05662650602409</v>
      </c>
      <c r="BM383" s="51">
        <f t="shared" si="469"/>
        <v>254.05662650602409</v>
      </c>
      <c r="BN383" s="51">
        <f t="shared" si="470"/>
        <v>254.05662650602409</v>
      </c>
      <c r="BO383" s="51">
        <f t="shared" si="471"/>
        <v>254.05662650602409</v>
      </c>
      <c r="BP383" s="51" t="str">
        <f t="shared" si="472"/>
        <v/>
      </c>
      <c r="BQ383" s="148" t="str">
        <f t="shared" si="473"/>
        <v/>
      </c>
      <c r="BR383" s="170">
        <f t="shared" si="497"/>
        <v>6</v>
      </c>
      <c r="BS383" s="172">
        <f t="shared" si="498"/>
        <v>200</v>
      </c>
      <c r="BT383" s="172" t="str">
        <f t="shared" si="474"/>
        <v>hole</v>
      </c>
      <c r="BU383" s="172">
        <f t="shared" si="475"/>
        <v>300</v>
      </c>
      <c r="BV383" s="172" t="str">
        <f t="shared" si="476"/>
        <v>hole</v>
      </c>
      <c r="BW383" s="172">
        <f t="shared" si="477"/>
        <v>200</v>
      </c>
      <c r="BX383" s="172">
        <f t="shared" si="478"/>
        <v>0</v>
      </c>
      <c r="BY383" s="173">
        <f t="shared" si="479"/>
        <v>0</v>
      </c>
      <c r="BZ383" s="123" cm="1">
        <f t="array" ref="BZ383">IF(ISEVEN(BR383),SUM(BS383:BY383),SUM(ABS(BS383:BY383)))</f>
        <v>700</v>
      </c>
      <c r="CA383" s="112">
        <f t="shared" si="499"/>
        <v>6289.87951807229</v>
      </c>
      <c r="CB383" s="126">
        <f t="shared" si="500"/>
        <v>-650</v>
      </c>
      <c r="CC383" s="41">
        <f t="shared" si="480"/>
        <v>0</v>
      </c>
      <c r="CD383" s="41">
        <f t="shared" si="481"/>
        <v>0</v>
      </c>
      <c r="CE383" s="41">
        <f t="shared" si="482"/>
        <v>0</v>
      </c>
      <c r="CF383" s="41">
        <f t="shared" si="483"/>
        <v>650</v>
      </c>
      <c r="CG383" s="41">
        <f t="shared" si="484"/>
        <v>0</v>
      </c>
      <c r="CH383" s="112">
        <f t="shared" si="485"/>
        <v>0</v>
      </c>
      <c r="CI383" s="196">
        <f t="shared" si="501"/>
        <v>0</v>
      </c>
      <c r="CJ383" s="2">
        <f t="shared" si="502"/>
        <v>254.05662650602409</v>
      </c>
      <c r="CK383" s="200">
        <f t="shared" si="520"/>
        <v>0</v>
      </c>
      <c r="CL383" s="201">
        <f t="shared" si="521"/>
        <v>254.05662650602409</v>
      </c>
      <c r="CN383" s="126">
        <f t="shared" si="522"/>
        <v>254.05662650602409</v>
      </c>
      <c r="CO383" s="50">
        <f t="shared" si="503"/>
        <v>2.9625398230088496E-3</v>
      </c>
      <c r="CP383" s="40">
        <f t="shared" si="504"/>
        <v>25.5</v>
      </c>
      <c r="CQ383" s="41">
        <f t="shared" si="505"/>
        <v>160391.92771084339</v>
      </c>
      <c r="CR383" s="41">
        <f t="shared" si="506"/>
        <v>160391.92771084339</v>
      </c>
      <c r="CS383" s="41">
        <f t="shared" si="507"/>
        <v>0</v>
      </c>
      <c r="CT383" s="41">
        <f t="shared" si="508"/>
        <v>40748632.073014952</v>
      </c>
      <c r="CU383" s="112">
        <f t="shared" si="509"/>
        <v>0</v>
      </c>
    </row>
    <row r="384" spans="2:99" x14ac:dyDescent="0.25">
      <c r="B384" s="129">
        <v>40</v>
      </c>
      <c r="C384" s="114">
        <f>+$D$77-(B384-0.5)*$G$337</f>
        <v>245.07108433734936</v>
      </c>
      <c r="D384" s="41" t="str">
        <f t="shared" si="512"/>
        <v/>
      </c>
      <c r="E384" s="41">
        <f t="shared" si="426"/>
        <v>904.92891566265064</v>
      </c>
      <c r="F384" s="41">
        <f t="shared" si="427"/>
        <v>750</v>
      </c>
      <c r="G384" s="41">
        <f t="shared" si="428"/>
        <v>1395.0710843373495</v>
      </c>
      <c r="H384" s="41" t="str">
        <f t="shared" si="429"/>
        <v/>
      </c>
      <c r="I384" s="41">
        <f t="shared" si="430"/>
        <v>-1395.0710843373495</v>
      </c>
      <c r="J384" s="41">
        <f t="shared" si="431"/>
        <v>-750</v>
      </c>
      <c r="K384" s="121">
        <f t="shared" si="432"/>
        <v>-904.92891566265064</v>
      </c>
      <c r="L384" s="126" t="str">
        <f t="shared" si="513"/>
        <v/>
      </c>
      <c r="M384" s="41">
        <f t="shared" si="433"/>
        <v>-95.071084337349347</v>
      </c>
      <c r="N384" s="41">
        <f t="shared" si="434"/>
        <v>-150</v>
      </c>
      <c r="O384" s="41">
        <f t="shared" si="435"/>
        <v>395.0710843373493</v>
      </c>
      <c r="P384" s="41" t="str">
        <f t="shared" si="436"/>
        <v/>
      </c>
      <c r="Q384" s="41">
        <f t="shared" si="437"/>
        <v>-1095.0710843373492</v>
      </c>
      <c r="R384" s="41">
        <f t="shared" si="438"/>
        <v>-550</v>
      </c>
      <c r="S384" s="112">
        <f t="shared" si="439"/>
        <v>-604.92891566265064</v>
      </c>
      <c r="T384" s="123" t="str">
        <f t="shared" si="514"/>
        <v/>
      </c>
      <c r="U384" s="41">
        <f t="shared" si="440"/>
        <v>604.92891566265064</v>
      </c>
      <c r="V384" s="41">
        <f t="shared" si="441"/>
        <v>550</v>
      </c>
      <c r="W384" s="41">
        <f t="shared" si="442"/>
        <v>1095.0710843373492</v>
      </c>
      <c r="X384" s="41" t="str">
        <f t="shared" si="443"/>
        <v/>
      </c>
      <c r="Y384" s="41">
        <f t="shared" si="444"/>
        <v>-395.0710843373493</v>
      </c>
      <c r="Z384" s="41">
        <f t="shared" si="445"/>
        <v>150</v>
      </c>
      <c r="AA384" s="41">
        <f t="shared" si="446"/>
        <v>95.071084337349347</v>
      </c>
      <c r="AB384" s="53"/>
      <c r="AC384" s="126" t="str">
        <f t="shared" si="515"/>
        <v/>
      </c>
      <c r="AD384" s="41" t="str">
        <f t="shared" si="447"/>
        <v/>
      </c>
      <c r="AE384" s="41">
        <f t="shared" si="448"/>
        <v>750</v>
      </c>
      <c r="AF384" s="41" t="str">
        <f t="shared" si="449"/>
        <v/>
      </c>
      <c r="AG384" s="41" t="str">
        <f t="shared" si="450"/>
        <v/>
      </c>
      <c r="AH384" s="41" t="str">
        <f t="shared" si="451"/>
        <v/>
      </c>
      <c r="AI384" s="41">
        <f t="shared" si="452"/>
        <v>-750</v>
      </c>
      <c r="AJ384" s="112" t="str">
        <f t="shared" si="453"/>
        <v/>
      </c>
      <c r="AK384" s="126" t="str">
        <f t="shared" si="516"/>
        <v/>
      </c>
      <c r="AL384" s="41" t="str">
        <f t="shared" si="454"/>
        <v/>
      </c>
      <c r="AM384" s="41">
        <f t="shared" si="455"/>
        <v>-150</v>
      </c>
      <c r="AN384" s="41" t="str">
        <f t="shared" si="456"/>
        <v/>
      </c>
      <c r="AO384" s="41" t="str">
        <f t="shared" si="457"/>
        <v/>
      </c>
      <c r="AP384" s="41" t="str">
        <f t="shared" si="458"/>
        <v/>
      </c>
      <c r="AQ384" s="41">
        <f t="shared" si="459"/>
        <v>-550</v>
      </c>
      <c r="AR384" s="112" t="str">
        <f t="shared" si="460"/>
        <v/>
      </c>
      <c r="AS384" s="123" t="str">
        <f t="shared" si="517"/>
        <v/>
      </c>
      <c r="AT384" s="41" t="str">
        <f t="shared" si="461"/>
        <v/>
      </c>
      <c r="AU384" s="41">
        <f t="shared" si="462"/>
        <v>550</v>
      </c>
      <c r="AV384" s="41" t="str">
        <f t="shared" si="463"/>
        <v/>
      </c>
      <c r="AW384" s="41" t="str">
        <f t="shared" si="464"/>
        <v/>
      </c>
      <c r="AX384" s="41" t="str">
        <f t="shared" si="465"/>
        <v/>
      </c>
      <c r="AY384" s="41">
        <f t="shared" si="466"/>
        <v>150</v>
      </c>
      <c r="AZ384" s="41" t="str">
        <f t="shared" si="518"/>
        <v/>
      </c>
      <c r="BA384" s="53"/>
      <c r="BB384" s="147" cm="1">
        <f t="array" ref="BB384:BG384">IFERROR(_xlfn._xlws.SORT(_xlfn.UNIQUE(_xlfn._xlws.FILTER($AC384:$AZ384,ISNUMBER($AC384:$AZ384)),TRUE),,,TRUE),"")</f>
        <v>-750</v>
      </c>
      <c r="BC384" s="51">
        <v>-550</v>
      </c>
      <c r="BD384" s="51">
        <v>-150</v>
      </c>
      <c r="BE384" s="51">
        <v>150</v>
      </c>
      <c r="BF384" s="51">
        <v>550</v>
      </c>
      <c r="BG384" s="51">
        <v>750</v>
      </c>
      <c r="BH384" s="51"/>
      <c r="BI384" s="51"/>
      <c r="BJ384" s="51">
        <f t="shared" si="519"/>
        <v>245.07108433734936</v>
      </c>
      <c r="BK384" s="51">
        <f t="shared" si="467"/>
        <v>245.07108433734936</v>
      </c>
      <c r="BL384" s="51">
        <f t="shared" si="468"/>
        <v>245.07108433734936</v>
      </c>
      <c r="BM384" s="51">
        <f t="shared" si="469"/>
        <v>245.07108433734936</v>
      </c>
      <c r="BN384" s="51">
        <f t="shared" si="470"/>
        <v>245.07108433734936</v>
      </c>
      <c r="BO384" s="51">
        <f t="shared" si="471"/>
        <v>245.07108433734936</v>
      </c>
      <c r="BP384" s="51" t="str">
        <f t="shared" si="472"/>
        <v/>
      </c>
      <c r="BQ384" s="148" t="str">
        <f t="shared" si="473"/>
        <v/>
      </c>
      <c r="BR384" s="170">
        <f t="shared" si="497"/>
        <v>6</v>
      </c>
      <c r="BS384" s="172">
        <f t="shared" si="498"/>
        <v>200</v>
      </c>
      <c r="BT384" s="172" t="str">
        <f t="shared" si="474"/>
        <v>hole</v>
      </c>
      <c r="BU384" s="172">
        <f t="shared" si="475"/>
        <v>300</v>
      </c>
      <c r="BV384" s="172" t="str">
        <f t="shared" si="476"/>
        <v>hole</v>
      </c>
      <c r="BW384" s="172">
        <f t="shared" si="477"/>
        <v>200</v>
      </c>
      <c r="BX384" s="172">
        <f t="shared" si="478"/>
        <v>0</v>
      </c>
      <c r="BY384" s="173">
        <f t="shared" si="479"/>
        <v>0</v>
      </c>
      <c r="BZ384" s="123" cm="1">
        <f t="array" ref="BZ384">IF(ISEVEN(BR384),SUM(BS384:BY384),SUM(ABS(BS384:BY384)))</f>
        <v>700</v>
      </c>
      <c r="CA384" s="112">
        <f t="shared" si="499"/>
        <v>6289.87951807229</v>
      </c>
      <c r="CB384" s="126">
        <f t="shared" si="500"/>
        <v>-650</v>
      </c>
      <c r="CC384" s="41">
        <f t="shared" si="480"/>
        <v>0</v>
      </c>
      <c r="CD384" s="41">
        <f t="shared" si="481"/>
        <v>0</v>
      </c>
      <c r="CE384" s="41">
        <f t="shared" si="482"/>
        <v>0</v>
      </c>
      <c r="CF384" s="41">
        <f t="shared" si="483"/>
        <v>650</v>
      </c>
      <c r="CG384" s="41">
        <f t="shared" si="484"/>
        <v>0</v>
      </c>
      <c r="CH384" s="112">
        <f t="shared" si="485"/>
        <v>0</v>
      </c>
      <c r="CI384" s="196">
        <f t="shared" si="501"/>
        <v>0</v>
      </c>
      <c r="CJ384" s="2">
        <f t="shared" si="502"/>
        <v>245.07108433734936</v>
      </c>
      <c r="CK384" s="200">
        <f t="shared" si="520"/>
        <v>0</v>
      </c>
      <c r="CL384" s="201">
        <f t="shared" si="521"/>
        <v>245.07108433734936</v>
      </c>
      <c r="CN384" s="126">
        <f t="shared" si="522"/>
        <v>245.07108433734936</v>
      </c>
      <c r="CO384" s="50">
        <f t="shared" si="503"/>
        <v>2.8965398230088495E-3</v>
      </c>
      <c r="CP384" s="40">
        <f t="shared" si="504"/>
        <v>25.5</v>
      </c>
      <c r="CQ384" s="41">
        <f t="shared" si="505"/>
        <v>160391.92771084339</v>
      </c>
      <c r="CR384" s="41">
        <f t="shared" si="506"/>
        <v>160391.92771084339</v>
      </c>
      <c r="CS384" s="41">
        <f t="shared" si="507"/>
        <v>0</v>
      </c>
      <c r="CT384" s="41">
        <f t="shared" si="508"/>
        <v>39307423.643054143</v>
      </c>
      <c r="CU384" s="112">
        <f t="shared" si="509"/>
        <v>0</v>
      </c>
    </row>
    <row r="385" spans="2:99" x14ac:dyDescent="0.25">
      <c r="B385" s="129">
        <v>41</v>
      </c>
      <c r="C385" s="114">
        <f>+$D$77-(B385-0.5)*$G$337</f>
        <v>236.08554216867464</v>
      </c>
      <c r="D385" s="41" t="str">
        <f t="shared" si="512"/>
        <v/>
      </c>
      <c r="E385" s="41">
        <f t="shared" si="426"/>
        <v>913.91445783132542</v>
      </c>
      <c r="F385" s="41">
        <f t="shared" si="427"/>
        <v>750</v>
      </c>
      <c r="G385" s="41">
        <f t="shared" si="428"/>
        <v>1386.0855421686747</v>
      </c>
      <c r="H385" s="41" t="str">
        <f t="shared" si="429"/>
        <v/>
      </c>
      <c r="I385" s="41">
        <f t="shared" si="430"/>
        <v>-1386.0855421686747</v>
      </c>
      <c r="J385" s="41">
        <f t="shared" si="431"/>
        <v>-750</v>
      </c>
      <c r="K385" s="121">
        <f t="shared" si="432"/>
        <v>-913.91445783132542</v>
      </c>
      <c r="L385" s="126" t="str">
        <f t="shared" si="513"/>
        <v/>
      </c>
      <c r="M385" s="41">
        <f t="shared" si="433"/>
        <v>-86.085542168674621</v>
      </c>
      <c r="N385" s="41">
        <f t="shared" si="434"/>
        <v>-150</v>
      </c>
      <c r="O385" s="41">
        <f t="shared" si="435"/>
        <v>386.08554216867458</v>
      </c>
      <c r="P385" s="41" t="str">
        <f t="shared" si="436"/>
        <v/>
      </c>
      <c r="Q385" s="41">
        <f t="shared" si="437"/>
        <v>-1086.0855421686747</v>
      </c>
      <c r="R385" s="41">
        <f t="shared" si="438"/>
        <v>-550</v>
      </c>
      <c r="S385" s="112">
        <f t="shared" si="439"/>
        <v>-613.91445783132542</v>
      </c>
      <c r="T385" s="123" t="str">
        <f t="shared" si="514"/>
        <v/>
      </c>
      <c r="U385" s="41">
        <f t="shared" si="440"/>
        <v>613.91445783132542</v>
      </c>
      <c r="V385" s="41">
        <f t="shared" si="441"/>
        <v>550</v>
      </c>
      <c r="W385" s="41">
        <f t="shared" si="442"/>
        <v>1086.0855421686747</v>
      </c>
      <c r="X385" s="41" t="str">
        <f t="shared" si="443"/>
        <v/>
      </c>
      <c r="Y385" s="41">
        <f t="shared" si="444"/>
        <v>-386.08554216867458</v>
      </c>
      <c r="Z385" s="41">
        <f t="shared" si="445"/>
        <v>150</v>
      </c>
      <c r="AA385" s="41">
        <f t="shared" si="446"/>
        <v>86.085542168674621</v>
      </c>
      <c r="AB385" s="53"/>
      <c r="AC385" s="126" t="str">
        <f t="shared" si="515"/>
        <v/>
      </c>
      <c r="AD385" s="41" t="str">
        <f t="shared" si="447"/>
        <v/>
      </c>
      <c r="AE385" s="41">
        <f t="shared" si="448"/>
        <v>750</v>
      </c>
      <c r="AF385" s="41" t="str">
        <f t="shared" si="449"/>
        <v/>
      </c>
      <c r="AG385" s="41" t="str">
        <f t="shared" si="450"/>
        <v/>
      </c>
      <c r="AH385" s="41" t="str">
        <f t="shared" si="451"/>
        <v/>
      </c>
      <c r="AI385" s="41">
        <f t="shared" si="452"/>
        <v>-750</v>
      </c>
      <c r="AJ385" s="112" t="str">
        <f t="shared" si="453"/>
        <v/>
      </c>
      <c r="AK385" s="126" t="str">
        <f t="shared" si="516"/>
        <v/>
      </c>
      <c r="AL385" s="41" t="str">
        <f t="shared" si="454"/>
        <v/>
      </c>
      <c r="AM385" s="41">
        <f t="shared" si="455"/>
        <v>-150</v>
      </c>
      <c r="AN385" s="41" t="str">
        <f t="shared" si="456"/>
        <v/>
      </c>
      <c r="AO385" s="41" t="str">
        <f t="shared" si="457"/>
        <v/>
      </c>
      <c r="AP385" s="41" t="str">
        <f t="shared" si="458"/>
        <v/>
      </c>
      <c r="AQ385" s="41">
        <f t="shared" si="459"/>
        <v>-550</v>
      </c>
      <c r="AR385" s="112" t="str">
        <f t="shared" si="460"/>
        <v/>
      </c>
      <c r="AS385" s="123" t="str">
        <f t="shared" si="517"/>
        <v/>
      </c>
      <c r="AT385" s="41" t="str">
        <f t="shared" si="461"/>
        <v/>
      </c>
      <c r="AU385" s="41">
        <f t="shared" si="462"/>
        <v>550</v>
      </c>
      <c r="AV385" s="41" t="str">
        <f t="shared" si="463"/>
        <v/>
      </c>
      <c r="AW385" s="41" t="str">
        <f t="shared" si="464"/>
        <v/>
      </c>
      <c r="AX385" s="41" t="str">
        <f t="shared" si="465"/>
        <v/>
      </c>
      <c r="AY385" s="41">
        <f t="shared" si="466"/>
        <v>150</v>
      </c>
      <c r="AZ385" s="41" t="str">
        <f t="shared" si="518"/>
        <v/>
      </c>
      <c r="BA385" s="53"/>
      <c r="BB385" s="147" cm="1">
        <f t="array" ref="BB385:BG385">IFERROR(_xlfn._xlws.SORT(_xlfn.UNIQUE(_xlfn._xlws.FILTER($AC385:$AZ385,ISNUMBER($AC385:$AZ385)),TRUE),,,TRUE),"")</f>
        <v>-750</v>
      </c>
      <c r="BC385" s="51">
        <v>-550</v>
      </c>
      <c r="BD385" s="51">
        <v>-150</v>
      </c>
      <c r="BE385" s="51">
        <v>150</v>
      </c>
      <c r="BF385" s="51">
        <v>550</v>
      </c>
      <c r="BG385" s="51">
        <v>750</v>
      </c>
      <c r="BH385" s="51"/>
      <c r="BI385" s="51"/>
      <c r="BJ385" s="51">
        <f t="shared" si="519"/>
        <v>236.08554216867464</v>
      </c>
      <c r="BK385" s="51">
        <f t="shared" si="467"/>
        <v>236.08554216867464</v>
      </c>
      <c r="BL385" s="51">
        <f t="shared" si="468"/>
        <v>236.08554216867464</v>
      </c>
      <c r="BM385" s="51">
        <f t="shared" si="469"/>
        <v>236.08554216867464</v>
      </c>
      <c r="BN385" s="51">
        <f t="shared" si="470"/>
        <v>236.08554216867464</v>
      </c>
      <c r="BO385" s="51">
        <f t="shared" si="471"/>
        <v>236.08554216867464</v>
      </c>
      <c r="BP385" s="51" t="str">
        <f t="shared" si="472"/>
        <v/>
      </c>
      <c r="BQ385" s="148" t="str">
        <f t="shared" si="473"/>
        <v/>
      </c>
      <c r="BR385" s="170">
        <f t="shared" si="497"/>
        <v>6</v>
      </c>
      <c r="BS385" s="172">
        <f t="shared" si="498"/>
        <v>200</v>
      </c>
      <c r="BT385" s="172" t="str">
        <f t="shared" si="474"/>
        <v>hole</v>
      </c>
      <c r="BU385" s="172">
        <f t="shared" si="475"/>
        <v>300</v>
      </c>
      <c r="BV385" s="172" t="str">
        <f t="shared" si="476"/>
        <v>hole</v>
      </c>
      <c r="BW385" s="172">
        <f t="shared" si="477"/>
        <v>200</v>
      </c>
      <c r="BX385" s="172">
        <f t="shared" si="478"/>
        <v>0</v>
      </c>
      <c r="BY385" s="173">
        <f t="shared" si="479"/>
        <v>0</v>
      </c>
      <c r="BZ385" s="123" cm="1">
        <f t="array" ref="BZ385">IF(ISEVEN(BR385),SUM(BS385:BY385),SUM(ABS(BS385:BY385)))</f>
        <v>700</v>
      </c>
      <c r="CA385" s="112">
        <f t="shared" si="499"/>
        <v>6289.87951807229</v>
      </c>
      <c r="CB385" s="126">
        <f t="shared" si="500"/>
        <v>-650</v>
      </c>
      <c r="CC385" s="41">
        <f t="shared" si="480"/>
        <v>0</v>
      </c>
      <c r="CD385" s="41">
        <f t="shared" si="481"/>
        <v>0</v>
      </c>
      <c r="CE385" s="41">
        <f t="shared" si="482"/>
        <v>0</v>
      </c>
      <c r="CF385" s="41">
        <f t="shared" si="483"/>
        <v>650</v>
      </c>
      <c r="CG385" s="41">
        <f t="shared" si="484"/>
        <v>0</v>
      </c>
      <c r="CH385" s="112">
        <f t="shared" si="485"/>
        <v>0</v>
      </c>
      <c r="CI385" s="196">
        <f t="shared" si="501"/>
        <v>0</v>
      </c>
      <c r="CJ385" s="2">
        <f t="shared" si="502"/>
        <v>236.08554216867464</v>
      </c>
      <c r="CK385" s="200">
        <f t="shared" si="520"/>
        <v>0</v>
      </c>
      <c r="CL385" s="201">
        <f t="shared" si="521"/>
        <v>236.08554216867464</v>
      </c>
      <c r="CN385" s="126">
        <f t="shared" si="522"/>
        <v>236.08554216867464</v>
      </c>
      <c r="CO385" s="50">
        <f t="shared" si="503"/>
        <v>2.8305398230088494E-3</v>
      </c>
      <c r="CP385" s="40">
        <f t="shared" si="504"/>
        <v>25.5</v>
      </c>
      <c r="CQ385" s="41">
        <f t="shared" si="505"/>
        <v>160391.92771084339</v>
      </c>
      <c r="CR385" s="41">
        <f t="shared" si="506"/>
        <v>160391.92771084339</v>
      </c>
      <c r="CS385" s="41">
        <f t="shared" si="507"/>
        <v>0</v>
      </c>
      <c r="CT385" s="41">
        <f t="shared" si="508"/>
        <v>37866215.213093333</v>
      </c>
      <c r="CU385" s="112">
        <f t="shared" si="509"/>
        <v>0</v>
      </c>
    </row>
    <row r="386" spans="2:99" x14ac:dyDescent="0.25">
      <c r="B386" s="129">
        <v>42</v>
      </c>
      <c r="C386" s="114">
        <f>+$D$77-(B386-0.5)*$G$337</f>
        <v>227.09999999999997</v>
      </c>
      <c r="D386" s="41" t="str">
        <f t="shared" si="512"/>
        <v/>
      </c>
      <c r="E386" s="41">
        <f t="shared" si="426"/>
        <v>922.9</v>
      </c>
      <c r="F386" s="41">
        <f t="shared" si="427"/>
        <v>750</v>
      </c>
      <c r="G386" s="41">
        <f t="shared" si="428"/>
        <v>1377.1</v>
      </c>
      <c r="H386" s="41" t="str">
        <f t="shared" si="429"/>
        <v/>
      </c>
      <c r="I386" s="41">
        <f t="shared" si="430"/>
        <v>-1377.1</v>
      </c>
      <c r="J386" s="41">
        <f t="shared" si="431"/>
        <v>-750</v>
      </c>
      <c r="K386" s="121">
        <f t="shared" si="432"/>
        <v>-922.9</v>
      </c>
      <c r="L386" s="126" t="str">
        <f t="shared" si="513"/>
        <v/>
      </c>
      <c r="M386" s="41">
        <f t="shared" si="433"/>
        <v>-77.099999999999966</v>
      </c>
      <c r="N386" s="41">
        <f t="shared" si="434"/>
        <v>-150</v>
      </c>
      <c r="O386" s="41">
        <f t="shared" si="435"/>
        <v>377.1</v>
      </c>
      <c r="P386" s="41" t="str">
        <f t="shared" si="436"/>
        <v/>
      </c>
      <c r="Q386" s="41">
        <f t="shared" si="437"/>
        <v>-1077.0999999999999</v>
      </c>
      <c r="R386" s="41">
        <f t="shared" si="438"/>
        <v>-550</v>
      </c>
      <c r="S386" s="112">
        <f t="shared" si="439"/>
        <v>-622.9</v>
      </c>
      <c r="T386" s="123" t="str">
        <f t="shared" si="514"/>
        <v/>
      </c>
      <c r="U386" s="41">
        <f t="shared" si="440"/>
        <v>622.9</v>
      </c>
      <c r="V386" s="41">
        <f t="shared" si="441"/>
        <v>550</v>
      </c>
      <c r="W386" s="41">
        <f t="shared" si="442"/>
        <v>1077.0999999999999</v>
      </c>
      <c r="X386" s="41" t="str">
        <f t="shared" si="443"/>
        <v/>
      </c>
      <c r="Y386" s="41">
        <f t="shared" si="444"/>
        <v>-377.1</v>
      </c>
      <c r="Z386" s="41">
        <f t="shared" si="445"/>
        <v>150</v>
      </c>
      <c r="AA386" s="41">
        <f t="shared" si="446"/>
        <v>77.099999999999966</v>
      </c>
      <c r="AB386" s="53"/>
      <c r="AC386" s="126" t="str">
        <f t="shared" si="515"/>
        <v/>
      </c>
      <c r="AD386" s="41" t="str">
        <f t="shared" si="447"/>
        <v/>
      </c>
      <c r="AE386" s="41">
        <f t="shared" si="448"/>
        <v>750</v>
      </c>
      <c r="AF386" s="41" t="str">
        <f t="shared" si="449"/>
        <v/>
      </c>
      <c r="AG386" s="41" t="str">
        <f t="shared" si="450"/>
        <v/>
      </c>
      <c r="AH386" s="41" t="str">
        <f t="shared" si="451"/>
        <v/>
      </c>
      <c r="AI386" s="41">
        <f t="shared" si="452"/>
        <v>-750</v>
      </c>
      <c r="AJ386" s="112" t="str">
        <f t="shared" si="453"/>
        <v/>
      </c>
      <c r="AK386" s="126" t="str">
        <f t="shared" si="516"/>
        <v/>
      </c>
      <c r="AL386" s="41" t="str">
        <f t="shared" si="454"/>
        <v/>
      </c>
      <c r="AM386" s="41">
        <f t="shared" si="455"/>
        <v>-150</v>
      </c>
      <c r="AN386" s="41" t="str">
        <f t="shared" si="456"/>
        <v/>
      </c>
      <c r="AO386" s="41" t="str">
        <f t="shared" si="457"/>
        <v/>
      </c>
      <c r="AP386" s="41" t="str">
        <f t="shared" si="458"/>
        <v/>
      </c>
      <c r="AQ386" s="41">
        <f t="shared" si="459"/>
        <v>-550</v>
      </c>
      <c r="AR386" s="112" t="str">
        <f t="shared" si="460"/>
        <v/>
      </c>
      <c r="AS386" s="123" t="str">
        <f t="shared" si="517"/>
        <v/>
      </c>
      <c r="AT386" s="41" t="str">
        <f t="shared" si="461"/>
        <v/>
      </c>
      <c r="AU386" s="41">
        <f t="shared" si="462"/>
        <v>550</v>
      </c>
      <c r="AV386" s="41" t="str">
        <f t="shared" si="463"/>
        <v/>
      </c>
      <c r="AW386" s="41" t="str">
        <f t="shared" si="464"/>
        <v/>
      </c>
      <c r="AX386" s="41" t="str">
        <f t="shared" si="465"/>
        <v/>
      </c>
      <c r="AY386" s="41">
        <f t="shared" si="466"/>
        <v>150</v>
      </c>
      <c r="AZ386" s="41" t="str">
        <f t="shared" si="518"/>
        <v/>
      </c>
      <c r="BA386" s="53"/>
      <c r="BB386" s="147" cm="1">
        <f t="array" ref="BB386:BG386">IFERROR(_xlfn._xlws.SORT(_xlfn.UNIQUE(_xlfn._xlws.FILTER($AC386:$AZ386,ISNUMBER($AC386:$AZ386)),TRUE),,,TRUE),"")</f>
        <v>-750</v>
      </c>
      <c r="BC386" s="51">
        <v>-550</v>
      </c>
      <c r="BD386" s="51">
        <v>-150</v>
      </c>
      <c r="BE386" s="51">
        <v>150</v>
      </c>
      <c r="BF386" s="51">
        <v>550</v>
      </c>
      <c r="BG386" s="51">
        <v>750</v>
      </c>
      <c r="BH386" s="51"/>
      <c r="BI386" s="51"/>
      <c r="BJ386" s="51">
        <f t="shared" si="519"/>
        <v>227.09999999999997</v>
      </c>
      <c r="BK386" s="51">
        <f t="shared" si="467"/>
        <v>227.09999999999997</v>
      </c>
      <c r="BL386" s="51">
        <f t="shared" si="468"/>
        <v>227.09999999999997</v>
      </c>
      <c r="BM386" s="51">
        <f t="shared" si="469"/>
        <v>227.09999999999997</v>
      </c>
      <c r="BN386" s="51">
        <f t="shared" si="470"/>
        <v>227.09999999999997</v>
      </c>
      <c r="BO386" s="51">
        <f t="shared" si="471"/>
        <v>227.09999999999997</v>
      </c>
      <c r="BP386" s="51" t="str">
        <f t="shared" si="472"/>
        <v/>
      </c>
      <c r="BQ386" s="148" t="str">
        <f t="shared" si="473"/>
        <v/>
      </c>
      <c r="BR386" s="170">
        <f t="shared" si="497"/>
        <v>6</v>
      </c>
      <c r="BS386" s="172">
        <f t="shared" si="498"/>
        <v>200</v>
      </c>
      <c r="BT386" s="172" t="str">
        <f t="shared" si="474"/>
        <v>hole</v>
      </c>
      <c r="BU386" s="172">
        <f t="shared" si="475"/>
        <v>300</v>
      </c>
      <c r="BV386" s="172" t="str">
        <f t="shared" si="476"/>
        <v>hole</v>
      </c>
      <c r="BW386" s="172">
        <f t="shared" si="477"/>
        <v>200</v>
      </c>
      <c r="BX386" s="172">
        <f t="shared" si="478"/>
        <v>0</v>
      </c>
      <c r="BY386" s="173">
        <f t="shared" si="479"/>
        <v>0</v>
      </c>
      <c r="BZ386" s="123" cm="1">
        <f t="array" ref="BZ386">IF(ISEVEN(BR386),SUM(BS386:BY386),SUM(ABS(BS386:BY386)))</f>
        <v>700</v>
      </c>
      <c r="CA386" s="112">
        <f t="shared" si="499"/>
        <v>6289.87951807229</v>
      </c>
      <c r="CB386" s="126">
        <f t="shared" si="500"/>
        <v>-650</v>
      </c>
      <c r="CC386" s="41">
        <f t="shared" si="480"/>
        <v>0</v>
      </c>
      <c r="CD386" s="41">
        <f t="shared" si="481"/>
        <v>0</v>
      </c>
      <c r="CE386" s="41">
        <f t="shared" si="482"/>
        <v>0</v>
      </c>
      <c r="CF386" s="41">
        <f t="shared" si="483"/>
        <v>650</v>
      </c>
      <c r="CG386" s="41">
        <f t="shared" si="484"/>
        <v>0</v>
      </c>
      <c r="CH386" s="112">
        <f t="shared" si="485"/>
        <v>0</v>
      </c>
      <c r="CI386" s="196">
        <f t="shared" si="501"/>
        <v>0</v>
      </c>
      <c r="CJ386" s="2">
        <f t="shared" si="502"/>
        <v>227.09999999999997</v>
      </c>
      <c r="CK386" s="200">
        <f t="shared" si="520"/>
        <v>0</v>
      </c>
      <c r="CL386" s="201">
        <f t="shared" si="521"/>
        <v>227.09999999999997</v>
      </c>
      <c r="CN386" s="126">
        <f t="shared" si="522"/>
        <v>227.09999999999997</v>
      </c>
      <c r="CO386" s="50">
        <f t="shared" si="503"/>
        <v>2.7645398230088493E-3</v>
      </c>
      <c r="CP386" s="40">
        <f t="shared" si="504"/>
        <v>25.5</v>
      </c>
      <c r="CQ386" s="41">
        <f t="shared" si="505"/>
        <v>160391.92771084339</v>
      </c>
      <c r="CR386" s="41">
        <f t="shared" si="506"/>
        <v>160391.92771084339</v>
      </c>
      <c r="CS386" s="41">
        <f t="shared" si="507"/>
        <v>0</v>
      </c>
      <c r="CT386" s="41">
        <f t="shared" si="508"/>
        <v>36425006.783132531</v>
      </c>
      <c r="CU386" s="112">
        <f t="shared" si="509"/>
        <v>0</v>
      </c>
    </row>
    <row r="387" spans="2:99" x14ac:dyDescent="0.25">
      <c r="B387" s="129">
        <v>43</v>
      </c>
      <c r="C387" s="114">
        <f>+$D$77-(B387-0.5)*$G$337</f>
        <v>218.11445783132524</v>
      </c>
      <c r="D387" s="41" t="str">
        <f t="shared" si="512"/>
        <v/>
      </c>
      <c r="E387" s="41">
        <f t="shared" si="426"/>
        <v>931.88554216867476</v>
      </c>
      <c r="F387" s="41">
        <f t="shared" si="427"/>
        <v>750</v>
      </c>
      <c r="G387" s="41">
        <f t="shared" si="428"/>
        <v>1368.1144578313251</v>
      </c>
      <c r="H387" s="41" t="str">
        <f t="shared" si="429"/>
        <v/>
      </c>
      <c r="I387" s="41">
        <f t="shared" si="430"/>
        <v>-1368.1144578313251</v>
      </c>
      <c r="J387" s="41">
        <f t="shared" si="431"/>
        <v>-750</v>
      </c>
      <c r="K387" s="121">
        <f t="shared" si="432"/>
        <v>-931.88554216867476</v>
      </c>
      <c r="L387" s="126" t="str">
        <f t="shared" si="513"/>
        <v/>
      </c>
      <c r="M387" s="41">
        <f t="shared" si="433"/>
        <v>-68.11445783132524</v>
      </c>
      <c r="N387" s="41">
        <f t="shared" si="434"/>
        <v>-150</v>
      </c>
      <c r="O387" s="41">
        <f t="shared" si="435"/>
        <v>368.1144578313253</v>
      </c>
      <c r="P387" s="41" t="str">
        <f t="shared" si="436"/>
        <v/>
      </c>
      <c r="Q387" s="41">
        <f t="shared" si="437"/>
        <v>-1068.1144578313254</v>
      </c>
      <c r="R387" s="41">
        <f t="shared" si="438"/>
        <v>-550</v>
      </c>
      <c r="S387" s="112">
        <f t="shared" si="439"/>
        <v>-631.88554216867476</v>
      </c>
      <c r="T387" s="123" t="str">
        <f t="shared" si="514"/>
        <v/>
      </c>
      <c r="U387" s="41">
        <f t="shared" si="440"/>
        <v>631.88554216867476</v>
      </c>
      <c r="V387" s="41">
        <f t="shared" si="441"/>
        <v>550</v>
      </c>
      <c r="W387" s="41">
        <f t="shared" si="442"/>
        <v>1068.1144578313254</v>
      </c>
      <c r="X387" s="41" t="str">
        <f t="shared" si="443"/>
        <v/>
      </c>
      <c r="Y387" s="41">
        <f t="shared" si="444"/>
        <v>-368.1144578313253</v>
      </c>
      <c r="Z387" s="41">
        <f t="shared" si="445"/>
        <v>150</v>
      </c>
      <c r="AA387" s="41">
        <f t="shared" si="446"/>
        <v>68.11445783132524</v>
      </c>
      <c r="AB387" s="53"/>
      <c r="AC387" s="126" t="str">
        <f t="shared" si="515"/>
        <v/>
      </c>
      <c r="AD387" s="41" t="str">
        <f t="shared" si="447"/>
        <v/>
      </c>
      <c r="AE387" s="41">
        <f t="shared" si="448"/>
        <v>750</v>
      </c>
      <c r="AF387" s="41" t="str">
        <f t="shared" si="449"/>
        <v/>
      </c>
      <c r="AG387" s="41" t="str">
        <f t="shared" si="450"/>
        <v/>
      </c>
      <c r="AH387" s="41" t="str">
        <f t="shared" si="451"/>
        <v/>
      </c>
      <c r="AI387" s="41">
        <f t="shared" si="452"/>
        <v>-750</v>
      </c>
      <c r="AJ387" s="112" t="str">
        <f t="shared" si="453"/>
        <v/>
      </c>
      <c r="AK387" s="126" t="str">
        <f t="shared" si="516"/>
        <v/>
      </c>
      <c r="AL387" s="41" t="str">
        <f t="shared" si="454"/>
        <v/>
      </c>
      <c r="AM387" s="41">
        <f t="shared" si="455"/>
        <v>-150</v>
      </c>
      <c r="AN387" s="41" t="str">
        <f t="shared" si="456"/>
        <v/>
      </c>
      <c r="AO387" s="41" t="str">
        <f t="shared" si="457"/>
        <v/>
      </c>
      <c r="AP387" s="41" t="str">
        <f t="shared" si="458"/>
        <v/>
      </c>
      <c r="AQ387" s="41">
        <f t="shared" si="459"/>
        <v>-550</v>
      </c>
      <c r="AR387" s="112" t="str">
        <f t="shared" si="460"/>
        <v/>
      </c>
      <c r="AS387" s="123" t="str">
        <f t="shared" si="517"/>
        <v/>
      </c>
      <c r="AT387" s="41" t="str">
        <f t="shared" si="461"/>
        <v/>
      </c>
      <c r="AU387" s="41">
        <f t="shared" si="462"/>
        <v>550</v>
      </c>
      <c r="AV387" s="41" t="str">
        <f t="shared" si="463"/>
        <v/>
      </c>
      <c r="AW387" s="41" t="str">
        <f t="shared" si="464"/>
        <v/>
      </c>
      <c r="AX387" s="41" t="str">
        <f t="shared" si="465"/>
        <v/>
      </c>
      <c r="AY387" s="41">
        <f t="shared" si="466"/>
        <v>150</v>
      </c>
      <c r="AZ387" s="41" t="str">
        <f t="shared" si="518"/>
        <v/>
      </c>
      <c r="BA387" s="53"/>
      <c r="BB387" s="147" cm="1">
        <f t="array" ref="BB387:BG387">IFERROR(_xlfn._xlws.SORT(_xlfn.UNIQUE(_xlfn._xlws.FILTER($AC387:$AZ387,ISNUMBER($AC387:$AZ387)),TRUE),,,TRUE),"")</f>
        <v>-750</v>
      </c>
      <c r="BC387" s="51">
        <v>-550</v>
      </c>
      <c r="BD387" s="51">
        <v>-150</v>
      </c>
      <c r="BE387" s="51">
        <v>150</v>
      </c>
      <c r="BF387" s="51">
        <v>550</v>
      </c>
      <c r="BG387" s="51">
        <v>750</v>
      </c>
      <c r="BH387" s="51"/>
      <c r="BI387" s="51"/>
      <c r="BJ387" s="51">
        <f t="shared" si="519"/>
        <v>218.11445783132524</v>
      </c>
      <c r="BK387" s="51">
        <f t="shared" si="467"/>
        <v>218.11445783132524</v>
      </c>
      <c r="BL387" s="51">
        <f t="shared" si="468"/>
        <v>218.11445783132524</v>
      </c>
      <c r="BM387" s="51">
        <f t="shared" si="469"/>
        <v>218.11445783132524</v>
      </c>
      <c r="BN387" s="51">
        <f t="shared" si="470"/>
        <v>218.11445783132524</v>
      </c>
      <c r="BO387" s="51">
        <f t="shared" si="471"/>
        <v>218.11445783132524</v>
      </c>
      <c r="BP387" s="51" t="str">
        <f t="shared" si="472"/>
        <v/>
      </c>
      <c r="BQ387" s="148" t="str">
        <f t="shared" si="473"/>
        <v/>
      </c>
      <c r="BR387" s="170">
        <f t="shared" si="497"/>
        <v>6</v>
      </c>
      <c r="BS387" s="172">
        <f t="shared" si="498"/>
        <v>200</v>
      </c>
      <c r="BT387" s="172" t="str">
        <f t="shared" si="474"/>
        <v>hole</v>
      </c>
      <c r="BU387" s="172">
        <f t="shared" si="475"/>
        <v>300</v>
      </c>
      <c r="BV387" s="172" t="str">
        <f t="shared" si="476"/>
        <v>hole</v>
      </c>
      <c r="BW387" s="172">
        <f t="shared" si="477"/>
        <v>200</v>
      </c>
      <c r="BX387" s="172">
        <f t="shared" si="478"/>
        <v>0</v>
      </c>
      <c r="BY387" s="173">
        <f t="shared" si="479"/>
        <v>0</v>
      </c>
      <c r="BZ387" s="123" cm="1">
        <f t="array" ref="BZ387">IF(ISEVEN(BR387),SUM(BS387:BY387),SUM(ABS(BS387:BY387)))</f>
        <v>700</v>
      </c>
      <c r="CA387" s="112">
        <f t="shared" si="499"/>
        <v>6289.87951807229</v>
      </c>
      <c r="CB387" s="126">
        <f t="shared" si="500"/>
        <v>-650</v>
      </c>
      <c r="CC387" s="41">
        <f t="shared" si="480"/>
        <v>0</v>
      </c>
      <c r="CD387" s="41">
        <f t="shared" si="481"/>
        <v>0</v>
      </c>
      <c r="CE387" s="41">
        <f t="shared" si="482"/>
        <v>0</v>
      </c>
      <c r="CF387" s="41">
        <f t="shared" si="483"/>
        <v>650</v>
      </c>
      <c r="CG387" s="41">
        <f t="shared" si="484"/>
        <v>0</v>
      </c>
      <c r="CH387" s="112">
        <f t="shared" si="485"/>
        <v>0</v>
      </c>
      <c r="CI387" s="196">
        <f t="shared" si="501"/>
        <v>0</v>
      </c>
      <c r="CJ387" s="2">
        <f t="shared" si="502"/>
        <v>218.11445783132524</v>
      </c>
      <c r="CK387" s="200">
        <f t="shared" si="520"/>
        <v>0</v>
      </c>
      <c r="CL387" s="201">
        <f t="shared" si="521"/>
        <v>218.11445783132524</v>
      </c>
      <c r="CN387" s="126">
        <f t="shared" si="522"/>
        <v>218.11445783132524</v>
      </c>
      <c r="CO387" s="50">
        <f t="shared" si="503"/>
        <v>2.6985398230088492E-3</v>
      </c>
      <c r="CP387" s="40">
        <f t="shared" si="504"/>
        <v>25.5</v>
      </c>
      <c r="CQ387" s="41">
        <f t="shared" si="505"/>
        <v>160391.92771084339</v>
      </c>
      <c r="CR387" s="41">
        <f t="shared" si="506"/>
        <v>160391.92771084339</v>
      </c>
      <c r="CS387" s="41">
        <f t="shared" si="507"/>
        <v>0</v>
      </c>
      <c r="CT387" s="41">
        <f t="shared" si="508"/>
        <v>34983798.353171714</v>
      </c>
      <c r="CU387" s="112">
        <f t="shared" si="509"/>
        <v>0</v>
      </c>
    </row>
    <row r="388" spans="2:99" x14ac:dyDescent="0.25">
      <c r="B388" s="129">
        <v>44</v>
      </c>
      <c r="C388" s="114">
        <f>+$D$77-(B388-0.5)*$G$337</f>
        <v>209.12891566265057</v>
      </c>
      <c r="D388" s="41" t="str">
        <f t="shared" si="512"/>
        <v/>
      </c>
      <c r="E388" s="41">
        <f t="shared" si="426"/>
        <v>940.87108433734943</v>
      </c>
      <c r="F388" s="41">
        <f t="shared" si="427"/>
        <v>750</v>
      </c>
      <c r="G388" s="41">
        <f t="shared" si="428"/>
        <v>1359.1289156626506</v>
      </c>
      <c r="H388" s="41" t="str">
        <f t="shared" si="429"/>
        <v/>
      </c>
      <c r="I388" s="41">
        <f t="shared" si="430"/>
        <v>-1359.1289156626506</v>
      </c>
      <c r="J388" s="41">
        <f t="shared" si="431"/>
        <v>-750</v>
      </c>
      <c r="K388" s="121">
        <f t="shared" si="432"/>
        <v>-940.87108433734943</v>
      </c>
      <c r="L388" s="126" t="str">
        <f t="shared" si="513"/>
        <v/>
      </c>
      <c r="M388" s="41">
        <f t="shared" si="433"/>
        <v>-59.128915662650577</v>
      </c>
      <c r="N388" s="41">
        <f t="shared" si="434"/>
        <v>-150</v>
      </c>
      <c r="O388" s="41">
        <f t="shared" si="435"/>
        <v>359.12891566265057</v>
      </c>
      <c r="P388" s="41" t="str">
        <f t="shared" si="436"/>
        <v/>
      </c>
      <c r="Q388" s="41">
        <f t="shared" si="437"/>
        <v>-1059.1289156626506</v>
      </c>
      <c r="R388" s="41">
        <f t="shared" si="438"/>
        <v>-550</v>
      </c>
      <c r="S388" s="112">
        <f t="shared" si="439"/>
        <v>-640.87108433734943</v>
      </c>
      <c r="T388" s="123" t="str">
        <f t="shared" si="514"/>
        <v/>
      </c>
      <c r="U388" s="41">
        <f t="shared" si="440"/>
        <v>640.87108433734943</v>
      </c>
      <c r="V388" s="41">
        <f t="shared" si="441"/>
        <v>550</v>
      </c>
      <c r="W388" s="41">
        <f t="shared" si="442"/>
        <v>1059.1289156626506</v>
      </c>
      <c r="X388" s="41" t="str">
        <f t="shared" si="443"/>
        <v/>
      </c>
      <c r="Y388" s="41">
        <f t="shared" si="444"/>
        <v>-359.12891566265057</v>
      </c>
      <c r="Z388" s="41">
        <f t="shared" si="445"/>
        <v>150</v>
      </c>
      <c r="AA388" s="41">
        <f t="shared" si="446"/>
        <v>59.128915662650577</v>
      </c>
      <c r="AB388" s="53"/>
      <c r="AC388" s="126" t="str">
        <f t="shared" si="515"/>
        <v/>
      </c>
      <c r="AD388" s="41" t="str">
        <f t="shared" si="447"/>
        <v/>
      </c>
      <c r="AE388" s="41">
        <f t="shared" si="448"/>
        <v>750</v>
      </c>
      <c r="AF388" s="41" t="str">
        <f t="shared" si="449"/>
        <v/>
      </c>
      <c r="AG388" s="41" t="str">
        <f t="shared" si="450"/>
        <v/>
      </c>
      <c r="AH388" s="41" t="str">
        <f t="shared" si="451"/>
        <v/>
      </c>
      <c r="AI388" s="41">
        <f t="shared" si="452"/>
        <v>-750</v>
      </c>
      <c r="AJ388" s="112" t="str">
        <f t="shared" si="453"/>
        <v/>
      </c>
      <c r="AK388" s="126" t="str">
        <f t="shared" si="516"/>
        <v/>
      </c>
      <c r="AL388" s="41" t="str">
        <f t="shared" si="454"/>
        <v/>
      </c>
      <c r="AM388" s="41">
        <f t="shared" si="455"/>
        <v>-150</v>
      </c>
      <c r="AN388" s="41" t="str">
        <f t="shared" si="456"/>
        <v/>
      </c>
      <c r="AO388" s="41" t="str">
        <f t="shared" si="457"/>
        <v/>
      </c>
      <c r="AP388" s="41" t="str">
        <f t="shared" si="458"/>
        <v/>
      </c>
      <c r="AQ388" s="41">
        <f t="shared" si="459"/>
        <v>-550</v>
      </c>
      <c r="AR388" s="112" t="str">
        <f t="shared" si="460"/>
        <v/>
      </c>
      <c r="AS388" s="123" t="str">
        <f t="shared" si="517"/>
        <v/>
      </c>
      <c r="AT388" s="41" t="str">
        <f t="shared" si="461"/>
        <v/>
      </c>
      <c r="AU388" s="41">
        <f t="shared" si="462"/>
        <v>550</v>
      </c>
      <c r="AV388" s="41" t="str">
        <f t="shared" si="463"/>
        <v/>
      </c>
      <c r="AW388" s="41" t="str">
        <f t="shared" si="464"/>
        <v/>
      </c>
      <c r="AX388" s="41" t="str">
        <f t="shared" si="465"/>
        <v/>
      </c>
      <c r="AY388" s="41">
        <f t="shared" si="466"/>
        <v>150</v>
      </c>
      <c r="AZ388" s="41" t="str">
        <f t="shared" si="518"/>
        <v/>
      </c>
      <c r="BA388" s="53"/>
      <c r="BB388" s="147" cm="1">
        <f t="array" ref="BB388:BG388">IFERROR(_xlfn._xlws.SORT(_xlfn.UNIQUE(_xlfn._xlws.FILTER($AC388:$AZ388,ISNUMBER($AC388:$AZ388)),TRUE),,,TRUE),"")</f>
        <v>-750</v>
      </c>
      <c r="BC388" s="51">
        <v>-550</v>
      </c>
      <c r="BD388" s="51">
        <v>-150</v>
      </c>
      <c r="BE388" s="51">
        <v>150</v>
      </c>
      <c r="BF388" s="51">
        <v>550</v>
      </c>
      <c r="BG388" s="51">
        <v>750</v>
      </c>
      <c r="BH388" s="51"/>
      <c r="BI388" s="51"/>
      <c r="BJ388" s="51">
        <f t="shared" si="519"/>
        <v>209.12891566265057</v>
      </c>
      <c r="BK388" s="51">
        <f t="shared" si="467"/>
        <v>209.12891566265057</v>
      </c>
      <c r="BL388" s="51">
        <f t="shared" si="468"/>
        <v>209.12891566265057</v>
      </c>
      <c r="BM388" s="51">
        <f t="shared" si="469"/>
        <v>209.12891566265057</v>
      </c>
      <c r="BN388" s="51">
        <f t="shared" si="470"/>
        <v>209.12891566265057</v>
      </c>
      <c r="BO388" s="51">
        <f t="shared" si="471"/>
        <v>209.12891566265057</v>
      </c>
      <c r="BP388" s="51" t="str">
        <f t="shared" si="472"/>
        <v/>
      </c>
      <c r="BQ388" s="148" t="str">
        <f t="shared" si="473"/>
        <v/>
      </c>
      <c r="BR388" s="170">
        <f t="shared" si="497"/>
        <v>6</v>
      </c>
      <c r="BS388" s="172">
        <f t="shared" si="498"/>
        <v>200</v>
      </c>
      <c r="BT388" s="172" t="str">
        <f t="shared" si="474"/>
        <v>hole</v>
      </c>
      <c r="BU388" s="172">
        <f t="shared" si="475"/>
        <v>300</v>
      </c>
      <c r="BV388" s="172" t="str">
        <f t="shared" si="476"/>
        <v>hole</v>
      </c>
      <c r="BW388" s="172">
        <f t="shared" si="477"/>
        <v>200</v>
      </c>
      <c r="BX388" s="172">
        <f t="shared" si="478"/>
        <v>0</v>
      </c>
      <c r="BY388" s="173">
        <f t="shared" si="479"/>
        <v>0</v>
      </c>
      <c r="BZ388" s="123" cm="1">
        <f t="array" ref="BZ388">IF(ISEVEN(BR388),SUM(BS388:BY388),SUM(ABS(BS388:BY388)))</f>
        <v>700</v>
      </c>
      <c r="CA388" s="112">
        <f t="shared" si="499"/>
        <v>6289.87951807229</v>
      </c>
      <c r="CB388" s="126">
        <f t="shared" si="500"/>
        <v>-650</v>
      </c>
      <c r="CC388" s="41">
        <f t="shared" si="480"/>
        <v>0</v>
      </c>
      <c r="CD388" s="41">
        <f t="shared" si="481"/>
        <v>0</v>
      </c>
      <c r="CE388" s="41">
        <f t="shared" si="482"/>
        <v>0</v>
      </c>
      <c r="CF388" s="41">
        <f t="shared" si="483"/>
        <v>650</v>
      </c>
      <c r="CG388" s="41">
        <f t="shared" si="484"/>
        <v>0</v>
      </c>
      <c r="CH388" s="112">
        <f t="shared" si="485"/>
        <v>0</v>
      </c>
      <c r="CI388" s="196">
        <f t="shared" si="501"/>
        <v>0</v>
      </c>
      <c r="CJ388" s="2">
        <f t="shared" si="502"/>
        <v>209.12891566265057</v>
      </c>
      <c r="CK388" s="200">
        <f t="shared" si="520"/>
        <v>0</v>
      </c>
      <c r="CL388" s="201">
        <f t="shared" si="521"/>
        <v>209.12891566265057</v>
      </c>
      <c r="CN388" s="126">
        <f t="shared" si="522"/>
        <v>209.12891566265057</v>
      </c>
      <c r="CO388" s="50">
        <f t="shared" si="503"/>
        <v>2.6325398230088492E-3</v>
      </c>
      <c r="CP388" s="40">
        <f t="shared" si="504"/>
        <v>25.5</v>
      </c>
      <c r="CQ388" s="41">
        <f t="shared" si="505"/>
        <v>160391.92771084339</v>
      </c>
      <c r="CR388" s="41">
        <f t="shared" si="506"/>
        <v>160391.92771084339</v>
      </c>
      <c r="CS388" s="41">
        <f t="shared" si="507"/>
        <v>0</v>
      </c>
      <c r="CT388" s="41">
        <f t="shared" si="508"/>
        <v>33542589.923210915</v>
      </c>
      <c r="CU388" s="112">
        <f t="shared" si="509"/>
        <v>0</v>
      </c>
    </row>
    <row r="389" spans="2:99" x14ac:dyDescent="0.25">
      <c r="B389" s="129">
        <v>45</v>
      </c>
      <c r="C389" s="114">
        <f>+$D$77-(B389-0.5)*$G$337</f>
        <v>200.14337349397584</v>
      </c>
      <c r="D389" s="41" t="str">
        <f t="shared" si="512"/>
        <v/>
      </c>
      <c r="E389" s="41">
        <f t="shared" si="426"/>
        <v>949.85662650602421</v>
      </c>
      <c r="F389" s="41">
        <f t="shared" si="427"/>
        <v>750</v>
      </c>
      <c r="G389" s="41">
        <f t="shared" si="428"/>
        <v>1350.143373493976</v>
      </c>
      <c r="H389" s="41" t="str">
        <f t="shared" si="429"/>
        <v/>
      </c>
      <c r="I389" s="41">
        <f t="shared" si="430"/>
        <v>-1350.143373493976</v>
      </c>
      <c r="J389" s="41">
        <f t="shared" si="431"/>
        <v>-750</v>
      </c>
      <c r="K389" s="121">
        <f t="shared" si="432"/>
        <v>-949.85662650602421</v>
      </c>
      <c r="L389" s="126" t="str">
        <f t="shared" si="513"/>
        <v/>
      </c>
      <c r="M389" s="41">
        <f t="shared" si="433"/>
        <v>-50.143373493975851</v>
      </c>
      <c r="N389" s="41">
        <f t="shared" si="434"/>
        <v>-150</v>
      </c>
      <c r="O389" s="41">
        <f t="shared" si="435"/>
        <v>350.14337349397579</v>
      </c>
      <c r="P389" s="41" t="str">
        <f t="shared" si="436"/>
        <v/>
      </c>
      <c r="Q389" s="41">
        <f t="shared" si="437"/>
        <v>-1050.1433734939758</v>
      </c>
      <c r="R389" s="41">
        <f t="shared" si="438"/>
        <v>-550</v>
      </c>
      <c r="S389" s="112">
        <f t="shared" si="439"/>
        <v>-649.85662650602421</v>
      </c>
      <c r="T389" s="123" t="str">
        <f t="shared" si="514"/>
        <v/>
      </c>
      <c r="U389" s="41">
        <f t="shared" si="440"/>
        <v>649.85662650602421</v>
      </c>
      <c r="V389" s="41">
        <f t="shared" si="441"/>
        <v>550</v>
      </c>
      <c r="W389" s="41">
        <f t="shared" si="442"/>
        <v>1050.1433734939758</v>
      </c>
      <c r="X389" s="41" t="str">
        <f t="shared" si="443"/>
        <v/>
      </c>
      <c r="Y389" s="41">
        <f t="shared" si="444"/>
        <v>-350.14337349397579</v>
      </c>
      <c r="Z389" s="41">
        <f t="shared" si="445"/>
        <v>150</v>
      </c>
      <c r="AA389" s="41">
        <f t="shared" si="446"/>
        <v>50.143373493975851</v>
      </c>
      <c r="AB389" s="53"/>
      <c r="AC389" s="126" t="str">
        <f t="shared" si="515"/>
        <v/>
      </c>
      <c r="AD389" s="41" t="str">
        <f t="shared" si="447"/>
        <v/>
      </c>
      <c r="AE389" s="41">
        <f t="shared" si="448"/>
        <v>750</v>
      </c>
      <c r="AF389" s="41" t="str">
        <f t="shared" si="449"/>
        <v/>
      </c>
      <c r="AG389" s="41" t="str">
        <f t="shared" si="450"/>
        <v/>
      </c>
      <c r="AH389" s="41" t="str">
        <f t="shared" si="451"/>
        <v/>
      </c>
      <c r="AI389" s="41">
        <f t="shared" si="452"/>
        <v>-750</v>
      </c>
      <c r="AJ389" s="112" t="str">
        <f t="shared" si="453"/>
        <v/>
      </c>
      <c r="AK389" s="126" t="str">
        <f t="shared" si="516"/>
        <v/>
      </c>
      <c r="AL389" s="41" t="str">
        <f t="shared" si="454"/>
        <v/>
      </c>
      <c r="AM389" s="41">
        <f t="shared" si="455"/>
        <v>-150</v>
      </c>
      <c r="AN389" s="41" t="str">
        <f t="shared" si="456"/>
        <v/>
      </c>
      <c r="AO389" s="41" t="str">
        <f t="shared" si="457"/>
        <v/>
      </c>
      <c r="AP389" s="41" t="str">
        <f t="shared" si="458"/>
        <v/>
      </c>
      <c r="AQ389" s="41">
        <f t="shared" si="459"/>
        <v>-550</v>
      </c>
      <c r="AR389" s="112" t="str">
        <f t="shared" si="460"/>
        <v/>
      </c>
      <c r="AS389" s="123" t="str">
        <f t="shared" si="517"/>
        <v/>
      </c>
      <c r="AT389" s="41" t="str">
        <f t="shared" si="461"/>
        <v/>
      </c>
      <c r="AU389" s="41">
        <f t="shared" si="462"/>
        <v>550</v>
      </c>
      <c r="AV389" s="41" t="str">
        <f t="shared" si="463"/>
        <v/>
      </c>
      <c r="AW389" s="41" t="str">
        <f t="shared" si="464"/>
        <v/>
      </c>
      <c r="AX389" s="41" t="str">
        <f t="shared" si="465"/>
        <v/>
      </c>
      <c r="AY389" s="41">
        <f t="shared" si="466"/>
        <v>150</v>
      </c>
      <c r="AZ389" s="41" t="str">
        <f t="shared" si="518"/>
        <v/>
      </c>
      <c r="BA389" s="53"/>
      <c r="BB389" s="147" cm="1">
        <f t="array" ref="BB389:BG389">IFERROR(_xlfn._xlws.SORT(_xlfn.UNIQUE(_xlfn._xlws.FILTER($AC389:$AZ389,ISNUMBER($AC389:$AZ389)),TRUE),,,TRUE),"")</f>
        <v>-750</v>
      </c>
      <c r="BC389" s="51">
        <v>-550</v>
      </c>
      <c r="BD389" s="51">
        <v>-150</v>
      </c>
      <c r="BE389" s="51">
        <v>150</v>
      </c>
      <c r="BF389" s="51">
        <v>550</v>
      </c>
      <c r="BG389" s="51">
        <v>750</v>
      </c>
      <c r="BH389" s="51"/>
      <c r="BI389" s="51"/>
      <c r="BJ389" s="51">
        <f t="shared" si="519"/>
        <v>200.14337349397584</v>
      </c>
      <c r="BK389" s="51">
        <f t="shared" si="467"/>
        <v>200.14337349397584</v>
      </c>
      <c r="BL389" s="51">
        <f t="shared" si="468"/>
        <v>200.14337349397584</v>
      </c>
      <c r="BM389" s="51">
        <f t="shared" si="469"/>
        <v>200.14337349397584</v>
      </c>
      <c r="BN389" s="51">
        <f t="shared" si="470"/>
        <v>200.14337349397584</v>
      </c>
      <c r="BO389" s="51">
        <f t="shared" si="471"/>
        <v>200.14337349397584</v>
      </c>
      <c r="BP389" s="51" t="str">
        <f t="shared" si="472"/>
        <v/>
      </c>
      <c r="BQ389" s="148" t="str">
        <f t="shared" si="473"/>
        <v/>
      </c>
      <c r="BR389" s="170">
        <f t="shared" si="497"/>
        <v>6</v>
      </c>
      <c r="BS389" s="172">
        <f t="shared" si="498"/>
        <v>200</v>
      </c>
      <c r="BT389" s="172" t="str">
        <f t="shared" si="474"/>
        <v>hole</v>
      </c>
      <c r="BU389" s="172">
        <f t="shared" si="475"/>
        <v>300</v>
      </c>
      <c r="BV389" s="172" t="str">
        <f t="shared" si="476"/>
        <v>hole</v>
      </c>
      <c r="BW389" s="172">
        <f t="shared" si="477"/>
        <v>200</v>
      </c>
      <c r="BX389" s="172">
        <f t="shared" si="478"/>
        <v>0</v>
      </c>
      <c r="BY389" s="173">
        <f t="shared" si="479"/>
        <v>0</v>
      </c>
      <c r="BZ389" s="123" cm="1">
        <f t="array" ref="BZ389">IF(ISEVEN(BR389),SUM(BS389:BY389),SUM(ABS(BS389:BY389)))</f>
        <v>700</v>
      </c>
      <c r="CA389" s="112">
        <f t="shared" si="499"/>
        <v>6289.87951807229</v>
      </c>
      <c r="CB389" s="126">
        <f t="shared" si="500"/>
        <v>-650</v>
      </c>
      <c r="CC389" s="41">
        <f t="shared" si="480"/>
        <v>0</v>
      </c>
      <c r="CD389" s="41">
        <f t="shared" si="481"/>
        <v>0</v>
      </c>
      <c r="CE389" s="41">
        <f t="shared" si="482"/>
        <v>0</v>
      </c>
      <c r="CF389" s="41">
        <f t="shared" si="483"/>
        <v>650</v>
      </c>
      <c r="CG389" s="41">
        <f t="shared" si="484"/>
        <v>0</v>
      </c>
      <c r="CH389" s="112">
        <f t="shared" si="485"/>
        <v>0</v>
      </c>
      <c r="CI389" s="196">
        <f t="shared" si="501"/>
        <v>0</v>
      </c>
      <c r="CJ389" s="2">
        <f t="shared" si="502"/>
        <v>200.14337349397584</v>
      </c>
      <c r="CK389" s="200">
        <f t="shared" si="520"/>
        <v>0</v>
      </c>
      <c r="CL389" s="201">
        <f t="shared" si="521"/>
        <v>200.14337349397584</v>
      </c>
      <c r="CN389" s="126">
        <f t="shared" si="522"/>
        <v>200.14337349397584</v>
      </c>
      <c r="CO389" s="50">
        <f t="shared" si="503"/>
        <v>2.5665398230088491E-3</v>
      </c>
      <c r="CP389" s="40">
        <f t="shared" si="504"/>
        <v>25.5</v>
      </c>
      <c r="CQ389" s="41">
        <f t="shared" si="505"/>
        <v>160391.92771084339</v>
      </c>
      <c r="CR389" s="41">
        <f t="shared" si="506"/>
        <v>160391.92771084339</v>
      </c>
      <c r="CS389" s="41">
        <f t="shared" si="507"/>
        <v>0</v>
      </c>
      <c r="CT389" s="41">
        <f t="shared" si="508"/>
        <v>32101381.493250102</v>
      </c>
      <c r="CU389" s="112">
        <f t="shared" si="509"/>
        <v>0</v>
      </c>
    </row>
    <row r="390" spans="2:99" x14ac:dyDescent="0.25">
      <c r="B390" s="129">
        <v>46</v>
      </c>
      <c r="C390" s="114">
        <f>+$D$77-(B390-0.5)*$G$337</f>
        <v>191.15783132530117</v>
      </c>
      <c r="D390" s="41" t="str">
        <f t="shared" si="512"/>
        <v/>
      </c>
      <c r="E390" s="41">
        <f t="shared" si="426"/>
        <v>958.84216867469888</v>
      </c>
      <c r="F390" s="41">
        <f t="shared" si="427"/>
        <v>750</v>
      </c>
      <c r="G390" s="41">
        <f t="shared" si="428"/>
        <v>1341.157831325301</v>
      </c>
      <c r="H390" s="41" t="str">
        <f t="shared" si="429"/>
        <v/>
      </c>
      <c r="I390" s="41">
        <f t="shared" si="430"/>
        <v>-1341.157831325301</v>
      </c>
      <c r="J390" s="41">
        <f t="shared" si="431"/>
        <v>-750</v>
      </c>
      <c r="K390" s="121">
        <f t="shared" si="432"/>
        <v>-958.84216867469888</v>
      </c>
      <c r="L390" s="126" t="str">
        <f t="shared" si="513"/>
        <v/>
      </c>
      <c r="M390" s="41">
        <f t="shared" si="433"/>
        <v>-41.15783132530116</v>
      </c>
      <c r="N390" s="41">
        <f t="shared" si="434"/>
        <v>-150</v>
      </c>
      <c r="O390" s="41">
        <f t="shared" si="435"/>
        <v>341.15783132530117</v>
      </c>
      <c r="P390" s="41" t="str">
        <f t="shared" si="436"/>
        <v/>
      </c>
      <c r="Q390" s="41">
        <f t="shared" si="437"/>
        <v>-1041.157831325301</v>
      </c>
      <c r="R390" s="41">
        <f t="shared" si="438"/>
        <v>-550</v>
      </c>
      <c r="S390" s="112">
        <f t="shared" si="439"/>
        <v>-658.84216867469888</v>
      </c>
      <c r="T390" s="123" t="str">
        <f t="shared" si="514"/>
        <v/>
      </c>
      <c r="U390" s="41">
        <f t="shared" si="440"/>
        <v>658.84216867469888</v>
      </c>
      <c r="V390" s="41">
        <f t="shared" si="441"/>
        <v>550</v>
      </c>
      <c r="W390" s="41">
        <f t="shared" si="442"/>
        <v>1041.157831325301</v>
      </c>
      <c r="X390" s="41" t="str">
        <f t="shared" si="443"/>
        <v/>
      </c>
      <c r="Y390" s="41">
        <f t="shared" si="444"/>
        <v>-341.15783132530117</v>
      </c>
      <c r="Z390" s="41">
        <f t="shared" si="445"/>
        <v>150</v>
      </c>
      <c r="AA390" s="41">
        <f t="shared" si="446"/>
        <v>41.15783132530116</v>
      </c>
      <c r="AB390" s="53"/>
      <c r="AC390" s="126" t="str">
        <f t="shared" si="515"/>
        <v/>
      </c>
      <c r="AD390" s="41" t="str">
        <f t="shared" si="447"/>
        <v/>
      </c>
      <c r="AE390" s="41">
        <f t="shared" si="448"/>
        <v>750</v>
      </c>
      <c r="AF390" s="41" t="str">
        <f t="shared" si="449"/>
        <v/>
      </c>
      <c r="AG390" s="41" t="str">
        <f t="shared" si="450"/>
        <v/>
      </c>
      <c r="AH390" s="41" t="str">
        <f t="shared" si="451"/>
        <v/>
      </c>
      <c r="AI390" s="41">
        <f t="shared" si="452"/>
        <v>-750</v>
      </c>
      <c r="AJ390" s="112" t="str">
        <f t="shared" si="453"/>
        <v/>
      </c>
      <c r="AK390" s="126" t="str">
        <f t="shared" si="516"/>
        <v/>
      </c>
      <c r="AL390" s="41" t="str">
        <f t="shared" si="454"/>
        <v/>
      </c>
      <c r="AM390" s="41">
        <f t="shared" si="455"/>
        <v>-150</v>
      </c>
      <c r="AN390" s="41" t="str">
        <f t="shared" si="456"/>
        <v/>
      </c>
      <c r="AO390" s="41" t="str">
        <f t="shared" si="457"/>
        <v/>
      </c>
      <c r="AP390" s="41" t="str">
        <f t="shared" si="458"/>
        <v/>
      </c>
      <c r="AQ390" s="41">
        <f t="shared" si="459"/>
        <v>-550</v>
      </c>
      <c r="AR390" s="112" t="str">
        <f t="shared" si="460"/>
        <v/>
      </c>
      <c r="AS390" s="123" t="str">
        <f t="shared" si="517"/>
        <v/>
      </c>
      <c r="AT390" s="41" t="str">
        <f t="shared" si="461"/>
        <v/>
      </c>
      <c r="AU390" s="41">
        <f t="shared" si="462"/>
        <v>550</v>
      </c>
      <c r="AV390" s="41" t="str">
        <f t="shared" si="463"/>
        <v/>
      </c>
      <c r="AW390" s="41" t="str">
        <f t="shared" si="464"/>
        <v/>
      </c>
      <c r="AX390" s="41" t="str">
        <f t="shared" si="465"/>
        <v/>
      </c>
      <c r="AY390" s="41">
        <f t="shared" si="466"/>
        <v>150</v>
      </c>
      <c r="AZ390" s="41" t="str">
        <f t="shared" si="518"/>
        <v/>
      </c>
      <c r="BA390" s="53"/>
      <c r="BB390" s="147" cm="1">
        <f t="array" ref="BB390:BG390">IFERROR(_xlfn._xlws.SORT(_xlfn.UNIQUE(_xlfn._xlws.FILTER($AC390:$AZ390,ISNUMBER($AC390:$AZ390)),TRUE),,,TRUE),"")</f>
        <v>-750</v>
      </c>
      <c r="BC390" s="51">
        <v>-550</v>
      </c>
      <c r="BD390" s="51">
        <v>-150</v>
      </c>
      <c r="BE390" s="51">
        <v>150</v>
      </c>
      <c r="BF390" s="51">
        <v>550</v>
      </c>
      <c r="BG390" s="51">
        <v>750</v>
      </c>
      <c r="BH390" s="51"/>
      <c r="BI390" s="51"/>
      <c r="BJ390" s="51">
        <f t="shared" si="519"/>
        <v>191.15783132530117</v>
      </c>
      <c r="BK390" s="51">
        <f t="shared" si="467"/>
        <v>191.15783132530117</v>
      </c>
      <c r="BL390" s="51">
        <f t="shared" si="468"/>
        <v>191.15783132530117</v>
      </c>
      <c r="BM390" s="51">
        <f t="shared" si="469"/>
        <v>191.15783132530117</v>
      </c>
      <c r="BN390" s="51">
        <f t="shared" si="470"/>
        <v>191.15783132530117</v>
      </c>
      <c r="BO390" s="51">
        <f t="shared" si="471"/>
        <v>191.15783132530117</v>
      </c>
      <c r="BP390" s="51" t="str">
        <f t="shared" si="472"/>
        <v/>
      </c>
      <c r="BQ390" s="148" t="str">
        <f t="shared" si="473"/>
        <v/>
      </c>
      <c r="BR390" s="170">
        <f t="shared" si="497"/>
        <v>6</v>
      </c>
      <c r="BS390" s="172">
        <f t="shared" si="498"/>
        <v>200</v>
      </c>
      <c r="BT390" s="172" t="str">
        <f t="shared" si="474"/>
        <v>hole</v>
      </c>
      <c r="BU390" s="172">
        <f t="shared" si="475"/>
        <v>300</v>
      </c>
      <c r="BV390" s="172" t="str">
        <f t="shared" si="476"/>
        <v>hole</v>
      </c>
      <c r="BW390" s="172">
        <f t="shared" si="477"/>
        <v>200</v>
      </c>
      <c r="BX390" s="172">
        <f t="shared" si="478"/>
        <v>0</v>
      </c>
      <c r="BY390" s="173">
        <f t="shared" si="479"/>
        <v>0</v>
      </c>
      <c r="BZ390" s="123" cm="1">
        <f t="array" ref="BZ390">IF(ISEVEN(BR390),SUM(BS390:BY390),SUM(ABS(BS390:BY390)))</f>
        <v>700</v>
      </c>
      <c r="CA390" s="112">
        <f t="shared" si="499"/>
        <v>6289.87951807229</v>
      </c>
      <c r="CB390" s="126">
        <f t="shared" si="500"/>
        <v>-650</v>
      </c>
      <c r="CC390" s="41">
        <f t="shared" si="480"/>
        <v>0</v>
      </c>
      <c r="CD390" s="41">
        <f t="shared" si="481"/>
        <v>0</v>
      </c>
      <c r="CE390" s="41">
        <f t="shared" si="482"/>
        <v>0</v>
      </c>
      <c r="CF390" s="41">
        <f t="shared" si="483"/>
        <v>650</v>
      </c>
      <c r="CG390" s="41">
        <f t="shared" si="484"/>
        <v>0</v>
      </c>
      <c r="CH390" s="112">
        <f t="shared" si="485"/>
        <v>0</v>
      </c>
      <c r="CI390" s="196">
        <f t="shared" si="501"/>
        <v>0</v>
      </c>
      <c r="CJ390" s="2">
        <f t="shared" si="502"/>
        <v>191.15783132530117</v>
      </c>
      <c r="CK390" s="200">
        <f t="shared" si="520"/>
        <v>0</v>
      </c>
      <c r="CL390" s="201">
        <f t="shared" si="521"/>
        <v>191.15783132530117</v>
      </c>
      <c r="CN390" s="126">
        <f t="shared" si="522"/>
        <v>191.15783132530117</v>
      </c>
      <c r="CO390" s="50">
        <f t="shared" si="503"/>
        <v>2.5005398230088494E-3</v>
      </c>
      <c r="CP390" s="40">
        <f t="shared" si="504"/>
        <v>25.5</v>
      </c>
      <c r="CQ390" s="41">
        <f t="shared" si="505"/>
        <v>160391.92771084339</v>
      </c>
      <c r="CR390" s="41">
        <f t="shared" si="506"/>
        <v>160391.92771084339</v>
      </c>
      <c r="CS390" s="41">
        <f t="shared" si="507"/>
        <v>0</v>
      </c>
      <c r="CT390" s="41">
        <f t="shared" si="508"/>
        <v>30660173.0632893</v>
      </c>
      <c r="CU390" s="112">
        <f t="shared" si="509"/>
        <v>0</v>
      </c>
    </row>
    <row r="391" spans="2:99" x14ac:dyDescent="0.25">
      <c r="B391" s="129">
        <v>47</v>
      </c>
      <c r="C391" s="114">
        <f>+$D$77-(B391-0.5)*$G$337</f>
        <v>182.17228915662645</v>
      </c>
      <c r="D391" s="41" t="str">
        <f t="shared" si="512"/>
        <v/>
      </c>
      <c r="E391" s="41">
        <f t="shared" si="426"/>
        <v>967.82771084337355</v>
      </c>
      <c r="F391" s="41">
        <f t="shared" si="427"/>
        <v>750</v>
      </c>
      <c r="G391" s="41">
        <f t="shared" si="428"/>
        <v>1332.1722891566264</v>
      </c>
      <c r="H391" s="41" t="str">
        <f t="shared" si="429"/>
        <v/>
      </c>
      <c r="I391" s="41">
        <f t="shared" si="430"/>
        <v>-1332.1722891566264</v>
      </c>
      <c r="J391" s="41">
        <f t="shared" si="431"/>
        <v>-750</v>
      </c>
      <c r="K391" s="121">
        <f t="shared" si="432"/>
        <v>-967.82771084337355</v>
      </c>
      <c r="L391" s="126" t="str">
        <f t="shared" si="513"/>
        <v/>
      </c>
      <c r="M391" s="41">
        <f t="shared" si="433"/>
        <v>-32.172289156626427</v>
      </c>
      <c r="N391" s="41">
        <f t="shared" si="434"/>
        <v>-150</v>
      </c>
      <c r="O391" s="41">
        <f t="shared" si="435"/>
        <v>332.17228915662645</v>
      </c>
      <c r="P391" s="41" t="str">
        <f t="shared" si="436"/>
        <v/>
      </c>
      <c r="Q391" s="41">
        <f t="shared" si="437"/>
        <v>-1032.1722891566264</v>
      </c>
      <c r="R391" s="41">
        <f t="shared" si="438"/>
        <v>-550</v>
      </c>
      <c r="S391" s="112">
        <f t="shared" si="439"/>
        <v>-667.82771084337355</v>
      </c>
      <c r="T391" s="123" t="str">
        <f t="shared" si="514"/>
        <v/>
      </c>
      <c r="U391" s="41">
        <f t="shared" si="440"/>
        <v>667.82771084337355</v>
      </c>
      <c r="V391" s="41">
        <f t="shared" si="441"/>
        <v>550</v>
      </c>
      <c r="W391" s="41">
        <f t="shared" si="442"/>
        <v>1032.1722891566264</v>
      </c>
      <c r="X391" s="41" t="str">
        <f t="shared" si="443"/>
        <v/>
      </c>
      <c r="Y391" s="41">
        <f t="shared" si="444"/>
        <v>-332.17228915662645</v>
      </c>
      <c r="Z391" s="41">
        <f t="shared" si="445"/>
        <v>150</v>
      </c>
      <c r="AA391" s="41">
        <f t="shared" si="446"/>
        <v>32.172289156626427</v>
      </c>
      <c r="AB391" s="53"/>
      <c r="AC391" s="126" t="str">
        <f t="shared" si="515"/>
        <v/>
      </c>
      <c r="AD391" s="41" t="str">
        <f t="shared" si="447"/>
        <v/>
      </c>
      <c r="AE391" s="41">
        <f t="shared" si="448"/>
        <v>750</v>
      </c>
      <c r="AF391" s="41" t="str">
        <f t="shared" si="449"/>
        <v/>
      </c>
      <c r="AG391" s="41" t="str">
        <f t="shared" si="450"/>
        <v/>
      </c>
      <c r="AH391" s="41" t="str">
        <f t="shared" si="451"/>
        <v/>
      </c>
      <c r="AI391" s="41">
        <f t="shared" si="452"/>
        <v>-750</v>
      </c>
      <c r="AJ391" s="112" t="str">
        <f t="shared" si="453"/>
        <v/>
      </c>
      <c r="AK391" s="126" t="str">
        <f t="shared" si="516"/>
        <v/>
      </c>
      <c r="AL391" s="41" t="str">
        <f t="shared" si="454"/>
        <v/>
      </c>
      <c r="AM391" s="41">
        <f t="shared" si="455"/>
        <v>-150</v>
      </c>
      <c r="AN391" s="41" t="str">
        <f t="shared" si="456"/>
        <v/>
      </c>
      <c r="AO391" s="41" t="str">
        <f t="shared" si="457"/>
        <v/>
      </c>
      <c r="AP391" s="41" t="str">
        <f t="shared" si="458"/>
        <v/>
      </c>
      <c r="AQ391" s="41">
        <f t="shared" si="459"/>
        <v>-550</v>
      </c>
      <c r="AR391" s="112" t="str">
        <f t="shared" si="460"/>
        <v/>
      </c>
      <c r="AS391" s="123" t="str">
        <f t="shared" si="517"/>
        <v/>
      </c>
      <c r="AT391" s="41" t="str">
        <f t="shared" si="461"/>
        <v/>
      </c>
      <c r="AU391" s="41">
        <f t="shared" si="462"/>
        <v>550</v>
      </c>
      <c r="AV391" s="41" t="str">
        <f t="shared" si="463"/>
        <v/>
      </c>
      <c r="AW391" s="41" t="str">
        <f t="shared" si="464"/>
        <v/>
      </c>
      <c r="AX391" s="41" t="str">
        <f t="shared" si="465"/>
        <v/>
      </c>
      <c r="AY391" s="41">
        <f t="shared" si="466"/>
        <v>150</v>
      </c>
      <c r="AZ391" s="41" t="str">
        <f t="shared" si="518"/>
        <v/>
      </c>
      <c r="BA391" s="53"/>
      <c r="BB391" s="147" cm="1">
        <f t="array" ref="BB391:BG391">IFERROR(_xlfn._xlws.SORT(_xlfn.UNIQUE(_xlfn._xlws.FILTER($AC391:$AZ391,ISNUMBER($AC391:$AZ391)),TRUE),,,TRUE),"")</f>
        <v>-750</v>
      </c>
      <c r="BC391" s="51">
        <v>-550</v>
      </c>
      <c r="BD391" s="51">
        <v>-150</v>
      </c>
      <c r="BE391" s="51">
        <v>150</v>
      </c>
      <c r="BF391" s="51">
        <v>550</v>
      </c>
      <c r="BG391" s="51">
        <v>750</v>
      </c>
      <c r="BH391" s="51"/>
      <c r="BI391" s="51"/>
      <c r="BJ391" s="51">
        <f t="shared" si="519"/>
        <v>182.17228915662645</v>
      </c>
      <c r="BK391" s="51">
        <f t="shared" si="467"/>
        <v>182.17228915662645</v>
      </c>
      <c r="BL391" s="51">
        <f t="shared" si="468"/>
        <v>182.17228915662645</v>
      </c>
      <c r="BM391" s="51">
        <f t="shared" si="469"/>
        <v>182.17228915662645</v>
      </c>
      <c r="BN391" s="51">
        <f t="shared" si="470"/>
        <v>182.17228915662645</v>
      </c>
      <c r="BO391" s="51">
        <f t="shared" si="471"/>
        <v>182.17228915662645</v>
      </c>
      <c r="BP391" s="51" t="str">
        <f t="shared" si="472"/>
        <v/>
      </c>
      <c r="BQ391" s="148" t="str">
        <f t="shared" si="473"/>
        <v/>
      </c>
      <c r="BR391" s="170">
        <f t="shared" si="497"/>
        <v>6</v>
      </c>
      <c r="BS391" s="172">
        <f t="shared" si="498"/>
        <v>200</v>
      </c>
      <c r="BT391" s="172" t="str">
        <f t="shared" si="474"/>
        <v>hole</v>
      </c>
      <c r="BU391" s="172">
        <f t="shared" si="475"/>
        <v>300</v>
      </c>
      <c r="BV391" s="172" t="str">
        <f t="shared" si="476"/>
        <v>hole</v>
      </c>
      <c r="BW391" s="172">
        <f t="shared" si="477"/>
        <v>200</v>
      </c>
      <c r="BX391" s="172">
        <f t="shared" si="478"/>
        <v>0</v>
      </c>
      <c r="BY391" s="173">
        <f t="shared" si="479"/>
        <v>0</v>
      </c>
      <c r="BZ391" s="123" cm="1">
        <f t="array" ref="BZ391">IF(ISEVEN(BR391),SUM(BS391:BY391),SUM(ABS(BS391:BY391)))</f>
        <v>700</v>
      </c>
      <c r="CA391" s="112">
        <f t="shared" si="499"/>
        <v>6289.87951807229</v>
      </c>
      <c r="CB391" s="126">
        <f t="shared" si="500"/>
        <v>-650</v>
      </c>
      <c r="CC391" s="41">
        <f t="shared" si="480"/>
        <v>0</v>
      </c>
      <c r="CD391" s="41">
        <f t="shared" si="481"/>
        <v>0</v>
      </c>
      <c r="CE391" s="41">
        <f t="shared" si="482"/>
        <v>0</v>
      </c>
      <c r="CF391" s="41">
        <f t="shared" si="483"/>
        <v>650</v>
      </c>
      <c r="CG391" s="41">
        <f t="shared" si="484"/>
        <v>0</v>
      </c>
      <c r="CH391" s="112">
        <f t="shared" si="485"/>
        <v>0</v>
      </c>
      <c r="CI391" s="196">
        <f t="shared" si="501"/>
        <v>0</v>
      </c>
      <c r="CJ391" s="2">
        <f t="shared" si="502"/>
        <v>182.17228915662645</v>
      </c>
      <c r="CK391" s="200">
        <f t="shared" si="520"/>
        <v>0</v>
      </c>
      <c r="CL391" s="201">
        <f t="shared" si="521"/>
        <v>182.17228915662645</v>
      </c>
      <c r="CN391" s="126">
        <f t="shared" si="522"/>
        <v>182.17228915662645</v>
      </c>
      <c r="CO391" s="50">
        <f t="shared" si="503"/>
        <v>2.4345398230088489E-3</v>
      </c>
      <c r="CP391" s="40">
        <f t="shared" si="504"/>
        <v>25.5</v>
      </c>
      <c r="CQ391" s="41">
        <f t="shared" si="505"/>
        <v>160391.92771084339</v>
      </c>
      <c r="CR391" s="41">
        <f t="shared" si="506"/>
        <v>160391.92771084339</v>
      </c>
      <c r="CS391" s="41">
        <f t="shared" si="507"/>
        <v>0</v>
      </c>
      <c r="CT391" s="41">
        <f t="shared" si="508"/>
        <v>29218964.63332849</v>
      </c>
      <c r="CU391" s="112">
        <f t="shared" si="509"/>
        <v>0</v>
      </c>
    </row>
    <row r="392" spans="2:99" x14ac:dyDescent="0.25">
      <c r="B392" s="129">
        <v>48</v>
      </c>
      <c r="C392" s="114">
        <f>+$D$77-(B392-0.5)*$G$337</f>
        <v>173.18674698795178</v>
      </c>
      <c r="D392" s="41" t="str">
        <f t="shared" si="512"/>
        <v/>
      </c>
      <c r="E392" s="41">
        <f t="shared" si="426"/>
        <v>976.81325301204822</v>
      </c>
      <c r="F392" s="41">
        <f t="shared" si="427"/>
        <v>750</v>
      </c>
      <c r="G392" s="41">
        <f t="shared" si="428"/>
        <v>1323.1867469879519</v>
      </c>
      <c r="H392" s="41" t="str">
        <f t="shared" si="429"/>
        <v/>
      </c>
      <c r="I392" s="41">
        <f t="shared" si="430"/>
        <v>-1323.1867469879519</v>
      </c>
      <c r="J392" s="41">
        <f t="shared" si="431"/>
        <v>-750</v>
      </c>
      <c r="K392" s="121">
        <f t="shared" si="432"/>
        <v>-976.81325301204822</v>
      </c>
      <c r="L392" s="126" t="str">
        <f t="shared" si="513"/>
        <v/>
      </c>
      <c r="M392" s="41">
        <f t="shared" si="433"/>
        <v>-23.186746987951775</v>
      </c>
      <c r="N392" s="41">
        <f t="shared" si="434"/>
        <v>-150</v>
      </c>
      <c r="O392" s="41">
        <f t="shared" si="435"/>
        <v>323.18674698795178</v>
      </c>
      <c r="P392" s="41" t="str">
        <f t="shared" si="436"/>
        <v/>
      </c>
      <c r="Q392" s="41">
        <f t="shared" si="437"/>
        <v>-1023.1867469879518</v>
      </c>
      <c r="R392" s="41">
        <f t="shared" si="438"/>
        <v>-550</v>
      </c>
      <c r="S392" s="112">
        <f t="shared" si="439"/>
        <v>-676.81325301204822</v>
      </c>
      <c r="T392" s="123" t="str">
        <f t="shared" si="514"/>
        <v/>
      </c>
      <c r="U392" s="41">
        <f t="shared" si="440"/>
        <v>676.81325301204822</v>
      </c>
      <c r="V392" s="41">
        <f t="shared" si="441"/>
        <v>550</v>
      </c>
      <c r="W392" s="41">
        <f t="shared" si="442"/>
        <v>1023.1867469879518</v>
      </c>
      <c r="X392" s="41" t="str">
        <f t="shared" si="443"/>
        <v/>
      </c>
      <c r="Y392" s="41">
        <f t="shared" si="444"/>
        <v>-323.18674698795178</v>
      </c>
      <c r="Z392" s="41">
        <f t="shared" si="445"/>
        <v>150</v>
      </c>
      <c r="AA392" s="41">
        <f t="shared" si="446"/>
        <v>23.186746987951775</v>
      </c>
      <c r="AB392" s="53"/>
      <c r="AC392" s="126" t="str">
        <f t="shared" si="515"/>
        <v/>
      </c>
      <c r="AD392" s="41" t="str">
        <f t="shared" si="447"/>
        <v/>
      </c>
      <c r="AE392" s="41">
        <f t="shared" si="448"/>
        <v>750</v>
      </c>
      <c r="AF392" s="41" t="str">
        <f t="shared" si="449"/>
        <v/>
      </c>
      <c r="AG392" s="41" t="str">
        <f t="shared" si="450"/>
        <v/>
      </c>
      <c r="AH392" s="41" t="str">
        <f t="shared" si="451"/>
        <v/>
      </c>
      <c r="AI392" s="41">
        <f t="shared" si="452"/>
        <v>-750</v>
      </c>
      <c r="AJ392" s="112" t="str">
        <f t="shared" si="453"/>
        <v/>
      </c>
      <c r="AK392" s="126" t="str">
        <f t="shared" si="516"/>
        <v/>
      </c>
      <c r="AL392" s="41" t="str">
        <f t="shared" si="454"/>
        <v/>
      </c>
      <c r="AM392" s="41">
        <f t="shared" si="455"/>
        <v>-150</v>
      </c>
      <c r="AN392" s="41" t="str">
        <f t="shared" si="456"/>
        <v/>
      </c>
      <c r="AO392" s="41" t="str">
        <f t="shared" si="457"/>
        <v/>
      </c>
      <c r="AP392" s="41" t="str">
        <f t="shared" si="458"/>
        <v/>
      </c>
      <c r="AQ392" s="41">
        <f t="shared" si="459"/>
        <v>-550</v>
      </c>
      <c r="AR392" s="112" t="str">
        <f t="shared" si="460"/>
        <v/>
      </c>
      <c r="AS392" s="123" t="str">
        <f t="shared" si="517"/>
        <v/>
      </c>
      <c r="AT392" s="41" t="str">
        <f t="shared" si="461"/>
        <v/>
      </c>
      <c r="AU392" s="41">
        <f t="shared" si="462"/>
        <v>550</v>
      </c>
      <c r="AV392" s="41" t="str">
        <f t="shared" si="463"/>
        <v/>
      </c>
      <c r="AW392" s="41" t="str">
        <f t="shared" si="464"/>
        <v/>
      </c>
      <c r="AX392" s="41" t="str">
        <f t="shared" si="465"/>
        <v/>
      </c>
      <c r="AY392" s="41">
        <f t="shared" si="466"/>
        <v>150</v>
      </c>
      <c r="AZ392" s="41" t="str">
        <f t="shared" si="518"/>
        <v/>
      </c>
      <c r="BA392" s="53"/>
      <c r="BB392" s="147" cm="1">
        <f t="array" ref="BB392:BG392">IFERROR(_xlfn._xlws.SORT(_xlfn.UNIQUE(_xlfn._xlws.FILTER($AC392:$AZ392,ISNUMBER($AC392:$AZ392)),TRUE),,,TRUE),"")</f>
        <v>-750</v>
      </c>
      <c r="BC392" s="51">
        <v>-550</v>
      </c>
      <c r="BD392" s="51">
        <v>-150</v>
      </c>
      <c r="BE392" s="51">
        <v>150</v>
      </c>
      <c r="BF392" s="51">
        <v>550</v>
      </c>
      <c r="BG392" s="51">
        <v>750</v>
      </c>
      <c r="BH392" s="51"/>
      <c r="BI392" s="51"/>
      <c r="BJ392" s="51">
        <f t="shared" si="519"/>
        <v>173.18674698795178</v>
      </c>
      <c r="BK392" s="51">
        <f t="shared" si="467"/>
        <v>173.18674698795178</v>
      </c>
      <c r="BL392" s="51">
        <f t="shared" si="468"/>
        <v>173.18674698795178</v>
      </c>
      <c r="BM392" s="51">
        <f t="shared" si="469"/>
        <v>173.18674698795178</v>
      </c>
      <c r="BN392" s="51">
        <f t="shared" si="470"/>
        <v>173.18674698795178</v>
      </c>
      <c r="BO392" s="51">
        <f t="shared" si="471"/>
        <v>173.18674698795178</v>
      </c>
      <c r="BP392" s="51" t="str">
        <f t="shared" si="472"/>
        <v/>
      </c>
      <c r="BQ392" s="148" t="str">
        <f t="shared" si="473"/>
        <v/>
      </c>
      <c r="BR392" s="170">
        <f t="shared" si="497"/>
        <v>6</v>
      </c>
      <c r="BS392" s="172">
        <f t="shared" si="498"/>
        <v>200</v>
      </c>
      <c r="BT392" s="172" t="str">
        <f t="shared" si="474"/>
        <v>hole</v>
      </c>
      <c r="BU392" s="172">
        <f t="shared" si="475"/>
        <v>300</v>
      </c>
      <c r="BV392" s="172" t="str">
        <f t="shared" si="476"/>
        <v>hole</v>
      </c>
      <c r="BW392" s="172">
        <f t="shared" si="477"/>
        <v>200</v>
      </c>
      <c r="BX392" s="172">
        <f t="shared" si="478"/>
        <v>0</v>
      </c>
      <c r="BY392" s="173">
        <f t="shared" si="479"/>
        <v>0</v>
      </c>
      <c r="BZ392" s="123" cm="1">
        <f t="array" ref="BZ392">IF(ISEVEN(BR392),SUM(BS392:BY392),SUM(ABS(BS392:BY392)))</f>
        <v>700</v>
      </c>
      <c r="CA392" s="112">
        <f t="shared" si="499"/>
        <v>6289.87951807229</v>
      </c>
      <c r="CB392" s="126">
        <f t="shared" si="500"/>
        <v>-650</v>
      </c>
      <c r="CC392" s="41">
        <f t="shared" si="480"/>
        <v>0</v>
      </c>
      <c r="CD392" s="41">
        <f t="shared" si="481"/>
        <v>0</v>
      </c>
      <c r="CE392" s="41">
        <f t="shared" si="482"/>
        <v>0</v>
      </c>
      <c r="CF392" s="41">
        <f t="shared" si="483"/>
        <v>650</v>
      </c>
      <c r="CG392" s="41">
        <f t="shared" si="484"/>
        <v>0</v>
      </c>
      <c r="CH392" s="112">
        <f t="shared" si="485"/>
        <v>0</v>
      </c>
      <c r="CI392" s="196">
        <f t="shared" si="501"/>
        <v>0</v>
      </c>
      <c r="CJ392" s="2">
        <f t="shared" si="502"/>
        <v>173.18674698795178</v>
      </c>
      <c r="CK392" s="200">
        <f t="shared" si="520"/>
        <v>0</v>
      </c>
      <c r="CL392" s="201">
        <f t="shared" si="521"/>
        <v>173.18674698795178</v>
      </c>
      <c r="CN392" s="126">
        <f t="shared" si="522"/>
        <v>173.18674698795178</v>
      </c>
      <c r="CO392" s="50">
        <f t="shared" si="503"/>
        <v>2.3685398230088497E-3</v>
      </c>
      <c r="CP392" s="40">
        <f t="shared" si="504"/>
        <v>25.5</v>
      </c>
      <c r="CQ392" s="41">
        <f t="shared" si="505"/>
        <v>160391.92771084339</v>
      </c>
      <c r="CR392" s="41">
        <f t="shared" si="506"/>
        <v>160391.92771084339</v>
      </c>
      <c r="CS392" s="41">
        <f t="shared" si="507"/>
        <v>0</v>
      </c>
      <c r="CT392" s="41">
        <f t="shared" si="508"/>
        <v>27777756.203367684</v>
      </c>
      <c r="CU392" s="112">
        <f t="shared" si="509"/>
        <v>0</v>
      </c>
    </row>
    <row r="393" spans="2:99" x14ac:dyDescent="0.25">
      <c r="B393" s="129">
        <v>49</v>
      </c>
      <c r="C393" s="114">
        <f>+$D$77-(B393-0.5)*$G$337</f>
        <v>164.20120481927705</v>
      </c>
      <c r="D393" s="41" t="str">
        <f t="shared" si="512"/>
        <v/>
      </c>
      <c r="E393" s="41">
        <f t="shared" si="426"/>
        <v>985.798795180723</v>
      </c>
      <c r="F393" s="41">
        <f t="shared" si="427"/>
        <v>750</v>
      </c>
      <c r="G393" s="41">
        <f t="shared" si="428"/>
        <v>1314.2012048192771</v>
      </c>
      <c r="H393" s="41" t="str">
        <f t="shared" si="429"/>
        <v/>
      </c>
      <c r="I393" s="41">
        <f t="shared" si="430"/>
        <v>-1314.2012048192771</v>
      </c>
      <c r="J393" s="41">
        <f t="shared" si="431"/>
        <v>-750</v>
      </c>
      <c r="K393" s="121">
        <f t="shared" si="432"/>
        <v>-985.798795180723</v>
      </c>
      <c r="L393" s="126" t="str">
        <f t="shared" si="513"/>
        <v/>
      </c>
      <c r="M393" s="41">
        <f t="shared" si="433"/>
        <v>-14.201204819277045</v>
      </c>
      <c r="N393" s="41">
        <f t="shared" si="434"/>
        <v>-150</v>
      </c>
      <c r="O393" s="41">
        <f t="shared" si="435"/>
        <v>314.20120481927705</v>
      </c>
      <c r="P393" s="41" t="str">
        <f t="shared" si="436"/>
        <v/>
      </c>
      <c r="Q393" s="41">
        <f t="shared" si="437"/>
        <v>-1014.201204819277</v>
      </c>
      <c r="R393" s="41">
        <f t="shared" si="438"/>
        <v>-550</v>
      </c>
      <c r="S393" s="112">
        <f t="shared" si="439"/>
        <v>-685.798795180723</v>
      </c>
      <c r="T393" s="123" t="str">
        <f t="shared" si="514"/>
        <v/>
      </c>
      <c r="U393" s="41">
        <f t="shared" si="440"/>
        <v>685.798795180723</v>
      </c>
      <c r="V393" s="41">
        <f t="shared" si="441"/>
        <v>550</v>
      </c>
      <c r="W393" s="41">
        <f t="shared" si="442"/>
        <v>1014.201204819277</v>
      </c>
      <c r="X393" s="41" t="str">
        <f t="shared" si="443"/>
        <v/>
      </c>
      <c r="Y393" s="41">
        <f t="shared" si="444"/>
        <v>-314.20120481927705</v>
      </c>
      <c r="Z393" s="41">
        <f t="shared" si="445"/>
        <v>150</v>
      </c>
      <c r="AA393" s="41">
        <f t="shared" si="446"/>
        <v>14.201204819277045</v>
      </c>
      <c r="AB393" s="53"/>
      <c r="AC393" s="126" t="str">
        <f t="shared" si="515"/>
        <v/>
      </c>
      <c r="AD393" s="41" t="str">
        <f t="shared" si="447"/>
        <v/>
      </c>
      <c r="AE393" s="41">
        <f t="shared" si="448"/>
        <v>750</v>
      </c>
      <c r="AF393" s="41" t="str">
        <f t="shared" si="449"/>
        <v/>
      </c>
      <c r="AG393" s="41" t="str">
        <f t="shared" si="450"/>
        <v/>
      </c>
      <c r="AH393" s="41" t="str">
        <f t="shared" si="451"/>
        <v/>
      </c>
      <c r="AI393" s="41">
        <f t="shared" si="452"/>
        <v>-750</v>
      </c>
      <c r="AJ393" s="112" t="str">
        <f t="shared" si="453"/>
        <v/>
      </c>
      <c r="AK393" s="126" t="str">
        <f t="shared" si="516"/>
        <v/>
      </c>
      <c r="AL393" s="41" t="str">
        <f t="shared" si="454"/>
        <v/>
      </c>
      <c r="AM393" s="41">
        <f t="shared" si="455"/>
        <v>-150</v>
      </c>
      <c r="AN393" s="41" t="str">
        <f t="shared" si="456"/>
        <v/>
      </c>
      <c r="AO393" s="41" t="str">
        <f t="shared" si="457"/>
        <v/>
      </c>
      <c r="AP393" s="41" t="str">
        <f t="shared" si="458"/>
        <v/>
      </c>
      <c r="AQ393" s="41">
        <f t="shared" si="459"/>
        <v>-550</v>
      </c>
      <c r="AR393" s="112" t="str">
        <f t="shared" si="460"/>
        <v/>
      </c>
      <c r="AS393" s="123" t="str">
        <f t="shared" si="517"/>
        <v/>
      </c>
      <c r="AT393" s="41" t="str">
        <f t="shared" si="461"/>
        <v/>
      </c>
      <c r="AU393" s="41">
        <f t="shared" si="462"/>
        <v>550</v>
      </c>
      <c r="AV393" s="41" t="str">
        <f t="shared" si="463"/>
        <v/>
      </c>
      <c r="AW393" s="41" t="str">
        <f t="shared" si="464"/>
        <v/>
      </c>
      <c r="AX393" s="41" t="str">
        <f t="shared" si="465"/>
        <v/>
      </c>
      <c r="AY393" s="41">
        <f t="shared" si="466"/>
        <v>150</v>
      </c>
      <c r="AZ393" s="41" t="str">
        <f t="shared" si="518"/>
        <v/>
      </c>
      <c r="BA393" s="53"/>
      <c r="BB393" s="147" cm="1">
        <f t="array" ref="BB393:BG393">IFERROR(_xlfn._xlws.SORT(_xlfn.UNIQUE(_xlfn._xlws.FILTER($AC393:$AZ393,ISNUMBER($AC393:$AZ393)),TRUE),,,TRUE),"")</f>
        <v>-750</v>
      </c>
      <c r="BC393" s="51">
        <v>-550</v>
      </c>
      <c r="BD393" s="51">
        <v>-150</v>
      </c>
      <c r="BE393" s="51">
        <v>150</v>
      </c>
      <c r="BF393" s="51">
        <v>550</v>
      </c>
      <c r="BG393" s="51">
        <v>750</v>
      </c>
      <c r="BH393" s="51"/>
      <c r="BI393" s="51"/>
      <c r="BJ393" s="51">
        <f t="shared" si="519"/>
        <v>164.20120481927705</v>
      </c>
      <c r="BK393" s="51">
        <f t="shared" si="467"/>
        <v>164.20120481927705</v>
      </c>
      <c r="BL393" s="51">
        <f t="shared" si="468"/>
        <v>164.20120481927705</v>
      </c>
      <c r="BM393" s="51">
        <f t="shared" si="469"/>
        <v>164.20120481927705</v>
      </c>
      <c r="BN393" s="51">
        <f t="shared" si="470"/>
        <v>164.20120481927705</v>
      </c>
      <c r="BO393" s="51">
        <f t="shared" si="471"/>
        <v>164.20120481927705</v>
      </c>
      <c r="BP393" s="51" t="str">
        <f t="shared" si="472"/>
        <v/>
      </c>
      <c r="BQ393" s="148" t="str">
        <f t="shared" si="473"/>
        <v/>
      </c>
      <c r="BR393" s="170">
        <f t="shared" si="497"/>
        <v>6</v>
      </c>
      <c r="BS393" s="172">
        <f t="shared" si="498"/>
        <v>200</v>
      </c>
      <c r="BT393" s="172" t="str">
        <f t="shared" si="474"/>
        <v>hole</v>
      </c>
      <c r="BU393" s="172">
        <f t="shared" si="475"/>
        <v>300</v>
      </c>
      <c r="BV393" s="172" t="str">
        <f t="shared" si="476"/>
        <v>hole</v>
      </c>
      <c r="BW393" s="172">
        <f t="shared" si="477"/>
        <v>200</v>
      </c>
      <c r="BX393" s="172">
        <f t="shared" si="478"/>
        <v>0</v>
      </c>
      <c r="BY393" s="173">
        <f t="shared" si="479"/>
        <v>0</v>
      </c>
      <c r="BZ393" s="123" cm="1">
        <f t="array" ref="BZ393">IF(ISEVEN(BR393),SUM(BS393:BY393),SUM(ABS(BS393:BY393)))</f>
        <v>700</v>
      </c>
      <c r="CA393" s="112">
        <f t="shared" si="499"/>
        <v>6289.87951807229</v>
      </c>
      <c r="CB393" s="126">
        <f t="shared" si="500"/>
        <v>-650</v>
      </c>
      <c r="CC393" s="41">
        <f t="shared" si="480"/>
        <v>0</v>
      </c>
      <c r="CD393" s="41">
        <f t="shared" si="481"/>
        <v>0</v>
      </c>
      <c r="CE393" s="41">
        <f t="shared" si="482"/>
        <v>0</v>
      </c>
      <c r="CF393" s="41">
        <f t="shared" si="483"/>
        <v>650</v>
      </c>
      <c r="CG393" s="41">
        <f t="shared" si="484"/>
        <v>0</v>
      </c>
      <c r="CH393" s="112">
        <f t="shared" si="485"/>
        <v>0</v>
      </c>
      <c r="CI393" s="196">
        <f t="shared" si="501"/>
        <v>0</v>
      </c>
      <c r="CJ393" s="2">
        <f t="shared" si="502"/>
        <v>164.20120481927705</v>
      </c>
      <c r="CK393" s="200">
        <f t="shared" si="520"/>
        <v>0</v>
      </c>
      <c r="CL393" s="201">
        <f t="shared" si="521"/>
        <v>164.20120481927705</v>
      </c>
      <c r="CN393" s="126">
        <f t="shared" si="522"/>
        <v>164.20120481927705</v>
      </c>
      <c r="CO393" s="50">
        <f t="shared" si="503"/>
        <v>2.3025398230088492E-3</v>
      </c>
      <c r="CP393" s="40">
        <f t="shared" si="504"/>
        <v>25.5</v>
      </c>
      <c r="CQ393" s="41">
        <f t="shared" si="505"/>
        <v>160391.92771084339</v>
      </c>
      <c r="CR393" s="41">
        <f t="shared" si="506"/>
        <v>160391.92771084339</v>
      </c>
      <c r="CS393" s="41">
        <f t="shared" si="507"/>
        <v>0</v>
      </c>
      <c r="CT393" s="41">
        <f t="shared" si="508"/>
        <v>26336547.773406874</v>
      </c>
      <c r="CU393" s="112">
        <f t="shared" si="509"/>
        <v>0</v>
      </c>
    </row>
    <row r="394" spans="2:99" x14ac:dyDescent="0.25">
      <c r="B394" s="129">
        <v>50</v>
      </c>
      <c r="C394" s="114">
        <f>+$D$77-(B394-0.5)*$G$337</f>
        <v>155.21566265060238</v>
      </c>
      <c r="D394" s="41" t="str">
        <f t="shared" si="512"/>
        <v/>
      </c>
      <c r="E394" s="41">
        <f t="shared" si="426"/>
        <v>994.78433734939756</v>
      </c>
      <c r="F394" s="41">
        <f t="shared" si="427"/>
        <v>750</v>
      </c>
      <c r="G394" s="41">
        <f t="shared" si="428"/>
        <v>1305.2156626506026</v>
      </c>
      <c r="H394" s="41" t="str">
        <f t="shared" si="429"/>
        <v/>
      </c>
      <c r="I394" s="41">
        <f t="shared" si="430"/>
        <v>-1305.2156626506026</v>
      </c>
      <c r="J394" s="41">
        <f t="shared" si="431"/>
        <v>-750</v>
      </c>
      <c r="K394" s="121">
        <f t="shared" si="432"/>
        <v>-994.78433734939756</v>
      </c>
      <c r="L394" s="126" t="str">
        <f t="shared" si="513"/>
        <v/>
      </c>
      <c r="M394" s="41">
        <f t="shared" si="433"/>
        <v>-5.2156626506023898</v>
      </c>
      <c r="N394" s="41">
        <f t="shared" si="434"/>
        <v>-150</v>
      </c>
      <c r="O394" s="41">
        <f t="shared" si="435"/>
        <v>305.21566265060238</v>
      </c>
      <c r="P394" s="41" t="str">
        <f t="shared" si="436"/>
        <v/>
      </c>
      <c r="Q394" s="41">
        <f t="shared" si="437"/>
        <v>-1005.2156626506024</v>
      </c>
      <c r="R394" s="41">
        <f t="shared" si="438"/>
        <v>-550</v>
      </c>
      <c r="S394" s="112">
        <f t="shared" si="439"/>
        <v>-694.78433734939756</v>
      </c>
      <c r="T394" s="123" t="str">
        <f t="shared" si="514"/>
        <v/>
      </c>
      <c r="U394" s="41">
        <f t="shared" si="440"/>
        <v>694.78433734939756</v>
      </c>
      <c r="V394" s="41">
        <f t="shared" si="441"/>
        <v>550</v>
      </c>
      <c r="W394" s="41">
        <f t="shared" si="442"/>
        <v>1005.2156626506024</v>
      </c>
      <c r="X394" s="41" t="str">
        <f t="shared" si="443"/>
        <v/>
      </c>
      <c r="Y394" s="41">
        <f t="shared" si="444"/>
        <v>-305.21566265060238</v>
      </c>
      <c r="Z394" s="41">
        <f t="shared" si="445"/>
        <v>150</v>
      </c>
      <c r="AA394" s="41">
        <f t="shared" si="446"/>
        <v>5.2156626506023898</v>
      </c>
      <c r="AB394" s="53"/>
      <c r="AC394" s="126" t="str">
        <f t="shared" si="515"/>
        <v/>
      </c>
      <c r="AD394" s="41" t="str">
        <f t="shared" si="447"/>
        <v/>
      </c>
      <c r="AE394" s="41">
        <f t="shared" si="448"/>
        <v>750</v>
      </c>
      <c r="AF394" s="41" t="str">
        <f t="shared" si="449"/>
        <v/>
      </c>
      <c r="AG394" s="41" t="str">
        <f t="shared" si="450"/>
        <v/>
      </c>
      <c r="AH394" s="41" t="str">
        <f t="shared" si="451"/>
        <v/>
      </c>
      <c r="AI394" s="41">
        <f t="shared" si="452"/>
        <v>-750</v>
      </c>
      <c r="AJ394" s="112" t="str">
        <f t="shared" si="453"/>
        <v/>
      </c>
      <c r="AK394" s="126" t="str">
        <f t="shared" si="516"/>
        <v/>
      </c>
      <c r="AL394" s="41" t="str">
        <f t="shared" si="454"/>
        <v/>
      </c>
      <c r="AM394" s="41">
        <f t="shared" si="455"/>
        <v>-150</v>
      </c>
      <c r="AN394" s="41" t="str">
        <f t="shared" si="456"/>
        <v/>
      </c>
      <c r="AO394" s="41" t="str">
        <f t="shared" si="457"/>
        <v/>
      </c>
      <c r="AP394" s="41" t="str">
        <f t="shared" si="458"/>
        <v/>
      </c>
      <c r="AQ394" s="41">
        <f t="shared" si="459"/>
        <v>-550</v>
      </c>
      <c r="AR394" s="112" t="str">
        <f t="shared" si="460"/>
        <v/>
      </c>
      <c r="AS394" s="123" t="str">
        <f t="shared" si="517"/>
        <v/>
      </c>
      <c r="AT394" s="41" t="str">
        <f t="shared" si="461"/>
        <v/>
      </c>
      <c r="AU394" s="41">
        <f t="shared" si="462"/>
        <v>550</v>
      </c>
      <c r="AV394" s="41" t="str">
        <f t="shared" si="463"/>
        <v/>
      </c>
      <c r="AW394" s="41" t="str">
        <f t="shared" si="464"/>
        <v/>
      </c>
      <c r="AX394" s="41" t="str">
        <f t="shared" si="465"/>
        <v/>
      </c>
      <c r="AY394" s="41">
        <f t="shared" si="466"/>
        <v>150</v>
      </c>
      <c r="AZ394" s="41" t="str">
        <f t="shared" si="518"/>
        <v/>
      </c>
      <c r="BA394" s="53"/>
      <c r="BB394" s="147" cm="1">
        <f t="array" ref="BB394:BG394">IFERROR(_xlfn._xlws.SORT(_xlfn.UNIQUE(_xlfn._xlws.FILTER($AC394:$AZ394,ISNUMBER($AC394:$AZ394)),TRUE),,,TRUE),"")</f>
        <v>-750</v>
      </c>
      <c r="BC394" s="51">
        <v>-550</v>
      </c>
      <c r="BD394" s="51">
        <v>-150</v>
      </c>
      <c r="BE394" s="51">
        <v>150</v>
      </c>
      <c r="BF394" s="51">
        <v>550</v>
      </c>
      <c r="BG394" s="51">
        <v>750</v>
      </c>
      <c r="BH394" s="51"/>
      <c r="BI394" s="51"/>
      <c r="BJ394" s="51">
        <f t="shared" si="519"/>
        <v>155.21566265060238</v>
      </c>
      <c r="BK394" s="51">
        <f t="shared" si="467"/>
        <v>155.21566265060238</v>
      </c>
      <c r="BL394" s="51">
        <f t="shared" si="468"/>
        <v>155.21566265060238</v>
      </c>
      <c r="BM394" s="51">
        <f t="shared" si="469"/>
        <v>155.21566265060238</v>
      </c>
      <c r="BN394" s="51">
        <f t="shared" si="470"/>
        <v>155.21566265060238</v>
      </c>
      <c r="BO394" s="51">
        <f t="shared" si="471"/>
        <v>155.21566265060238</v>
      </c>
      <c r="BP394" s="51" t="str">
        <f t="shared" si="472"/>
        <v/>
      </c>
      <c r="BQ394" s="148" t="str">
        <f t="shared" si="473"/>
        <v/>
      </c>
      <c r="BR394" s="170">
        <f t="shared" si="497"/>
        <v>6</v>
      </c>
      <c r="BS394" s="172">
        <f t="shared" si="498"/>
        <v>200</v>
      </c>
      <c r="BT394" s="172" t="str">
        <f t="shared" si="474"/>
        <v>hole</v>
      </c>
      <c r="BU394" s="172">
        <f t="shared" si="475"/>
        <v>300</v>
      </c>
      <c r="BV394" s="172" t="str">
        <f t="shared" si="476"/>
        <v>hole</v>
      </c>
      <c r="BW394" s="172">
        <f t="shared" si="477"/>
        <v>200</v>
      </c>
      <c r="BX394" s="172">
        <f t="shared" si="478"/>
        <v>0</v>
      </c>
      <c r="BY394" s="173">
        <f t="shared" si="479"/>
        <v>0</v>
      </c>
      <c r="BZ394" s="123" cm="1">
        <f t="array" ref="BZ394">IF(ISEVEN(BR394),SUM(BS394:BY394),SUM(ABS(BS394:BY394)))</f>
        <v>700</v>
      </c>
      <c r="CA394" s="112">
        <f t="shared" si="499"/>
        <v>6289.87951807229</v>
      </c>
      <c r="CB394" s="126">
        <f t="shared" si="500"/>
        <v>-650</v>
      </c>
      <c r="CC394" s="41">
        <f t="shared" si="480"/>
        <v>0</v>
      </c>
      <c r="CD394" s="41">
        <f t="shared" si="481"/>
        <v>0</v>
      </c>
      <c r="CE394" s="41">
        <f t="shared" si="482"/>
        <v>0</v>
      </c>
      <c r="CF394" s="41">
        <f t="shared" si="483"/>
        <v>650</v>
      </c>
      <c r="CG394" s="41">
        <f t="shared" si="484"/>
        <v>0</v>
      </c>
      <c r="CH394" s="112">
        <f t="shared" si="485"/>
        <v>0</v>
      </c>
      <c r="CI394" s="196">
        <f t="shared" si="501"/>
        <v>0</v>
      </c>
      <c r="CJ394" s="2">
        <f t="shared" si="502"/>
        <v>155.21566265060238</v>
      </c>
      <c r="CK394" s="200">
        <f t="shared" si="520"/>
        <v>0</v>
      </c>
      <c r="CL394" s="201">
        <f t="shared" si="521"/>
        <v>155.21566265060238</v>
      </c>
      <c r="CN394" s="126">
        <f t="shared" si="522"/>
        <v>155.21566265060238</v>
      </c>
      <c r="CO394" s="50">
        <f t="shared" si="503"/>
        <v>2.2365398230088495E-3</v>
      </c>
      <c r="CP394" s="40">
        <f t="shared" si="504"/>
        <v>25.5</v>
      </c>
      <c r="CQ394" s="41">
        <f t="shared" si="505"/>
        <v>160391.92771084339</v>
      </c>
      <c r="CR394" s="41">
        <f t="shared" si="506"/>
        <v>160391.92771084339</v>
      </c>
      <c r="CS394" s="41">
        <f t="shared" si="507"/>
        <v>0</v>
      </c>
      <c r="CT394" s="41">
        <f t="shared" si="508"/>
        <v>24895339.343446072</v>
      </c>
      <c r="CU394" s="112">
        <f t="shared" si="509"/>
        <v>0</v>
      </c>
    </row>
  </sheetData>
  <conditionalFormatting sqref="BS144:BY193">
    <cfRule type="containsText" dxfId="11" priority="24" operator="containsText" text="hole">
      <formula>NOT(ISERROR(SEARCH("hole",BS144)))</formula>
    </cfRule>
  </conditionalFormatting>
  <conditionalFormatting sqref="BS211:BY260">
    <cfRule type="containsText" dxfId="10" priority="9" operator="containsText" text="hole">
      <formula>NOT(ISERROR(SEARCH("hole",BS211)))</formula>
    </cfRule>
  </conditionalFormatting>
  <conditionalFormatting sqref="BS278:BY327">
    <cfRule type="containsText" dxfId="9" priority="6" operator="containsText" text="hole">
      <formula>NOT(ISERROR(SEARCH("hole",BS278)))</formula>
    </cfRule>
  </conditionalFormatting>
  <conditionalFormatting sqref="BS345:BY394">
    <cfRule type="containsText" dxfId="8" priority="3" operator="containsText" text="hole">
      <formula>NOT(ISERROR(SEARCH("hole",BS345)))</formula>
    </cfRule>
  </conditionalFormatting>
  <conditionalFormatting sqref="CO144:CO193">
    <cfRule type="dataBar" priority="22">
      <dataBar>
        <cfvo type="num" val="0"/>
        <cfvo type="num" val="$CO$144"/>
        <color theme="9" tint="0.59999389629810485"/>
      </dataBar>
      <extLst>
        <ext xmlns:x14="http://schemas.microsoft.com/office/spreadsheetml/2009/9/main" uri="{B025F937-C7B1-47D3-B67F-A62EFF666E3E}">
          <x14:id>{DEFC85B6-B434-4AA7-8C13-224574D5E665}</x14:id>
        </ext>
      </extLst>
    </cfRule>
  </conditionalFormatting>
  <conditionalFormatting sqref="CO211:CO260">
    <cfRule type="dataBar" priority="7">
      <dataBar>
        <cfvo type="num" val="0"/>
        <cfvo type="num" val="$CO$144"/>
        <color theme="9" tint="0.59999389629810485"/>
      </dataBar>
      <extLst>
        <ext xmlns:x14="http://schemas.microsoft.com/office/spreadsheetml/2009/9/main" uri="{B025F937-C7B1-47D3-B67F-A62EFF666E3E}">
          <x14:id>{604BBB04-C659-41C1-8F90-5FFEED8ED34E}</x14:id>
        </ext>
      </extLst>
    </cfRule>
  </conditionalFormatting>
  <conditionalFormatting sqref="CO278:CO327">
    <cfRule type="dataBar" priority="4">
      <dataBar>
        <cfvo type="num" val="0"/>
        <cfvo type="num" val="$CO$144"/>
        <color theme="9" tint="0.59999389629810485"/>
      </dataBar>
      <extLst>
        <ext xmlns:x14="http://schemas.microsoft.com/office/spreadsheetml/2009/9/main" uri="{B025F937-C7B1-47D3-B67F-A62EFF666E3E}">
          <x14:id>{754D6224-8F9E-4595-960B-FFA6506D2CBB}</x14:id>
        </ext>
      </extLst>
    </cfRule>
  </conditionalFormatting>
  <conditionalFormatting sqref="CO345:CO394">
    <cfRule type="dataBar" priority="1">
      <dataBar>
        <cfvo type="num" val="0"/>
        <cfvo type="num" val="$CO$144"/>
        <color theme="9" tint="0.59999389629810485"/>
      </dataBar>
      <extLst>
        <ext xmlns:x14="http://schemas.microsoft.com/office/spreadsheetml/2009/9/main" uri="{B025F937-C7B1-47D3-B67F-A62EFF666E3E}">
          <x14:id>{CA6F5799-7D9F-4F56-A58F-676102A6663F}</x14:id>
        </ext>
      </extLst>
    </cfRule>
  </conditionalFormatting>
  <conditionalFormatting sqref="CP144:CP193">
    <cfRule type="dataBar" priority="23">
      <dataBar>
        <cfvo type="num" val="0"/>
        <cfvo type="num" val="$CP$144"/>
        <color theme="9" tint="0.59999389629810485"/>
      </dataBar>
      <extLst>
        <ext xmlns:x14="http://schemas.microsoft.com/office/spreadsheetml/2009/9/main" uri="{B025F937-C7B1-47D3-B67F-A62EFF666E3E}">
          <x14:id>{D652FADF-8692-48FD-82DE-70688B6C23F8}</x14:id>
        </ext>
      </extLst>
    </cfRule>
  </conditionalFormatting>
  <conditionalFormatting sqref="CP211:CP260">
    <cfRule type="dataBar" priority="8">
      <dataBar>
        <cfvo type="num" val="0"/>
        <cfvo type="num" val="$CP$144"/>
        <color theme="9" tint="0.59999389629810485"/>
      </dataBar>
      <extLst>
        <ext xmlns:x14="http://schemas.microsoft.com/office/spreadsheetml/2009/9/main" uri="{B025F937-C7B1-47D3-B67F-A62EFF666E3E}">
          <x14:id>{02236483-3945-47B9-8103-91A5663658E9}</x14:id>
        </ext>
      </extLst>
    </cfRule>
  </conditionalFormatting>
  <conditionalFormatting sqref="CP278:CP327">
    <cfRule type="dataBar" priority="5">
      <dataBar>
        <cfvo type="num" val="0"/>
        <cfvo type="num" val="$CP$144"/>
        <color theme="9" tint="0.59999389629810485"/>
      </dataBar>
      <extLst>
        <ext xmlns:x14="http://schemas.microsoft.com/office/spreadsheetml/2009/9/main" uri="{B025F937-C7B1-47D3-B67F-A62EFF666E3E}">
          <x14:id>{AB11FF22-D898-4CDF-A032-0AE7DECB5588}</x14:id>
        </ext>
      </extLst>
    </cfRule>
  </conditionalFormatting>
  <conditionalFormatting sqref="CP345:CP394">
    <cfRule type="dataBar" priority="2">
      <dataBar>
        <cfvo type="num" val="0"/>
        <cfvo type="num" val="$CP$144"/>
        <color theme="9" tint="0.59999389629810485"/>
      </dataBar>
      <extLst>
        <ext xmlns:x14="http://schemas.microsoft.com/office/spreadsheetml/2009/9/main" uri="{B025F937-C7B1-47D3-B67F-A62EFF666E3E}">
          <x14:id>{ECC5366B-9153-45DB-A601-DAB419C37D5D}</x14:id>
        </ext>
      </extLst>
    </cfRule>
  </conditionalFormatting>
  <pageMargins left="0.59055118110236227" right="0.59055118110236227" top="0.78740157480314965" bottom="0.78740157480314965" header="0.51181102362204722" footer="0.51181102362204722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FC85B6-B434-4AA7-8C13-224574D5E665}">
            <x14:dataBar minLength="0" maxLength="100" border="1" gradient="0" direction="leftToRight">
              <x14:cfvo type="num">
                <xm:f>0</xm:f>
              </x14:cfvo>
              <x14:cfvo type="num">
                <xm:f>$CO$144</xm:f>
              </x14:cfvo>
              <x14:borderColor theme="9" tint="0.59999389629810485"/>
              <x14:negativeFillColor rgb="FFFF0000"/>
              <x14:axisColor rgb="FF000000"/>
            </x14:dataBar>
          </x14:cfRule>
          <xm:sqref>CO144:CO193</xm:sqref>
        </x14:conditionalFormatting>
        <x14:conditionalFormatting xmlns:xm="http://schemas.microsoft.com/office/excel/2006/main">
          <x14:cfRule type="dataBar" id="{604BBB04-C659-41C1-8F90-5FFEED8ED34E}">
            <x14:dataBar minLength="0" maxLength="100" border="1" gradient="0" direction="leftToRight">
              <x14:cfvo type="num">
                <xm:f>0</xm:f>
              </x14:cfvo>
              <x14:cfvo type="num">
                <xm:f>$CO$144</xm:f>
              </x14:cfvo>
              <x14:borderColor theme="9" tint="0.59999389629810485"/>
              <x14:negativeFillColor rgb="FFFF0000"/>
              <x14:axisColor rgb="FF000000"/>
            </x14:dataBar>
          </x14:cfRule>
          <xm:sqref>CO211:CO260</xm:sqref>
        </x14:conditionalFormatting>
        <x14:conditionalFormatting xmlns:xm="http://schemas.microsoft.com/office/excel/2006/main">
          <x14:cfRule type="dataBar" id="{754D6224-8F9E-4595-960B-FFA6506D2CBB}">
            <x14:dataBar minLength="0" maxLength="100" border="1" gradient="0" direction="leftToRight">
              <x14:cfvo type="num">
                <xm:f>0</xm:f>
              </x14:cfvo>
              <x14:cfvo type="num">
                <xm:f>$CO$144</xm:f>
              </x14:cfvo>
              <x14:borderColor theme="9" tint="0.59999389629810485"/>
              <x14:negativeFillColor rgb="FFFF0000"/>
              <x14:axisColor rgb="FF000000"/>
            </x14:dataBar>
          </x14:cfRule>
          <xm:sqref>CO278:CO327</xm:sqref>
        </x14:conditionalFormatting>
        <x14:conditionalFormatting xmlns:xm="http://schemas.microsoft.com/office/excel/2006/main">
          <x14:cfRule type="dataBar" id="{CA6F5799-7D9F-4F56-A58F-676102A6663F}">
            <x14:dataBar minLength="0" maxLength="100" border="1" gradient="0" direction="leftToRight">
              <x14:cfvo type="num">
                <xm:f>0</xm:f>
              </x14:cfvo>
              <x14:cfvo type="num">
                <xm:f>$CO$144</xm:f>
              </x14:cfvo>
              <x14:borderColor theme="9" tint="0.59999389629810485"/>
              <x14:negativeFillColor rgb="FFFF0000"/>
              <x14:axisColor rgb="FF000000"/>
            </x14:dataBar>
          </x14:cfRule>
          <xm:sqref>CO345:CO394</xm:sqref>
        </x14:conditionalFormatting>
        <x14:conditionalFormatting xmlns:xm="http://schemas.microsoft.com/office/excel/2006/main">
          <x14:cfRule type="dataBar" id="{D652FADF-8692-48FD-82DE-70688B6C23F8}">
            <x14:dataBar minLength="0" maxLength="100" border="1" gradient="0" direction="leftToRight">
              <x14:cfvo type="num">
                <xm:f>0</xm:f>
              </x14:cfvo>
              <x14:cfvo type="num">
                <xm:f>$CP$144</xm:f>
              </x14:cfvo>
              <x14:borderColor theme="9" tint="0.59999389629810485"/>
              <x14:negativeFillColor rgb="FFFF0000"/>
              <x14:axisColor rgb="FF000000"/>
            </x14:dataBar>
          </x14:cfRule>
          <xm:sqref>CP144:CP193</xm:sqref>
        </x14:conditionalFormatting>
        <x14:conditionalFormatting xmlns:xm="http://schemas.microsoft.com/office/excel/2006/main">
          <x14:cfRule type="dataBar" id="{02236483-3945-47B9-8103-91A5663658E9}">
            <x14:dataBar minLength="0" maxLength="100" border="1" gradient="0" direction="leftToRight">
              <x14:cfvo type="num">
                <xm:f>0</xm:f>
              </x14:cfvo>
              <x14:cfvo type="num">
                <xm:f>$CP$144</xm:f>
              </x14:cfvo>
              <x14:borderColor theme="9" tint="0.59999389629810485"/>
              <x14:negativeFillColor rgb="FFFF0000"/>
              <x14:axisColor rgb="FF000000"/>
            </x14:dataBar>
          </x14:cfRule>
          <xm:sqref>CP211:CP260</xm:sqref>
        </x14:conditionalFormatting>
        <x14:conditionalFormatting xmlns:xm="http://schemas.microsoft.com/office/excel/2006/main">
          <x14:cfRule type="dataBar" id="{AB11FF22-D898-4CDF-A032-0AE7DECB5588}">
            <x14:dataBar minLength="0" maxLength="100" border="1" gradient="0" direction="leftToRight">
              <x14:cfvo type="num">
                <xm:f>0</xm:f>
              </x14:cfvo>
              <x14:cfvo type="num">
                <xm:f>$CP$144</xm:f>
              </x14:cfvo>
              <x14:borderColor theme="9" tint="0.59999389629810485"/>
              <x14:negativeFillColor rgb="FFFF0000"/>
              <x14:axisColor rgb="FF000000"/>
            </x14:dataBar>
          </x14:cfRule>
          <xm:sqref>CP278:CP327</xm:sqref>
        </x14:conditionalFormatting>
        <x14:conditionalFormatting xmlns:xm="http://schemas.microsoft.com/office/excel/2006/main">
          <x14:cfRule type="dataBar" id="{ECC5366B-9153-45DB-A601-DAB419C37D5D}">
            <x14:dataBar minLength="0" maxLength="100" border="1" gradient="0" direction="leftToRight">
              <x14:cfvo type="num">
                <xm:f>0</xm:f>
              </x14:cfvo>
              <x14:cfvo type="num">
                <xm:f>$CP$144</xm:f>
              </x14:cfvo>
              <x14:borderColor theme="9" tint="0.59999389629810485"/>
              <x14:negativeFillColor rgb="FFFF0000"/>
              <x14:axisColor rgb="FF000000"/>
            </x14:dataBar>
          </x14:cfRule>
          <xm:sqref>CP345:CP394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5504A-0E1C-48B2-BF34-07E5D5C5229D}">
  <dimension ref="B2:DL394"/>
  <sheetViews>
    <sheetView topLeftCell="A61" zoomScaleNormal="100" workbookViewId="0">
      <selection activeCell="C86" sqref="C86:F91"/>
    </sheetView>
  </sheetViews>
  <sheetFormatPr defaultRowHeight="15" x14ac:dyDescent="0.25"/>
  <cols>
    <col min="1" max="2" width="6.7109375" customWidth="1"/>
    <col min="3" max="3" width="7.85546875" customWidth="1"/>
    <col min="4" max="4" width="8" customWidth="1"/>
    <col min="5" max="5" width="8.5703125" customWidth="1"/>
    <col min="6" max="6" width="8.28515625" customWidth="1"/>
    <col min="7" max="7" width="9.42578125" customWidth="1"/>
    <col min="8" max="8" width="8.5703125" customWidth="1"/>
    <col min="9" max="9" width="10.140625" customWidth="1"/>
    <col min="10" max="10" width="8.28515625" customWidth="1"/>
    <col min="11" max="11" width="8.42578125" customWidth="1"/>
    <col min="12" max="12" width="8.140625" customWidth="1"/>
    <col min="13" max="13" width="9.28515625" customWidth="1"/>
    <col min="14" max="14" width="8.42578125" customWidth="1"/>
    <col min="15" max="15" width="10" customWidth="1"/>
    <col min="16" max="16" width="8.5703125" customWidth="1"/>
    <col min="17" max="17" width="8.7109375" customWidth="1"/>
    <col min="18" max="18" width="9.5703125" customWidth="1"/>
    <col min="19" max="19" width="7.85546875" customWidth="1"/>
    <col min="20" max="20" width="9.5703125" customWidth="1"/>
    <col min="21" max="21" width="8.5703125" customWidth="1"/>
    <col min="22" max="22" width="6.7109375" customWidth="1"/>
    <col min="23" max="24" width="7.7109375" customWidth="1"/>
    <col min="25" max="25" width="8.85546875" customWidth="1"/>
    <col min="26" max="26" width="7.7109375" customWidth="1"/>
    <col min="27" max="27" width="7.28515625" customWidth="1"/>
    <col min="28" max="28" width="4.28515625" customWidth="1"/>
    <col min="29" max="32" width="7.7109375" customWidth="1"/>
    <col min="53" max="53" width="5.140625" customWidth="1"/>
    <col min="78" max="78" width="13.7109375" customWidth="1"/>
    <col min="79" max="90" width="12" customWidth="1"/>
    <col min="91" max="91" width="6.140625" customWidth="1"/>
    <col min="95" max="95" width="12.7109375" customWidth="1"/>
    <col min="96" max="96" width="12.28515625" customWidth="1"/>
    <col min="97" max="97" width="11" customWidth="1"/>
    <col min="98" max="98" width="14.42578125" customWidth="1"/>
    <col min="99" max="99" width="13.85546875" customWidth="1"/>
    <col min="105" max="105" width="10.28515625" customWidth="1"/>
    <col min="108" max="108" width="10.140625" customWidth="1"/>
    <col min="109" max="109" width="10.28515625" customWidth="1"/>
    <col min="111" max="112" width="10.7109375" bestFit="1" customWidth="1"/>
    <col min="113" max="113" width="13.42578125" bestFit="1" customWidth="1"/>
    <col min="114" max="114" width="12.85546875" customWidth="1"/>
    <col min="115" max="115" width="11.5703125" customWidth="1"/>
  </cols>
  <sheetData>
    <row r="2" spans="2:21" x14ac:dyDescent="0.25">
      <c r="D2" s="86"/>
      <c r="E2" s="8"/>
      <c r="H2" s="86"/>
      <c r="I2" s="8"/>
      <c r="L2" s="86"/>
      <c r="M2" s="8"/>
      <c r="P2" s="86"/>
      <c r="Q2" s="8"/>
    </row>
    <row r="3" spans="2:21" x14ac:dyDescent="0.25">
      <c r="B3" s="10" t="s">
        <v>16</v>
      </c>
      <c r="C3" s="76" t="s">
        <v>64</v>
      </c>
      <c r="E3" s="9"/>
      <c r="H3" s="86"/>
      <c r="I3" s="8"/>
      <c r="L3" s="86"/>
      <c r="M3" s="8"/>
      <c r="P3" s="86"/>
      <c r="Q3" s="8"/>
    </row>
    <row r="4" spans="2:21" ht="15.75" thickBot="1" x14ac:dyDescent="0.3">
      <c r="C4" t="s">
        <v>65</v>
      </c>
      <c r="D4" s="86"/>
      <c r="E4" s="8"/>
      <c r="H4" s="86"/>
      <c r="I4" s="8"/>
      <c r="L4" s="86"/>
      <c r="M4" s="8"/>
      <c r="P4" s="86"/>
      <c r="Q4" s="8"/>
    </row>
    <row r="5" spans="2:21" ht="15.75" thickTop="1" x14ac:dyDescent="0.25">
      <c r="C5" s="97" t="s">
        <v>63</v>
      </c>
      <c r="D5" s="94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>
        <v>11</v>
      </c>
      <c r="O5" s="92">
        <v>12</v>
      </c>
      <c r="P5" s="92">
        <v>13</v>
      </c>
      <c r="Q5" s="92">
        <v>14</v>
      </c>
      <c r="R5" s="92">
        <v>15</v>
      </c>
      <c r="S5" s="92">
        <v>16</v>
      </c>
      <c r="T5" s="92">
        <v>17</v>
      </c>
      <c r="U5" s="93">
        <v>18</v>
      </c>
    </row>
    <row r="6" spans="2:21" x14ac:dyDescent="0.25">
      <c r="C6" s="98" t="s">
        <v>15</v>
      </c>
      <c r="D6" s="95">
        <v>-550</v>
      </c>
      <c r="E6" s="31">
        <v>550</v>
      </c>
      <c r="F6" s="31">
        <v>750</v>
      </c>
      <c r="G6" s="31">
        <v>750</v>
      </c>
      <c r="H6" s="31">
        <v>550</v>
      </c>
      <c r="I6" s="31">
        <v>-550</v>
      </c>
      <c r="J6" s="31">
        <v>-750</v>
      </c>
      <c r="K6" s="31">
        <v>-750</v>
      </c>
      <c r="L6" s="62">
        <f>+D6</f>
        <v>-550</v>
      </c>
      <c r="M6" s="87"/>
      <c r="N6" s="39"/>
      <c r="O6" s="39"/>
      <c r="P6" s="62"/>
      <c r="Q6" s="62"/>
      <c r="R6" s="62"/>
      <c r="S6" s="62"/>
      <c r="T6" s="62"/>
      <c r="U6" s="100"/>
    </row>
    <row r="7" spans="2:21" ht="15.75" thickBot="1" x14ac:dyDescent="0.3">
      <c r="C7" s="99" t="s">
        <v>9</v>
      </c>
      <c r="D7" s="96">
        <v>600</v>
      </c>
      <c r="E7" s="88">
        <v>600</v>
      </c>
      <c r="F7" s="88">
        <v>400</v>
      </c>
      <c r="G7" s="88">
        <v>-400</v>
      </c>
      <c r="H7" s="88">
        <v>-600</v>
      </c>
      <c r="I7" s="88">
        <v>-600</v>
      </c>
      <c r="J7" s="88">
        <v>-400</v>
      </c>
      <c r="K7" s="88">
        <v>400</v>
      </c>
      <c r="L7" s="89">
        <f>+D7</f>
        <v>600</v>
      </c>
      <c r="M7" s="90"/>
      <c r="N7" s="91"/>
      <c r="O7" s="91"/>
      <c r="P7" s="89"/>
      <c r="Q7" s="89"/>
      <c r="R7" s="89"/>
      <c r="S7" s="89"/>
      <c r="T7" s="89"/>
      <c r="U7" s="101"/>
    </row>
    <row r="8" spans="2:21" ht="15.75" thickTop="1" x14ac:dyDescent="0.25">
      <c r="D8" s="86"/>
      <c r="E8" s="8"/>
      <c r="H8" s="86"/>
      <c r="I8" s="8"/>
      <c r="L8" s="86"/>
      <c r="M8" s="8"/>
      <c r="P8" s="86"/>
      <c r="Q8" s="8"/>
    </row>
    <row r="9" spans="2:21" ht="15.75" thickBot="1" x14ac:dyDescent="0.3">
      <c r="C9" t="s">
        <v>61</v>
      </c>
      <c r="D9" s="86"/>
      <c r="E9" s="8"/>
      <c r="H9" s="86"/>
      <c r="I9" s="8"/>
      <c r="L9" s="86"/>
      <c r="M9" s="8"/>
      <c r="P9" s="86"/>
      <c r="Q9" s="8"/>
    </row>
    <row r="10" spans="2:21" ht="15.75" thickTop="1" x14ac:dyDescent="0.25">
      <c r="C10" s="97" t="s">
        <v>63</v>
      </c>
      <c r="D10" s="94">
        <v>1</v>
      </c>
      <c r="E10" s="92">
        <v>2</v>
      </c>
      <c r="F10" s="92">
        <v>3</v>
      </c>
      <c r="G10" s="92">
        <v>4</v>
      </c>
      <c r="H10" s="92">
        <v>5</v>
      </c>
      <c r="I10" s="92">
        <v>6</v>
      </c>
      <c r="J10" s="92">
        <v>7</v>
      </c>
      <c r="K10" s="92">
        <v>8</v>
      </c>
      <c r="L10" s="92">
        <v>9</v>
      </c>
      <c r="M10" s="92">
        <v>10</v>
      </c>
      <c r="N10" s="92">
        <v>11</v>
      </c>
      <c r="O10" s="92">
        <v>12</v>
      </c>
      <c r="P10" s="92">
        <v>13</v>
      </c>
      <c r="Q10" s="92">
        <v>14</v>
      </c>
      <c r="R10" s="92">
        <v>15</v>
      </c>
      <c r="S10" s="92">
        <v>16</v>
      </c>
      <c r="T10" s="92">
        <v>17</v>
      </c>
      <c r="U10" s="93">
        <v>18</v>
      </c>
    </row>
    <row r="11" spans="2:21" x14ac:dyDescent="0.25">
      <c r="C11" s="98" t="s">
        <v>15</v>
      </c>
      <c r="D11" s="95">
        <v>-450</v>
      </c>
      <c r="E11" s="31">
        <v>-250</v>
      </c>
      <c r="F11" s="31">
        <v>-150</v>
      </c>
      <c r="G11" s="31">
        <v>-150</v>
      </c>
      <c r="H11" s="31">
        <v>-250</v>
      </c>
      <c r="I11" s="31">
        <v>-450</v>
      </c>
      <c r="J11" s="31">
        <v>-550</v>
      </c>
      <c r="K11" s="31">
        <v>-550</v>
      </c>
      <c r="L11" s="62">
        <f>+D11</f>
        <v>-450</v>
      </c>
      <c r="M11" s="87"/>
      <c r="N11" s="39"/>
      <c r="O11" s="39"/>
      <c r="P11" s="62"/>
      <c r="Q11" s="62"/>
      <c r="R11" s="62"/>
      <c r="S11" s="62"/>
      <c r="T11" s="62"/>
      <c r="U11" s="100"/>
    </row>
    <row r="12" spans="2:21" ht="15.75" thickBot="1" x14ac:dyDescent="0.3">
      <c r="C12" s="99" t="s">
        <v>9</v>
      </c>
      <c r="D12" s="96">
        <v>400</v>
      </c>
      <c r="E12" s="88">
        <v>400</v>
      </c>
      <c r="F12" s="88">
        <v>300</v>
      </c>
      <c r="G12" s="88">
        <v>-300</v>
      </c>
      <c r="H12" s="88">
        <v>-400</v>
      </c>
      <c r="I12" s="88">
        <v>-400</v>
      </c>
      <c r="J12" s="88">
        <v>-300</v>
      </c>
      <c r="K12" s="88">
        <v>300</v>
      </c>
      <c r="L12" s="89">
        <f>+D12</f>
        <v>400</v>
      </c>
      <c r="M12" s="90"/>
      <c r="N12" s="91"/>
      <c r="O12" s="91"/>
      <c r="P12" s="89"/>
      <c r="Q12" s="89"/>
      <c r="R12" s="89"/>
      <c r="S12" s="89"/>
      <c r="T12" s="89"/>
      <c r="U12" s="101"/>
    </row>
    <row r="13" spans="2:21" ht="15.75" thickTop="1" x14ac:dyDescent="0.25">
      <c r="D13" s="86"/>
      <c r="E13" s="8"/>
      <c r="H13" s="86"/>
      <c r="I13" s="8"/>
      <c r="L13" s="86"/>
      <c r="M13" s="8"/>
      <c r="P13" s="86"/>
      <c r="Q13" s="8"/>
    </row>
    <row r="14" spans="2:21" ht="15.75" thickBot="1" x14ac:dyDescent="0.3">
      <c r="C14" t="s">
        <v>62</v>
      </c>
      <c r="D14" s="86"/>
      <c r="E14" s="8"/>
      <c r="H14" s="86"/>
      <c r="I14" s="8"/>
      <c r="L14" s="86"/>
      <c r="M14" s="8"/>
      <c r="P14" s="86"/>
      <c r="Q14" s="8"/>
    </row>
    <row r="15" spans="2:21" ht="15.75" thickTop="1" x14ac:dyDescent="0.25">
      <c r="C15" s="97" t="s">
        <v>63</v>
      </c>
      <c r="D15" s="94">
        <v>1</v>
      </c>
      <c r="E15" s="92">
        <v>2</v>
      </c>
      <c r="F15" s="92">
        <v>3</v>
      </c>
      <c r="G15" s="92">
        <v>4</v>
      </c>
      <c r="H15" s="92">
        <v>5</v>
      </c>
      <c r="I15" s="92">
        <v>6</v>
      </c>
      <c r="J15" s="92">
        <v>7</v>
      </c>
      <c r="K15" s="92">
        <v>8</v>
      </c>
      <c r="L15" s="92">
        <v>9</v>
      </c>
      <c r="M15" s="92">
        <v>10</v>
      </c>
      <c r="N15" s="92">
        <v>11</v>
      </c>
      <c r="O15" s="92">
        <v>12</v>
      </c>
      <c r="P15" s="92">
        <v>13</v>
      </c>
      <c r="Q15" s="92">
        <v>14</v>
      </c>
      <c r="R15" s="92">
        <v>15</v>
      </c>
      <c r="S15" s="92">
        <v>16</v>
      </c>
      <c r="T15" s="92">
        <v>17</v>
      </c>
      <c r="U15" s="93">
        <v>18</v>
      </c>
    </row>
    <row r="16" spans="2:21" x14ac:dyDescent="0.25">
      <c r="C16" s="98" t="s">
        <v>15</v>
      </c>
      <c r="D16" s="95">
        <v>250</v>
      </c>
      <c r="E16" s="31">
        <v>450</v>
      </c>
      <c r="F16" s="31">
        <v>550</v>
      </c>
      <c r="G16" s="31">
        <v>550</v>
      </c>
      <c r="H16" s="31">
        <v>450</v>
      </c>
      <c r="I16" s="31">
        <v>250</v>
      </c>
      <c r="J16" s="31">
        <v>150</v>
      </c>
      <c r="K16" s="31">
        <v>150</v>
      </c>
      <c r="L16" s="62">
        <f>+D16</f>
        <v>250</v>
      </c>
      <c r="M16" s="87"/>
      <c r="N16" s="39"/>
      <c r="O16" s="39"/>
      <c r="P16" s="62"/>
      <c r="Q16" s="62"/>
      <c r="R16" s="62"/>
      <c r="S16" s="62"/>
      <c r="T16" s="62"/>
      <c r="U16" s="100"/>
    </row>
    <row r="17" spans="3:21" ht="15.75" thickBot="1" x14ac:dyDescent="0.3">
      <c r="C17" s="99" t="s">
        <v>9</v>
      </c>
      <c r="D17" s="96">
        <v>400</v>
      </c>
      <c r="E17" s="88">
        <v>400</v>
      </c>
      <c r="F17" s="88">
        <v>300</v>
      </c>
      <c r="G17" s="88">
        <v>-300</v>
      </c>
      <c r="H17" s="88">
        <v>-400</v>
      </c>
      <c r="I17" s="88">
        <v>-400</v>
      </c>
      <c r="J17" s="88">
        <v>-300</v>
      </c>
      <c r="K17" s="88">
        <v>300</v>
      </c>
      <c r="L17" s="89">
        <f>+D17</f>
        <v>400</v>
      </c>
      <c r="M17" s="90"/>
      <c r="N17" s="91"/>
      <c r="O17" s="91"/>
      <c r="P17" s="89"/>
      <c r="Q17" s="89"/>
      <c r="R17" s="89"/>
      <c r="S17" s="89"/>
      <c r="T17" s="89"/>
      <c r="U17" s="101"/>
    </row>
    <row r="18" spans="3:21" ht="15.75" thickTop="1" x14ac:dyDescent="0.25">
      <c r="D18" s="86"/>
      <c r="E18" s="8"/>
      <c r="H18" s="86"/>
      <c r="I18" s="8"/>
      <c r="L18" s="86"/>
      <c r="M18" s="8"/>
      <c r="P18" s="86"/>
      <c r="Q18" s="8"/>
    </row>
    <row r="19" spans="3:21" ht="15.75" thickBot="1" x14ac:dyDescent="0.3">
      <c r="C19" t="s">
        <v>12</v>
      </c>
      <c r="H19" s="86"/>
      <c r="I19" s="8"/>
      <c r="L19" s="86"/>
      <c r="M19" s="8"/>
      <c r="P19" s="86"/>
      <c r="Q19" s="8"/>
    </row>
    <row r="20" spans="3:21" ht="15.75" thickTop="1" x14ac:dyDescent="0.25">
      <c r="C20" s="97" t="s">
        <v>63</v>
      </c>
      <c r="D20" s="94">
        <v>1</v>
      </c>
      <c r="E20" s="92">
        <v>2</v>
      </c>
      <c r="F20" s="92">
        <v>3</v>
      </c>
      <c r="G20" s="92">
        <v>4</v>
      </c>
      <c r="H20" s="92">
        <v>5</v>
      </c>
      <c r="I20" s="92">
        <v>6</v>
      </c>
      <c r="J20" s="92">
        <v>7</v>
      </c>
      <c r="K20" s="92">
        <v>8</v>
      </c>
      <c r="L20" s="92">
        <v>9</v>
      </c>
      <c r="M20" s="92">
        <v>10</v>
      </c>
      <c r="N20" s="92">
        <v>11</v>
      </c>
      <c r="O20" s="92">
        <v>12</v>
      </c>
      <c r="P20" s="92">
        <v>13</v>
      </c>
      <c r="Q20" s="92">
        <v>14</v>
      </c>
      <c r="R20" s="92">
        <v>15</v>
      </c>
      <c r="S20" s="92">
        <v>16</v>
      </c>
      <c r="T20" s="92">
        <v>17</v>
      </c>
      <c r="U20" s="93">
        <v>18</v>
      </c>
    </row>
    <row r="21" spans="3:21" x14ac:dyDescent="0.25">
      <c r="C21" s="98" t="s">
        <v>15</v>
      </c>
      <c r="D21" s="95">
        <v>-400</v>
      </c>
      <c r="E21" s="31">
        <v>-200</v>
      </c>
      <c r="F21" s="31">
        <v>0</v>
      </c>
      <c r="G21" s="31">
        <v>200</v>
      </c>
      <c r="H21" s="31">
        <v>400</v>
      </c>
      <c r="I21" s="31">
        <v>-400</v>
      </c>
      <c r="J21" s="31">
        <v>-200</v>
      </c>
      <c r="K21" s="31">
        <v>0</v>
      </c>
      <c r="L21" s="31">
        <v>200</v>
      </c>
      <c r="M21" s="32">
        <v>400</v>
      </c>
      <c r="N21" s="32">
        <v>-680</v>
      </c>
      <c r="O21" s="32">
        <v>-680</v>
      </c>
      <c r="P21" s="31">
        <v>-680</v>
      </c>
      <c r="Q21" s="31">
        <v>-680</v>
      </c>
      <c r="R21" s="31">
        <v>680</v>
      </c>
      <c r="S21" s="31">
        <v>680</v>
      </c>
      <c r="T21" s="31">
        <v>680</v>
      </c>
      <c r="U21" s="102">
        <v>680</v>
      </c>
    </row>
    <row r="22" spans="3:21" x14ac:dyDescent="0.25">
      <c r="C22" s="98" t="s">
        <v>9</v>
      </c>
      <c r="D22" s="231">
        <v>530</v>
      </c>
      <c r="E22" s="32">
        <v>530</v>
      </c>
      <c r="F22" s="32">
        <v>530</v>
      </c>
      <c r="G22" s="32">
        <v>530</v>
      </c>
      <c r="H22" s="32">
        <v>530</v>
      </c>
      <c r="I22" s="32">
        <v>-530</v>
      </c>
      <c r="J22" s="32">
        <v>-530</v>
      </c>
      <c r="K22" s="32">
        <v>-530</v>
      </c>
      <c r="L22" s="31">
        <v>-530</v>
      </c>
      <c r="M22" s="32">
        <v>-530</v>
      </c>
      <c r="N22" s="32">
        <v>300</v>
      </c>
      <c r="O22" s="32">
        <v>100</v>
      </c>
      <c r="P22" s="31">
        <v>-100</v>
      </c>
      <c r="Q22" s="31">
        <v>-300</v>
      </c>
      <c r="R22" s="31">
        <v>300</v>
      </c>
      <c r="S22" s="31">
        <v>100</v>
      </c>
      <c r="T22" s="31">
        <v>-100</v>
      </c>
      <c r="U22" s="102">
        <v>-300</v>
      </c>
    </row>
    <row r="23" spans="3:21" ht="15.75" thickBot="1" x14ac:dyDescent="0.3">
      <c r="C23" s="99" t="s">
        <v>137</v>
      </c>
      <c r="D23" s="232">
        <v>32</v>
      </c>
      <c r="E23" s="96">
        <v>32</v>
      </c>
      <c r="F23" s="96">
        <v>32</v>
      </c>
      <c r="G23" s="96">
        <v>32</v>
      </c>
      <c r="H23" s="96">
        <v>32</v>
      </c>
      <c r="I23" s="96">
        <v>32</v>
      </c>
      <c r="J23" s="96">
        <v>32</v>
      </c>
      <c r="K23" s="96">
        <v>32</v>
      </c>
      <c r="L23" s="96">
        <v>32</v>
      </c>
      <c r="M23" s="96">
        <v>32</v>
      </c>
      <c r="N23" s="96">
        <v>32</v>
      </c>
      <c r="O23" s="96">
        <v>32</v>
      </c>
      <c r="P23" s="96">
        <v>32</v>
      </c>
      <c r="Q23" s="96">
        <v>32</v>
      </c>
      <c r="R23" s="96">
        <v>32</v>
      </c>
      <c r="S23" s="96">
        <v>32</v>
      </c>
      <c r="T23" s="96">
        <v>32</v>
      </c>
      <c r="U23" s="233">
        <v>32</v>
      </c>
    </row>
    <row r="24" spans="3:21" ht="15.75" thickTop="1" x14ac:dyDescent="0.25"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3:21" x14ac:dyDescent="0.25"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3:21" hidden="1" x14ac:dyDescent="0.25">
      <c r="C26" t="s">
        <v>65</v>
      </c>
      <c r="D26" s="86"/>
      <c r="E26" s="8"/>
      <c r="H26" s="86"/>
      <c r="I26" s="8"/>
      <c r="L26" s="86"/>
      <c r="M26" s="8"/>
      <c r="P26" s="86"/>
      <c r="Q26" s="8"/>
    </row>
    <row r="27" spans="3:21" ht="15.75" hidden="1" thickTop="1" x14ac:dyDescent="0.25">
      <c r="C27" s="234" t="s">
        <v>63</v>
      </c>
      <c r="D27" s="235">
        <v>1</v>
      </c>
      <c r="E27" s="236">
        <v>2</v>
      </c>
      <c r="F27" s="236">
        <v>3</v>
      </c>
      <c r="G27" s="236">
        <v>4</v>
      </c>
      <c r="H27" s="236">
        <v>5</v>
      </c>
      <c r="I27" s="236">
        <v>6</v>
      </c>
      <c r="J27" s="236">
        <v>7</v>
      </c>
      <c r="K27" s="236">
        <v>8</v>
      </c>
      <c r="L27" s="236">
        <v>9</v>
      </c>
      <c r="M27" s="236">
        <v>10</v>
      </c>
      <c r="N27" s="236">
        <v>11</v>
      </c>
      <c r="O27" s="236">
        <v>12</v>
      </c>
      <c r="P27" s="236">
        <v>13</v>
      </c>
      <c r="Q27" s="236">
        <v>14</v>
      </c>
      <c r="R27" s="236">
        <v>15</v>
      </c>
      <c r="S27" s="236">
        <v>16</v>
      </c>
      <c r="T27" s="236">
        <v>17</v>
      </c>
      <c r="U27" s="237">
        <v>18</v>
      </c>
    </row>
    <row r="28" spans="3:21" hidden="1" x14ac:dyDescent="0.25">
      <c r="C28" s="238" t="s">
        <v>15</v>
      </c>
      <c r="D28" s="239">
        <v>-550</v>
      </c>
      <c r="E28" s="240">
        <v>550</v>
      </c>
      <c r="F28" s="240">
        <v>750</v>
      </c>
      <c r="G28" s="240">
        <v>750</v>
      </c>
      <c r="H28" s="240">
        <v>550</v>
      </c>
      <c r="I28" s="240">
        <v>-550</v>
      </c>
      <c r="J28" s="240">
        <v>-750</v>
      </c>
      <c r="K28" s="240">
        <v>-750</v>
      </c>
      <c r="L28" s="241">
        <f>+D28</f>
        <v>-550</v>
      </c>
      <c r="M28" s="242"/>
      <c r="N28" s="243"/>
      <c r="O28" s="243"/>
      <c r="P28" s="241"/>
      <c r="Q28" s="241"/>
      <c r="R28" s="241"/>
      <c r="S28" s="241"/>
      <c r="T28" s="241"/>
      <c r="U28" s="244"/>
    </row>
    <row r="29" spans="3:21" ht="15.75" hidden="1" thickBot="1" x14ac:dyDescent="0.3">
      <c r="C29" s="245" t="s">
        <v>9</v>
      </c>
      <c r="D29" s="246">
        <v>600</v>
      </c>
      <c r="E29" s="247">
        <v>600</v>
      </c>
      <c r="F29" s="247">
        <v>400</v>
      </c>
      <c r="G29" s="247">
        <v>-400</v>
      </c>
      <c r="H29" s="247">
        <v>-600</v>
      </c>
      <c r="I29" s="247">
        <v>-600</v>
      </c>
      <c r="J29" s="247">
        <v>-400</v>
      </c>
      <c r="K29" s="247">
        <v>400</v>
      </c>
      <c r="L29" s="248">
        <f>+D29</f>
        <v>600</v>
      </c>
      <c r="M29" s="249"/>
      <c r="N29" s="250"/>
      <c r="O29" s="250"/>
      <c r="P29" s="248"/>
      <c r="Q29" s="248"/>
      <c r="R29" s="248"/>
      <c r="S29" s="248"/>
      <c r="T29" s="248"/>
      <c r="U29" s="251"/>
    </row>
    <row r="30" spans="3:21" hidden="1" x14ac:dyDescent="0.25">
      <c r="C30" t="s">
        <v>61</v>
      </c>
      <c r="D30" s="86"/>
      <c r="E30" s="8"/>
      <c r="H30" s="86"/>
      <c r="I30" s="8"/>
      <c r="L30" s="86"/>
      <c r="M30" s="8"/>
      <c r="P30" s="86"/>
      <c r="Q30" s="8"/>
    </row>
    <row r="31" spans="3:21" ht="15.75" hidden="1" thickTop="1" x14ac:dyDescent="0.25">
      <c r="C31" s="234" t="s">
        <v>63</v>
      </c>
      <c r="D31" s="235">
        <v>1</v>
      </c>
      <c r="E31" s="236">
        <v>2</v>
      </c>
      <c r="F31" s="236">
        <v>3</v>
      </c>
      <c r="G31" s="236">
        <v>4</v>
      </c>
      <c r="H31" s="236">
        <v>5</v>
      </c>
      <c r="I31" s="236">
        <v>6</v>
      </c>
      <c r="J31" s="236">
        <v>7</v>
      </c>
      <c r="K31" s="236">
        <v>8</v>
      </c>
      <c r="L31" s="236">
        <v>9</v>
      </c>
      <c r="M31" s="236">
        <v>10</v>
      </c>
      <c r="N31" s="236">
        <v>11</v>
      </c>
      <c r="O31" s="236">
        <v>12</v>
      </c>
      <c r="P31" s="236">
        <v>13</v>
      </c>
      <c r="Q31" s="236">
        <v>14</v>
      </c>
      <c r="R31" s="236">
        <v>15</v>
      </c>
      <c r="S31" s="236">
        <v>16</v>
      </c>
      <c r="T31" s="236">
        <v>17</v>
      </c>
      <c r="U31" s="237">
        <v>18</v>
      </c>
    </row>
    <row r="32" spans="3:21" hidden="1" x14ac:dyDescent="0.25">
      <c r="C32" s="238" t="s">
        <v>15</v>
      </c>
      <c r="D32" s="239">
        <v>-450</v>
      </c>
      <c r="E32" s="240">
        <v>-250</v>
      </c>
      <c r="F32" s="240">
        <v>-150</v>
      </c>
      <c r="G32" s="240">
        <v>-150</v>
      </c>
      <c r="H32" s="240">
        <v>-250</v>
      </c>
      <c r="I32" s="240">
        <v>-450</v>
      </c>
      <c r="J32" s="240">
        <v>-550</v>
      </c>
      <c r="K32" s="240">
        <v>-550</v>
      </c>
      <c r="L32" s="241">
        <f>+D32</f>
        <v>-450</v>
      </c>
      <c r="M32" s="242"/>
      <c r="N32" s="243"/>
      <c r="O32" s="243"/>
      <c r="P32" s="241"/>
      <c r="Q32" s="241"/>
      <c r="R32" s="241"/>
      <c r="S32" s="241"/>
      <c r="T32" s="241"/>
      <c r="U32" s="244"/>
    </row>
    <row r="33" spans="3:21" ht="15.75" hidden="1" thickBot="1" x14ac:dyDescent="0.3">
      <c r="C33" s="245" t="s">
        <v>9</v>
      </c>
      <c r="D33" s="246">
        <v>400</v>
      </c>
      <c r="E33" s="247">
        <v>400</v>
      </c>
      <c r="F33" s="247">
        <v>300</v>
      </c>
      <c r="G33" s="247">
        <v>-300</v>
      </c>
      <c r="H33" s="247">
        <v>-400</v>
      </c>
      <c r="I33" s="247">
        <v>-400</v>
      </c>
      <c r="J33" s="247">
        <v>-300</v>
      </c>
      <c r="K33" s="247">
        <v>300</v>
      </c>
      <c r="L33" s="248">
        <f>+D33</f>
        <v>400</v>
      </c>
      <c r="M33" s="249"/>
      <c r="N33" s="250"/>
      <c r="O33" s="250"/>
      <c r="P33" s="248"/>
      <c r="Q33" s="248"/>
      <c r="R33" s="248"/>
      <c r="S33" s="248"/>
      <c r="T33" s="248"/>
      <c r="U33" s="251"/>
    </row>
    <row r="34" spans="3:21" hidden="1" x14ac:dyDescent="0.25">
      <c r="C34" t="s">
        <v>62</v>
      </c>
      <c r="D34" s="86"/>
      <c r="E34" s="8"/>
      <c r="H34" s="86"/>
      <c r="I34" s="8"/>
      <c r="L34" s="86"/>
      <c r="M34" s="8"/>
      <c r="P34" s="86"/>
      <c r="Q34" s="8"/>
    </row>
    <row r="35" spans="3:21" ht="15.75" hidden="1" thickTop="1" x14ac:dyDescent="0.25">
      <c r="C35" s="234" t="s">
        <v>63</v>
      </c>
      <c r="D35" s="235">
        <v>1</v>
      </c>
      <c r="E35" s="236">
        <v>2</v>
      </c>
      <c r="F35" s="236">
        <v>3</v>
      </c>
      <c r="G35" s="236">
        <v>4</v>
      </c>
      <c r="H35" s="236">
        <v>5</v>
      </c>
      <c r="I35" s="236">
        <v>6</v>
      </c>
      <c r="J35" s="236">
        <v>7</v>
      </c>
      <c r="K35" s="236">
        <v>8</v>
      </c>
      <c r="L35" s="236">
        <v>9</v>
      </c>
      <c r="M35" s="236">
        <v>10</v>
      </c>
      <c r="N35" s="236">
        <v>11</v>
      </c>
      <c r="O35" s="236">
        <v>12</v>
      </c>
      <c r="P35" s="236">
        <v>13</v>
      </c>
      <c r="Q35" s="236">
        <v>14</v>
      </c>
      <c r="R35" s="236">
        <v>15</v>
      </c>
      <c r="S35" s="236">
        <v>16</v>
      </c>
      <c r="T35" s="236">
        <v>17</v>
      </c>
      <c r="U35" s="237">
        <v>18</v>
      </c>
    </row>
    <row r="36" spans="3:21" hidden="1" x14ac:dyDescent="0.25">
      <c r="C36" s="238" t="s">
        <v>15</v>
      </c>
      <c r="D36" s="239">
        <v>250</v>
      </c>
      <c r="E36" s="240">
        <v>450</v>
      </c>
      <c r="F36" s="240">
        <v>550</v>
      </c>
      <c r="G36" s="240">
        <v>550</v>
      </c>
      <c r="H36" s="240">
        <v>450</v>
      </c>
      <c r="I36" s="240">
        <v>250</v>
      </c>
      <c r="J36" s="240">
        <v>150</v>
      </c>
      <c r="K36" s="240">
        <v>150</v>
      </c>
      <c r="L36" s="241">
        <f>+D36</f>
        <v>250</v>
      </c>
      <c r="M36" s="242"/>
      <c r="N36" s="243"/>
      <c r="O36" s="243"/>
      <c r="P36" s="241"/>
      <c r="Q36" s="241"/>
      <c r="R36" s="241"/>
      <c r="S36" s="241"/>
      <c r="T36" s="241"/>
      <c r="U36" s="244"/>
    </row>
    <row r="37" spans="3:21" ht="15.75" hidden="1" thickBot="1" x14ac:dyDescent="0.3">
      <c r="C37" s="245" t="s">
        <v>9</v>
      </c>
      <c r="D37" s="246">
        <v>400</v>
      </c>
      <c r="E37" s="247">
        <v>400</v>
      </c>
      <c r="F37" s="247">
        <v>300</v>
      </c>
      <c r="G37" s="247">
        <v>-300</v>
      </c>
      <c r="H37" s="247">
        <v>-400</v>
      </c>
      <c r="I37" s="247">
        <v>-400</v>
      </c>
      <c r="J37" s="247">
        <v>-300</v>
      </c>
      <c r="K37" s="247">
        <v>300</v>
      </c>
      <c r="L37" s="248">
        <f>+D37</f>
        <v>400</v>
      </c>
      <c r="M37" s="249"/>
      <c r="N37" s="250"/>
      <c r="O37" s="250"/>
      <c r="P37" s="248"/>
      <c r="Q37" s="248"/>
      <c r="R37" s="248"/>
      <c r="S37" s="248"/>
      <c r="T37" s="248"/>
      <c r="U37" s="251"/>
    </row>
    <row r="38" spans="3:21" hidden="1" x14ac:dyDescent="0.25">
      <c r="C38" t="s">
        <v>12</v>
      </c>
    </row>
    <row r="39" spans="3:21" ht="15.75" hidden="1" thickTop="1" x14ac:dyDescent="0.25">
      <c r="C39" s="234" t="s">
        <v>63</v>
      </c>
      <c r="D39" s="235">
        <v>1</v>
      </c>
      <c r="E39" s="236">
        <v>2</v>
      </c>
      <c r="F39" s="236">
        <v>3</v>
      </c>
      <c r="G39" s="236">
        <v>4</v>
      </c>
      <c r="H39" s="236">
        <v>5</v>
      </c>
      <c r="I39" s="236">
        <v>6</v>
      </c>
      <c r="J39" s="236">
        <v>7</v>
      </c>
      <c r="K39" s="236">
        <v>8</v>
      </c>
      <c r="L39" s="236">
        <v>9</v>
      </c>
      <c r="M39" s="236">
        <v>10</v>
      </c>
      <c r="N39" s="236">
        <v>11</v>
      </c>
      <c r="O39" s="236">
        <v>12</v>
      </c>
      <c r="P39" s="236">
        <v>13</v>
      </c>
      <c r="Q39" s="236">
        <v>14</v>
      </c>
      <c r="R39" s="236">
        <v>15</v>
      </c>
      <c r="S39" s="236">
        <v>16</v>
      </c>
      <c r="T39" s="236">
        <v>17</v>
      </c>
      <c r="U39" s="237">
        <v>18</v>
      </c>
    </row>
    <row r="40" spans="3:21" hidden="1" x14ac:dyDescent="0.25">
      <c r="C40" s="238" t="s">
        <v>15</v>
      </c>
      <c r="D40" s="239">
        <v>-400</v>
      </c>
      <c r="E40" s="240">
        <v>-200</v>
      </c>
      <c r="F40" s="240">
        <v>0</v>
      </c>
      <c r="G40" s="240">
        <v>200</v>
      </c>
      <c r="H40" s="240">
        <v>400</v>
      </c>
      <c r="I40" s="240">
        <v>-400</v>
      </c>
      <c r="J40" s="240">
        <v>-200</v>
      </c>
      <c r="K40" s="240">
        <v>0</v>
      </c>
      <c r="L40" s="240">
        <v>200</v>
      </c>
      <c r="M40" s="252">
        <v>400</v>
      </c>
      <c r="N40" s="252">
        <v>-680</v>
      </c>
      <c r="O40" s="252">
        <v>-680</v>
      </c>
      <c r="P40" s="240">
        <v>-680</v>
      </c>
      <c r="Q40" s="240">
        <v>-680</v>
      </c>
      <c r="R40" s="240">
        <v>680</v>
      </c>
      <c r="S40" s="240">
        <v>680</v>
      </c>
      <c r="T40" s="240">
        <v>680</v>
      </c>
      <c r="U40" s="253">
        <v>680</v>
      </c>
    </row>
    <row r="41" spans="3:21" hidden="1" x14ac:dyDescent="0.25">
      <c r="C41" s="238" t="s">
        <v>9</v>
      </c>
      <c r="D41" s="254">
        <v>530</v>
      </c>
      <c r="E41" s="252">
        <v>530</v>
      </c>
      <c r="F41" s="252">
        <v>530</v>
      </c>
      <c r="G41" s="252">
        <v>530</v>
      </c>
      <c r="H41" s="252">
        <v>530</v>
      </c>
      <c r="I41" s="252">
        <v>-530</v>
      </c>
      <c r="J41" s="252">
        <v>-530</v>
      </c>
      <c r="K41" s="252">
        <v>-530</v>
      </c>
      <c r="L41" s="240">
        <v>-530</v>
      </c>
      <c r="M41" s="252">
        <v>-530</v>
      </c>
      <c r="N41" s="252">
        <v>300</v>
      </c>
      <c r="O41" s="252">
        <v>100</v>
      </c>
      <c r="P41" s="240">
        <v>-100</v>
      </c>
      <c r="Q41" s="240">
        <v>-300</v>
      </c>
      <c r="R41" s="240">
        <v>300</v>
      </c>
      <c r="S41" s="240">
        <v>100</v>
      </c>
      <c r="T41" s="240">
        <v>-100</v>
      </c>
      <c r="U41" s="253">
        <v>-300</v>
      </c>
    </row>
    <row r="42" spans="3:21" ht="15.75" hidden="1" thickBot="1" x14ac:dyDescent="0.3">
      <c r="C42" s="245" t="s">
        <v>137</v>
      </c>
      <c r="D42" s="255">
        <v>32</v>
      </c>
      <c r="E42" s="246">
        <v>32</v>
      </c>
      <c r="F42" s="246">
        <v>32</v>
      </c>
      <c r="G42" s="246">
        <v>32</v>
      </c>
      <c r="H42" s="246">
        <v>32</v>
      </c>
      <c r="I42" s="246">
        <v>32</v>
      </c>
      <c r="J42" s="246">
        <v>32</v>
      </c>
      <c r="K42" s="246">
        <v>32</v>
      </c>
      <c r="L42" s="246">
        <v>32</v>
      </c>
      <c r="M42" s="246">
        <v>32</v>
      </c>
      <c r="N42" s="246">
        <v>32</v>
      </c>
      <c r="O42" s="246">
        <v>32</v>
      </c>
      <c r="P42" s="246">
        <v>32</v>
      </c>
      <c r="Q42" s="246">
        <v>32</v>
      </c>
      <c r="R42" s="246">
        <v>32</v>
      </c>
      <c r="S42" s="246">
        <v>32</v>
      </c>
      <c r="T42" s="246">
        <v>32</v>
      </c>
      <c r="U42" s="256">
        <v>32</v>
      </c>
    </row>
    <row r="43" spans="3:21" x14ac:dyDescent="0.25">
      <c r="D43" s="3"/>
      <c r="E43" s="3"/>
      <c r="F43" s="3"/>
      <c r="G43" s="3"/>
      <c r="H43" s="3"/>
      <c r="I43" s="3"/>
      <c r="J43" s="3"/>
      <c r="K43" s="3"/>
      <c r="L43" s="230"/>
      <c r="M43" s="3"/>
      <c r="N43" s="3"/>
      <c r="O43" s="3"/>
      <c r="P43" s="230"/>
      <c r="Q43" s="230"/>
      <c r="R43" s="230"/>
      <c r="S43" s="230"/>
      <c r="T43" s="230"/>
      <c r="U43" s="230"/>
    </row>
    <row r="44" spans="3:21" x14ac:dyDescent="0.25">
      <c r="D44" s="179" t="s">
        <v>136</v>
      </c>
      <c r="E44" s="3"/>
      <c r="F44" s="3"/>
      <c r="G44" s="3"/>
      <c r="H44" s="3"/>
      <c r="I44" s="3"/>
      <c r="J44" s="3"/>
      <c r="K44" s="3"/>
      <c r="L44" s="230"/>
      <c r="M44" s="3"/>
      <c r="N44" s="3"/>
      <c r="O44" s="3"/>
      <c r="P44" s="230"/>
      <c r="Q44" s="230"/>
      <c r="R44" s="230"/>
      <c r="S44" s="230"/>
      <c r="T44" s="230"/>
      <c r="U44" s="230"/>
    </row>
    <row r="45" spans="3:21" x14ac:dyDescent="0.25">
      <c r="D45" s="78"/>
      <c r="E45" s="224" t="s">
        <v>65</v>
      </c>
      <c r="F45" s="79" t="s">
        <v>61</v>
      </c>
      <c r="G45" s="79" t="s">
        <v>62</v>
      </c>
      <c r="H45" s="80" t="s">
        <v>26</v>
      </c>
      <c r="I45" s="3"/>
      <c r="J45" s="215" t="s">
        <v>135</v>
      </c>
      <c r="K45" s="216"/>
      <c r="L45" s="216"/>
      <c r="M45" s="222"/>
      <c r="N45" s="72"/>
      <c r="O45" s="3"/>
      <c r="P45" s="230"/>
      <c r="Q45" s="230"/>
      <c r="R45" s="230"/>
      <c r="S45" s="230"/>
      <c r="T45" s="230"/>
      <c r="U45" s="230"/>
    </row>
    <row r="46" spans="3:21" x14ac:dyDescent="0.25">
      <c r="D46" s="78" t="s">
        <v>74</v>
      </c>
      <c r="E46" s="225">
        <f>0.5*ABS(SUMPRODUCT(D6:K6,E7:L7)-SUMPRODUCT(D7:K7,E6:L6))</f>
        <v>1720000</v>
      </c>
      <c r="F46" s="225">
        <f>-0.5*ABS(SUMPRODUCT(D11:K11,E12:L12)-SUMPRODUCT(D12:K12,E11:L11))</f>
        <v>-300000</v>
      </c>
      <c r="G46" s="225">
        <f>-0.5*ABS(SUMPRODUCT(D16:K16,E17:L17)-SUMPRODUCT(D17:K17,E16:L16))</f>
        <v>-300000</v>
      </c>
      <c r="H46" s="226">
        <f>+E46+F46+G46</f>
        <v>1120000</v>
      </c>
      <c r="I46" s="3"/>
      <c r="J46" s="217" t="s">
        <v>131</v>
      </c>
      <c r="K46" s="218"/>
      <c r="L46" s="218"/>
      <c r="M46" s="221"/>
      <c r="N46" s="191"/>
      <c r="O46" s="3"/>
      <c r="P46" s="230"/>
      <c r="Q46" s="230"/>
      <c r="R46" s="230"/>
      <c r="S46" s="230"/>
      <c r="T46" s="230"/>
      <c r="U46" s="230"/>
    </row>
    <row r="47" spans="3:21" x14ac:dyDescent="0.25">
      <c r="D47" s="228" t="s">
        <v>15</v>
      </c>
      <c r="E47" s="227" cm="1">
        <f t="array" ref="E47">SUMPRODUCT((D6:K6+E6:L6),(D6:K6*E7:L7-E6:L6*D7:K7))/(3*(SUMPRODUCT(D6:K6,E7:L7)-SUMPRODUCT(E6:L6,D7:K7)))</f>
        <v>0</v>
      </c>
      <c r="F47" s="227" cm="1">
        <f t="array" ref="F47">SUMPRODUCT((D11:K11+E11:L11),(D11:K11*E12:L12-E11:L11*D12:K12))/(3*(SUMPRODUCT(D11:K11,E12:L12)-SUMPRODUCT(E11:L11,D12:K12)))</f>
        <v>-350</v>
      </c>
      <c r="G47" s="227" cm="1">
        <f t="array" ref="G47">SUMPRODUCT((D16:K16+E16:L16),(D16:K16*E17:L17-E16:L16*D17:K17))/(3*(SUMPRODUCT(D16:K16,E17:L17)-SUMPRODUCT(E16:L16,D17:K17)))</f>
        <v>350</v>
      </c>
      <c r="H47" s="229">
        <f>IFERROR(SUMPRODUCT(E46:G46,E47:G47)/H46,E47)</f>
        <v>0</v>
      </c>
      <c r="I47" s="3"/>
      <c r="J47" s="217" t="s">
        <v>132</v>
      </c>
      <c r="K47" s="218"/>
      <c r="L47" s="218"/>
      <c r="M47" s="221"/>
      <c r="N47" s="191"/>
      <c r="O47" s="3"/>
      <c r="P47" s="230"/>
      <c r="Q47" s="230"/>
      <c r="R47" s="230"/>
      <c r="S47" s="230"/>
      <c r="T47" s="230"/>
      <c r="U47" s="230"/>
    </row>
    <row r="48" spans="3:21" x14ac:dyDescent="0.25">
      <c r="D48" s="228" t="s">
        <v>9</v>
      </c>
      <c r="E48" s="227" cm="1">
        <f t="array" ref="E48">SUMPRODUCT((D7:K7+E7:L7),(D6:K6*E7:L7-E6:L6*D7:K7))/(3*(SUMPRODUCT(D6:K6,E7:L7)-SUMPRODUCT(E6:L6,D7:K7)))</f>
        <v>0</v>
      </c>
      <c r="F48" s="227" cm="1">
        <f t="array" ref="F48">SUMPRODUCT((D12:K12+E12:L12),(D11:K11*E12:L12-E11:L11*D12:K12))/(3*(SUMPRODUCT(D11:K11,E12:L12)-SUMPRODUCT(E11:L11,D12:K12)))</f>
        <v>0</v>
      </c>
      <c r="G48" s="227" cm="1">
        <f t="array" ref="G48">SUMPRODUCT((D17:K17+E17:L17),(D16:K16*E17:L17-E16:L16*D17:K17))/(3*(SUMPRODUCT(D16:K16,E17:L17)-SUMPRODUCT(E16:L16,D17:K17)))</f>
        <v>0</v>
      </c>
      <c r="H48" s="229">
        <f>IFERROR(SUMPRODUCT(E46:G46,E48:G48)/H46,E48)</f>
        <v>0</v>
      </c>
      <c r="I48" s="3"/>
      <c r="J48" s="217" t="s">
        <v>133</v>
      </c>
      <c r="K48" s="218"/>
      <c r="L48" s="218"/>
      <c r="M48" s="221"/>
      <c r="N48" s="191"/>
      <c r="O48" s="3"/>
      <c r="P48" s="230"/>
      <c r="Q48" s="230"/>
      <c r="R48" s="230"/>
      <c r="S48" s="230"/>
      <c r="T48" s="230"/>
      <c r="U48" s="230"/>
    </row>
    <row r="49" spans="2:21" x14ac:dyDescent="0.25">
      <c r="D49" s="3"/>
      <c r="E49" s="3"/>
      <c r="F49" s="3"/>
      <c r="G49" s="3"/>
      <c r="H49" s="3"/>
      <c r="I49" s="3"/>
      <c r="J49" s="219" t="s">
        <v>134</v>
      </c>
      <c r="K49" s="220"/>
      <c r="L49" s="220"/>
      <c r="M49" s="223"/>
      <c r="N49" s="75"/>
      <c r="O49" s="3"/>
      <c r="P49" s="230"/>
      <c r="Q49" s="230"/>
      <c r="R49" s="230"/>
      <c r="S49" s="230"/>
      <c r="T49" s="230"/>
      <c r="U49" s="230"/>
    </row>
    <row r="50" spans="2:21" x14ac:dyDescent="0.25">
      <c r="D50" s="86"/>
      <c r="E50" s="8"/>
      <c r="H50" s="86"/>
      <c r="I50" s="8"/>
      <c r="L50" s="86"/>
      <c r="M50" s="8"/>
      <c r="P50" s="86"/>
      <c r="Q50" s="8"/>
    </row>
    <row r="51" spans="2:21" s="1" customFormat="1" x14ac:dyDescent="0.25">
      <c r="D51" s="207"/>
      <c r="E51" s="208"/>
      <c r="H51" s="207"/>
      <c r="I51" s="208"/>
      <c r="L51" s="207"/>
      <c r="M51" s="208"/>
      <c r="P51" s="207"/>
      <c r="Q51" s="208"/>
    </row>
    <row r="52" spans="2:21" x14ac:dyDescent="0.25">
      <c r="B52" s="10" t="s">
        <v>16</v>
      </c>
      <c r="C52" s="76" t="s">
        <v>50</v>
      </c>
      <c r="D52" s="77"/>
      <c r="F52" s="61">
        <v>15</v>
      </c>
      <c r="G52" t="s">
        <v>51</v>
      </c>
      <c r="J52" s="63" t="s">
        <v>150</v>
      </c>
      <c r="K52" s="64"/>
      <c r="L52" s="64"/>
      <c r="M52" s="213"/>
      <c r="N52" s="72"/>
      <c r="P52" s="86"/>
      <c r="Q52" s="8"/>
    </row>
    <row r="53" spans="2:21" x14ac:dyDescent="0.25">
      <c r="C53" s="10"/>
      <c r="D53" s="5"/>
      <c r="F53" s="61"/>
      <c r="J53" s="66" t="s">
        <v>151</v>
      </c>
      <c r="K53" s="67"/>
      <c r="L53" s="67"/>
      <c r="M53" s="214"/>
      <c r="N53" s="75"/>
      <c r="P53" s="86"/>
      <c r="Q53" s="8"/>
    </row>
    <row r="54" spans="2:21" x14ac:dyDescent="0.25">
      <c r="C54" s="10"/>
      <c r="D54" s="5"/>
      <c r="F54" s="61"/>
      <c r="L54" s="86"/>
      <c r="M54" s="8"/>
      <c r="P54" s="86"/>
      <c r="Q54" s="8"/>
    </row>
    <row r="55" spans="2:21" ht="15.75" thickBot="1" x14ac:dyDescent="0.3">
      <c r="C55" t="s">
        <v>65</v>
      </c>
      <c r="D55" s="86"/>
      <c r="E55" s="8"/>
      <c r="H55" s="86"/>
      <c r="I55" s="8"/>
      <c r="L55" s="86"/>
      <c r="M55" s="8"/>
      <c r="P55" s="86"/>
      <c r="Q55" s="8"/>
    </row>
    <row r="56" spans="2:21" ht="15.75" thickTop="1" x14ac:dyDescent="0.25">
      <c r="C56" s="97" t="s">
        <v>63</v>
      </c>
      <c r="D56" s="94">
        <v>1</v>
      </c>
      <c r="E56" s="92">
        <v>2</v>
      </c>
      <c r="F56" s="92">
        <v>3</v>
      </c>
      <c r="G56" s="92">
        <v>4</v>
      </c>
      <c r="H56" s="92">
        <v>5</v>
      </c>
      <c r="I56" s="92">
        <v>6</v>
      </c>
      <c r="J56" s="92">
        <v>7</v>
      </c>
      <c r="K56" s="92">
        <v>8</v>
      </c>
      <c r="L56" s="92">
        <v>9</v>
      </c>
      <c r="M56" s="92">
        <v>10</v>
      </c>
      <c r="N56" s="92">
        <v>11</v>
      </c>
      <c r="O56" s="92">
        <v>12</v>
      </c>
      <c r="P56" s="92">
        <v>13</v>
      </c>
      <c r="Q56" s="92">
        <v>14</v>
      </c>
      <c r="R56" s="92">
        <v>15</v>
      </c>
      <c r="S56" s="92">
        <v>16</v>
      </c>
      <c r="T56" s="92">
        <v>17</v>
      </c>
      <c r="U56" s="93">
        <v>18</v>
      </c>
    </row>
    <row r="57" spans="2:21" x14ac:dyDescent="0.25">
      <c r="C57" s="98" t="s">
        <v>15</v>
      </c>
      <c r="D57" s="105">
        <f>xc+(D6-xc)*COS(RADIANS(p))-(D7-yc)*SIN(RADIANS(p))</f>
        <v>-686.55063152050002</v>
      </c>
      <c r="E57" s="105">
        <f t="shared" ref="E57:L57" si="0">xc+(E6-xc)*COS(RADIANS(p))-(E7-yc)*SIN(RADIANS(p))</f>
        <v>375.96777739747517</v>
      </c>
      <c r="F57" s="105">
        <f t="shared" si="0"/>
        <v>620.91675167579297</v>
      </c>
      <c r="G57" s="105">
        <f t="shared" si="0"/>
        <v>827.97198775780953</v>
      </c>
      <c r="H57" s="105">
        <f t="shared" si="0"/>
        <v>686.55063152050002</v>
      </c>
      <c r="I57" s="105">
        <f t="shared" si="0"/>
        <v>-375.96777739747517</v>
      </c>
      <c r="J57" s="105">
        <f t="shared" si="0"/>
        <v>-620.91675167579297</v>
      </c>
      <c r="K57" s="105">
        <f t="shared" si="0"/>
        <v>-827.97198775780953</v>
      </c>
      <c r="L57" s="105">
        <f t="shared" si="0"/>
        <v>-686.55063152050002</v>
      </c>
      <c r="M57" s="87"/>
      <c r="N57" s="39"/>
      <c r="O57" s="39"/>
      <c r="P57" s="62"/>
      <c r="Q57" s="62"/>
      <c r="R57" s="62"/>
      <c r="S57" s="62"/>
      <c r="T57" s="62"/>
      <c r="U57" s="100"/>
    </row>
    <row r="58" spans="2:21" ht="15.75" thickBot="1" x14ac:dyDescent="0.3">
      <c r="C58" s="99" t="s">
        <v>9</v>
      </c>
      <c r="D58" s="106">
        <f>yc+(D6-xc)*SIN(RADIANS(p))+(D7-yc)*COS(RADIANS(p))</f>
        <v>437.20502096705457</v>
      </c>
      <c r="E58" s="106">
        <f t="shared" ref="E58:L58" si="1">yc+(E6-xc)*SIN(RADIANS(p))+(E7-yc)*COS(RADIANS(p))</f>
        <v>721.90597057982734</v>
      </c>
      <c r="F58" s="106">
        <f t="shared" si="1"/>
        <v>580.48461434251783</v>
      </c>
      <c r="G58" s="106">
        <f t="shared" si="1"/>
        <v>-192.25604668873675</v>
      </c>
      <c r="H58" s="106">
        <f t="shared" si="1"/>
        <v>-437.20502096705457</v>
      </c>
      <c r="I58" s="106">
        <f t="shared" si="1"/>
        <v>-721.90597057982734</v>
      </c>
      <c r="J58" s="106">
        <f t="shared" si="1"/>
        <v>-580.48461434251783</v>
      </c>
      <c r="K58" s="106">
        <f t="shared" si="1"/>
        <v>192.25604668873675</v>
      </c>
      <c r="L58" s="106">
        <f t="shared" si="1"/>
        <v>437.20502096705457</v>
      </c>
      <c r="M58" s="90"/>
      <c r="N58" s="91"/>
      <c r="O58" s="91"/>
      <c r="P58" s="89"/>
      <c r="Q58" s="89"/>
      <c r="R58" s="89"/>
      <c r="S58" s="89"/>
      <c r="T58" s="89"/>
      <c r="U58" s="101"/>
    </row>
    <row r="59" spans="2:21" ht="15.75" thickTop="1" x14ac:dyDescent="0.25">
      <c r="D59" s="86"/>
      <c r="E59" s="8"/>
      <c r="H59" s="86"/>
      <c r="I59" s="8"/>
      <c r="L59" s="86"/>
      <c r="M59" s="8"/>
      <c r="P59" s="86"/>
      <c r="Q59" s="8"/>
    </row>
    <row r="60" spans="2:21" ht="15.75" thickBot="1" x14ac:dyDescent="0.3">
      <c r="C60" t="s">
        <v>61</v>
      </c>
      <c r="D60" s="86"/>
      <c r="E60" s="8"/>
      <c r="H60" s="86"/>
      <c r="I60" s="8"/>
      <c r="L60" s="86"/>
      <c r="M60" s="8"/>
      <c r="P60" s="86"/>
      <c r="Q60" s="8"/>
    </row>
    <row r="61" spans="2:21" ht="15.75" thickTop="1" x14ac:dyDescent="0.25">
      <c r="C61" s="97" t="s">
        <v>63</v>
      </c>
      <c r="D61" s="94">
        <v>1</v>
      </c>
      <c r="E61" s="92">
        <v>2</v>
      </c>
      <c r="F61" s="92">
        <v>3</v>
      </c>
      <c r="G61" s="92">
        <v>4</v>
      </c>
      <c r="H61" s="92">
        <v>5</v>
      </c>
      <c r="I61" s="92">
        <v>6</v>
      </c>
      <c r="J61" s="92">
        <v>7</v>
      </c>
      <c r="K61" s="92">
        <v>8</v>
      </c>
      <c r="L61" s="92">
        <v>9</v>
      </c>
      <c r="M61" s="92">
        <v>10</v>
      </c>
      <c r="N61" s="92">
        <v>11</v>
      </c>
      <c r="O61" s="92">
        <v>12</v>
      </c>
      <c r="P61" s="92">
        <v>13</v>
      </c>
      <c r="Q61" s="92">
        <v>14</v>
      </c>
      <c r="R61" s="92">
        <v>15</v>
      </c>
      <c r="S61" s="92">
        <v>16</v>
      </c>
      <c r="T61" s="92">
        <v>17</v>
      </c>
      <c r="U61" s="93">
        <v>18</v>
      </c>
    </row>
    <row r="62" spans="2:21" x14ac:dyDescent="0.25">
      <c r="C62" s="98" t="s">
        <v>15</v>
      </c>
      <c r="D62" s="105">
        <f t="shared" ref="D62:L62" si="2">xc+(D11-xc)*COS(RADIANS(p))-(D12-yc)*SIN(RADIANS(p))</f>
        <v>-538.19423987108905</v>
      </c>
      <c r="E62" s="105">
        <f t="shared" si="2"/>
        <v>-345.0090746132754</v>
      </c>
      <c r="F62" s="105">
        <f t="shared" si="2"/>
        <v>-222.53458747411645</v>
      </c>
      <c r="G62" s="105">
        <f t="shared" si="2"/>
        <v>-67.243160412604013</v>
      </c>
      <c r="H62" s="105">
        <f t="shared" si="2"/>
        <v>-137.95383853125878</v>
      </c>
      <c r="I62" s="105">
        <f t="shared" si="2"/>
        <v>-331.13900378907243</v>
      </c>
      <c r="J62" s="105">
        <f t="shared" si="2"/>
        <v>-453.61349092823139</v>
      </c>
      <c r="K62" s="105">
        <f t="shared" si="2"/>
        <v>-608.90491798974381</v>
      </c>
      <c r="L62" s="105">
        <f t="shared" si="2"/>
        <v>-538.19423987108905</v>
      </c>
      <c r="M62" s="87"/>
      <c r="N62" s="39"/>
      <c r="O62" s="39"/>
      <c r="P62" s="62"/>
      <c r="Q62" s="62"/>
      <c r="R62" s="62"/>
      <c r="S62" s="62"/>
      <c r="T62" s="62"/>
      <c r="U62" s="100"/>
    </row>
    <row r="63" spans="2:21" ht="15.75" thickBot="1" x14ac:dyDescent="0.3">
      <c r="C63" s="99" t="s">
        <v>9</v>
      </c>
      <c r="D63" s="106">
        <f t="shared" ref="D63:L63" si="3">yc+(D11-xc)*SIN(RADIANS(p))+(D12-yc)*COS(RADIANS(p))</f>
        <v>269.90176021949299</v>
      </c>
      <c r="E63" s="106">
        <f t="shared" si="3"/>
        <v>321.66556923999713</v>
      </c>
      <c r="F63" s="106">
        <f t="shared" si="3"/>
        <v>250.95489112134237</v>
      </c>
      <c r="G63" s="106">
        <f t="shared" si="3"/>
        <v>-328.60060465209858</v>
      </c>
      <c r="H63" s="106">
        <f t="shared" si="3"/>
        <v>-451.07509179125748</v>
      </c>
      <c r="I63" s="106">
        <f t="shared" si="3"/>
        <v>-502.83890081176162</v>
      </c>
      <c r="J63" s="106">
        <f t="shared" si="3"/>
        <v>-432.12822269310686</v>
      </c>
      <c r="K63" s="106">
        <f t="shared" si="3"/>
        <v>147.42727308033406</v>
      </c>
      <c r="L63" s="106">
        <f t="shared" si="3"/>
        <v>269.90176021949299</v>
      </c>
      <c r="M63" s="90"/>
      <c r="N63" s="91"/>
      <c r="O63" s="91"/>
      <c r="P63" s="89"/>
      <c r="Q63" s="89"/>
      <c r="R63" s="89"/>
      <c r="S63" s="89"/>
      <c r="T63" s="89"/>
      <c r="U63" s="101"/>
    </row>
    <row r="64" spans="2:21" ht="15.75" thickTop="1" x14ac:dyDescent="0.25">
      <c r="D64" s="86"/>
      <c r="E64" s="8"/>
      <c r="H64" s="86"/>
      <c r="I64" s="8"/>
      <c r="L64" s="86"/>
      <c r="M64" s="8"/>
      <c r="P64" s="86"/>
      <c r="Q64" s="8"/>
    </row>
    <row r="65" spans="3:21" ht="15.75" thickBot="1" x14ac:dyDescent="0.3">
      <c r="C65" t="s">
        <v>62</v>
      </c>
      <c r="D65" s="86"/>
      <c r="E65" s="8"/>
      <c r="H65" s="86"/>
      <c r="I65" s="8"/>
      <c r="L65" s="86"/>
      <c r="M65" s="8"/>
      <c r="P65" s="86"/>
      <c r="Q65" s="8"/>
    </row>
    <row r="66" spans="3:21" ht="15.75" thickTop="1" x14ac:dyDescent="0.25">
      <c r="C66" s="97" t="s">
        <v>63</v>
      </c>
      <c r="D66" s="94">
        <v>1</v>
      </c>
      <c r="E66" s="92">
        <v>2</v>
      </c>
      <c r="F66" s="92">
        <v>3</v>
      </c>
      <c r="G66" s="92">
        <v>4</v>
      </c>
      <c r="H66" s="92">
        <v>5</v>
      </c>
      <c r="I66" s="92">
        <v>6</v>
      </c>
      <c r="J66" s="92">
        <v>7</v>
      </c>
      <c r="K66" s="92">
        <v>8</v>
      </c>
      <c r="L66" s="92">
        <v>9</v>
      </c>
      <c r="M66" s="92">
        <v>10</v>
      </c>
      <c r="N66" s="92">
        <v>11</v>
      </c>
      <c r="O66" s="92">
        <v>12</v>
      </c>
      <c r="P66" s="92">
        <v>13</v>
      </c>
      <c r="Q66" s="92">
        <v>14</v>
      </c>
      <c r="R66" s="92">
        <v>15</v>
      </c>
      <c r="S66" s="92">
        <v>16</v>
      </c>
      <c r="T66" s="92">
        <v>17</v>
      </c>
      <c r="U66" s="93">
        <v>18</v>
      </c>
    </row>
    <row r="67" spans="3:21" x14ac:dyDescent="0.25">
      <c r="C67" s="98" t="s">
        <v>15</v>
      </c>
      <c r="D67" s="105">
        <f t="shared" ref="D67:L67" si="4">xc+(D16-xc)*COS(RADIANS(p))-(D17-yc)*SIN(RADIANS(p))</f>
        <v>137.95383853125878</v>
      </c>
      <c r="E67" s="105">
        <f t="shared" si="4"/>
        <v>331.13900378907243</v>
      </c>
      <c r="F67" s="105">
        <f t="shared" si="4"/>
        <v>453.61349092823139</v>
      </c>
      <c r="G67" s="105">
        <f t="shared" si="4"/>
        <v>608.90491798974381</v>
      </c>
      <c r="H67" s="105">
        <f t="shared" si="4"/>
        <v>538.19423987108905</v>
      </c>
      <c r="I67" s="105">
        <f t="shared" si="4"/>
        <v>345.0090746132754</v>
      </c>
      <c r="J67" s="105">
        <f t="shared" si="4"/>
        <v>222.53458747411645</v>
      </c>
      <c r="K67" s="105">
        <f t="shared" si="4"/>
        <v>67.243160412604013</v>
      </c>
      <c r="L67" s="105">
        <f t="shared" si="4"/>
        <v>137.95383853125878</v>
      </c>
      <c r="M67" s="87"/>
      <c r="N67" s="39"/>
      <c r="O67" s="39"/>
      <c r="P67" s="62"/>
      <c r="Q67" s="62"/>
      <c r="R67" s="62"/>
      <c r="S67" s="62"/>
      <c r="T67" s="62"/>
      <c r="U67" s="100"/>
    </row>
    <row r="68" spans="3:21" ht="15.75" thickBot="1" x14ac:dyDescent="0.3">
      <c r="C68" s="99" t="s">
        <v>9</v>
      </c>
      <c r="D68" s="106">
        <f t="shared" ref="D68:L68" si="5">yc+(D16-xc)*SIN(RADIANS(p))+(D17-yc)*COS(RADIANS(p))</f>
        <v>451.07509179125748</v>
      </c>
      <c r="E68" s="106">
        <f t="shared" si="5"/>
        <v>502.83890081176162</v>
      </c>
      <c r="F68" s="106">
        <f t="shared" si="5"/>
        <v>432.12822269310686</v>
      </c>
      <c r="G68" s="106">
        <f t="shared" si="5"/>
        <v>-147.42727308033406</v>
      </c>
      <c r="H68" s="106">
        <f t="shared" si="5"/>
        <v>-269.90176021949299</v>
      </c>
      <c r="I68" s="106">
        <f t="shared" si="5"/>
        <v>-321.66556923999713</v>
      </c>
      <c r="J68" s="106">
        <f t="shared" si="5"/>
        <v>-250.95489112134237</v>
      </c>
      <c r="K68" s="106">
        <f t="shared" si="5"/>
        <v>328.60060465209858</v>
      </c>
      <c r="L68" s="106">
        <f t="shared" si="5"/>
        <v>451.07509179125748</v>
      </c>
      <c r="M68" s="90"/>
      <c r="N68" s="91"/>
      <c r="O68" s="91"/>
      <c r="P68" s="89"/>
      <c r="Q68" s="89"/>
      <c r="R68" s="89"/>
      <c r="S68" s="89"/>
      <c r="T68" s="89"/>
      <c r="U68" s="101"/>
    </row>
    <row r="69" spans="3:21" ht="15.75" thickTop="1" x14ac:dyDescent="0.25">
      <c r="D69" s="86"/>
      <c r="E69" s="8"/>
      <c r="H69" s="86"/>
      <c r="I69" s="8"/>
      <c r="L69" s="86"/>
      <c r="M69" s="8"/>
      <c r="P69" s="86"/>
      <c r="Q69" s="8"/>
    </row>
    <row r="70" spans="3:21" ht="15.75" thickBot="1" x14ac:dyDescent="0.3">
      <c r="C70" t="s">
        <v>12</v>
      </c>
      <c r="H70" s="86"/>
      <c r="I70" s="8"/>
      <c r="L70" s="86"/>
      <c r="M70" s="8"/>
      <c r="P70" s="86"/>
      <c r="Q70" s="8"/>
    </row>
    <row r="71" spans="3:21" ht="15.75" thickTop="1" x14ac:dyDescent="0.25">
      <c r="C71" s="97" t="s">
        <v>63</v>
      </c>
      <c r="D71" s="94">
        <v>1</v>
      </c>
      <c r="E71" s="92">
        <v>2</v>
      </c>
      <c r="F71" s="92">
        <v>3</v>
      </c>
      <c r="G71" s="92">
        <v>4</v>
      </c>
      <c r="H71" s="92">
        <v>5</v>
      </c>
      <c r="I71" s="92">
        <v>6</v>
      </c>
      <c r="J71" s="92">
        <v>7</v>
      </c>
      <c r="K71" s="92">
        <v>8</v>
      </c>
      <c r="L71" s="92">
        <v>9</v>
      </c>
      <c r="M71" s="92">
        <v>10</v>
      </c>
      <c r="N71" s="92">
        <v>11</v>
      </c>
      <c r="O71" s="92">
        <v>12</v>
      </c>
      <c r="P71" s="92">
        <v>13</v>
      </c>
      <c r="Q71" s="92">
        <v>14</v>
      </c>
      <c r="R71" s="92">
        <v>15</v>
      </c>
      <c r="S71" s="92">
        <v>16</v>
      </c>
      <c r="T71" s="92">
        <v>17</v>
      </c>
      <c r="U71" s="93">
        <v>18</v>
      </c>
    </row>
    <row r="72" spans="3:21" x14ac:dyDescent="0.25">
      <c r="C72" s="98" t="s">
        <v>15</v>
      </c>
      <c r="D72" s="105">
        <f t="shared" ref="D72:U72" si="6">xc+(D21-xc)*COS(RADIANS(p))-(D22-yc)*SIN(RADIANS(p))</f>
        <v>-523.54442441996332</v>
      </c>
      <c r="E72" s="105">
        <f t="shared" si="6"/>
        <v>-330.35925916214967</v>
      </c>
      <c r="F72" s="105">
        <f t="shared" si="6"/>
        <v>-137.17409390433599</v>
      </c>
      <c r="G72" s="105">
        <f t="shared" si="6"/>
        <v>56.011071353477661</v>
      </c>
      <c r="H72" s="105">
        <f t="shared" si="6"/>
        <v>249.19623661129131</v>
      </c>
      <c r="I72" s="105">
        <f t="shared" si="6"/>
        <v>-249.19623661129131</v>
      </c>
      <c r="J72" s="105">
        <f t="shared" si="6"/>
        <v>-56.011071353477661</v>
      </c>
      <c r="K72" s="105">
        <f t="shared" si="6"/>
        <v>137.17409390433599</v>
      </c>
      <c r="L72" s="105">
        <f t="shared" si="6"/>
        <v>330.35925916214967</v>
      </c>
      <c r="M72" s="105">
        <f t="shared" si="6"/>
        <v>523.54442441996332</v>
      </c>
      <c r="N72" s="105">
        <f t="shared" si="6"/>
        <v>-734.47527540732267</v>
      </c>
      <c r="O72" s="105">
        <f t="shared" si="6"/>
        <v>-682.71146638681853</v>
      </c>
      <c r="P72" s="105">
        <f t="shared" si="6"/>
        <v>-630.94765736631439</v>
      </c>
      <c r="Q72" s="105">
        <f t="shared" si="6"/>
        <v>-579.18384834581025</v>
      </c>
      <c r="R72" s="105">
        <f t="shared" si="6"/>
        <v>579.18384834581025</v>
      </c>
      <c r="S72" s="105">
        <f t="shared" si="6"/>
        <v>630.94765736631439</v>
      </c>
      <c r="T72" s="105">
        <f t="shared" si="6"/>
        <v>682.71146638681853</v>
      </c>
      <c r="U72" s="105">
        <f t="shared" si="6"/>
        <v>734.47527540732267</v>
      </c>
    </row>
    <row r="73" spans="3:21" ht="15.75" thickBot="1" x14ac:dyDescent="0.3">
      <c r="C73" s="99" t="s">
        <v>9</v>
      </c>
      <c r="D73" s="106">
        <f t="shared" ref="D73:U73" si="7">yc+(D21-xc)*SIN(RADIANS(p))+(D22-yc)*COS(RADIANS(p))</f>
        <v>408.41306989219794</v>
      </c>
      <c r="E73" s="106">
        <f t="shared" si="7"/>
        <v>460.17687891270208</v>
      </c>
      <c r="F73" s="106">
        <f t="shared" si="7"/>
        <v>511.94068793320622</v>
      </c>
      <c r="G73" s="106">
        <f t="shared" si="7"/>
        <v>563.70449695371042</v>
      </c>
      <c r="H73" s="106">
        <f t="shared" si="7"/>
        <v>615.46830597421456</v>
      </c>
      <c r="I73" s="106">
        <f t="shared" si="7"/>
        <v>-615.46830597421456</v>
      </c>
      <c r="J73" s="106">
        <f t="shared" si="7"/>
        <v>-563.70449695371042</v>
      </c>
      <c r="K73" s="106">
        <f t="shared" si="7"/>
        <v>-511.94068793320622</v>
      </c>
      <c r="L73" s="106">
        <f t="shared" si="7"/>
        <v>-460.17687891270208</v>
      </c>
      <c r="M73" s="106">
        <f t="shared" si="7"/>
        <v>-408.41306989219794</v>
      </c>
      <c r="N73" s="106">
        <f t="shared" si="7"/>
        <v>113.78079721700638</v>
      </c>
      <c r="O73" s="106">
        <f t="shared" si="7"/>
        <v>-79.40436804080727</v>
      </c>
      <c r="P73" s="106">
        <f t="shared" si="7"/>
        <v>-272.58953329862095</v>
      </c>
      <c r="Q73" s="106">
        <f t="shared" si="7"/>
        <v>-465.7746985564346</v>
      </c>
      <c r="R73" s="106">
        <f t="shared" si="7"/>
        <v>465.7746985564346</v>
      </c>
      <c r="S73" s="106">
        <f t="shared" si="7"/>
        <v>272.58953329862095</v>
      </c>
      <c r="T73" s="106">
        <f t="shared" si="7"/>
        <v>79.40436804080727</v>
      </c>
      <c r="U73" s="106">
        <f t="shared" si="7"/>
        <v>-113.78079721700638</v>
      </c>
    </row>
    <row r="74" spans="3:21" ht="15.75" thickTop="1" x14ac:dyDescent="0.25">
      <c r="D74" s="86"/>
      <c r="E74" s="8"/>
      <c r="H74" s="86"/>
      <c r="I74" s="8"/>
      <c r="L74" s="86"/>
      <c r="M74" s="8"/>
      <c r="P74" s="86"/>
      <c r="Q74" s="8"/>
    </row>
    <row r="75" spans="3:21" x14ac:dyDescent="0.25">
      <c r="C75" s="78"/>
      <c r="D75" s="79" t="s">
        <v>66</v>
      </c>
      <c r="E75" s="80" t="s">
        <v>67</v>
      </c>
      <c r="G75" t="s">
        <v>65</v>
      </c>
      <c r="I75" s="8"/>
      <c r="K75" s="179" t="s">
        <v>136</v>
      </c>
      <c r="L75" s="3"/>
      <c r="M75" s="3"/>
      <c r="N75" s="3"/>
      <c r="O75" s="3"/>
    </row>
    <row r="76" spans="3:21" x14ac:dyDescent="0.25">
      <c r="C76" s="81" t="s">
        <v>15</v>
      </c>
      <c r="D76" s="62">
        <f>MAX(D57:U57)</f>
        <v>827.97198775780953</v>
      </c>
      <c r="E76" s="83">
        <f>MIN(D57:U57)</f>
        <v>-827.97198775780953</v>
      </c>
      <c r="G76" s="78" t="s">
        <v>68</v>
      </c>
      <c r="H76" s="80" t="s">
        <v>69</v>
      </c>
      <c r="I76" s="8"/>
      <c r="K76" s="78"/>
      <c r="L76" s="224" t="s">
        <v>65</v>
      </c>
      <c r="M76" s="79" t="s">
        <v>61</v>
      </c>
      <c r="N76" s="79" t="s">
        <v>62</v>
      </c>
      <c r="O76" s="80" t="s">
        <v>26</v>
      </c>
    </row>
    <row r="77" spans="3:21" x14ac:dyDescent="0.25">
      <c r="C77" s="82" t="s">
        <v>9</v>
      </c>
      <c r="D77" s="85">
        <f>MAX(D58:U58)</f>
        <v>721.90597057982734</v>
      </c>
      <c r="E77" s="107">
        <f>MIN(D58:U58)</f>
        <v>-721.90597057982734</v>
      </c>
      <c r="G77" s="84">
        <f>+D77-E77</f>
        <v>1443.8119411596547</v>
      </c>
      <c r="H77" s="107">
        <f>+D76-E76</f>
        <v>1655.9439755156191</v>
      </c>
      <c r="I77" s="8"/>
      <c r="K77" s="78" t="s">
        <v>74</v>
      </c>
      <c r="L77" s="225">
        <f>0.5*ABS(SUMPRODUCT(D57:K57,E58:L58)-SUMPRODUCT(D58:K58,E57:L57))</f>
        <v>1720000</v>
      </c>
      <c r="M77" s="225">
        <f>-0.5*ABS(SUMPRODUCT(D62:K62,E63:L63)-SUMPRODUCT(D63:K63,E62:L62))</f>
        <v>-300000</v>
      </c>
      <c r="N77" s="225">
        <f>-0.5*ABS(SUMPRODUCT(D67:K67,E68:L68)-SUMPRODUCT(D68:K68,E67:L67))</f>
        <v>-300000.00000000006</v>
      </c>
      <c r="O77" s="226">
        <f>+L77+M77+N77</f>
        <v>1120000</v>
      </c>
    </row>
    <row r="78" spans="3:21" x14ac:dyDescent="0.25">
      <c r="D78" s="178"/>
      <c r="E78" s="86"/>
      <c r="G78" s="86"/>
      <c r="H78" s="86"/>
      <c r="I78" s="8"/>
      <c r="K78" s="228" t="s">
        <v>15</v>
      </c>
      <c r="L78" s="227" cm="1">
        <f t="array" ref="L78">SUMPRODUCT((D57:K57+E57:L57),(D57:K57*E58:L58-E57:L57*D58:K58))/(3*(SUMPRODUCT(D57:K57,E58:L58)-SUMPRODUCT(E57:L57,D58:K58)))</f>
        <v>0</v>
      </c>
      <c r="M78" s="227" cm="1">
        <f t="array" ref="M78">SUMPRODUCT((D62:K62+E62:L62),(D62:K62*E63:L63-E62:L62*D63:K63))/(3*(SUMPRODUCT(D62:K62,E63:L63)-SUMPRODUCT(E62:L62,D63:K63)))</f>
        <v>-338.074039201174</v>
      </c>
      <c r="N78" s="227" cm="1">
        <f t="array" ref="N78">SUMPRODUCT((D67:K67+E67:L67),(D67:K67*E68:L68-E67:L67*D68:K68))/(3*(SUMPRODUCT(D67:K67,E68:L68)-SUMPRODUCT(E67:L67,D68:K68)))</f>
        <v>338.07403920117383</v>
      </c>
      <c r="O78" s="229">
        <f>IFERROR(SUMPRODUCT(L77:N77,L78:N78)/O77,L78)</f>
        <v>2.66092164175851E-14</v>
      </c>
    </row>
    <row r="79" spans="3:21" x14ac:dyDescent="0.25">
      <c r="D79" s="178"/>
      <c r="E79" s="86"/>
      <c r="G79" s="86"/>
      <c r="H79" s="86"/>
      <c r="I79" s="8"/>
      <c r="K79" s="228" t="s">
        <v>9</v>
      </c>
      <c r="L79" s="227" cm="1">
        <f t="array" ref="L79">SUMPRODUCT((D58:K58+E58:L58),(D57:K57*E58:L58-E57:L57*D58:K58))/(3*(SUMPRODUCT(D57:K57,E58:L58)-SUMPRODUCT(E57:L57,D58:K58)))</f>
        <v>0</v>
      </c>
      <c r="M79" s="227" cm="1">
        <f t="array" ref="M79">SUMPRODUCT((D63:K63+E63:L63),(D62:K62*E63:L63-E62:L62*D63:K63))/(3*(SUMPRODUCT(D62:K62,E63:L63)-SUMPRODUCT(E62:L62,D63:K63)))</f>
        <v>-90.586665785882261</v>
      </c>
      <c r="N79" s="227" cm="1">
        <f t="array" ref="N79">SUMPRODUCT((D68:K68+E68:L68),(D67:K67*E68:L68-E67:L67*D68:K68))/(3*(SUMPRODUCT(D67:K67,E68:L68)-SUMPRODUCT(E67:L67,D68:K68)))</f>
        <v>90.586665785882232</v>
      </c>
      <c r="O79" s="229">
        <f>IFERROR(SUMPRODUCT(L77:N77,L79:N79)/O77,L79)</f>
        <v>3.3261520521981375E-15</v>
      </c>
    </row>
    <row r="80" spans="3:21" x14ac:dyDescent="0.25">
      <c r="D80" s="178"/>
      <c r="E80" s="86"/>
      <c r="G80" s="86"/>
      <c r="H80" s="86"/>
      <c r="I80" s="8"/>
      <c r="J80" s="8"/>
      <c r="L80" s="8"/>
      <c r="M80" s="179"/>
    </row>
    <row r="81" spans="3:20" s="281" customFormat="1" x14ac:dyDescent="0.25">
      <c r="D81" s="282"/>
      <c r="E81" s="283"/>
      <c r="G81" s="283"/>
      <c r="H81" s="283"/>
      <c r="I81" s="284"/>
      <c r="J81" s="284"/>
      <c r="K81" s="284"/>
      <c r="L81" s="284"/>
      <c r="M81" s="285"/>
    </row>
    <row r="82" spans="3:20" s="318" customFormat="1" ht="18.75" x14ac:dyDescent="0.3">
      <c r="C82" s="323" t="s">
        <v>174</v>
      </c>
      <c r="D82" s="319"/>
      <c r="E82" s="320"/>
      <c r="G82" s="320"/>
      <c r="H82" s="320"/>
      <c r="I82" s="321"/>
      <c r="J82" s="321"/>
      <c r="K82" s="321"/>
      <c r="L82" s="321"/>
      <c r="M82" s="322"/>
    </row>
    <row r="83" spans="3:20" ht="15.75" thickBot="1" x14ac:dyDescent="0.3">
      <c r="C83" s="314" t="s">
        <v>171</v>
      </c>
      <c r="D83" s="315"/>
      <c r="E83" s="294">
        <f>+p</f>
        <v>15</v>
      </c>
      <c r="F83" s="314" t="s">
        <v>51</v>
      </c>
      <c r="G83" s="86"/>
      <c r="H83" s="86"/>
      <c r="I83" s="8"/>
      <c r="J83" s="8"/>
      <c r="K83" s="8"/>
      <c r="L83" s="8"/>
      <c r="M83" s="179"/>
    </row>
    <row r="84" spans="3:20" ht="15.75" thickTop="1" x14ac:dyDescent="0.25">
      <c r="C84" s="42" t="s">
        <v>44</v>
      </c>
      <c r="D84" s="43" t="s">
        <v>160</v>
      </c>
      <c r="E84" s="43" t="s">
        <v>161</v>
      </c>
      <c r="F84" s="43" t="s">
        <v>162</v>
      </c>
      <c r="G84" s="295" t="s">
        <v>163</v>
      </c>
      <c r="H84" s="295" t="s">
        <v>164</v>
      </c>
      <c r="I84" s="58" t="s">
        <v>11</v>
      </c>
      <c r="J84" s="58"/>
      <c r="K84" s="58" t="s">
        <v>126</v>
      </c>
      <c r="L84" s="58"/>
      <c r="M84" s="58" t="s">
        <v>127</v>
      </c>
      <c r="N84" s="58"/>
      <c r="O84" s="58" t="s">
        <v>165</v>
      </c>
      <c r="P84" s="58"/>
      <c r="Q84" s="58"/>
      <c r="R84" s="58" t="s">
        <v>166</v>
      </c>
      <c r="S84" s="60"/>
      <c r="T84" s="60"/>
    </row>
    <row r="85" spans="3:20" x14ac:dyDescent="0.25">
      <c r="C85" s="45"/>
      <c r="D85" s="46"/>
      <c r="E85" s="46"/>
      <c r="F85" s="46"/>
      <c r="G85" s="260"/>
      <c r="H85" s="260" t="s">
        <v>167</v>
      </c>
      <c r="I85" s="46" t="s">
        <v>8</v>
      </c>
      <c r="J85" s="46" t="s">
        <v>23</v>
      </c>
      <c r="K85" s="46" t="s">
        <v>8</v>
      </c>
      <c r="L85" s="46" t="s">
        <v>23</v>
      </c>
      <c r="M85" s="46" t="s">
        <v>8</v>
      </c>
      <c r="N85" s="46" t="s">
        <v>23</v>
      </c>
      <c r="O85" s="46" t="s">
        <v>168</v>
      </c>
      <c r="P85" s="46" t="s">
        <v>172</v>
      </c>
      <c r="Q85" s="46" t="s">
        <v>173</v>
      </c>
      <c r="R85" s="46" t="s">
        <v>168</v>
      </c>
      <c r="S85" s="316" t="s">
        <v>172</v>
      </c>
      <c r="T85" s="317" t="s">
        <v>173</v>
      </c>
    </row>
    <row r="86" spans="3:20" x14ac:dyDescent="0.25">
      <c r="C86" s="21" t="s">
        <v>38</v>
      </c>
      <c r="D86" s="299" t="s">
        <v>169</v>
      </c>
      <c r="E86" s="39"/>
      <c r="F86" s="39"/>
      <c r="G86" s="305">
        <f>+ecu</f>
        <v>3.3E-3</v>
      </c>
      <c r="H86" s="306">
        <v>0</v>
      </c>
      <c r="I86" s="296">
        <f>+D102</f>
        <v>28560</v>
      </c>
      <c r="J86" s="310">
        <f>+E102</f>
        <v>5421.4338759292941</v>
      </c>
      <c r="K86" s="59">
        <f>+D103</f>
        <v>0</v>
      </c>
      <c r="L86" s="59">
        <f>+E103</f>
        <v>0</v>
      </c>
      <c r="M86" s="59">
        <f>+D104</f>
        <v>0</v>
      </c>
      <c r="N86" s="59">
        <f>+E104</f>
        <v>0</v>
      </c>
      <c r="O86" s="297">
        <f>+I86+J86</f>
        <v>33981.433875929295</v>
      </c>
      <c r="P86" s="297">
        <f>K86+M86</f>
        <v>0</v>
      </c>
      <c r="Q86" s="297">
        <f>L86+N86</f>
        <v>0</v>
      </c>
      <c r="R86" s="297">
        <f>0.65*I86+0.9*J86</f>
        <v>23443.290488336366</v>
      </c>
      <c r="S86" s="297">
        <f>0.65*K86+0.9*L86</f>
        <v>0</v>
      </c>
      <c r="T86" s="298">
        <f>0.65*M86+0.9*N86</f>
        <v>0</v>
      </c>
    </row>
    <row r="87" spans="3:20" x14ac:dyDescent="0.25">
      <c r="C87" s="21" t="s">
        <v>45</v>
      </c>
      <c r="D87" s="300">
        <v>1</v>
      </c>
      <c r="E87" s="301">
        <v>0</v>
      </c>
      <c r="F87" s="39"/>
      <c r="G87" s="305">
        <f>+J135</f>
        <v>2.5597435008613352E-3</v>
      </c>
      <c r="H87" s="307">
        <f>+J136</f>
        <v>2.4675216637955503E-6</v>
      </c>
      <c r="I87" s="296">
        <f>+P133</f>
        <v>27091.887679179181</v>
      </c>
      <c r="J87" s="296">
        <f>+Q133</f>
        <v>4758.0435897963735</v>
      </c>
      <c r="K87" s="59">
        <f>+P135</f>
        <v>727.22807862464072</v>
      </c>
      <c r="L87" s="59">
        <f>+Q135</f>
        <v>311.43036126329099</v>
      </c>
      <c r="M87" s="59">
        <f>+P136</f>
        <v>133.92188756635267</v>
      </c>
      <c r="N87" s="59">
        <f>+Q136</f>
        <v>29.718282944925949</v>
      </c>
      <c r="O87" s="297">
        <f>+I87+J87</f>
        <v>31849.931268975553</v>
      </c>
      <c r="P87" s="297">
        <f t="shared" ref="P87:Q91" si="8">K87+M87</f>
        <v>861.14996619099338</v>
      </c>
      <c r="Q87" s="297">
        <f t="shared" si="8"/>
        <v>341.14864420821692</v>
      </c>
      <c r="R87" s="297">
        <f>0.65*I87+0.9*J87</f>
        <v>21891.966222283205</v>
      </c>
      <c r="S87" s="297">
        <f t="shared" ref="S87:S91" si="9">0.65*K87+0.9*L87</f>
        <v>752.98557624297837</v>
      </c>
      <c r="T87" s="298">
        <f t="shared" ref="T87:T91" si="10">0.65*M87+0.9*N87</f>
        <v>113.79568156856259</v>
      </c>
    </row>
    <row r="88" spans="3:20" x14ac:dyDescent="0.25">
      <c r="C88" s="21" t="s">
        <v>46</v>
      </c>
      <c r="D88" s="39"/>
      <c r="E88" s="300">
        <v>0.5</v>
      </c>
      <c r="F88" s="39"/>
      <c r="G88" s="305">
        <f>+J202</f>
        <v>2.335423349607194E-3</v>
      </c>
      <c r="H88" s="307">
        <f>+J203</f>
        <v>3.2152555013093532E-6</v>
      </c>
      <c r="I88" s="296">
        <f>+P200</f>
        <v>20002.941331076308</v>
      </c>
      <c r="J88" s="296">
        <f>+Q200</f>
        <v>4142.4250200174038</v>
      </c>
      <c r="K88" s="59">
        <f>+P202</f>
        <v>3685.7401924972605</v>
      </c>
      <c r="L88" s="59">
        <f>+Q202</f>
        <v>578.17825102781364</v>
      </c>
      <c r="M88" s="59">
        <f>+P203</f>
        <v>321.27676032037033</v>
      </c>
      <c r="N88" s="59">
        <f>+Q203</f>
        <v>58.572314753976322</v>
      </c>
      <c r="O88" s="297">
        <f>+I88+J88</f>
        <v>24145.366351093711</v>
      </c>
      <c r="P88" s="297">
        <f t="shared" si="8"/>
        <v>4007.0169528176307</v>
      </c>
      <c r="Q88" s="297">
        <f t="shared" si="8"/>
        <v>636.75056578178999</v>
      </c>
      <c r="R88" s="297">
        <f>0.65*I88+0.9*J88</f>
        <v>16730.094383215266</v>
      </c>
      <c r="S88" s="297">
        <f t="shared" si="9"/>
        <v>2916.0915510482519</v>
      </c>
      <c r="T88" s="298">
        <f t="shared" si="10"/>
        <v>261.54497748681939</v>
      </c>
    </row>
    <row r="89" spans="3:20" x14ac:dyDescent="0.25">
      <c r="C89" s="21" t="s">
        <v>47</v>
      </c>
      <c r="D89" s="39"/>
      <c r="E89" s="300">
        <v>1</v>
      </c>
      <c r="F89" s="39"/>
      <c r="G89" s="305">
        <f>+J269</f>
        <v>2.1111031983530532E-3</v>
      </c>
      <c r="H89" s="307">
        <f>+J270</f>
        <v>3.9629893388231569E-6</v>
      </c>
      <c r="I89" s="296">
        <f>+P267</f>
        <v>16312.512495378762</v>
      </c>
      <c r="J89" s="296">
        <f>+Q267</f>
        <v>3464.3997001922489</v>
      </c>
      <c r="K89" s="59">
        <f>+P269</f>
        <v>4464.2643761206518</v>
      </c>
      <c r="L89" s="59">
        <f>+Q269</f>
        <v>848.76506305318196</v>
      </c>
      <c r="M89" s="59">
        <f>+P270</f>
        <v>305.63544769368178</v>
      </c>
      <c r="N89" s="59">
        <f>+Q270</f>
        <v>85.072584376358989</v>
      </c>
      <c r="O89" s="297">
        <f>+I89+J89</f>
        <v>19776.912195571011</v>
      </c>
      <c r="P89" s="297">
        <f t="shared" si="8"/>
        <v>4769.899823814334</v>
      </c>
      <c r="Q89" s="297">
        <f t="shared" si="8"/>
        <v>933.83764742954099</v>
      </c>
      <c r="R89" s="297">
        <f>0.65*I89+0.9*J89</f>
        <v>13721.09285216922</v>
      </c>
      <c r="S89" s="297">
        <f t="shared" si="9"/>
        <v>3665.6604012262874</v>
      </c>
      <c r="T89" s="298">
        <f t="shared" si="10"/>
        <v>275.22836693961625</v>
      </c>
    </row>
    <row r="90" spans="3:20" x14ac:dyDescent="0.25">
      <c r="C90" s="21" t="s">
        <v>48</v>
      </c>
      <c r="D90" s="39"/>
      <c r="E90" s="39"/>
      <c r="F90" s="302">
        <v>0.05</v>
      </c>
      <c r="G90" s="305">
        <f>+J336</f>
        <v>1.4381427445906301E-3</v>
      </c>
      <c r="H90" s="307">
        <f>+J337</f>
        <v>6.2061908513645663E-6</v>
      </c>
      <c r="I90" s="296">
        <f>+P334</f>
        <v>10746.221015015832</v>
      </c>
      <c r="J90" s="296">
        <f>+Q334</f>
        <v>1340.3732130462015</v>
      </c>
      <c r="K90" s="59">
        <f>+P336</f>
        <v>4236.4903392542974</v>
      </c>
      <c r="L90" s="59">
        <f>+Q336</f>
        <v>1680.5537806630357</v>
      </c>
      <c r="M90" s="59">
        <f>+P337</f>
        <v>308.16501459750378</v>
      </c>
      <c r="N90" s="59">
        <f>+Q337</f>
        <v>166.66553814614522</v>
      </c>
      <c r="O90" s="297">
        <f>+I90+J90</f>
        <v>12086.594228062033</v>
      </c>
      <c r="P90" s="297">
        <f t="shared" si="8"/>
        <v>4544.655353851801</v>
      </c>
      <c r="Q90" s="297">
        <f t="shared" si="8"/>
        <v>1847.219318809181</v>
      </c>
      <c r="R90" s="297">
        <f>0.65*I90+0.9*J90</f>
        <v>8191.3795515018728</v>
      </c>
      <c r="S90" s="297">
        <f t="shared" si="9"/>
        <v>4266.2171231120255</v>
      </c>
      <c r="T90" s="298">
        <f t="shared" si="10"/>
        <v>350.30624381990816</v>
      </c>
    </row>
    <row r="91" spans="3:20" ht="15.75" thickBot="1" x14ac:dyDescent="0.3">
      <c r="C91" s="22" t="s">
        <v>49</v>
      </c>
      <c r="D91" s="303" t="s">
        <v>170</v>
      </c>
      <c r="E91" s="91"/>
      <c r="F91" s="91"/>
      <c r="G91" s="308">
        <v>-0.05</v>
      </c>
      <c r="H91" s="309">
        <v>0</v>
      </c>
      <c r="I91" s="311">
        <f>+I102</f>
        <v>0</v>
      </c>
      <c r="J91" s="311">
        <f>+J102</f>
        <v>-5790.5835790967076</v>
      </c>
      <c r="K91" s="304">
        <f>+I103</f>
        <v>0</v>
      </c>
      <c r="L91" s="304">
        <f>+J103</f>
        <v>0</v>
      </c>
      <c r="M91" s="304">
        <f>+I104</f>
        <v>0</v>
      </c>
      <c r="N91" s="304">
        <f>+J104</f>
        <v>0</v>
      </c>
      <c r="O91" s="312">
        <f>+I91+J91</f>
        <v>-5790.5835790967076</v>
      </c>
      <c r="P91" s="312">
        <f t="shared" si="8"/>
        <v>0</v>
      </c>
      <c r="Q91" s="312">
        <f t="shared" si="8"/>
        <v>0</v>
      </c>
      <c r="R91" s="312">
        <f>0.65*I91+0.9*J91</f>
        <v>-5211.5252211870365</v>
      </c>
      <c r="S91" s="312">
        <f t="shared" si="9"/>
        <v>0</v>
      </c>
      <c r="T91" s="313">
        <f t="shared" si="10"/>
        <v>0</v>
      </c>
    </row>
    <row r="92" spans="3:20" ht="15.75" thickTop="1" x14ac:dyDescent="0.25">
      <c r="D92" s="178"/>
      <c r="E92" s="86"/>
      <c r="G92" s="86"/>
      <c r="H92" s="86"/>
      <c r="I92" s="8"/>
      <c r="J92" s="8"/>
      <c r="K92" s="8"/>
      <c r="L92" s="8"/>
      <c r="M92" s="179"/>
    </row>
    <row r="93" spans="3:20" x14ac:dyDescent="0.25">
      <c r="D93" s="178"/>
      <c r="E93" s="86"/>
      <c r="G93" s="86"/>
      <c r="H93" s="86"/>
      <c r="I93" s="8"/>
      <c r="J93" s="8"/>
      <c r="K93" s="8"/>
      <c r="L93" s="8"/>
      <c r="M93" s="179"/>
    </row>
    <row r="94" spans="3:20" x14ac:dyDescent="0.25">
      <c r="D94" s="178"/>
      <c r="E94" s="86"/>
      <c r="G94" s="86"/>
      <c r="H94" s="86"/>
      <c r="I94" s="8"/>
      <c r="J94" s="8"/>
      <c r="K94" s="8"/>
      <c r="L94" s="8"/>
      <c r="M94" s="179"/>
    </row>
    <row r="95" spans="3:20" x14ac:dyDescent="0.25">
      <c r="D95" s="178"/>
      <c r="E95" s="86"/>
      <c r="G95" s="86"/>
      <c r="H95" s="86"/>
      <c r="I95" s="8"/>
      <c r="J95" s="8"/>
      <c r="K95" s="8"/>
      <c r="L95" s="8"/>
      <c r="M95" s="179"/>
    </row>
    <row r="96" spans="3:20" x14ac:dyDescent="0.25">
      <c r="D96" s="178"/>
      <c r="E96" s="86"/>
      <c r="G96" s="86"/>
      <c r="H96" s="86"/>
      <c r="I96" s="8"/>
      <c r="J96" s="8"/>
      <c r="K96" s="8"/>
      <c r="L96" s="8"/>
      <c r="M96" s="179"/>
    </row>
    <row r="97" spans="3:21" x14ac:dyDescent="0.25">
      <c r="D97" s="178"/>
      <c r="E97" s="86"/>
      <c r="G97" s="86"/>
      <c r="H97" s="86"/>
      <c r="I97" s="8"/>
      <c r="J97" s="8"/>
      <c r="K97" s="8"/>
      <c r="L97" s="8"/>
      <c r="M97" s="179"/>
    </row>
    <row r="98" spans="3:21" s="281" customFormat="1" x14ac:dyDescent="0.25">
      <c r="D98" s="282"/>
      <c r="E98" s="283"/>
      <c r="G98" s="283"/>
      <c r="H98" s="283"/>
      <c r="I98" s="284"/>
      <c r="J98" s="284"/>
      <c r="K98" s="284"/>
      <c r="L98" s="284"/>
      <c r="M98" s="285"/>
    </row>
    <row r="99" spans="3:21" ht="15.75" x14ac:dyDescent="0.25">
      <c r="C99" s="54" t="s">
        <v>130</v>
      </c>
      <c r="D99" s="178"/>
      <c r="E99" s="86"/>
      <c r="G99" s="86"/>
      <c r="H99" s="86"/>
      <c r="I99" s="8"/>
    </row>
    <row r="100" spans="3:21" ht="16.5" thickBot="1" x14ac:dyDescent="0.3">
      <c r="C100" s="180" t="s">
        <v>41</v>
      </c>
      <c r="H100" s="180" t="s">
        <v>159</v>
      </c>
    </row>
    <row r="101" spans="3:21" ht="15.75" thickTop="1" x14ac:dyDescent="0.25">
      <c r="C101" s="18"/>
      <c r="D101" s="19" t="s">
        <v>129</v>
      </c>
      <c r="E101" s="279" t="s">
        <v>23</v>
      </c>
      <c r="F101" s="20" t="s">
        <v>142</v>
      </c>
      <c r="H101" s="18"/>
      <c r="I101" s="19" t="s">
        <v>129</v>
      </c>
      <c r="J101" s="279" t="s">
        <v>23</v>
      </c>
      <c r="K101" s="20" t="s">
        <v>142</v>
      </c>
    </row>
    <row r="102" spans="3:21" x14ac:dyDescent="0.25">
      <c r="C102" s="21" t="s">
        <v>11</v>
      </c>
      <c r="D102" s="62">
        <f>+H46*0.85*fck/1000</f>
        <v>28560</v>
      </c>
      <c r="E102" s="280">
        <f>+I109/1000</f>
        <v>5421.4338759292941</v>
      </c>
      <c r="F102" s="100">
        <f>+D102+E102</f>
        <v>33981.433875929295</v>
      </c>
      <c r="H102" s="21" t="s">
        <v>11</v>
      </c>
      <c r="I102" s="62">
        <v>0</v>
      </c>
      <c r="J102" s="280">
        <f>+L109/10^3</f>
        <v>-5790.5835790967076</v>
      </c>
      <c r="K102" s="100">
        <f>+I102+J102</f>
        <v>-5790.5835790967076</v>
      </c>
    </row>
    <row r="103" spans="3:21" x14ac:dyDescent="0.25">
      <c r="C103" s="21" t="s">
        <v>126</v>
      </c>
      <c r="D103" s="62">
        <v>0</v>
      </c>
      <c r="E103" s="280">
        <f>+J109/10^6</f>
        <v>0</v>
      </c>
      <c r="F103" s="100">
        <f t="shared" ref="F103:F104" si="11">+D103+E103</f>
        <v>0</v>
      </c>
      <c r="H103" s="21" t="s">
        <v>126</v>
      </c>
      <c r="I103" s="62">
        <v>0</v>
      </c>
      <c r="J103" s="280">
        <f>+M109/10^6</f>
        <v>0</v>
      </c>
      <c r="K103" s="100">
        <f t="shared" ref="K103:K104" si="12">+I103+J103</f>
        <v>0</v>
      </c>
    </row>
    <row r="104" spans="3:21" ht="15.75" thickBot="1" x14ac:dyDescent="0.3">
      <c r="C104" s="22" t="s">
        <v>127</v>
      </c>
      <c r="D104" s="89">
        <v>0</v>
      </c>
      <c r="E104" s="277">
        <f>+R109/10^6</f>
        <v>0</v>
      </c>
      <c r="F104" s="101">
        <f t="shared" si="11"/>
        <v>0</v>
      </c>
      <c r="H104" s="22" t="s">
        <v>127</v>
      </c>
      <c r="I104" s="89">
        <v>0</v>
      </c>
      <c r="J104" s="277">
        <f>+U109/10^6</f>
        <v>0</v>
      </c>
      <c r="K104" s="101">
        <f t="shared" si="12"/>
        <v>0</v>
      </c>
    </row>
    <row r="105" spans="3:21" ht="15.75" thickTop="1" x14ac:dyDescent="0.25">
      <c r="D105" s="178"/>
      <c r="E105" s="86"/>
      <c r="G105" s="86"/>
      <c r="H105" s="86"/>
      <c r="I105" s="8"/>
    </row>
    <row r="106" spans="3:21" ht="15.75" thickBot="1" x14ac:dyDescent="0.3">
      <c r="C106" s="179" t="s">
        <v>141</v>
      </c>
      <c r="D106" s="178"/>
      <c r="E106" s="86"/>
      <c r="G106" s="86"/>
      <c r="H106" s="86"/>
      <c r="I106" s="8"/>
    </row>
    <row r="107" spans="3:21" ht="16.5" thickTop="1" x14ac:dyDescent="0.25">
      <c r="C107" s="257"/>
      <c r="D107" s="258"/>
      <c r="E107" s="269"/>
      <c r="F107" s="274" t="s">
        <v>139</v>
      </c>
      <c r="G107" s="275"/>
      <c r="H107" s="275" t="s">
        <v>138</v>
      </c>
      <c r="I107" s="275"/>
      <c r="J107" s="275"/>
      <c r="K107" s="275" t="s">
        <v>140</v>
      </c>
      <c r="L107" s="275"/>
      <c r="M107" s="276"/>
      <c r="N107" s="274" t="s">
        <v>128</v>
      </c>
      <c r="O107" s="275"/>
      <c r="P107" s="275" t="s">
        <v>138</v>
      </c>
      <c r="Q107" s="275"/>
      <c r="R107" s="275"/>
      <c r="S107" s="275" t="s">
        <v>140</v>
      </c>
      <c r="T107" s="275"/>
      <c r="U107" s="276"/>
    </row>
    <row r="108" spans="3:21" x14ac:dyDescent="0.25">
      <c r="C108" s="259" t="s">
        <v>1</v>
      </c>
      <c r="D108" s="260" t="s">
        <v>137</v>
      </c>
      <c r="E108" s="270" t="s">
        <v>74</v>
      </c>
      <c r="F108" s="259" t="s">
        <v>9</v>
      </c>
      <c r="G108" s="260" t="s">
        <v>29</v>
      </c>
      <c r="H108" s="260" t="s">
        <v>31</v>
      </c>
      <c r="I108" s="260" t="s">
        <v>34</v>
      </c>
      <c r="J108" s="260" t="s">
        <v>36</v>
      </c>
      <c r="K108" s="260" t="s">
        <v>31</v>
      </c>
      <c r="L108" s="260" t="s">
        <v>34</v>
      </c>
      <c r="M108" s="261" t="s">
        <v>36</v>
      </c>
      <c r="N108" s="259" t="s">
        <v>15</v>
      </c>
      <c r="O108" s="260" t="s">
        <v>29</v>
      </c>
      <c r="P108" s="260" t="s">
        <v>31</v>
      </c>
      <c r="Q108" s="260" t="s">
        <v>34</v>
      </c>
      <c r="R108" s="260" t="s">
        <v>36</v>
      </c>
      <c r="S108" s="260" t="s">
        <v>31</v>
      </c>
      <c r="T108" s="260" t="s">
        <v>34</v>
      </c>
      <c r="U108" s="261" t="s">
        <v>36</v>
      </c>
    </row>
    <row r="109" spans="3:21" x14ac:dyDescent="0.25">
      <c r="C109" s="262"/>
      <c r="D109" s="263"/>
      <c r="E109" s="272"/>
      <c r="F109" s="262"/>
      <c r="G109" s="263"/>
      <c r="H109" s="263"/>
      <c r="I109" s="263">
        <f>+SUM(I110:I127)</f>
        <v>5421433.8759292942</v>
      </c>
      <c r="J109" s="263">
        <f>+SUM(J110:J127)</f>
        <v>0</v>
      </c>
      <c r="K109" s="263"/>
      <c r="L109" s="263">
        <f>+SUM(L110:L127)</f>
        <v>-5790583.5790967075</v>
      </c>
      <c r="M109" s="264">
        <f>+SUM(M110:M127)</f>
        <v>0</v>
      </c>
      <c r="N109" s="262"/>
      <c r="O109" s="263"/>
      <c r="P109" s="263"/>
      <c r="Q109" s="263">
        <f>+SUM(Q110:Q127)</f>
        <v>5421433.8759292942</v>
      </c>
      <c r="R109" s="263">
        <f>+SUM(R110:R127)</f>
        <v>0</v>
      </c>
      <c r="S109" s="263"/>
      <c r="T109" s="263">
        <f>+SUM(T110:T127)</f>
        <v>-5790583.5790967075</v>
      </c>
      <c r="U109" s="264">
        <f>+SUM(U110:U127)</f>
        <v>0</v>
      </c>
    </row>
    <row r="110" spans="3:21" x14ac:dyDescent="0.25">
      <c r="C110" s="265" cm="1">
        <f t="array" ref="C110:C127">+TRANSPOSE(D20:U20)</f>
        <v>1</v>
      </c>
      <c r="D110" s="266" cm="1">
        <f t="array" ref="D110:D127">+TRANSPOSE(D23:U23)</f>
        <v>32</v>
      </c>
      <c r="E110" s="273">
        <f>0.25*PI()*D110^2</f>
        <v>804.24771931898704</v>
      </c>
      <c r="F110" s="265" cm="1">
        <f t="array" ref="F110:F127">+TRANSPOSE(D22:U22)</f>
        <v>530</v>
      </c>
      <c r="G110" s="267">
        <f t="shared" ref="G110:G127" si="13">+F110-yc</f>
        <v>530</v>
      </c>
      <c r="H110" s="266">
        <f t="shared" ref="H110:H127" si="14">+fy-0.85*fck</f>
        <v>374.5</v>
      </c>
      <c r="I110" s="266">
        <f>+E110*H110</f>
        <v>301190.77088496066</v>
      </c>
      <c r="J110" s="266">
        <f>+I110*G110</f>
        <v>159631108.56902915</v>
      </c>
      <c r="K110" s="266">
        <f t="shared" ref="K110:K127" si="15">-fy</f>
        <v>-400</v>
      </c>
      <c r="L110" s="266">
        <f>+E110*K110</f>
        <v>-321699.08772759483</v>
      </c>
      <c r="M110" s="268">
        <f>+L110*G110</f>
        <v>-170500516.49562526</v>
      </c>
      <c r="N110" s="265" cm="1">
        <f t="array" ref="N110:N127">+TRANSPOSE(D21:U21)</f>
        <v>-400</v>
      </c>
      <c r="O110" s="267">
        <f t="shared" ref="O110:O127" si="16">+N110-xc</f>
        <v>-400</v>
      </c>
      <c r="P110" s="266">
        <f t="shared" ref="P110:P127" si="17">+fy-0.85*fck</f>
        <v>374.5</v>
      </c>
      <c r="Q110" s="266">
        <f>+E110*P110</f>
        <v>301190.77088496066</v>
      </c>
      <c r="R110" s="266">
        <f>+Q110*O110</f>
        <v>-120476308.35398427</v>
      </c>
      <c r="S110" s="266">
        <f t="shared" ref="S110:S127" si="18">-fy</f>
        <v>-400</v>
      </c>
      <c r="T110" s="266">
        <f>+E110*S110</f>
        <v>-321699.08772759483</v>
      </c>
      <c r="U110" s="268">
        <f>+T110*O110</f>
        <v>128679635.09103793</v>
      </c>
    </row>
    <row r="111" spans="3:21" x14ac:dyDescent="0.25">
      <c r="C111" s="265">
        <v>2</v>
      </c>
      <c r="D111" s="266">
        <v>32</v>
      </c>
      <c r="E111" s="273">
        <f t="shared" ref="E111:E127" si="19">0.25*PI()*D111^2</f>
        <v>804.24771931898704</v>
      </c>
      <c r="F111" s="265">
        <v>530</v>
      </c>
      <c r="G111" s="267">
        <f t="shared" ref="G111:G128" si="20">+F111-yc</f>
        <v>530</v>
      </c>
      <c r="H111" s="266">
        <f t="shared" si="14"/>
        <v>374.5</v>
      </c>
      <c r="I111" s="266">
        <f t="shared" ref="I111:I127" si="21">+E111*H111</f>
        <v>301190.77088496066</v>
      </c>
      <c r="J111" s="266">
        <f t="shared" ref="J111:J127" si="22">+I111*G111</f>
        <v>159631108.56902915</v>
      </c>
      <c r="K111" s="266">
        <f t="shared" si="15"/>
        <v>-400</v>
      </c>
      <c r="L111" s="266">
        <f t="shared" ref="L111:L127" si="23">+E111*K111</f>
        <v>-321699.08772759483</v>
      </c>
      <c r="M111" s="268">
        <f t="shared" ref="M111:M127" si="24">+L111*G111</f>
        <v>-170500516.49562526</v>
      </c>
      <c r="N111" s="265">
        <v>-200</v>
      </c>
      <c r="O111" s="267">
        <f t="shared" si="16"/>
        <v>-200</v>
      </c>
      <c r="P111" s="266">
        <f t="shared" si="17"/>
        <v>374.5</v>
      </c>
      <c r="Q111" s="266">
        <f t="shared" ref="Q111:Q127" si="25">+E111*P111</f>
        <v>301190.77088496066</v>
      </c>
      <c r="R111" s="266">
        <f t="shared" ref="R111:R127" si="26">+Q111*O111</f>
        <v>-60238154.176992133</v>
      </c>
      <c r="S111" s="266">
        <f t="shared" si="18"/>
        <v>-400</v>
      </c>
      <c r="T111" s="266">
        <f t="shared" ref="T111:T127" si="27">+E111*S111</f>
        <v>-321699.08772759483</v>
      </c>
      <c r="U111" s="268">
        <f t="shared" ref="U111:U127" si="28">+T111*O111</f>
        <v>64339817.545518965</v>
      </c>
    </row>
    <row r="112" spans="3:21" x14ac:dyDescent="0.25">
      <c r="C112" s="265">
        <v>3</v>
      </c>
      <c r="D112" s="266">
        <v>32</v>
      </c>
      <c r="E112" s="273">
        <f t="shared" si="19"/>
        <v>804.24771931898704</v>
      </c>
      <c r="F112" s="265">
        <v>530</v>
      </c>
      <c r="G112" s="267">
        <f t="shared" si="20"/>
        <v>530</v>
      </c>
      <c r="H112" s="266">
        <f t="shared" si="14"/>
        <v>374.5</v>
      </c>
      <c r="I112" s="266">
        <f t="shared" si="21"/>
        <v>301190.77088496066</v>
      </c>
      <c r="J112" s="266">
        <f t="shared" si="22"/>
        <v>159631108.56902915</v>
      </c>
      <c r="K112" s="266">
        <f t="shared" si="15"/>
        <v>-400</v>
      </c>
      <c r="L112" s="266">
        <f t="shared" si="23"/>
        <v>-321699.08772759483</v>
      </c>
      <c r="M112" s="268">
        <f t="shared" si="24"/>
        <v>-170500516.49562526</v>
      </c>
      <c r="N112" s="265">
        <v>0</v>
      </c>
      <c r="O112" s="267">
        <f t="shared" si="16"/>
        <v>0</v>
      </c>
      <c r="P112" s="266">
        <f t="shared" si="17"/>
        <v>374.5</v>
      </c>
      <c r="Q112" s="266">
        <f t="shared" si="25"/>
        <v>301190.77088496066</v>
      </c>
      <c r="R112" s="266">
        <f t="shared" si="26"/>
        <v>0</v>
      </c>
      <c r="S112" s="266">
        <f t="shared" si="18"/>
        <v>-400</v>
      </c>
      <c r="T112" s="266">
        <f t="shared" si="27"/>
        <v>-321699.08772759483</v>
      </c>
      <c r="U112" s="268">
        <f t="shared" si="28"/>
        <v>0</v>
      </c>
    </row>
    <row r="113" spans="3:21" x14ac:dyDescent="0.25">
      <c r="C113" s="265">
        <v>4</v>
      </c>
      <c r="D113" s="266">
        <v>32</v>
      </c>
      <c r="E113" s="273">
        <f t="shared" si="19"/>
        <v>804.24771931898704</v>
      </c>
      <c r="F113" s="265">
        <v>530</v>
      </c>
      <c r="G113" s="267">
        <f t="shared" si="20"/>
        <v>530</v>
      </c>
      <c r="H113" s="266">
        <f t="shared" si="14"/>
        <v>374.5</v>
      </c>
      <c r="I113" s="266">
        <f t="shared" si="21"/>
        <v>301190.77088496066</v>
      </c>
      <c r="J113" s="266">
        <f t="shared" si="22"/>
        <v>159631108.56902915</v>
      </c>
      <c r="K113" s="266">
        <f t="shared" si="15"/>
        <v>-400</v>
      </c>
      <c r="L113" s="266">
        <f t="shared" si="23"/>
        <v>-321699.08772759483</v>
      </c>
      <c r="M113" s="268">
        <f t="shared" si="24"/>
        <v>-170500516.49562526</v>
      </c>
      <c r="N113" s="265">
        <v>200</v>
      </c>
      <c r="O113" s="267">
        <f t="shared" si="16"/>
        <v>200</v>
      </c>
      <c r="P113" s="266">
        <f t="shared" si="17"/>
        <v>374.5</v>
      </c>
      <c r="Q113" s="266">
        <f t="shared" si="25"/>
        <v>301190.77088496066</v>
      </c>
      <c r="R113" s="266">
        <f t="shared" si="26"/>
        <v>60238154.176992133</v>
      </c>
      <c r="S113" s="266">
        <f t="shared" si="18"/>
        <v>-400</v>
      </c>
      <c r="T113" s="266">
        <f t="shared" si="27"/>
        <v>-321699.08772759483</v>
      </c>
      <c r="U113" s="268">
        <f t="shared" si="28"/>
        <v>-64339817.545518965</v>
      </c>
    </row>
    <row r="114" spans="3:21" x14ac:dyDescent="0.25">
      <c r="C114" s="265">
        <v>5</v>
      </c>
      <c r="D114" s="266">
        <v>32</v>
      </c>
      <c r="E114" s="273">
        <f t="shared" si="19"/>
        <v>804.24771931898704</v>
      </c>
      <c r="F114" s="265">
        <v>530</v>
      </c>
      <c r="G114" s="267">
        <f t="shared" si="20"/>
        <v>530</v>
      </c>
      <c r="H114" s="266">
        <f t="shared" si="14"/>
        <v>374.5</v>
      </c>
      <c r="I114" s="266">
        <f t="shared" si="21"/>
        <v>301190.77088496066</v>
      </c>
      <c r="J114" s="266">
        <f t="shared" si="22"/>
        <v>159631108.56902915</v>
      </c>
      <c r="K114" s="266">
        <f t="shared" si="15"/>
        <v>-400</v>
      </c>
      <c r="L114" s="266">
        <f t="shared" si="23"/>
        <v>-321699.08772759483</v>
      </c>
      <c r="M114" s="268">
        <f t="shared" si="24"/>
        <v>-170500516.49562526</v>
      </c>
      <c r="N114" s="265">
        <v>400</v>
      </c>
      <c r="O114" s="267">
        <f t="shared" si="16"/>
        <v>400</v>
      </c>
      <c r="P114" s="266">
        <f t="shared" si="17"/>
        <v>374.5</v>
      </c>
      <c r="Q114" s="266">
        <f t="shared" si="25"/>
        <v>301190.77088496066</v>
      </c>
      <c r="R114" s="266">
        <f t="shared" si="26"/>
        <v>120476308.35398427</v>
      </c>
      <c r="S114" s="266">
        <f t="shared" si="18"/>
        <v>-400</v>
      </c>
      <c r="T114" s="266">
        <f t="shared" si="27"/>
        <v>-321699.08772759483</v>
      </c>
      <c r="U114" s="268">
        <f t="shared" si="28"/>
        <v>-128679635.09103793</v>
      </c>
    </row>
    <row r="115" spans="3:21" x14ac:dyDescent="0.25">
      <c r="C115" s="265">
        <v>6</v>
      </c>
      <c r="D115" s="266">
        <v>32</v>
      </c>
      <c r="E115" s="273">
        <f t="shared" si="19"/>
        <v>804.24771931898704</v>
      </c>
      <c r="F115" s="271">
        <v>-530</v>
      </c>
      <c r="G115" s="267">
        <f t="shared" si="20"/>
        <v>-530</v>
      </c>
      <c r="H115" s="266">
        <f t="shared" si="14"/>
        <v>374.5</v>
      </c>
      <c r="I115" s="266">
        <f t="shared" si="21"/>
        <v>301190.77088496066</v>
      </c>
      <c r="J115" s="266">
        <f t="shared" si="22"/>
        <v>-159631108.56902915</v>
      </c>
      <c r="K115" s="266">
        <f t="shared" si="15"/>
        <v>-400</v>
      </c>
      <c r="L115" s="266">
        <f t="shared" si="23"/>
        <v>-321699.08772759483</v>
      </c>
      <c r="M115" s="268">
        <f t="shared" si="24"/>
        <v>170500516.49562526</v>
      </c>
      <c r="N115" s="271">
        <v>-400</v>
      </c>
      <c r="O115" s="267">
        <f t="shared" si="16"/>
        <v>-400</v>
      </c>
      <c r="P115" s="266">
        <f t="shared" si="17"/>
        <v>374.5</v>
      </c>
      <c r="Q115" s="266">
        <f t="shared" si="25"/>
        <v>301190.77088496066</v>
      </c>
      <c r="R115" s="266">
        <f t="shared" si="26"/>
        <v>-120476308.35398427</v>
      </c>
      <c r="S115" s="266">
        <f t="shared" si="18"/>
        <v>-400</v>
      </c>
      <c r="T115" s="266">
        <f t="shared" si="27"/>
        <v>-321699.08772759483</v>
      </c>
      <c r="U115" s="268">
        <f t="shared" si="28"/>
        <v>128679635.09103793</v>
      </c>
    </row>
    <row r="116" spans="3:21" x14ac:dyDescent="0.25">
      <c r="C116" s="265">
        <v>7</v>
      </c>
      <c r="D116" s="266">
        <v>32</v>
      </c>
      <c r="E116" s="273">
        <f t="shared" si="19"/>
        <v>804.24771931898704</v>
      </c>
      <c r="F116" s="271">
        <v>-530</v>
      </c>
      <c r="G116" s="267">
        <f t="shared" si="20"/>
        <v>-530</v>
      </c>
      <c r="H116" s="266">
        <f t="shared" si="14"/>
        <v>374.5</v>
      </c>
      <c r="I116" s="266">
        <f t="shared" si="21"/>
        <v>301190.77088496066</v>
      </c>
      <c r="J116" s="266">
        <f t="shared" si="22"/>
        <v>-159631108.56902915</v>
      </c>
      <c r="K116" s="266">
        <f t="shared" si="15"/>
        <v>-400</v>
      </c>
      <c r="L116" s="266">
        <f t="shared" si="23"/>
        <v>-321699.08772759483</v>
      </c>
      <c r="M116" s="268">
        <f t="shared" si="24"/>
        <v>170500516.49562526</v>
      </c>
      <c r="N116" s="271">
        <v>-200</v>
      </c>
      <c r="O116" s="267">
        <f t="shared" si="16"/>
        <v>-200</v>
      </c>
      <c r="P116" s="266">
        <f t="shared" si="17"/>
        <v>374.5</v>
      </c>
      <c r="Q116" s="266">
        <f t="shared" si="25"/>
        <v>301190.77088496066</v>
      </c>
      <c r="R116" s="266">
        <f t="shared" si="26"/>
        <v>-60238154.176992133</v>
      </c>
      <c r="S116" s="266">
        <f t="shared" si="18"/>
        <v>-400</v>
      </c>
      <c r="T116" s="266">
        <f t="shared" si="27"/>
        <v>-321699.08772759483</v>
      </c>
      <c r="U116" s="268">
        <f t="shared" si="28"/>
        <v>64339817.545518965</v>
      </c>
    </row>
    <row r="117" spans="3:21" x14ac:dyDescent="0.25">
      <c r="C117" s="265">
        <v>8</v>
      </c>
      <c r="D117" s="266">
        <v>32</v>
      </c>
      <c r="E117" s="273">
        <f t="shared" si="19"/>
        <v>804.24771931898704</v>
      </c>
      <c r="F117" s="271">
        <v>-530</v>
      </c>
      <c r="G117" s="267">
        <f t="shared" si="20"/>
        <v>-530</v>
      </c>
      <c r="H117" s="266">
        <f t="shared" si="14"/>
        <v>374.5</v>
      </c>
      <c r="I117" s="266">
        <f t="shared" si="21"/>
        <v>301190.77088496066</v>
      </c>
      <c r="J117" s="266">
        <f t="shared" si="22"/>
        <v>-159631108.56902915</v>
      </c>
      <c r="K117" s="266">
        <f t="shared" si="15"/>
        <v>-400</v>
      </c>
      <c r="L117" s="266">
        <f t="shared" si="23"/>
        <v>-321699.08772759483</v>
      </c>
      <c r="M117" s="268">
        <f t="shared" si="24"/>
        <v>170500516.49562526</v>
      </c>
      <c r="N117" s="271">
        <v>0</v>
      </c>
      <c r="O117" s="267">
        <f t="shared" si="16"/>
        <v>0</v>
      </c>
      <c r="P117" s="266">
        <f t="shared" si="17"/>
        <v>374.5</v>
      </c>
      <c r="Q117" s="266">
        <f t="shared" si="25"/>
        <v>301190.77088496066</v>
      </c>
      <c r="R117" s="266">
        <f t="shared" si="26"/>
        <v>0</v>
      </c>
      <c r="S117" s="266">
        <f t="shared" si="18"/>
        <v>-400</v>
      </c>
      <c r="T117" s="266">
        <f t="shared" si="27"/>
        <v>-321699.08772759483</v>
      </c>
      <c r="U117" s="268">
        <f t="shared" si="28"/>
        <v>0</v>
      </c>
    </row>
    <row r="118" spans="3:21" x14ac:dyDescent="0.25">
      <c r="C118" s="265">
        <v>9</v>
      </c>
      <c r="D118" s="266">
        <v>32</v>
      </c>
      <c r="E118" s="273">
        <f t="shared" si="19"/>
        <v>804.24771931898704</v>
      </c>
      <c r="F118" s="271">
        <v>-530</v>
      </c>
      <c r="G118" s="267">
        <f t="shared" si="20"/>
        <v>-530</v>
      </c>
      <c r="H118" s="266">
        <f t="shared" si="14"/>
        <v>374.5</v>
      </c>
      <c r="I118" s="266">
        <f t="shared" si="21"/>
        <v>301190.77088496066</v>
      </c>
      <c r="J118" s="266">
        <f t="shared" si="22"/>
        <v>-159631108.56902915</v>
      </c>
      <c r="K118" s="266">
        <f t="shared" si="15"/>
        <v>-400</v>
      </c>
      <c r="L118" s="266">
        <f t="shared" si="23"/>
        <v>-321699.08772759483</v>
      </c>
      <c r="M118" s="268">
        <f t="shared" si="24"/>
        <v>170500516.49562526</v>
      </c>
      <c r="N118" s="271">
        <v>200</v>
      </c>
      <c r="O118" s="267">
        <f t="shared" si="16"/>
        <v>200</v>
      </c>
      <c r="P118" s="266">
        <f t="shared" si="17"/>
        <v>374.5</v>
      </c>
      <c r="Q118" s="266">
        <f t="shared" si="25"/>
        <v>301190.77088496066</v>
      </c>
      <c r="R118" s="266">
        <f t="shared" si="26"/>
        <v>60238154.176992133</v>
      </c>
      <c r="S118" s="266">
        <f t="shared" si="18"/>
        <v>-400</v>
      </c>
      <c r="T118" s="266">
        <f t="shared" si="27"/>
        <v>-321699.08772759483</v>
      </c>
      <c r="U118" s="268">
        <f t="shared" si="28"/>
        <v>-64339817.545518965</v>
      </c>
    </row>
    <row r="119" spans="3:21" x14ac:dyDescent="0.25">
      <c r="C119" s="265">
        <v>10</v>
      </c>
      <c r="D119" s="266">
        <v>32</v>
      </c>
      <c r="E119" s="273">
        <f t="shared" si="19"/>
        <v>804.24771931898704</v>
      </c>
      <c r="F119" s="271">
        <v>-530</v>
      </c>
      <c r="G119" s="267">
        <f t="shared" si="20"/>
        <v>-530</v>
      </c>
      <c r="H119" s="266">
        <f t="shared" si="14"/>
        <v>374.5</v>
      </c>
      <c r="I119" s="266">
        <f t="shared" si="21"/>
        <v>301190.77088496066</v>
      </c>
      <c r="J119" s="266">
        <f t="shared" si="22"/>
        <v>-159631108.56902915</v>
      </c>
      <c r="K119" s="266">
        <f t="shared" si="15"/>
        <v>-400</v>
      </c>
      <c r="L119" s="266">
        <f t="shared" si="23"/>
        <v>-321699.08772759483</v>
      </c>
      <c r="M119" s="268">
        <f t="shared" si="24"/>
        <v>170500516.49562526</v>
      </c>
      <c r="N119" s="271">
        <v>400</v>
      </c>
      <c r="O119" s="267">
        <f t="shared" si="16"/>
        <v>400</v>
      </c>
      <c r="P119" s="266">
        <f t="shared" si="17"/>
        <v>374.5</v>
      </c>
      <c r="Q119" s="266">
        <f t="shared" si="25"/>
        <v>301190.77088496066</v>
      </c>
      <c r="R119" s="266">
        <f t="shared" si="26"/>
        <v>120476308.35398427</v>
      </c>
      <c r="S119" s="266">
        <f t="shared" si="18"/>
        <v>-400</v>
      </c>
      <c r="T119" s="266">
        <f t="shared" si="27"/>
        <v>-321699.08772759483</v>
      </c>
      <c r="U119" s="268">
        <f t="shared" si="28"/>
        <v>-128679635.09103793</v>
      </c>
    </row>
    <row r="120" spans="3:21" x14ac:dyDescent="0.25">
      <c r="C120" s="265">
        <v>11</v>
      </c>
      <c r="D120" s="266">
        <v>32</v>
      </c>
      <c r="E120" s="273">
        <f t="shared" si="19"/>
        <v>804.24771931898704</v>
      </c>
      <c r="F120" s="271">
        <v>300</v>
      </c>
      <c r="G120" s="267">
        <f t="shared" si="20"/>
        <v>300</v>
      </c>
      <c r="H120" s="266">
        <f t="shared" si="14"/>
        <v>374.5</v>
      </c>
      <c r="I120" s="266">
        <f t="shared" si="21"/>
        <v>301190.77088496066</v>
      </c>
      <c r="J120" s="266">
        <f t="shared" si="22"/>
        <v>90357231.265488192</v>
      </c>
      <c r="K120" s="266">
        <f t="shared" si="15"/>
        <v>-400</v>
      </c>
      <c r="L120" s="266">
        <f t="shared" si="23"/>
        <v>-321699.08772759483</v>
      </c>
      <c r="M120" s="268">
        <f t="shared" si="24"/>
        <v>-96509726.318278447</v>
      </c>
      <c r="N120" s="271">
        <v>-680</v>
      </c>
      <c r="O120" s="267">
        <f t="shared" si="16"/>
        <v>-680</v>
      </c>
      <c r="P120" s="266">
        <f t="shared" si="17"/>
        <v>374.5</v>
      </c>
      <c r="Q120" s="266">
        <f t="shared" si="25"/>
        <v>301190.77088496066</v>
      </c>
      <c r="R120" s="266">
        <f t="shared" si="26"/>
        <v>-204809724.20177326</v>
      </c>
      <c r="S120" s="266">
        <f t="shared" si="18"/>
        <v>-400</v>
      </c>
      <c r="T120" s="266">
        <f t="shared" si="27"/>
        <v>-321699.08772759483</v>
      </c>
      <c r="U120" s="268">
        <f t="shared" si="28"/>
        <v>218755379.65476447</v>
      </c>
    </row>
    <row r="121" spans="3:21" x14ac:dyDescent="0.25">
      <c r="C121" s="265">
        <v>12</v>
      </c>
      <c r="D121" s="266">
        <v>32</v>
      </c>
      <c r="E121" s="273">
        <f t="shared" si="19"/>
        <v>804.24771931898704</v>
      </c>
      <c r="F121" s="271">
        <v>100</v>
      </c>
      <c r="G121" s="267">
        <f t="shared" si="20"/>
        <v>100</v>
      </c>
      <c r="H121" s="266">
        <f t="shared" si="14"/>
        <v>374.5</v>
      </c>
      <c r="I121" s="266">
        <f t="shared" si="21"/>
        <v>301190.77088496066</v>
      </c>
      <c r="J121" s="266">
        <f t="shared" si="22"/>
        <v>30119077.088496067</v>
      </c>
      <c r="K121" s="266">
        <f t="shared" si="15"/>
        <v>-400</v>
      </c>
      <c r="L121" s="266">
        <f t="shared" si="23"/>
        <v>-321699.08772759483</v>
      </c>
      <c r="M121" s="268">
        <f t="shared" si="24"/>
        <v>-32169908.772759482</v>
      </c>
      <c r="N121" s="271">
        <v>-680</v>
      </c>
      <c r="O121" s="267">
        <f t="shared" si="16"/>
        <v>-680</v>
      </c>
      <c r="P121" s="266">
        <f t="shared" si="17"/>
        <v>374.5</v>
      </c>
      <c r="Q121" s="266">
        <f t="shared" si="25"/>
        <v>301190.77088496066</v>
      </c>
      <c r="R121" s="266">
        <f t="shared" si="26"/>
        <v>-204809724.20177326</v>
      </c>
      <c r="S121" s="266">
        <f t="shared" si="18"/>
        <v>-400</v>
      </c>
      <c r="T121" s="266">
        <f t="shared" si="27"/>
        <v>-321699.08772759483</v>
      </c>
      <c r="U121" s="268">
        <f t="shared" si="28"/>
        <v>218755379.65476447</v>
      </c>
    </row>
    <row r="122" spans="3:21" x14ac:dyDescent="0.25">
      <c r="C122" s="265">
        <v>13</v>
      </c>
      <c r="D122" s="266">
        <v>32</v>
      </c>
      <c r="E122" s="273">
        <f t="shared" si="19"/>
        <v>804.24771931898704</v>
      </c>
      <c r="F122" s="271">
        <v>-100</v>
      </c>
      <c r="G122" s="267">
        <f t="shared" si="20"/>
        <v>-100</v>
      </c>
      <c r="H122" s="266">
        <f t="shared" si="14"/>
        <v>374.5</v>
      </c>
      <c r="I122" s="266">
        <f t="shared" si="21"/>
        <v>301190.77088496066</v>
      </c>
      <c r="J122" s="266">
        <f t="shared" si="22"/>
        <v>-30119077.088496067</v>
      </c>
      <c r="K122" s="266">
        <f t="shared" si="15"/>
        <v>-400</v>
      </c>
      <c r="L122" s="266">
        <f t="shared" si="23"/>
        <v>-321699.08772759483</v>
      </c>
      <c r="M122" s="268">
        <f t="shared" si="24"/>
        <v>32169908.772759482</v>
      </c>
      <c r="N122" s="271">
        <v>-680</v>
      </c>
      <c r="O122" s="267">
        <f t="shared" si="16"/>
        <v>-680</v>
      </c>
      <c r="P122" s="266">
        <f t="shared" si="17"/>
        <v>374.5</v>
      </c>
      <c r="Q122" s="266">
        <f t="shared" si="25"/>
        <v>301190.77088496066</v>
      </c>
      <c r="R122" s="266">
        <f t="shared" si="26"/>
        <v>-204809724.20177326</v>
      </c>
      <c r="S122" s="266">
        <f t="shared" si="18"/>
        <v>-400</v>
      </c>
      <c r="T122" s="266">
        <f t="shared" si="27"/>
        <v>-321699.08772759483</v>
      </c>
      <c r="U122" s="268">
        <f t="shared" si="28"/>
        <v>218755379.65476447</v>
      </c>
    </row>
    <row r="123" spans="3:21" x14ac:dyDescent="0.25">
      <c r="C123" s="265">
        <v>14</v>
      </c>
      <c r="D123" s="266">
        <v>32</v>
      </c>
      <c r="E123" s="273">
        <f t="shared" si="19"/>
        <v>804.24771931898704</v>
      </c>
      <c r="F123" s="271">
        <v>-300</v>
      </c>
      <c r="G123" s="267">
        <f t="shared" si="20"/>
        <v>-300</v>
      </c>
      <c r="H123" s="266">
        <f t="shared" si="14"/>
        <v>374.5</v>
      </c>
      <c r="I123" s="266">
        <f t="shared" si="21"/>
        <v>301190.77088496066</v>
      </c>
      <c r="J123" s="266">
        <f t="shared" si="22"/>
        <v>-90357231.265488192</v>
      </c>
      <c r="K123" s="266">
        <f t="shared" si="15"/>
        <v>-400</v>
      </c>
      <c r="L123" s="266">
        <f t="shared" si="23"/>
        <v>-321699.08772759483</v>
      </c>
      <c r="M123" s="268">
        <f t="shared" si="24"/>
        <v>96509726.318278447</v>
      </c>
      <c r="N123" s="271">
        <v>-680</v>
      </c>
      <c r="O123" s="267">
        <f t="shared" si="16"/>
        <v>-680</v>
      </c>
      <c r="P123" s="266">
        <f t="shared" si="17"/>
        <v>374.5</v>
      </c>
      <c r="Q123" s="266">
        <f t="shared" si="25"/>
        <v>301190.77088496066</v>
      </c>
      <c r="R123" s="266">
        <f t="shared" si="26"/>
        <v>-204809724.20177326</v>
      </c>
      <c r="S123" s="266">
        <f t="shared" si="18"/>
        <v>-400</v>
      </c>
      <c r="T123" s="266">
        <f t="shared" si="27"/>
        <v>-321699.08772759483</v>
      </c>
      <c r="U123" s="268">
        <f t="shared" si="28"/>
        <v>218755379.65476447</v>
      </c>
    </row>
    <row r="124" spans="3:21" x14ac:dyDescent="0.25">
      <c r="C124" s="265">
        <v>15</v>
      </c>
      <c r="D124" s="266">
        <v>32</v>
      </c>
      <c r="E124" s="273">
        <f t="shared" si="19"/>
        <v>804.24771931898704</v>
      </c>
      <c r="F124" s="271">
        <v>300</v>
      </c>
      <c r="G124" s="267">
        <f t="shared" si="20"/>
        <v>300</v>
      </c>
      <c r="H124" s="266">
        <f t="shared" si="14"/>
        <v>374.5</v>
      </c>
      <c r="I124" s="266">
        <f t="shared" si="21"/>
        <v>301190.77088496066</v>
      </c>
      <c r="J124" s="266">
        <f t="shared" si="22"/>
        <v>90357231.265488192</v>
      </c>
      <c r="K124" s="266">
        <f t="shared" si="15"/>
        <v>-400</v>
      </c>
      <c r="L124" s="266">
        <f t="shared" si="23"/>
        <v>-321699.08772759483</v>
      </c>
      <c r="M124" s="268">
        <f t="shared" si="24"/>
        <v>-96509726.318278447</v>
      </c>
      <c r="N124" s="271">
        <v>680</v>
      </c>
      <c r="O124" s="267">
        <f t="shared" si="16"/>
        <v>680</v>
      </c>
      <c r="P124" s="266">
        <f t="shared" si="17"/>
        <v>374.5</v>
      </c>
      <c r="Q124" s="266">
        <f t="shared" si="25"/>
        <v>301190.77088496066</v>
      </c>
      <c r="R124" s="266">
        <f t="shared" si="26"/>
        <v>204809724.20177326</v>
      </c>
      <c r="S124" s="266">
        <f t="shared" si="18"/>
        <v>-400</v>
      </c>
      <c r="T124" s="266">
        <f t="shared" si="27"/>
        <v>-321699.08772759483</v>
      </c>
      <c r="U124" s="268">
        <f t="shared" si="28"/>
        <v>-218755379.65476447</v>
      </c>
    </row>
    <row r="125" spans="3:21" x14ac:dyDescent="0.25">
      <c r="C125" s="265">
        <v>16</v>
      </c>
      <c r="D125" s="266">
        <v>32</v>
      </c>
      <c r="E125" s="273">
        <f t="shared" si="19"/>
        <v>804.24771931898704</v>
      </c>
      <c r="F125" s="271">
        <v>100</v>
      </c>
      <c r="G125" s="267">
        <f t="shared" si="20"/>
        <v>100</v>
      </c>
      <c r="H125" s="266">
        <f t="shared" si="14"/>
        <v>374.5</v>
      </c>
      <c r="I125" s="266">
        <f t="shared" si="21"/>
        <v>301190.77088496066</v>
      </c>
      <c r="J125" s="266">
        <f t="shared" si="22"/>
        <v>30119077.088496067</v>
      </c>
      <c r="K125" s="266">
        <f t="shared" si="15"/>
        <v>-400</v>
      </c>
      <c r="L125" s="266">
        <f t="shared" si="23"/>
        <v>-321699.08772759483</v>
      </c>
      <c r="M125" s="268">
        <f t="shared" si="24"/>
        <v>-32169908.772759482</v>
      </c>
      <c r="N125" s="271">
        <v>680</v>
      </c>
      <c r="O125" s="267">
        <f t="shared" si="16"/>
        <v>680</v>
      </c>
      <c r="P125" s="266">
        <f t="shared" si="17"/>
        <v>374.5</v>
      </c>
      <c r="Q125" s="266">
        <f t="shared" si="25"/>
        <v>301190.77088496066</v>
      </c>
      <c r="R125" s="266">
        <f t="shared" si="26"/>
        <v>204809724.20177326</v>
      </c>
      <c r="S125" s="266">
        <f t="shared" si="18"/>
        <v>-400</v>
      </c>
      <c r="T125" s="266">
        <f t="shared" si="27"/>
        <v>-321699.08772759483</v>
      </c>
      <c r="U125" s="268">
        <f t="shared" si="28"/>
        <v>-218755379.65476447</v>
      </c>
    </row>
    <row r="126" spans="3:21" x14ac:dyDescent="0.25">
      <c r="C126" s="265">
        <v>17</v>
      </c>
      <c r="D126" s="266">
        <v>32</v>
      </c>
      <c r="E126" s="273">
        <f t="shared" si="19"/>
        <v>804.24771931898704</v>
      </c>
      <c r="F126" s="271">
        <v>-100</v>
      </c>
      <c r="G126" s="267">
        <f t="shared" si="20"/>
        <v>-100</v>
      </c>
      <c r="H126" s="266">
        <f t="shared" si="14"/>
        <v>374.5</v>
      </c>
      <c r="I126" s="266">
        <f t="shared" si="21"/>
        <v>301190.77088496066</v>
      </c>
      <c r="J126" s="266">
        <f t="shared" si="22"/>
        <v>-30119077.088496067</v>
      </c>
      <c r="K126" s="266">
        <f t="shared" si="15"/>
        <v>-400</v>
      </c>
      <c r="L126" s="266">
        <f t="shared" si="23"/>
        <v>-321699.08772759483</v>
      </c>
      <c r="M126" s="268">
        <f t="shared" si="24"/>
        <v>32169908.772759482</v>
      </c>
      <c r="N126" s="271">
        <v>680</v>
      </c>
      <c r="O126" s="267">
        <f t="shared" si="16"/>
        <v>680</v>
      </c>
      <c r="P126" s="266">
        <f t="shared" si="17"/>
        <v>374.5</v>
      </c>
      <c r="Q126" s="266">
        <f t="shared" si="25"/>
        <v>301190.77088496066</v>
      </c>
      <c r="R126" s="266">
        <f t="shared" si="26"/>
        <v>204809724.20177326</v>
      </c>
      <c r="S126" s="266">
        <f t="shared" si="18"/>
        <v>-400</v>
      </c>
      <c r="T126" s="266">
        <f t="shared" si="27"/>
        <v>-321699.08772759483</v>
      </c>
      <c r="U126" s="268">
        <f t="shared" si="28"/>
        <v>-218755379.65476447</v>
      </c>
    </row>
    <row r="127" spans="3:21" x14ac:dyDescent="0.25">
      <c r="C127" s="265">
        <v>18</v>
      </c>
      <c r="D127" s="266">
        <v>32</v>
      </c>
      <c r="E127" s="273">
        <f t="shared" si="19"/>
        <v>804.24771931898704</v>
      </c>
      <c r="F127" s="271">
        <v>-300</v>
      </c>
      <c r="G127" s="267">
        <f t="shared" si="20"/>
        <v>-300</v>
      </c>
      <c r="H127" s="266">
        <f t="shared" si="14"/>
        <v>374.5</v>
      </c>
      <c r="I127" s="266">
        <f t="shared" si="21"/>
        <v>301190.77088496066</v>
      </c>
      <c r="J127" s="266">
        <f t="shared" si="22"/>
        <v>-90357231.265488192</v>
      </c>
      <c r="K127" s="266">
        <f t="shared" si="15"/>
        <v>-400</v>
      </c>
      <c r="L127" s="266">
        <f t="shared" si="23"/>
        <v>-321699.08772759483</v>
      </c>
      <c r="M127" s="268">
        <f t="shared" si="24"/>
        <v>96509726.318278447</v>
      </c>
      <c r="N127" s="271">
        <v>680</v>
      </c>
      <c r="O127" s="267">
        <f t="shared" si="16"/>
        <v>680</v>
      </c>
      <c r="P127" s="266">
        <f t="shared" si="17"/>
        <v>374.5</v>
      </c>
      <c r="Q127" s="266">
        <f t="shared" si="25"/>
        <v>301190.77088496066</v>
      </c>
      <c r="R127" s="266">
        <f t="shared" si="26"/>
        <v>204809724.20177326</v>
      </c>
      <c r="S127" s="266">
        <f t="shared" si="18"/>
        <v>-400</v>
      </c>
      <c r="T127" s="266">
        <f t="shared" si="27"/>
        <v>-321699.08772759483</v>
      </c>
      <c r="U127" s="268">
        <f t="shared" si="28"/>
        <v>-218755379.65476447</v>
      </c>
    </row>
    <row r="128" spans="3:21" x14ac:dyDescent="0.25">
      <c r="D128" s="178"/>
      <c r="E128" s="86"/>
      <c r="G128" s="86"/>
      <c r="H128" s="86"/>
      <c r="I128" s="8"/>
      <c r="J128" s="8"/>
      <c r="K128" s="8"/>
      <c r="L128" s="8"/>
      <c r="M128" s="179"/>
    </row>
    <row r="129" spans="2:116" s="281" customFormat="1" x14ac:dyDescent="0.25">
      <c r="D129" s="282"/>
      <c r="E129" s="283"/>
      <c r="G129" s="283"/>
      <c r="H129" s="283"/>
      <c r="I129" s="284"/>
      <c r="J129" s="284"/>
      <c r="K129" s="284"/>
      <c r="L129" s="284"/>
      <c r="M129" s="285"/>
    </row>
    <row r="130" spans="2:116" ht="16.5" thickBot="1" x14ac:dyDescent="0.3">
      <c r="C130" s="278" t="s">
        <v>42</v>
      </c>
      <c r="D130" s="178"/>
      <c r="E130" s="86"/>
      <c r="G130" s="86"/>
      <c r="H130" s="86"/>
      <c r="I130" s="8"/>
      <c r="J130" s="8"/>
      <c r="K130" s="8"/>
      <c r="L130" s="8"/>
      <c r="M130" s="179"/>
    </row>
    <row r="131" spans="2:116" ht="17.25" thickTop="1" thickBot="1" x14ac:dyDescent="0.3">
      <c r="C131" s="11" t="s">
        <v>70</v>
      </c>
      <c r="D131" s="12"/>
      <c r="E131" s="12"/>
      <c r="F131" s="186" t="s">
        <v>17</v>
      </c>
      <c r="G131" s="187">
        <f>INDEX(D$71:U$71,MATCH(MIN(D$73:U$73),D$73:U$73,0))</f>
        <v>6</v>
      </c>
      <c r="H131" s="181"/>
      <c r="I131" s="8"/>
      <c r="J131" s="8"/>
      <c r="K131" s="8"/>
      <c r="L131" s="8"/>
      <c r="M131" s="179"/>
      <c r="O131" s="180" t="s">
        <v>42</v>
      </c>
    </row>
    <row r="132" spans="2:116" ht="15.75" thickTop="1" x14ac:dyDescent="0.25">
      <c r="C132" s="13" t="s">
        <v>71</v>
      </c>
      <c r="E132" t="s">
        <v>9</v>
      </c>
      <c r="F132" s="7" t="s">
        <v>17</v>
      </c>
      <c r="G132" s="86">
        <f>+MIN(D$73:U$73)</f>
        <v>-615.46830597421456</v>
      </c>
      <c r="H132" s="182"/>
      <c r="I132" s="8"/>
      <c r="L132" t="s">
        <v>97</v>
      </c>
      <c r="N132" s="179"/>
      <c r="O132" s="18"/>
      <c r="P132" s="19" t="s">
        <v>129</v>
      </c>
      <c r="Q132" s="279" t="s">
        <v>23</v>
      </c>
      <c r="R132" s="20" t="s">
        <v>142</v>
      </c>
    </row>
    <row r="133" spans="2:116" x14ac:dyDescent="0.25">
      <c r="C133" s="13"/>
      <c r="E133" t="s">
        <v>143</v>
      </c>
      <c r="F133" s="7" t="s">
        <v>17</v>
      </c>
      <c r="G133" s="86">
        <f>+$D$77-G132</f>
        <v>1337.3742765540419</v>
      </c>
      <c r="H133" s="182"/>
      <c r="I133" t="s">
        <v>148</v>
      </c>
      <c r="L133" s="23" t="s">
        <v>15</v>
      </c>
      <c r="M133" s="25" t="s">
        <v>9</v>
      </c>
      <c r="N133" s="179"/>
      <c r="O133" s="289" t="s">
        <v>11</v>
      </c>
      <c r="P133" s="286">
        <f>+CQ143/10^3</f>
        <v>27091.887679179181</v>
      </c>
      <c r="Q133" s="287">
        <f>+DE143/10^3</f>
        <v>4758.0435897963735</v>
      </c>
      <c r="R133" s="288">
        <f>+P133+Q133</f>
        <v>31849.931268975553</v>
      </c>
      <c r="V133" s="2"/>
      <c r="W133" s="2"/>
    </row>
    <row r="134" spans="2:116" ht="15.75" thickBot="1" x14ac:dyDescent="0.3">
      <c r="C134" s="13"/>
      <c r="E134" t="s">
        <v>25</v>
      </c>
      <c r="F134" s="7" t="s">
        <v>17</v>
      </c>
      <c r="G134" s="200">
        <f>ecu/(ecu+0/Es)*G133</f>
        <v>1337.3742765540419</v>
      </c>
      <c r="H134" s="182"/>
      <c r="I134" t="s">
        <v>149</v>
      </c>
      <c r="L134" s="188">
        <f>E76</f>
        <v>-827.97198775780953</v>
      </c>
      <c r="M134" s="189">
        <f>+G132</f>
        <v>-615.46830597421456</v>
      </c>
      <c r="N134" s="179"/>
      <c r="O134" s="289" t="s">
        <v>13</v>
      </c>
      <c r="P134" s="286">
        <f>+SQRT(P135^2 +P136^2)</f>
        <v>739.45638837555623</v>
      </c>
      <c r="Q134" s="286">
        <f t="shared" ref="Q134:R134" si="29">+SQRT(Q135^2 +Q136^2)</f>
        <v>312.84508348027242</v>
      </c>
      <c r="R134" s="288">
        <f t="shared" si="29"/>
        <v>1051.4701423033337</v>
      </c>
      <c r="V134" s="2"/>
      <c r="W134" s="2"/>
    </row>
    <row r="135" spans="2:116" ht="15.75" thickTop="1" x14ac:dyDescent="0.25">
      <c r="C135" s="183" t="s">
        <v>72</v>
      </c>
      <c r="D135" s="179"/>
      <c r="F135" s="7" t="s">
        <v>17</v>
      </c>
      <c r="G135" s="61">
        <v>50</v>
      </c>
      <c r="H135" s="182"/>
      <c r="I135" s="290" t="s">
        <v>146</v>
      </c>
      <c r="J135" s="291">
        <f>+ecu*(G134-h/2)/G134</f>
        <v>2.5597435008613352E-3</v>
      </c>
      <c r="L135" s="190">
        <f>+D76</f>
        <v>827.97198775780953</v>
      </c>
      <c r="M135" s="157">
        <f>+G132</f>
        <v>-615.46830597421456</v>
      </c>
      <c r="O135" s="21" t="s">
        <v>126</v>
      </c>
      <c r="P135" s="62">
        <f>+CT143/10^6</f>
        <v>727.22807862464072</v>
      </c>
      <c r="Q135" s="280">
        <f>+DJ143/10^6</f>
        <v>311.43036126329099</v>
      </c>
      <c r="R135" s="100">
        <f t="shared" ref="R135" si="30">+P135+Q135</f>
        <v>1038.6584398879318</v>
      </c>
      <c r="CN135" s="70" t="s">
        <v>101</v>
      </c>
      <c r="CO135" s="71"/>
      <c r="CP135" s="71"/>
      <c r="CQ135" s="71"/>
      <c r="CR135" s="71" t="s">
        <v>102</v>
      </c>
      <c r="CS135" s="71"/>
      <c r="CT135" s="72"/>
      <c r="CW135" s="70" t="s">
        <v>101</v>
      </c>
      <c r="CX135" s="71"/>
      <c r="CY135" s="71"/>
      <c r="CZ135" s="71"/>
      <c r="DA135" s="71"/>
      <c r="DB135" s="71" t="s">
        <v>105</v>
      </c>
      <c r="DC135" s="71"/>
      <c r="DD135" s="71"/>
      <c r="DE135" s="71"/>
      <c r="DF135" s="72"/>
    </row>
    <row r="136" spans="2:116" ht="15.75" thickBot="1" x14ac:dyDescent="0.3">
      <c r="C136" s="15" t="s">
        <v>73</v>
      </c>
      <c r="D136" s="16"/>
      <c r="E136" s="16"/>
      <c r="F136" s="184" t="s">
        <v>17</v>
      </c>
      <c r="G136" s="185">
        <f>G134/G135</f>
        <v>26.747485531080837</v>
      </c>
      <c r="H136" s="17"/>
      <c r="I136" s="292" t="s">
        <v>147</v>
      </c>
      <c r="J136" s="293">
        <f>+ecu/G134</f>
        <v>2.4675216637955503E-6</v>
      </c>
      <c r="O136" s="22" t="s">
        <v>127</v>
      </c>
      <c r="P136" s="89">
        <f>+CU143/10^6</f>
        <v>133.92188756635267</v>
      </c>
      <c r="Q136" s="277">
        <f>+DK143/10^6</f>
        <v>29.718282944925949</v>
      </c>
      <c r="R136" s="101">
        <f>+P136+Q136</f>
        <v>163.64017051127863</v>
      </c>
      <c r="CN136" s="154" t="s">
        <v>103</v>
      </c>
      <c r="CO136" s="205"/>
      <c r="CP136" s="205"/>
      <c r="CQ136" s="205"/>
      <c r="CR136" s="205"/>
      <c r="CS136" s="205"/>
      <c r="CT136" s="191"/>
      <c r="CW136" s="154" t="s">
        <v>106</v>
      </c>
      <c r="CX136" s="205"/>
      <c r="CY136" s="205"/>
      <c r="CZ136" s="205"/>
      <c r="DA136" s="205"/>
      <c r="DB136" s="205"/>
      <c r="DC136" s="205"/>
      <c r="DD136" s="205"/>
      <c r="DE136" s="205"/>
      <c r="DF136" s="191"/>
    </row>
    <row r="137" spans="2:116" ht="15.75" thickTop="1" x14ac:dyDescent="0.25">
      <c r="CN137" s="154" t="s">
        <v>104</v>
      </c>
      <c r="CO137" s="205"/>
      <c r="CP137" s="205"/>
      <c r="CQ137" s="205"/>
      <c r="CR137" s="205"/>
      <c r="CS137" s="205"/>
      <c r="CT137" s="191"/>
      <c r="CW137" s="154" t="s">
        <v>104</v>
      </c>
      <c r="CX137" s="205"/>
      <c r="CY137" s="205"/>
      <c r="CZ137" s="205"/>
      <c r="DA137" s="205"/>
      <c r="DB137" s="205" t="s">
        <v>107</v>
      </c>
      <c r="DC137" s="205"/>
      <c r="DD137" s="205"/>
      <c r="DE137" s="205"/>
      <c r="DF137" s="191"/>
    </row>
    <row r="138" spans="2:116" x14ac:dyDescent="0.25">
      <c r="D138" s="5" t="s">
        <v>82</v>
      </c>
      <c r="L138" s="69" t="s">
        <v>58</v>
      </c>
      <c r="AC138" s="69" t="s">
        <v>79</v>
      </c>
      <c r="BB138" s="69" t="s">
        <v>83</v>
      </c>
      <c r="BS138" s="69" t="s">
        <v>88</v>
      </c>
      <c r="CN138" s="154" t="s">
        <v>115</v>
      </c>
      <c r="CO138" s="205"/>
      <c r="CP138" s="205"/>
      <c r="CQ138" s="205"/>
      <c r="CR138" s="205"/>
      <c r="CS138" s="205"/>
      <c r="CT138" s="191"/>
      <c r="CW138" s="154" t="s">
        <v>123</v>
      </c>
      <c r="CX138" s="205"/>
      <c r="CY138" s="205"/>
      <c r="CZ138" s="205"/>
      <c r="DA138" s="205"/>
      <c r="DB138" s="205"/>
      <c r="DC138" s="205"/>
      <c r="DD138" s="205"/>
      <c r="DE138" s="205"/>
      <c r="DF138" s="191"/>
    </row>
    <row r="139" spans="2:116" x14ac:dyDescent="0.25">
      <c r="D139" s="70" t="s">
        <v>52</v>
      </c>
      <c r="E139" s="71"/>
      <c r="F139" s="71"/>
      <c r="G139" s="71"/>
      <c r="H139" s="71"/>
      <c r="I139" s="71"/>
      <c r="J139" s="72"/>
      <c r="L139" s="70" t="s">
        <v>59</v>
      </c>
      <c r="M139" s="71"/>
      <c r="N139" s="71"/>
      <c r="O139" s="72"/>
      <c r="AC139" s="70" t="s">
        <v>80</v>
      </c>
      <c r="AD139" s="71"/>
      <c r="AE139" s="71"/>
      <c r="AF139" s="71"/>
      <c r="AG139" s="71"/>
      <c r="AH139" s="72"/>
      <c r="BB139" s="70" t="s">
        <v>84</v>
      </c>
      <c r="BC139" s="71"/>
      <c r="BD139" s="71"/>
      <c r="BE139" s="71"/>
      <c r="BF139" s="71"/>
      <c r="BG139" s="72"/>
      <c r="BS139" s="70" t="s">
        <v>90</v>
      </c>
      <c r="BT139" s="71"/>
      <c r="BU139" s="71"/>
      <c r="BV139" s="71"/>
      <c r="BW139" s="71"/>
      <c r="BX139" s="72"/>
      <c r="CI139" s="63" t="s">
        <v>152</v>
      </c>
      <c r="CJ139" s="64"/>
      <c r="CK139" s="65"/>
      <c r="CN139" s="154" t="s">
        <v>124</v>
      </c>
      <c r="CO139" s="205"/>
      <c r="CP139" s="205"/>
      <c r="CQ139" s="205"/>
      <c r="CR139" s="205"/>
      <c r="CS139" s="205"/>
      <c r="CT139" s="191"/>
      <c r="CW139" s="154" t="s">
        <v>125</v>
      </c>
      <c r="CX139" s="205"/>
      <c r="CY139" s="205"/>
      <c r="CZ139" s="205"/>
      <c r="DA139" s="205"/>
      <c r="DB139" s="205"/>
      <c r="DC139" s="205"/>
      <c r="DD139" s="205"/>
      <c r="DE139" s="205"/>
      <c r="DF139" s="191"/>
    </row>
    <row r="140" spans="2:116" x14ac:dyDescent="0.25">
      <c r="D140" s="73" t="s">
        <v>53</v>
      </c>
      <c r="E140" s="74"/>
      <c r="F140" s="74" t="s">
        <v>54</v>
      </c>
      <c r="G140" s="74"/>
      <c r="H140" s="74" t="s">
        <v>55</v>
      </c>
      <c r="I140" s="74"/>
      <c r="J140" s="75"/>
      <c r="L140" s="73" t="s">
        <v>60</v>
      </c>
      <c r="M140" s="74"/>
      <c r="N140" s="74"/>
      <c r="O140" s="75"/>
      <c r="AC140" s="73" t="s">
        <v>81</v>
      </c>
      <c r="AD140" s="74"/>
      <c r="AE140" s="74"/>
      <c r="AF140" s="74"/>
      <c r="AG140" s="74"/>
      <c r="AH140" s="75"/>
      <c r="BB140" s="73" t="s">
        <v>85</v>
      </c>
      <c r="BC140" s="74"/>
      <c r="BD140" s="74"/>
      <c r="BE140" s="74"/>
      <c r="BF140" s="74"/>
      <c r="BG140" s="75"/>
      <c r="BS140" s="73" t="s">
        <v>89</v>
      </c>
      <c r="BT140" s="74"/>
      <c r="BU140" s="74"/>
      <c r="BV140" s="74"/>
      <c r="BW140" s="74"/>
      <c r="BX140" s="75"/>
      <c r="CC140" s="192" t="s">
        <v>111</v>
      </c>
      <c r="CD140" s="193"/>
      <c r="CE140" s="194"/>
      <c r="CF140" s="195"/>
      <c r="CI140" s="66" t="s">
        <v>153</v>
      </c>
      <c r="CJ140" s="67"/>
      <c r="CK140" s="68"/>
      <c r="CN140" s="73" t="s">
        <v>116</v>
      </c>
      <c r="CO140" s="74"/>
      <c r="CP140" s="74"/>
      <c r="CQ140" s="74"/>
      <c r="CR140" s="74"/>
      <c r="CS140" s="74"/>
      <c r="CT140" s="75"/>
      <c r="CW140" s="73" t="s">
        <v>116</v>
      </c>
      <c r="CX140" s="74"/>
      <c r="CY140" s="74"/>
      <c r="CZ140" s="74"/>
      <c r="DA140" s="74"/>
      <c r="DB140" s="74"/>
      <c r="DC140" s="74"/>
      <c r="DD140" s="74"/>
      <c r="DE140" s="74"/>
      <c r="DF140" s="75"/>
    </row>
    <row r="141" spans="2:116" ht="16.5" thickBot="1" x14ac:dyDescent="0.3">
      <c r="C141" s="61" t="s">
        <v>144</v>
      </c>
      <c r="CA141" s="61" t="s">
        <v>144</v>
      </c>
      <c r="CI141" t="s">
        <v>112</v>
      </c>
      <c r="CN141" s="180" t="s">
        <v>40</v>
      </c>
      <c r="CO141" s="61" t="s">
        <v>144</v>
      </c>
      <c r="CW141" s="180" t="s">
        <v>39</v>
      </c>
      <c r="CX141" s="180"/>
      <c r="DA141" s="61" t="s">
        <v>144</v>
      </c>
    </row>
    <row r="142" spans="2:116" ht="24.75" customHeight="1" thickTop="1" x14ac:dyDescent="0.25">
      <c r="B142" s="18"/>
      <c r="C142" s="19"/>
      <c r="D142" s="115" t="s">
        <v>76</v>
      </c>
      <c r="E142" s="115"/>
      <c r="F142" s="116"/>
      <c r="G142" s="117"/>
      <c r="H142" s="115"/>
      <c r="I142" s="115"/>
      <c r="J142" s="115"/>
      <c r="K142" s="120"/>
      <c r="L142" s="124" t="s">
        <v>77</v>
      </c>
      <c r="M142" s="118"/>
      <c r="N142" s="118"/>
      <c r="O142" s="118"/>
      <c r="P142" s="118"/>
      <c r="Q142" s="118"/>
      <c r="R142" s="118"/>
      <c r="S142" s="125"/>
      <c r="T142" s="141" t="s">
        <v>78</v>
      </c>
      <c r="U142" s="142"/>
      <c r="V142" s="142"/>
      <c r="W142" s="142"/>
      <c r="X142" s="142"/>
      <c r="Y142" s="142"/>
      <c r="Z142" s="142"/>
      <c r="AA142" s="142"/>
      <c r="AB142" s="143"/>
      <c r="AC142" s="127" t="s">
        <v>76</v>
      </c>
      <c r="AD142" s="115"/>
      <c r="AE142" s="116"/>
      <c r="AF142" s="117"/>
      <c r="AG142" s="115"/>
      <c r="AH142" s="115"/>
      <c r="AI142" s="115"/>
      <c r="AJ142" s="128"/>
      <c r="AK142" s="124" t="s">
        <v>77</v>
      </c>
      <c r="AL142" s="118"/>
      <c r="AM142" s="118"/>
      <c r="AN142" s="118"/>
      <c r="AO142" s="118"/>
      <c r="AP142" s="118"/>
      <c r="AQ142" s="118"/>
      <c r="AR142" s="125"/>
      <c r="AS142" s="141" t="s">
        <v>78</v>
      </c>
      <c r="AT142" s="142"/>
      <c r="AU142" s="142"/>
      <c r="AV142" s="142"/>
      <c r="AW142" s="142"/>
      <c r="AX142" s="142"/>
      <c r="AY142" s="142"/>
      <c r="AZ142" s="142"/>
      <c r="BA142" s="143"/>
      <c r="BB142" s="139" t="s">
        <v>86</v>
      </c>
      <c r="BC142" s="119"/>
      <c r="BD142" s="119"/>
      <c r="BE142" s="119"/>
      <c r="BF142" s="119"/>
      <c r="BG142" s="119"/>
      <c r="BH142" s="119"/>
      <c r="BI142" s="119"/>
      <c r="BJ142" s="122" t="s">
        <v>87</v>
      </c>
      <c r="BK142" s="119"/>
      <c r="BL142" s="119"/>
      <c r="BM142" s="119"/>
      <c r="BN142" s="119"/>
      <c r="BO142" s="119"/>
      <c r="BP142" s="119"/>
      <c r="BQ142" s="140"/>
      <c r="BR142" s="18" t="s">
        <v>91</v>
      </c>
      <c r="BS142" s="119" t="s">
        <v>92</v>
      </c>
      <c r="BT142" s="113"/>
      <c r="BU142" s="113"/>
      <c r="BV142" s="113"/>
      <c r="BW142" s="113"/>
      <c r="BX142" s="113"/>
      <c r="BY142" s="149"/>
      <c r="BZ142" s="151" t="s">
        <v>93</v>
      </c>
      <c r="CA142" s="152" t="s">
        <v>74</v>
      </c>
      <c r="CB142" s="139" t="s">
        <v>110</v>
      </c>
      <c r="CC142" s="113"/>
      <c r="CD142" s="113"/>
      <c r="CE142" s="113"/>
      <c r="CF142" s="113"/>
      <c r="CG142" s="113"/>
      <c r="CH142" s="149"/>
      <c r="CI142" s="202" t="s">
        <v>15</v>
      </c>
      <c r="CJ142" s="203" t="s">
        <v>9</v>
      </c>
      <c r="CK142" s="203" t="s">
        <v>15</v>
      </c>
      <c r="CL142" s="204" t="s">
        <v>9</v>
      </c>
      <c r="CN142" s="42" t="s">
        <v>9</v>
      </c>
      <c r="CO142" s="43" t="s">
        <v>27</v>
      </c>
      <c r="CP142" s="43" t="s">
        <v>28</v>
      </c>
      <c r="CQ142" s="43" t="s">
        <v>37</v>
      </c>
      <c r="CR142" s="43" t="s">
        <v>113</v>
      </c>
      <c r="CS142" s="43" t="s">
        <v>114</v>
      </c>
      <c r="CT142" s="43" t="s">
        <v>117</v>
      </c>
      <c r="CU142" s="44" t="s">
        <v>118</v>
      </c>
      <c r="CW142" s="42" t="s">
        <v>63</v>
      </c>
      <c r="CX142" s="43" t="s">
        <v>137</v>
      </c>
      <c r="CY142" s="43" t="s">
        <v>9</v>
      </c>
      <c r="CZ142" s="43" t="s">
        <v>154</v>
      </c>
      <c r="DA142" s="43" t="s">
        <v>32</v>
      </c>
      <c r="DB142" s="43" t="s">
        <v>31</v>
      </c>
      <c r="DC142" s="43" t="s">
        <v>28</v>
      </c>
      <c r="DD142" s="43" t="s">
        <v>33</v>
      </c>
      <c r="DE142" s="43" t="s">
        <v>34</v>
      </c>
      <c r="DF142" s="43" t="s">
        <v>155</v>
      </c>
      <c r="DG142" s="43" t="s">
        <v>154</v>
      </c>
      <c r="DH142" s="43" t="s">
        <v>119</v>
      </c>
      <c r="DI142" s="43" t="s">
        <v>120</v>
      </c>
      <c r="DJ142" s="43" t="s">
        <v>121</v>
      </c>
      <c r="DK142" s="44" t="s">
        <v>122</v>
      </c>
    </row>
    <row r="143" spans="2:116" s="30" customFormat="1" x14ac:dyDescent="0.25">
      <c r="B143" s="129" t="s">
        <v>75</v>
      </c>
      <c r="C143" s="130" t="s">
        <v>98</v>
      </c>
      <c r="D143" s="131">
        <v>1</v>
      </c>
      <c r="E143" s="131">
        <v>2</v>
      </c>
      <c r="F143" s="131">
        <v>3</v>
      </c>
      <c r="G143" s="131">
        <v>4</v>
      </c>
      <c r="H143" s="131">
        <v>5</v>
      </c>
      <c r="I143" s="131">
        <v>6</v>
      </c>
      <c r="J143" s="131">
        <v>7</v>
      </c>
      <c r="K143" s="132">
        <v>8</v>
      </c>
      <c r="L143" s="133">
        <v>1</v>
      </c>
      <c r="M143" s="134">
        <v>2</v>
      </c>
      <c r="N143" s="134">
        <v>3</v>
      </c>
      <c r="O143" s="134">
        <v>4</v>
      </c>
      <c r="P143" s="134">
        <v>5</v>
      </c>
      <c r="Q143" s="134">
        <v>6</v>
      </c>
      <c r="R143" s="134">
        <v>7</v>
      </c>
      <c r="S143" s="135">
        <v>8</v>
      </c>
      <c r="T143" s="144">
        <v>1</v>
      </c>
      <c r="U143" s="145">
        <v>2</v>
      </c>
      <c r="V143" s="145">
        <v>3</v>
      </c>
      <c r="W143" s="145">
        <v>4</v>
      </c>
      <c r="X143" s="145">
        <v>5</v>
      </c>
      <c r="Y143" s="145">
        <v>6</v>
      </c>
      <c r="Z143" s="145">
        <v>7</v>
      </c>
      <c r="AA143" s="145">
        <v>8</v>
      </c>
      <c r="AB143" s="146"/>
      <c r="AC143" s="136">
        <v>1</v>
      </c>
      <c r="AD143" s="131">
        <v>2</v>
      </c>
      <c r="AE143" s="131">
        <v>3</v>
      </c>
      <c r="AF143" s="131">
        <v>4</v>
      </c>
      <c r="AG143" s="131">
        <v>5</v>
      </c>
      <c r="AH143" s="131">
        <v>6</v>
      </c>
      <c r="AI143" s="131">
        <v>7</v>
      </c>
      <c r="AJ143" s="137">
        <v>8</v>
      </c>
      <c r="AK143" s="133">
        <v>1</v>
      </c>
      <c r="AL143" s="134">
        <v>2</v>
      </c>
      <c r="AM143" s="134">
        <v>3</v>
      </c>
      <c r="AN143" s="134">
        <v>4</v>
      </c>
      <c r="AO143" s="134">
        <v>5</v>
      </c>
      <c r="AP143" s="134">
        <v>6</v>
      </c>
      <c r="AQ143" s="134">
        <v>7</v>
      </c>
      <c r="AR143" s="135">
        <v>8</v>
      </c>
      <c r="AS143" s="144">
        <v>1</v>
      </c>
      <c r="AT143" s="145">
        <v>2</v>
      </c>
      <c r="AU143" s="145">
        <v>3</v>
      </c>
      <c r="AV143" s="145">
        <v>4</v>
      </c>
      <c r="AW143" s="145">
        <v>5</v>
      </c>
      <c r="AX143" s="145">
        <v>6</v>
      </c>
      <c r="AY143" s="145">
        <v>7</v>
      </c>
      <c r="AZ143" s="145">
        <v>8</v>
      </c>
      <c r="BA143" s="146"/>
      <c r="BB143" s="129">
        <v>1</v>
      </c>
      <c r="BC143" s="130">
        <v>2</v>
      </c>
      <c r="BD143" s="130">
        <v>3</v>
      </c>
      <c r="BE143" s="130">
        <v>4</v>
      </c>
      <c r="BF143" s="130">
        <v>5</v>
      </c>
      <c r="BG143" s="130">
        <v>6</v>
      </c>
      <c r="BH143" s="130">
        <v>7</v>
      </c>
      <c r="BI143" s="130">
        <v>8</v>
      </c>
      <c r="BJ143" s="130">
        <v>1</v>
      </c>
      <c r="BK143" s="130">
        <v>2</v>
      </c>
      <c r="BL143" s="130">
        <v>3</v>
      </c>
      <c r="BM143" s="130">
        <v>4</v>
      </c>
      <c r="BN143" s="130">
        <v>5</v>
      </c>
      <c r="BO143" s="130">
        <v>6</v>
      </c>
      <c r="BP143" s="130">
        <v>7</v>
      </c>
      <c r="BQ143" s="138">
        <v>8</v>
      </c>
      <c r="BR143" s="129"/>
      <c r="BS143" s="130">
        <v>1</v>
      </c>
      <c r="BT143" s="130">
        <v>2</v>
      </c>
      <c r="BU143" s="130">
        <v>3</v>
      </c>
      <c r="BV143" s="130">
        <v>4</v>
      </c>
      <c r="BW143" s="130">
        <v>5</v>
      </c>
      <c r="BX143" s="130">
        <v>6</v>
      </c>
      <c r="BY143" s="138">
        <v>7</v>
      </c>
      <c r="BZ143" s="150">
        <f>+SUM(BZ144:BZ193)</f>
        <v>40720.108538215914</v>
      </c>
      <c r="CA143" s="153">
        <f>+SUM(CA144:CA193)</f>
        <v>1089160.5139499707</v>
      </c>
      <c r="CB143" s="129">
        <v>1</v>
      </c>
      <c r="CC143" s="130">
        <v>2</v>
      </c>
      <c r="CD143" s="130">
        <v>3</v>
      </c>
      <c r="CE143" s="130">
        <v>4</v>
      </c>
      <c r="CF143" s="130">
        <v>5</v>
      </c>
      <c r="CG143" s="130">
        <v>6</v>
      </c>
      <c r="CH143" s="138">
        <v>7</v>
      </c>
      <c r="CI143" s="197">
        <f>+SUM(CI144:CI193)</f>
        <v>1283.5535044591429</v>
      </c>
      <c r="CJ143" s="198">
        <f>+SUM(CJ144:CJ193)</f>
        <v>2660.9416151403202</v>
      </c>
      <c r="CK143" s="198">
        <f>+SUM(CK144:CK193)</f>
        <v>1928.5198472851046</v>
      </c>
      <c r="CL143" s="199">
        <f>+SUM(CL144:CL193)</f>
        <v>2238.0641359492738</v>
      </c>
      <c r="CN143" s="47"/>
      <c r="CO143" s="48"/>
      <c r="CP143" s="48"/>
      <c r="CQ143" s="49">
        <f>+SUM(CQ144:CQ193)</f>
        <v>27091887.67917918</v>
      </c>
      <c r="CR143" s="49">
        <f>+SUM(CR144:CR193)</f>
        <v>26168753.992241766</v>
      </c>
      <c r="CS143" s="49">
        <f>+SUM(CS144:CS193)</f>
        <v>7011896.4991499027</v>
      </c>
      <c r="CT143" s="49">
        <f>+SUM(CT144:CT193)</f>
        <v>727228078.6246407</v>
      </c>
      <c r="CU143" s="206">
        <f>+SUM(CU144:CU193)</f>
        <v>133921887.56635267</v>
      </c>
      <c r="CW143" s="47"/>
      <c r="CX143" s="48"/>
      <c r="CY143" s="48"/>
      <c r="CZ143" s="48"/>
      <c r="DA143" s="48"/>
      <c r="DB143" s="48"/>
      <c r="DC143" s="49"/>
      <c r="DD143" s="48"/>
      <c r="DE143" s="52">
        <f>+SUM(DE144:DE161)</f>
        <v>4758043.5897963736</v>
      </c>
      <c r="DF143" s="48"/>
      <c r="DG143" s="48"/>
      <c r="DH143" s="49">
        <f>+SUM(DH144:DH161)</f>
        <v>4595917.1859934656</v>
      </c>
      <c r="DI143" s="49">
        <f>+SUM(DI144:DI161)</f>
        <v>1231472.2984672668</v>
      </c>
      <c r="DJ143" s="49">
        <f>+SUM(DJ144:DJ161)</f>
        <v>311430361.263291</v>
      </c>
      <c r="DK143" s="206">
        <f>+SUM(DK144:DK161)</f>
        <v>29718282.944925949</v>
      </c>
      <c r="DL143"/>
    </row>
    <row r="144" spans="2:116" x14ac:dyDescent="0.25">
      <c r="B144" s="129">
        <v>1</v>
      </c>
      <c r="C144" s="114">
        <f>+$D$77-(B144-0.5)*$G$136</f>
        <v>708.5322278142869</v>
      </c>
      <c r="D144" s="41">
        <f>IF(D$58-E$58=0,"",(-(E$57-D$57)*$C144-(D$57*E$58-E$57*D$58))/(D$58-E$58))</f>
        <v>326.05628990912169</v>
      </c>
      <c r="E144" s="41">
        <f t="shared" ref="E144:K145" si="31">IF(E$58-F$58=0,"",(-(F$57-E$57)*$C144-(E$57*F$58-F$57*E$58))/(E$58-F$58))</f>
        <v>399.13177935474801</v>
      </c>
      <c r="F144" s="41">
        <f t="shared" si="31"/>
        <v>586.6064970532999</v>
      </c>
      <c r="G144" s="41">
        <f t="shared" si="31"/>
        <v>1348.042340524989</v>
      </c>
      <c r="H144" s="41">
        <f t="shared" si="31"/>
        <v>4962.5002560966504</v>
      </c>
      <c r="I144" s="41">
        <f t="shared" si="31"/>
        <v>-2853.5594141033707</v>
      </c>
      <c r="J144" s="41">
        <f t="shared" si="31"/>
        <v>-966.30777356182477</v>
      </c>
      <c r="K144" s="121">
        <f t="shared" si="31"/>
        <v>-529.89979560878123</v>
      </c>
      <c r="L144" s="126">
        <f>IF(D$63-E$63=0,"",(-(E$62-D$62)*$C144-(D$62*E$63-E$62*D$63))/(D$63-E$63))</f>
        <v>1098.7969509403761</v>
      </c>
      <c r="M144" s="41">
        <f t="shared" ref="M144:S159" si="32">IF(E$63-F$63=0,"",(-(F$62-E$62)*$C144-(E$62*F$63-F$62*E$63))/(E$63-F$63))</f>
        <v>-1015.0817830183474</v>
      </c>
      <c r="N144" s="41">
        <f t="shared" si="32"/>
        <v>-345.1420653157748</v>
      </c>
      <c r="O144" s="41">
        <f t="shared" si="32"/>
        <v>531.54575959726287</v>
      </c>
      <c r="P144" s="41">
        <f t="shared" si="32"/>
        <v>4189.7595950653949</v>
      </c>
      <c r="Q144" s="41">
        <f t="shared" si="32"/>
        <v>-2429.2953453914429</v>
      </c>
      <c r="R144" s="41">
        <f t="shared" si="32"/>
        <v>-759.2525374798081</v>
      </c>
      <c r="S144" s="112">
        <f t="shared" si="32"/>
        <v>-284.9508213304635</v>
      </c>
      <c r="T144" s="123">
        <f>IF(D$68-E$68=0,"",(-(E$67-D$67)*$C144-(D$67*E$68-E$67*D$68))/(D$68-E$68))</f>
        <v>1098.7969509403765</v>
      </c>
      <c r="U144" s="41">
        <f t="shared" ref="U144:AA159" si="33">IF(E$68-F$68=0,"",(-(F$67-E$67)*$C144-(E$67*F$68-F$67*E$68))/(E$68-F$68))</f>
        <v>-25.132289357180728</v>
      </c>
      <c r="V144" s="41">
        <f t="shared" si="33"/>
        <v>379.55126097128334</v>
      </c>
      <c r="W144" s="41">
        <f t="shared" si="33"/>
        <v>1103.0933662466709</v>
      </c>
      <c r="X144" s="41">
        <f t="shared" si="33"/>
        <v>4189.7595950653949</v>
      </c>
      <c r="Y144" s="41">
        <f t="shared" si="33"/>
        <v>-1439.3458517302763</v>
      </c>
      <c r="Z144" s="41">
        <f t="shared" si="33"/>
        <v>-34.559211192749949</v>
      </c>
      <c r="AA144" s="41">
        <f t="shared" si="33"/>
        <v>286.59678531894491</v>
      </c>
      <c r="AB144" s="53"/>
      <c r="AC144" s="126">
        <f>IF(IF(D$57=E$57,AND($C144&gt;=MIN(D$58,E$58),$C144&lt;=MAX(D$58,E$58)),AND(D144&gt;=MIN(D$57,E$57),D144&lt;=MAX(D$57,E$57))),D144,"")</f>
        <v>326.05628990912169</v>
      </c>
      <c r="AD144" s="41">
        <f t="shared" ref="AD144:AJ159" si="34">IF(IF(E$57=F$57,AND($C144&gt;=MIN(E$58,F$58),$C144&lt;=MAX(E$58,F$58)),AND(E144&gt;=MIN(E$57,F$57),E144&lt;=MAX(E$57,F$57))),E144,"")</f>
        <v>399.13177935474801</v>
      </c>
      <c r="AE144" s="41" t="str">
        <f t="shared" si="34"/>
        <v/>
      </c>
      <c r="AF144" s="41" t="str">
        <f t="shared" si="34"/>
        <v/>
      </c>
      <c r="AG144" s="41" t="str">
        <f t="shared" si="34"/>
        <v/>
      </c>
      <c r="AH144" s="41" t="str">
        <f t="shared" si="34"/>
        <v/>
      </c>
      <c r="AI144" s="41" t="str">
        <f t="shared" si="34"/>
        <v/>
      </c>
      <c r="AJ144" s="112" t="str">
        <f t="shared" si="34"/>
        <v/>
      </c>
      <c r="AK144" s="126" t="str">
        <f>IF(IF(D$62=E$62,AND($C144&gt;=MIN(D$63,E$63),$C144&lt;=MAX(D$63,E$63)),AND(L144&gt;=MIN(D$62,E$62),L144&lt;=MAX(D$62,E$62))),L144,"")</f>
        <v/>
      </c>
      <c r="AL144" s="41" t="str">
        <f t="shared" ref="AL144:AR159" si="35">IF(IF(E$62=F$62,AND($C144&gt;=MIN(E$63,F$63),$C144&lt;=MAX(E$63,F$63)),AND(M144&gt;=MIN(E$62,F$62),M144&lt;=MAX(E$62,F$62))),M144,"")</f>
        <v/>
      </c>
      <c r="AM144" s="41" t="str">
        <f t="shared" si="35"/>
        <v/>
      </c>
      <c r="AN144" s="41" t="str">
        <f t="shared" si="35"/>
        <v/>
      </c>
      <c r="AO144" s="41" t="str">
        <f t="shared" si="35"/>
        <v/>
      </c>
      <c r="AP144" s="41" t="str">
        <f t="shared" si="35"/>
        <v/>
      </c>
      <c r="AQ144" s="41" t="str">
        <f t="shared" si="35"/>
        <v/>
      </c>
      <c r="AR144" s="112" t="str">
        <f t="shared" si="35"/>
        <v/>
      </c>
      <c r="AS144" s="123" t="str">
        <f>IF(IF(D$67=E$67,AND($C144&gt;=MIN(D$68,E$68),$C144&lt;=MAX(D$68,E$68)),AND(T144&gt;=MIN(D$67,E$67),T144&lt;=MAX(D$67,E$67))),T144,"")</f>
        <v/>
      </c>
      <c r="AT144" s="41" t="str">
        <f t="shared" ref="AT144:AZ159" si="36">IF(IF(E$67=F$67,AND($C144&gt;=MIN(E$68,F$68),$C144&lt;=MAX(E$68,F$68)),AND(U144&gt;=MIN(E$67,F$67),U144&lt;=MAX(E$67,F$67))),U144,"")</f>
        <v/>
      </c>
      <c r="AU144" s="41" t="str">
        <f t="shared" si="36"/>
        <v/>
      </c>
      <c r="AV144" s="41" t="str">
        <f t="shared" si="36"/>
        <v/>
      </c>
      <c r="AW144" s="41" t="str">
        <f t="shared" si="36"/>
        <v/>
      </c>
      <c r="AX144" s="41" t="str">
        <f t="shared" si="36"/>
        <v/>
      </c>
      <c r="AY144" s="41" t="str">
        <f t="shared" si="36"/>
        <v/>
      </c>
      <c r="AZ144" s="41" t="str">
        <f>IF(IF(K$67=L$67,AND($C144&gt;=MIN(K$68,L$68),$C144&lt;=MAX(K$68,L$68)),AND(AA144&gt;=MIN(K$67,L$67),AA144&lt;=MAX(K$67,L$67))),AA144,"")</f>
        <v/>
      </c>
      <c r="BA144" s="53"/>
      <c r="BB144" s="147" cm="1">
        <f t="array" ref="BB144:BC144">IFERROR(_xlfn._xlws.SORT(_xlfn.UNIQUE(_xlfn._xlws.FILTER($AC144:$AZ144,ISNUMBER($AC144:$AZ144)),TRUE),,,TRUE),"")</f>
        <v>326.05628990912169</v>
      </c>
      <c r="BC144" s="51">
        <v>399.13177935474801</v>
      </c>
      <c r="BD144" s="51"/>
      <c r="BE144" s="51"/>
      <c r="BF144" s="51"/>
      <c r="BG144" s="51"/>
      <c r="BH144" s="51"/>
      <c r="BI144" s="51"/>
      <c r="BJ144" s="51">
        <f>IF(ISNUMBER(BB144),$C144,"")</f>
        <v>708.5322278142869</v>
      </c>
      <c r="BK144" s="51">
        <f t="shared" ref="BK144:BQ159" si="37">IF(ISNUMBER(BC144),$C144,"")</f>
        <v>708.5322278142869</v>
      </c>
      <c r="BL144" s="51" t="str">
        <f t="shared" si="37"/>
        <v/>
      </c>
      <c r="BM144" s="51" t="str">
        <f t="shared" si="37"/>
        <v/>
      </c>
      <c r="BN144" s="51" t="str">
        <f t="shared" si="37"/>
        <v/>
      </c>
      <c r="BO144" s="51" t="str">
        <f t="shared" si="37"/>
        <v/>
      </c>
      <c r="BP144" s="51" t="str">
        <f t="shared" si="37"/>
        <v/>
      </c>
      <c r="BQ144" s="148" t="str">
        <f t="shared" si="37"/>
        <v/>
      </c>
      <c r="BR144" s="170">
        <f>COUNTIF(BJ144:BQ144,"&lt;0")+COUNTIF(BJ144:BQ144,"&gt;0")</f>
        <v>2</v>
      </c>
      <c r="BS144" s="172">
        <f>IF(ISNUMBER(BC144),IF(ISEVEN(BB$143),"hole",(BC144-BB144)),0)</f>
        <v>73.075489445626317</v>
      </c>
      <c r="BT144" s="172">
        <f t="shared" ref="BT144:BY159" si="38">IF(ISNUMBER(BD144),IF(ISEVEN(BC$143),"hole",(BD144-BC144)),0)</f>
        <v>0</v>
      </c>
      <c r="BU144" s="172">
        <f t="shared" si="38"/>
        <v>0</v>
      </c>
      <c r="BV144" s="172">
        <f t="shared" si="38"/>
        <v>0</v>
      </c>
      <c r="BW144" s="172">
        <f t="shared" si="38"/>
        <v>0</v>
      </c>
      <c r="BX144" s="172">
        <f t="shared" si="38"/>
        <v>0</v>
      </c>
      <c r="BY144" s="173">
        <f t="shared" si="38"/>
        <v>0</v>
      </c>
      <c r="BZ144" s="123" cm="1">
        <f t="array" ref="BZ144">IF(ISEVEN(BR144),SUM(BS144:BY144),SUM(ABS(BS144:BY144)))</f>
        <v>73.075489445626317</v>
      </c>
      <c r="CA144" s="112">
        <f t="shared" ref="CA144:CA193" si="39">+BZ144*$G$136</f>
        <v>1954.5855966235404</v>
      </c>
      <c r="CB144" s="126">
        <f>+IF(AND(ISNUMBER(BS144),BS144&gt;0),BB144+BS144/2,0)</f>
        <v>362.59403463193485</v>
      </c>
      <c r="CC144" s="41">
        <f t="shared" ref="CC144:CH159" si="40">+IF(AND(ISNUMBER(BT144),BT144&gt;0),BC144+BT144/2,0)</f>
        <v>0</v>
      </c>
      <c r="CD144" s="41">
        <f t="shared" si="40"/>
        <v>0</v>
      </c>
      <c r="CE144" s="41">
        <f t="shared" si="40"/>
        <v>0</v>
      </c>
      <c r="CF144" s="41">
        <f t="shared" si="40"/>
        <v>0</v>
      </c>
      <c r="CG144" s="41">
        <f t="shared" si="40"/>
        <v>0</v>
      </c>
      <c r="CH144" s="112">
        <f t="shared" si="40"/>
        <v>0</v>
      </c>
      <c r="CI144" s="196">
        <f>+SUMPRODUCT(BS144:BY144,CB144:CH144)/BZ144</f>
        <v>362.59403463193485</v>
      </c>
      <c r="CJ144" s="2">
        <f>+C144</f>
        <v>708.5322278142869</v>
      </c>
      <c r="CK144" s="200">
        <f t="shared" ref="CK144" si="41">(CI144-xc)*COS(RADIANS(p)) + (CJ144-yc)*SIN(RADIANS(p))</f>
        <v>533.62057713659408</v>
      </c>
      <c r="CL144" s="201">
        <f t="shared" ref="CL144:CL175" si="42">-(CI144-xc)*SIN(RADIANS(p)) +(CJ144-yc)*COS(RADIANS(p))</f>
        <v>590.54333580064167</v>
      </c>
      <c r="CN144" s="126">
        <f t="shared" ref="CN144:CN175" si="43">+C144-yc</f>
        <v>708.5322278142869</v>
      </c>
      <c r="CO144" s="50">
        <f>$J$135+$J$136*CN144</f>
        <v>4.3080621224904124E-3</v>
      </c>
      <c r="CP144" s="40">
        <f t="shared" ref="CP144:CP193" si="44">+IF(CO144&gt;=0,IF(CO144&lt;=eco,1-(1-CO144/eco)^n,1),0)*0.85*fck</f>
        <v>25.5</v>
      </c>
      <c r="CQ144" s="41">
        <f>+CP144*CA144</f>
        <v>49841.932713900278</v>
      </c>
      <c r="CR144" s="41">
        <f>+CQ144*COS(RADIANS(p))</f>
        <v>48143.610040518273</v>
      </c>
      <c r="CS144" s="41">
        <f>+CQ144*SIN(RADIANS(p))</f>
        <v>12900.041431075761</v>
      </c>
      <c r="CT144" s="41">
        <f>+CR144*CL144</f>
        <v>28430888.070812926</v>
      </c>
      <c r="CU144" s="112">
        <f>+CS144*CK144</f>
        <v>6883727.5535366228</v>
      </c>
      <c r="CW144" s="21" cm="1">
        <f t="array" ref="CW144:CW161">+TRANSPOSE($D$71:$U$71)</f>
        <v>1</v>
      </c>
      <c r="CX144" s="41" cm="1">
        <f t="array" ref="CX144:CX161">+TRANSPOSE($D$23:$U$23)</f>
        <v>32</v>
      </c>
      <c r="CY144" s="41" cm="1">
        <f t="array" ref="CY144:CY161">+TRANSPOSE($D$73:$U$73)</f>
        <v>408.41306989219794</v>
      </c>
      <c r="CZ144" s="51">
        <f t="shared" ref="CZ144" si="45">CY144-yc</f>
        <v>408.41306989219794</v>
      </c>
      <c r="DA144" s="50">
        <f>$J$135+$J$136*CZ144</f>
        <v>3.5675115985975801E-3</v>
      </c>
      <c r="DB144" s="40">
        <f t="shared" ref="DB144:DB161" si="46">DA144*Es</f>
        <v>713.50231971951598</v>
      </c>
      <c r="DC144" s="40">
        <f t="shared" ref="DC144:DC161" si="47">+IF(DB144&gt;=0,IF(DA144&lt;=eco,1-(1-DA144/eco)^n,1),0)*0.85*fck</f>
        <v>25.5</v>
      </c>
      <c r="DD144" s="51">
        <f t="shared" ref="DD144:DD161" si="48">MAX(MIN(DB144,fy),-fy)-IF(DB144&gt;=0,DC144,0)</f>
        <v>374.5</v>
      </c>
      <c r="DE144" s="39">
        <f>+DD144*0.25*PI()*CX144^2</f>
        <v>301190.77088496066</v>
      </c>
      <c r="DF144" s="41" cm="1">
        <f t="array" ref="DF144:DF161">+TRANSPOSE($D$21:$U$21)-xc</f>
        <v>-400</v>
      </c>
      <c r="DG144" s="51" cm="1">
        <f t="array" ref="DG144:DG161">+TRANSPOSE($D$22:$U$22)-yc</f>
        <v>530</v>
      </c>
      <c r="DH144" s="41">
        <f t="shared" ref="DH144:DH161" si="49">+DE144*COS(RADIANS(p))</f>
        <v>290927.94423769705</v>
      </c>
      <c r="DI144" s="41">
        <f t="shared" ref="DI144:DI161" si="50">+DE144*SIN(RADIANS(p))</f>
        <v>77953.907714137618</v>
      </c>
      <c r="DJ144" s="41">
        <f t="shared" ref="DJ144:DJ161" si="51">+DH144*DG144</f>
        <v>154191810.44597945</v>
      </c>
      <c r="DK144" s="112">
        <f t="shared" ref="DK144:DK161" si="52">+DI144*DF144</f>
        <v>-31181563.085655048</v>
      </c>
    </row>
    <row r="145" spans="2:115" x14ac:dyDescent="0.25">
      <c r="B145" s="129">
        <v>2</v>
      </c>
      <c r="C145" s="114">
        <f>+$D$77-(B145-0.5)*$G$136</f>
        <v>681.78474228320613</v>
      </c>
      <c r="D145" s="41">
        <f>IF(D$58-E$58=0,"",(-(E$57-D$57)*$C145-(D$57*E$58-E$57*D$58))/(D$58-E$58))</f>
        <v>226.23331493241483</v>
      </c>
      <c r="E145" s="41">
        <f t="shared" si="31"/>
        <v>445.45978326929344</v>
      </c>
      <c r="F145" s="41">
        <f t="shared" si="31"/>
        <v>593.77346420091624</v>
      </c>
      <c r="G145" s="41">
        <f t="shared" si="31"/>
        <v>1332.5996725534737</v>
      </c>
      <c r="H145" s="41">
        <f t="shared" si="31"/>
        <v>4862.6772811199435</v>
      </c>
      <c r="I145" s="41">
        <f t="shared" si="31"/>
        <v>-2807.2314101888251</v>
      </c>
      <c r="J145" s="41">
        <f t="shared" si="31"/>
        <v>-959.14080641420844</v>
      </c>
      <c r="K145" s="121">
        <f t="shared" si="31"/>
        <v>-545.34246358029634</v>
      </c>
      <c r="L145" s="126">
        <f>IF(D$63-E$63=0,"",(-(E$62-D$62)*$C145-(D$62*E$63-E$62*D$63))/(D$63-E$63))</f>
        <v>998.97397596366909</v>
      </c>
      <c r="M145" s="41">
        <f t="shared" si="32"/>
        <v>-968.753779103802</v>
      </c>
      <c r="N145" s="41">
        <f t="shared" si="32"/>
        <v>-337.97509816815864</v>
      </c>
      <c r="O145" s="41">
        <f t="shared" si="32"/>
        <v>516.10309162574777</v>
      </c>
      <c r="P145" s="41">
        <f t="shared" si="32"/>
        <v>4089.9366200886884</v>
      </c>
      <c r="Q145" s="41">
        <f t="shared" si="32"/>
        <v>-2382.9673414768977</v>
      </c>
      <c r="R145" s="41">
        <f t="shared" si="32"/>
        <v>-752.08557033219188</v>
      </c>
      <c r="S145" s="112">
        <f t="shared" si="32"/>
        <v>-300.3934893019786</v>
      </c>
      <c r="T145" s="123">
        <f>IF(D$68-E$68=0,"",(-(E$67-D$67)*$C145-(D$67*E$68-E$67*D$68))/(D$68-E$68))</f>
        <v>998.97397596366943</v>
      </c>
      <c r="U145" s="41">
        <f t="shared" si="33"/>
        <v>21.195714557364706</v>
      </c>
      <c r="V145" s="41">
        <f t="shared" si="33"/>
        <v>386.7182281188995</v>
      </c>
      <c r="W145" s="41">
        <f t="shared" si="33"/>
        <v>1087.6506982751557</v>
      </c>
      <c r="X145" s="41">
        <f t="shared" si="33"/>
        <v>4089.9366200886884</v>
      </c>
      <c r="Y145" s="41">
        <f t="shared" si="33"/>
        <v>-1393.0178478157309</v>
      </c>
      <c r="Z145" s="41">
        <f t="shared" si="33"/>
        <v>-27.392244045133733</v>
      </c>
      <c r="AA145" s="41">
        <f t="shared" si="33"/>
        <v>271.15411734742986</v>
      </c>
      <c r="AB145" s="53"/>
      <c r="AC145" s="126">
        <f>IF(IF(D$57=E$57,AND($C145&gt;=MIN(D$58,E$58),$C145&lt;=MAX(D$58,E$58)),AND(D145&gt;=MIN(D$57,E$57),D145&lt;=MAX(D$57,E$57))),D145,"")</f>
        <v>226.23331493241483</v>
      </c>
      <c r="AD145" s="41">
        <f t="shared" si="34"/>
        <v>445.45978326929344</v>
      </c>
      <c r="AE145" s="41" t="str">
        <f t="shared" si="34"/>
        <v/>
      </c>
      <c r="AF145" s="41" t="str">
        <f t="shared" si="34"/>
        <v/>
      </c>
      <c r="AG145" s="41" t="str">
        <f t="shared" si="34"/>
        <v/>
      </c>
      <c r="AH145" s="41" t="str">
        <f t="shared" si="34"/>
        <v/>
      </c>
      <c r="AI145" s="41" t="str">
        <f t="shared" si="34"/>
        <v/>
      </c>
      <c r="AJ145" s="112" t="str">
        <f t="shared" si="34"/>
        <v/>
      </c>
      <c r="AK145" s="126" t="str">
        <f>IF(IF(D$62=E$62,AND($C145&gt;=MIN(D$63,E$63),$C145&lt;=MAX(D$63,E$63)),AND(L145&gt;=MIN(D$62,E$62),L145&lt;=MAX(D$62,E$62))),L145,"")</f>
        <v/>
      </c>
      <c r="AL145" s="41" t="str">
        <f t="shared" si="35"/>
        <v/>
      </c>
      <c r="AM145" s="41" t="str">
        <f t="shared" si="35"/>
        <v/>
      </c>
      <c r="AN145" s="41" t="str">
        <f t="shared" si="35"/>
        <v/>
      </c>
      <c r="AO145" s="41" t="str">
        <f t="shared" si="35"/>
        <v/>
      </c>
      <c r="AP145" s="41" t="str">
        <f t="shared" si="35"/>
        <v/>
      </c>
      <c r="AQ145" s="41" t="str">
        <f t="shared" si="35"/>
        <v/>
      </c>
      <c r="AR145" s="112" t="str">
        <f t="shared" si="35"/>
        <v/>
      </c>
      <c r="AS145" s="123" t="str">
        <f>IF(IF(D$67=E$67,AND($C145&gt;=MIN(D$68,E$68),$C145&lt;=MAX(D$68,E$68)),AND(T145&gt;=MIN(D$67,E$67),T145&lt;=MAX(D$67,E$67))),T145,"")</f>
        <v/>
      </c>
      <c r="AT145" s="41" t="str">
        <f t="shared" si="36"/>
        <v/>
      </c>
      <c r="AU145" s="41" t="str">
        <f t="shared" si="36"/>
        <v/>
      </c>
      <c r="AV145" s="41" t="str">
        <f t="shared" si="36"/>
        <v/>
      </c>
      <c r="AW145" s="41" t="str">
        <f t="shared" si="36"/>
        <v/>
      </c>
      <c r="AX145" s="41" t="str">
        <f t="shared" si="36"/>
        <v/>
      </c>
      <c r="AY145" s="41" t="str">
        <f t="shared" si="36"/>
        <v/>
      </c>
      <c r="AZ145" s="41" t="str">
        <f>IF(IF(K$67=L$67,AND($C145&gt;=MIN(K$68,L$68),$C145&lt;=MAX(K$68,L$68)),AND(AA145&gt;=MIN(K$67,L$67),AA145&lt;=MAX(K$67,L$67))),AA145,"")</f>
        <v/>
      </c>
      <c r="BA145" s="53"/>
      <c r="BB145" s="147" cm="1">
        <f t="array" ref="BB145:BC145">IFERROR(_xlfn._xlws.SORT(_xlfn.UNIQUE(_xlfn._xlws.FILTER($AC145:$AZ145,ISNUMBER($AC145:$AZ145)),TRUE),,,TRUE),"")</f>
        <v>226.23331493241483</v>
      </c>
      <c r="BC145" s="51">
        <v>445.45978326929344</v>
      </c>
      <c r="BD145" s="51"/>
      <c r="BE145" s="51"/>
      <c r="BF145" s="51"/>
      <c r="BG145" s="51"/>
      <c r="BH145" s="51"/>
      <c r="BI145" s="51"/>
      <c r="BJ145" s="51">
        <f>IF(ISNUMBER(BB145),$C145,"")</f>
        <v>681.78474228320613</v>
      </c>
      <c r="BK145" s="51">
        <f t="shared" si="37"/>
        <v>681.78474228320613</v>
      </c>
      <c r="BL145" s="51" t="str">
        <f t="shared" si="37"/>
        <v/>
      </c>
      <c r="BM145" s="51" t="str">
        <f t="shared" si="37"/>
        <v/>
      </c>
      <c r="BN145" s="51" t="str">
        <f t="shared" si="37"/>
        <v/>
      </c>
      <c r="BO145" s="51" t="str">
        <f t="shared" si="37"/>
        <v/>
      </c>
      <c r="BP145" s="51" t="str">
        <f t="shared" si="37"/>
        <v/>
      </c>
      <c r="BQ145" s="148" t="str">
        <f t="shared" si="37"/>
        <v/>
      </c>
      <c r="BR145" s="170">
        <f t="shared" ref="BR145:BR193" si="53">COUNTIF(BJ145:BQ145,"&lt;0")+COUNTIF(BJ145:BQ145,"&gt;0")</f>
        <v>2</v>
      </c>
      <c r="BS145" s="172">
        <f t="shared" ref="BS145:BY173" si="54">IF(ISNUMBER(BC145),IF(ISEVEN(BB$143),"hole",(BC145-BB145)),0)</f>
        <v>219.22646833687861</v>
      </c>
      <c r="BT145" s="172">
        <f t="shared" si="38"/>
        <v>0</v>
      </c>
      <c r="BU145" s="172">
        <f t="shared" si="38"/>
        <v>0</v>
      </c>
      <c r="BV145" s="172">
        <f t="shared" si="38"/>
        <v>0</v>
      </c>
      <c r="BW145" s="172">
        <f t="shared" si="38"/>
        <v>0</v>
      </c>
      <c r="BX145" s="172">
        <f t="shared" si="38"/>
        <v>0</v>
      </c>
      <c r="BY145" s="173">
        <f t="shared" si="38"/>
        <v>0</v>
      </c>
      <c r="BZ145" s="123" cm="1">
        <f t="array" ref="BZ145">IF(ISEVEN(BR145),SUM(BS145:BY145),SUM(ABS(BS145:BY145)))</f>
        <v>219.22646833687861</v>
      </c>
      <c r="CA145" s="112">
        <f t="shared" si="39"/>
        <v>5863.756789870612</v>
      </c>
      <c r="CB145" s="126">
        <f t="shared" ref="CB145:CH173" si="55">+IF(AND(ISNUMBER(BS145),BS145&gt;0),BB145+BS145/2,0)</f>
        <v>335.84654910085413</v>
      </c>
      <c r="CC145" s="41">
        <f t="shared" si="40"/>
        <v>0</v>
      </c>
      <c r="CD145" s="41">
        <f t="shared" si="40"/>
        <v>0</v>
      </c>
      <c r="CE145" s="41">
        <f t="shared" si="40"/>
        <v>0</v>
      </c>
      <c r="CF145" s="41">
        <f t="shared" si="40"/>
        <v>0</v>
      </c>
      <c r="CG145" s="41">
        <f t="shared" si="40"/>
        <v>0</v>
      </c>
      <c r="CH145" s="112">
        <f t="shared" si="40"/>
        <v>0</v>
      </c>
      <c r="CI145" s="196">
        <f t="shared" ref="CI145:CI193" si="56">+SUMPRODUCT(BS145:BY145,CB145:CH145)/BZ145</f>
        <v>335.84654910085413</v>
      </c>
      <c r="CJ145" s="2">
        <f t="shared" ref="CJ145:CJ193" si="57">+C145</f>
        <v>681.78474228320613</v>
      </c>
      <c r="CK145" s="200">
        <f t="shared" ref="CK145" si="58">(CI145-xc)*COS(RADIANS(p)) + (CJ145-yc)*SIN(RADIANS(p))</f>
        <v>500.86173140978229</v>
      </c>
      <c r="CL145" s="201">
        <f t="shared" ref="CL145:CL176" si="59">-(CI145-xc)*SIN(RADIANS(p)) +(CJ145-yc)*COS(RADIANS(p))</f>
        <v>571.63000740192547</v>
      </c>
      <c r="CN145" s="126">
        <f t="shared" ref="CN145:CN176" si="60">+C145-yc</f>
        <v>681.78474228320613</v>
      </c>
      <c r="CO145" s="50">
        <f t="shared" ref="CO145:CO193" si="61">$J$135+$J$136*CN145</f>
        <v>4.2420621224904123E-3</v>
      </c>
      <c r="CP145" s="40">
        <f t="shared" si="44"/>
        <v>25.5</v>
      </c>
      <c r="CQ145" s="41">
        <f t="shared" ref="CQ145:CQ193" si="62">+CP145*CA145</f>
        <v>149525.79814170059</v>
      </c>
      <c r="CR145" s="41">
        <f t="shared" ref="CR145:CR175" si="63">+CQ145*COS(RADIANS(p))</f>
        <v>144430.83012155458</v>
      </c>
      <c r="CS145" s="41">
        <f t="shared" ref="CS145:CS175" si="64">+CQ145*SIN(RADIANS(p))</f>
        <v>38700.124293227214</v>
      </c>
      <c r="CT145" s="41">
        <f t="shared" ref="CT145:CT193" si="65">+CR145*CL145</f>
        <v>82560996.491450489</v>
      </c>
      <c r="CU145" s="112">
        <f t="shared" ref="CU145:CU193" si="66">+CS145*CK145</f>
        <v>19383411.25927956</v>
      </c>
      <c r="CW145" s="21">
        <v>2</v>
      </c>
      <c r="CX145" s="41">
        <v>32</v>
      </c>
      <c r="CY145" s="41">
        <v>460.17687891270208</v>
      </c>
      <c r="CZ145" s="51">
        <f t="shared" ref="CZ145" si="67">CY145-yc</f>
        <v>460.17687891270208</v>
      </c>
      <c r="DA145" s="50">
        <f t="shared" ref="DA145:DA161" si="68">$J$135+$J$136*CZ145</f>
        <v>3.6952399187562494E-3</v>
      </c>
      <c r="DB145" s="40">
        <f t="shared" si="46"/>
        <v>739.04798375124983</v>
      </c>
      <c r="DC145" s="40">
        <f t="shared" si="47"/>
        <v>25.5</v>
      </c>
      <c r="DD145" s="51">
        <f t="shared" si="48"/>
        <v>374.5</v>
      </c>
      <c r="DE145" s="39">
        <f t="shared" ref="DE145:DE161" si="69">+DD145*0.25*PI()*CX145^2</f>
        <v>301190.77088496066</v>
      </c>
      <c r="DF145" s="41">
        <v>-200</v>
      </c>
      <c r="DG145" s="51">
        <v>530</v>
      </c>
      <c r="DH145" s="41">
        <f t="shared" ref="DH145:DH162" si="70">+DE145*COS(RADIANS(p))</f>
        <v>290927.94423769705</v>
      </c>
      <c r="DI145" s="41">
        <f t="shared" ref="DI145:DI162" si="71">+DE145*SIN(RADIANS(p))</f>
        <v>77953.907714137618</v>
      </c>
      <c r="DJ145" s="41">
        <f t="shared" si="51"/>
        <v>154191810.44597945</v>
      </c>
      <c r="DK145" s="112">
        <f t="shared" si="52"/>
        <v>-15590781.542827524</v>
      </c>
    </row>
    <row r="146" spans="2:115" x14ac:dyDescent="0.25">
      <c r="B146" s="129">
        <v>3</v>
      </c>
      <c r="C146" s="114">
        <f>+$D$77-(B146-0.5)*$G$136</f>
        <v>655.03725675212524</v>
      </c>
      <c r="D146" s="41">
        <f t="shared" ref="D146:K161" si="72">IF(D$58-E$58=0,"",(-(E$57-D$57)*$C146-(D$57*E$58-E$57*D$58))/(D$58-E$58))</f>
        <v>126.41033995570756</v>
      </c>
      <c r="E146" s="41">
        <f t="shared" si="72"/>
        <v>491.78778718383887</v>
      </c>
      <c r="F146" s="41">
        <f t="shared" si="72"/>
        <v>600.94043134853246</v>
      </c>
      <c r="G146" s="41">
        <f t="shared" si="72"/>
        <v>1317.1570045819585</v>
      </c>
      <c r="H146" s="41">
        <f t="shared" si="72"/>
        <v>4762.8543061432365</v>
      </c>
      <c r="I146" s="41">
        <f t="shared" si="72"/>
        <v>-2760.9034062742799</v>
      </c>
      <c r="J146" s="41">
        <f t="shared" si="72"/>
        <v>-951.97383926659234</v>
      </c>
      <c r="K146" s="121">
        <f t="shared" si="72"/>
        <v>-560.78513155181156</v>
      </c>
      <c r="L146" s="126">
        <f t="shared" ref="L146:S173" si="73">IF(D$63-E$63=0,"",(-(E$62-D$62)*$C146-(D$62*E$63-E$62*D$63))/(D$63-E$63))</f>
        <v>899.15100098696178</v>
      </c>
      <c r="M146" s="41">
        <f t="shared" si="32"/>
        <v>-922.42577518925657</v>
      </c>
      <c r="N146" s="41">
        <f t="shared" si="32"/>
        <v>-330.80813102054236</v>
      </c>
      <c r="O146" s="41">
        <f t="shared" si="32"/>
        <v>500.66042365423255</v>
      </c>
      <c r="P146" s="41">
        <f t="shared" si="32"/>
        <v>3990.113645111981</v>
      </c>
      <c r="Q146" s="41">
        <f t="shared" si="32"/>
        <v>-2336.6393375623525</v>
      </c>
      <c r="R146" s="41">
        <f t="shared" si="32"/>
        <v>-744.91860318457555</v>
      </c>
      <c r="S146" s="112">
        <f t="shared" si="32"/>
        <v>-315.83615727349382</v>
      </c>
      <c r="T146" s="123">
        <f t="shared" ref="T146:AA173" si="74">IF(D$68-E$68=0,"",(-(E$67-D$67)*$C146-(D$67*E$68-E$67*D$68))/(D$68-E$68))</f>
        <v>899.15100098696212</v>
      </c>
      <c r="U146" s="41">
        <f t="shared" si="33"/>
        <v>67.523718471910144</v>
      </c>
      <c r="V146" s="41">
        <f t="shared" si="33"/>
        <v>393.88519526651584</v>
      </c>
      <c r="W146" s="41">
        <f t="shared" si="33"/>
        <v>1072.2080303036405</v>
      </c>
      <c r="X146" s="41">
        <f t="shared" si="33"/>
        <v>3990.113645111981</v>
      </c>
      <c r="Y146" s="41">
        <f t="shared" si="33"/>
        <v>-1346.6898439011854</v>
      </c>
      <c r="Z146" s="41">
        <f t="shared" si="33"/>
        <v>-20.225276897517471</v>
      </c>
      <c r="AA146" s="41">
        <f t="shared" si="33"/>
        <v>255.71144937591473</v>
      </c>
      <c r="AB146" s="53"/>
      <c r="AC146" s="126">
        <f t="shared" ref="AC146:AJ173" si="75">IF(IF(D$57=E$57,AND($C146&gt;=MIN(D$58,E$58),$C146&lt;=MAX(D$58,E$58)),AND(D146&gt;=MIN(D$57,E$57),D146&lt;=MAX(D$57,E$57))),D146,"")</f>
        <v>126.41033995570756</v>
      </c>
      <c r="AD146" s="41">
        <f t="shared" si="34"/>
        <v>491.78778718383887</v>
      </c>
      <c r="AE146" s="41" t="str">
        <f t="shared" si="34"/>
        <v/>
      </c>
      <c r="AF146" s="41" t="str">
        <f t="shared" si="34"/>
        <v/>
      </c>
      <c r="AG146" s="41" t="str">
        <f t="shared" si="34"/>
        <v/>
      </c>
      <c r="AH146" s="41" t="str">
        <f t="shared" si="34"/>
        <v/>
      </c>
      <c r="AI146" s="41" t="str">
        <f t="shared" si="34"/>
        <v/>
      </c>
      <c r="AJ146" s="112" t="str">
        <f t="shared" si="34"/>
        <v/>
      </c>
      <c r="AK146" s="126" t="str">
        <f t="shared" ref="AK146:AR173" si="76">IF(IF(D$62=E$62,AND($C146&gt;=MIN(D$63,E$63),$C146&lt;=MAX(D$63,E$63)),AND(L146&gt;=MIN(D$62,E$62),L146&lt;=MAX(D$62,E$62))),L146,"")</f>
        <v/>
      </c>
      <c r="AL146" s="41" t="str">
        <f t="shared" si="35"/>
        <v/>
      </c>
      <c r="AM146" s="41" t="str">
        <f t="shared" si="35"/>
        <v/>
      </c>
      <c r="AN146" s="41" t="str">
        <f t="shared" si="35"/>
        <v/>
      </c>
      <c r="AO146" s="41" t="str">
        <f t="shared" si="35"/>
        <v/>
      </c>
      <c r="AP146" s="41" t="str">
        <f t="shared" si="35"/>
        <v/>
      </c>
      <c r="AQ146" s="41" t="str">
        <f t="shared" si="35"/>
        <v/>
      </c>
      <c r="AR146" s="112" t="str">
        <f t="shared" si="35"/>
        <v/>
      </c>
      <c r="AS146" s="123" t="str">
        <f t="shared" ref="AS146:AZ173" si="77">IF(IF(D$67=E$67,AND($C146&gt;=MIN(D$68,E$68),$C146&lt;=MAX(D$68,E$68)),AND(T146&gt;=MIN(D$67,E$67),T146&lt;=MAX(D$67,E$67))),T146,"")</f>
        <v/>
      </c>
      <c r="AT146" s="41" t="str">
        <f t="shared" si="36"/>
        <v/>
      </c>
      <c r="AU146" s="41" t="str">
        <f t="shared" si="36"/>
        <v/>
      </c>
      <c r="AV146" s="41" t="str">
        <f t="shared" si="36"/>
        <v/>
      </c>
      <c r="AW146" s="41" t="str">
        <f t="shared" si="36"/>
        <v/>
      </c>
      <c r="AX146" s="41" t="str">
        <f t="shared" si="36"/>
        <v/>
      </c>
      <c r="AY146" s="41" t="str">
        <f t="shared" si="36"/>
        <v/>
      </c>
      <c r="AZ146" s="41" t="str">
        <f t="shared" si="36"/>
        <v/>
      </c>
      <c r="BA146" s="53"/>
      <c r="BB146" s="147" cm="1">
        <f t="array" ref="BB146:BC146">IFERROR(_xlfn._xlws.SORT(_xlfn.UNIQUE(_xlfn._xlws.FILTER($AC146:$AZ146,ISNUMBER($AC146:$AZ146)),TRUE),,,TRUE),"")</f>
        <v>126.41033995570756</v>
      </c>
      <c r="BC146" s="51">
        <v>491.78778718383887</v>
      </c>
      <c r="BD146" s="51"/>
      <c r="BE146" s="51"/>
      <c r="BF146" s="51"/>
      <c r="BG146" s="51"/>
      <c r="BH146" s="51"/>
      <c r="BI146" s="51"/>
      <c r="BJ146" s="51">
        <f t="shared" ref="BJ146:BQ173" si="78">IF(ISNUMBER(BB146),$C146,"")</f>
        <v>655.03725675212524</v>
      </c>
      <c r="BK146" s="51">
        <f t="shared" si="37"/>
        <v>655.03725675212524</v>
      </c>
      <c r="BL146" s="51" t="str">
        <f t="shared" si="37"/>
        <v/>
      </c>
      <c r="BM146" s="51" t="str">
        <f t="shared" si="37"/>
        <v/>
      </c>
      <c r="BN146" s="51" t="str">
        <f t="shared" si="37"/>
        <v/>
      </c>
      <c r="BO146" s="51" t="str">
        <f t="shared" si="37"/>
        <v/>
      </c>
      <c r="BP146" s="51" t="str">
        <f t="shared" si="37"/>
        <v/>
      </c>
      <c r="BQ146" s="148" t="str">
        <f t="shared" si="37"/>
        <v/>
      </c>
      <c r="BR146" s="170">
        <f t="shared" si="53"/>
        <v>2</v>
      </c>
      <c r="BS146" s="172">
        <f t="shared" si="54"/>
        <v>365.3774472281313</v>
      </c>
      <c r="BT146" s="172">
        <f t="shared" si="38"/>
        <v>0</v>
      </c>
      <c r="BU146" s="172">
        <f t="shared" si="38"/>
        <v>0</v>
      </c>
      <c r="BV146" s="172">
        <f t="shared" si="38"/>
        <v>0</v>
      </c>
      <c r="BW146" s="172">
        <f t="shared" si="38"/>
        <v>0</v>
      </c>
      <c r="BX146" s="172">
        <f t="shared" si="38"/>
        <v>0</v>
      </c>
      <c r="BY146" s="173">
        <f t="shared" si="38"/>
        <v>0</v>
      </c>
      <c r="BZ146" s="123" cm="1">
        <f t="array" ref="BZ146">IF(ISEVEN(BR146),SUM(BS146:BY146),SUM(ABS(BS146:BY146)))</f>
        <v>365.3774472281313</v>
      </c>
      <c r="CA146" s="112">
        <f t="shared" si="39"/>
        <v>9772.9279831176937</v>
      </c>
      <c r="CB146" s="126">
        <f t="shared" si="55"/>
        <v>309.09906356977319</v>
      </c>
      <c r="CC146" s="41">
        <f t="shared" si="40"/>
        <v>0</v>
      </c>
      <c r="CD146" s="41">
        <f t="shared" si="40"/>
        <v>0</v>
      </c>
      <c r="CE146" s="41">
        <f t="shared" si="40"/>
        <v>0</v>
      </c>
      <c r="CF146" s="41">
        <f t="shared" si="40"/>
        <v>0</v>
      </c>
      <c r="CG146" s="41">
        <f t="shared" si="40"/>
        <v>0</v>
      </c>
      <c r="CH146" s="112">
        <f t="shared" si="40"/>
        <v>0</v>
      </c>
      <c r="CI146" s="196">
        <f t="shared" si="56"/>
        <v>309.09906356977319</v>
      </c>
      <c r="CJ146" s="2">
        <f t="shared" si="57"/>
        <v>655.03725675212524</v>
      </c>
      <c r="CK146" s="200">
        <f t="shared" ref="CK146" si="79">(CI146-xc)*COS(RADIANS(p)) + (CJ146-yc)*SIN(RADIANS(p))</f>
        <v>468.10288568297017</v>
      </c>
      <c r="CL146" s="201">
        <f t="shared" ref="CL146:CL177" si="80">-(CI146-xc)*SIN(RADIANS(p)) +(CJ146-yc)*COS(RADIANS(p))</f>
        <v>552.71667900320904</v>
      </c>
      <c r="CN146" s="126">
        <f t="shared" ref="CN146:CN177" si="81">+C146-yc</f>
        <v>655.03725675212524</v>
      </c>
      <c r="CO146" s="50">
        <f t="shared" si="61"/>
        <v>4.1760621224904123E-3</v>
      </c>
      <c r="CP146" s="40">
        <f t="shared" si="44"/>
        <v>25.5</v>
      </c>
      <c r="CQ146" s="41">
        <f t="shared" si="62"/>
        <v>249209.66356950119</v>
      </c>
      <c r="CR146" s="41">
        <f t="shared" ref="CR146:CR176" si="82">+CQ146*COS(RADIANS(p))</f>
        <v>240718.05020259117</v>
      </c>
      <c r="CS146" s="41">
        <f t="shared" ref="CS146:CS176" si="83">+CQ146*SIN(RADIANS(p))</f>
        <v>64500.207155378746</v>
      </c>
      <c r="CT146" s="41">
        <f t="shared" si="65"/>
        <v>133048881.28410394</v>
      </c>
      <c r="CU146" s="112">
        <f t="shared" si="66"/>
        <v>30192733.096582152</v>
      </c>
      <c r="CW146" s="21">
        <v>3</v>
      </c>
      <c r="CX146" s="41">
        <v>32</v>
      </c>
      <c r="CY146" s="41">
        <v>511.94068793320622</v>
      </c>
      <c r="CZ146" s="51">
        <f t="shared" ref="CZ146" si="84">CY146-yc</f>
        <v>511.94068793320622</v>
      </c>
      <c r="DA146" s="50">
        <f t="shared" si="68"/>
        <v>3.8229682389149186E-3</v>
      </c>
      <c r="DB146" s="40">
        <f t="shared" si="46"/>
        <v>764.59364778298368</v>
      </c>
      <c r="DC146" s="40">
        <f t="shared" si="47"/>
        <v>25.5</v>
      </c>
      <c r="DD146" s="51">
        <f t="shared" si="48"/>
        <v>374.5</v>
      </c>
      <c r="DE146" s="39">
        <f t="shared" si="69"/>
        <v>301190.77088496066</v>
      </c>
      <c r="DF146" s="41">
        <v>0</v>
      </c>
      <c r="DG146" s="51">
        <v>530</v>
      </c>
      <c r="DH146" s="41">
        <f t="shared" ref="DH146:DH163" si="85">+DE146*COS(RADIANS(p))</f>
        <v>290927.94423769705</v>
      </c>
      <c r="DI146" s="41">
        <f t="shared" ref="DI146:DI163" si="86">+DE146*SIN(RADIANS(p))</f>
        <v>77953.907714137618</v>
      </c>
      <c r="DJ146" s="41">
        <f t="shared" si="51"/>
        <v>154191810.44597945</v>
      </c>
      <c r="DK146" s="112">
        <f t="shared" si="52"/>
        <v>0</v>
      </c>
    </row>
    <row r="147" spans="2:115" x14ac:dyDescent="0.25">
      <c r="B147" s="129">
        <v>4</v>
      </c>
      <c r="C147" s="114">
        <f>+$D$77-(B147-0.5)*$G$136</f>
        <v>628.28977122104436</v>
      </c>
      <c r="D147" s="41">
        <f t="shared" si="72"/>
        <v>26.587364978999886</v>
      </c>
      <c r="E147" s="41">
        <f t="shared" si="72"/>
        <v>538.11579109838431</v>
      </c>
      <c r="F147" s="41">
        <f t="shared" si="72"/>
        <v>608.10739849614868</v>
      </c>
      <c r="G147" s="41">
        <f t="shared" si="72"/>
        <v>1301.7143366104433</v>
      </c>
      <c r="H147" s="41">
        <f t="shared" si="72"/>
        <v>4663.0313311665286</v>
      </c>
      <c r="I147" s="41">
        <f t="shared" si="72"/>
        <v>-2714.5754023597342</v>
      </c>
      <c r="J147" s="41">
        <f t="shared" si="72"/>
        <v>-944.806872118976</v>
      </c>
      <c r="K147" s="121">
        <f t="shared" si="72"/>
        <v>-576.22779952332678</v>
      </c>
      <c r="L147" s="126">
        <f t="shared" si="73"/>
        <v>799.32802601025458</v>
      </c>
      <c r="M147" s="41">
        <f t="shared" si="32"/>
        <v>-876.09777127471091</v>
      </c>
      <c r="N147" s="41">
        <f t="shared" si="32"/>
        <v>-323.64116387292609</v>
      </c>
      <c r="O147" s="41">
        <f t="shared" si="32"/>
        <v>485.21775568271738</v>
      </c>
      <c r="P147" s="41">
        <f t="shared" si="32"/>
        <v>3890.2906701352731</v>
      </c>
      <c r="Q147" s="41">
        <f t="shared" si="32"/>
        <v>-2290.3113336478068</v>
      </c>
      <c r="R147" s="41">
        <f t="shared" si="32"/>
        <v>-737.75163603695944</v>
      </c>
      <c r="S147" s="112">
        <f t="shared" si="32"/>
        <v>-331.27882524500893</v>
      </c>
      <c r="T147" s="123">
        <f t="shared" si="74"/>
        <v>799.3280260102548</v>
      </c>
      <c r="U147" s="41">
        <f t="shared" si="33"/>
        <v>113.85172238645578</v>
      </c>
      <c r="V147" s="41">
        <f t="shared" si="33"/>
        <v>401.05216241413206</v>
      </c>
      <c r="W147" s="41">
        <f t="shared" si="33"/>
        <v>1056.7653623321257</v>
      </c>
      <c r="X147" s="41">
        <f t="shared" si="33"/>
        <v>3890.2906701352736</v>
      </c>
      <c r="Y147" s="41">
        <f t="shared" si="33"/>
        <v>-1300.3618399866398</v>
      </c>
      <c r="Z147" s="41">
        <f t="shared" si="33"/>
        <v>-13.058309749901207</v>
      </c>
      <c r="AA147" s="41">
        <f t="shared" si="33"/>
        <v>240.2687814043995</v>
      </c>
      <c r="AB147" s="53"/>
      <c r="AC147" s="126">
        <f t="shared" si="75"/>
        <v>26.587364978999886</v>
      </c>
      <c r="AD147" s="41">
        <f t="shared" si="34"/>
        <v>538.11579109838431</v>
      </c>
      <c r="AE147" s="41" t="str">
        <f t="shared" si="34"/>
        <v/>
      </c>
      <c r="AF147" s="41" t="str">
        <f t="shared" si="34"/>
        <v/>
      </c>
      <c r="AG147" s="41" t="str">
        <f t="shared" si="34"/>
        <v/>
      </c>
      <c r="AH147" s="41" t="str">
        <f t="shared" si="34"/>
        <v/>
      </c>
      <c r="AI147" s="41" t="str">
        <f t="shared" si="34"/>
        <v/>
      </c>
      <c r="AJ147" s="112" t="str">
        <f t="shared" si="34"/>
        <v/>
      </c>
      <c r="AK147" s="126" t="str">
        <f t="shared" si="76"/>
        <v/>
      </c>
      <c r="AL147" s="41" t="str">
        <f t="shared" si="35"/>
        <v/>
      </c>
      <c r="AM147" s="41" t="str">
        <f t="shared" si="35"/>
        <v/>
      </c>
      <c r="AN147" s="41" t="str">
        <f t="shared" si="35"/>
        <v/>
      </c>
      <c r="AO147" s="41" t="str">
        <f t="shared" si="35"/>
        <v/>
      </c>
      <c r="AP147" s="41" t="str">
        <f t="shared" si="35"/>
        <v/>
      </c>
      <c r="AQ147" s="41" t="str">
        <f t="shared" si="35"/>
        <v/>
      </c>
      <c r="AR147" s="112" t="str">
        <f t="shared" si="35"/>
        <v/>
      </c>
      <c r="AS147" s="123" t="str">
        <f t="shared" si="77"/>
        <v/>
      </c>
      <c r="AT147" s="41" t="str">
        <f t="shared" si="36"/>
        <v/>
      </c>
      <c r="AU147" s="41" t="str">
        <f t="shared" si="36"/>
        <v/>
      </c>
      <c r="AV147" s="41" t="str">
        <f t="shared" si="36"/>
        <v/>
      </c>
      <c r="AW147" s="41" t="str">
        <f t="shared" si="36"/>
        <v/>
      </c>
      <c r="AX147" s="41" t="str">
        <f t="shared" si="36"/>
        <v/>
      </c>
      <c r="AY147" s="41" t="str">
        <f t="shared" si="36"/>
        <v/>
      </c>
      <c r="AZ147" s="41" t="str">
        <f t="shared" si="36"/>
        <v/>
      </c>
      <c r="BA147" s="53"/>
      <c r="BB147" s="147" cm="1">
        <f t="array" ref="BB147:BC147">IFERROR(_xlfn._xlws.SORT(_xlfn.UNIQUE(_xlfn._xlws.FILTER($AC147:$AZ147,ISNUMBER($AC147:$AZ147)),TRUE),,,TRUE),"")</f>
        <v>26.587364978999886</v>
      </c>
      <c r="BC147" s="51">
        <v>538.11579109838431</v>
      </c>
      <c r="BD147" s="51"/>
      <c r="BE147" s="51"/>
      <c r="BF147" s="51"/>
      <c r="BG147" s="51"/>
      <c r="BH147" s="51"/>
      <c r="BI147" s="51"/>
      <c r="BJ147" s="51">
        <f t="shared" si="78"/>
        <v>628.28977122104436</v>
      </c>
      <c r="BK147" s="51">
        <f t="shared" si="37"/>
        <v>628.28977122104436</v>
      </c>
      <c r="BL147" s="51" t="str">
        <f t="shared" si="37"/>
        <v/>
      </c>
      <c r="BM147" s="51" t="str">
        <f t="shared" si="37"/>
        <v/>
      </c>
      <c r="BN147" s="51" t="str">
        <f t="shared" si="37"/>
        <v/>
      </c>
      <c r="BO147" s="51" t="str">
        <f t="shared" si="37"/>
        <v/>
      </c>
      <c r="BP147" s="51" t="str">
        <f t="shared" si="37"/>
        <v/>
      </c>
      <c r="BQ147" s="148" t="str">
        <f t="shared" si="37"/>
        <v/>
      </c>
      <c r="BR147" s="170">
        <f t="shared" si="53"/>
        <v>2</v>
      </c>
      <c r="BS147" s="172">
        <f t="shared" si="54"/>
        <v>511.52842611938445</v>
      </c>
      <c r="BT147" s="172">
        <f t="shared" si="38"/>
        <v>0</v>
      </c>
      <c r="BU147" s="172">
        <f t="shared" si="38"/>
        <v>0</v>
      </c>
      <c r="BV147" s="172">
        <f t="shared" si="38"/>
        <v>0</v>
      </c>
      <c r="BW147" s="172">
        <f t="shared" si="38"/>
        <v>0</v>
      </c>
      <c r="BX147" s="172">
        <f t="shared" si="38"/>
        <v>0</v>
      </c>
      <c r="BY147" s="173">
        <f t="shared" si="38"/>
        <v>0</v>
      </c>
      <c r="BZ147" s="123" cm="1">
        <f t="array" ref="BZ147">IF(ISEVEN(BR147),SUM(BS147:BY147),SUM(ABS(BS147:BY147)))</f>
        <v>511.52842611938445</v>
      </c>
      <c r="CA147" s="112">
        <f t="shared" si="39"/>
        <v>13682.099176364789</v>
      </c>
      <c r="CB147" s="126">
        <f t="shared" si="55"/>
        <v>282.35157803869208</v>
      </c>
      <c r="CC147" s="41">
        <f t="shared" si="40"/>
        <v>0</v>
      </c>
      <c r="CD147" s="41">
        <f t="shared" si="40"/>
        <v>0</v>
      </c>
      <c r="CE147" s="41">
        <f t="shared" si="40"/>
        <v>0</v>
      </c>
      <c r="CF147" s="41">
        <f t="shared" si="40"/>
        <v>0</v>
      </c>
      <c r="CG147" s="41">
        <f t="shared" si="40"/>
        <v>0</v>
      </c>
      <c r="CH147" s="112">
        <f t="shared" si="40"/>
        <v>0</v>
      </c>
      <c r="CI147" s="196">
        <f t="shared" si="56"/>
        <v>282.35157803869208</v>
      </c>
      <c r="CJ147" s="2">
        <f t="shared" si="57"/>
        <v>628.28977122104436</v>
      </c>
      <c r="CK147" s="200">
        <f t="shared" ref="CK147" si="87">(CI147-xc)*COS(RADIANS(p)) + (CJ147-yc)*SIN(RADIANS(p))</f>
        <v>435.34403995615793</v>
      </c>
      <c r="CL147" s="201">
        <f t="shared" ref="CL147:CL178" si="88">-(CI147-xc)*SIN(RADIANS(p)) +(CJ147-yc)*COS(RADIANS(p))</f>
        <v>533.80335060449283</v>
      </c>
      <c r="CN147" s="126">
        <f t="shared" ref="CN147:CN178" si="89">+C147-yc</f>
        <v>628.28977122104436</v>
      </c>
      <c r="CO147" s="50">
        <f t="shared" si="61"/>
        <v>4.1100621224904122E-3</v>
      </c>
      <c r="CP147" s="40">
        <f t="shared" si="44"/>
        <v>25.5</v>
      </c>
      <c r="CQ147" s="41">
        <f t="shared" si="62"/>
        <v>348893.52899730211</v>
      </c>
      <c r="CR147" s="41">
        <f t="shared" ref="CR147:CR177" si="90">+CQ147*COS(RADIANS(p))</f>
        <v>337005.27028362808</v>
      </c>
      <c r="CS147" s="41">
        <f t="shared" ref="CS147:CS177" si="91">+CQ147*SIN(RADIANS(p))</f>
        <v>90300.290017530366</v>
      </c>
      <c r="CT147" s="41">
        <f t="shared" si="65"/>
        <v>179894542.44877338</v>
      </c>
      <c r="CU147" s="112">
        <f t="shared" si="66"/>
        <v>39311693.065444387</v>
      </c>
      <c r="CW147" s="21">
        <v>4</v>
      </c>
      <c r="CX147" s="41">
        <v>32</v>
      </c>
      <c r="CY147" s="41">
        <v>563.70449695371042</v>
      </c>
      <c r="CZ147" s="51">
        <f t="shared" ref="CZ147" si="92">CY147-yc</f>
        <v>563.70449695371042</v>
      </c>
      <c r="DA147" s="50">
        <f t="shared" si="68"/>
        <v>3.9506965590735887E-3</v>
      </c>
      <c r="DB147" s="40">
        <f t="shared" si="46"/>
        <v>790.13931181471776</v>
      </c>
      <c r="DC147" s="40">
        <f t="shared" si="47"/>
        <v>25.5</v>
      </c>
      <c r="DD147" s="51">
        <f t="shared" si="48"/>
        <v>374.5</v>
      </c>
      <c r="DE147" s="39">
        <f t="shared" si="69"/>
        <v>301190.77088496066</v>
      </c>
      <c r="DF147" s="41">
        <v>200</v>
      </c>
      <c r="DG147" s="51">
        <v>530</v>
      </c>
      <c r="DH147" s="41">
        <f t="shared" ref="DH147:DH164" si="93">+DE147*COS(RADIANS(p))</f>
        <v>290927.94423769705</v>
      </c>
      <c r="DI147" s="41">
        <f t="shared" ref="DI147:DI164" si="94">+DE147*SIN(RADIANS(p))</f>
        <v>77953.907714137618</v>
      </c>
      <c r="DJ147" s="41">
        <f t="shared" si="51"/>
        <v>154191810.44597945</v>
      </c>
      <c r="DK147" s="112">
        <f t="shared" si="52"/>
        <v>15590781.542827524</v>
      </c>
    </row>
    <row r="148" spans="2:115" x14ac:dyDescent="0.25">
      <c r="B148" s="129">
        <v>5</v>
      </c>
      <c r="C148" s="114">
        <f>+$D$77-(B148-0.5)*$G$136</f>
        <v>601.54228568996359</v>
      </c>
      <c r="D148" s="41">
        <f t="shared" si="72"/>
        <v>-73.235609997706973</v>
      </c>
      <c r="E148" s="41">
        <f t="shared" si="72"/>
        <v>584.44379501292974</v>
      </c>
      <c r="F148" s="41">
        <f t="shared" si="72"/>
        <v>615.2743656437649</v>
      </c>
      <c r="G148" s="41">
        <f t="shared" si="72"/>
        <v>1286.2716686389283</v>
      </c>
      <c r="H148" s="41">
        <f t="shared" si="72"/>
        <v>4563.2083561898226</v>
      </c>
      <c r="I148" s="41">
        <f t="shared" si="72"/>
        <v>-2668.247398445189</v>
      </c>
      <c r="J148" s="41">
        <f t="shared" si="72"/>
        <v>-937.63990497135967</v>
      </c>
      <c r="K148" s="121">
        <f t="shared" si="72"/>
        <v>-591.67046749484166</v>
      </c>
      <c r="L148" s="126">
        <f t="shared" si="73"/>
        <v>699.50505103354783</v>
      </c>
      <c r="M148" s="41">
        <f t="shared" si="32"/>
        <v>-829.7697673601657</v>
      </c>
      <c r="N148" s="41">
        <f t="shared" si="32"/>
        <v>-316.47419672530987</v>
      </c>
      <c r="O148" s="41">
        <f t="shared" si="32"/>
        <v>469.77508771120227</v>
      </c>
      <c r="P148" s="41">
        <f t="shared" si="32"/>
        <v>3790.4676951585666</v>
      </c>
      <c r="Q148" s="41">
        <f t="shared" si="32"/>
        <v>-2243.9833297332611</v>
      </c>
      <c r="R148" s="41">
        <f t="shared" si="32"/>
        <v>-730.58466888934311</v>
      </c>
      <c r="S148" s="112">
        <f t="shared" si="32"/>
        <v>-346.72149321652404</v>
      </c>
      <c r="T148" s="123">
        <f t="shared" si="74"/>
        <v>699.50505103354806</v>
      </c>
      <c r="U148" s="41">
        <f t="shared" si="33"/>
        <v>160.17972630100101</v>
      </c>
      <c r="V148" s="41">
        <f t="shared" si="33"/>
        <v>408.21912956174828</v>
      </c>
      <c r="W148" s="41">
        <f t="shared" si="33"/>
        <v>1041.3226943606105</v>
      </c>
      <c r="X148" s="41">
        <f t="shared" si="33"/>
        <v>3790.4676951585666</v>
      </c>
      <c r="Y148" s="41">
        <f t="shared" si="33"/>
        <v>-1254.0338360720946</v>
      </c>
      <c r="Z148" s="41">
        <f t="shared" si="33"/>
        <v>-5.8913426022849702</v>
      </c>
      <c r="AA148" s="41">
        <f t="shared" si="33"/>
        <v>224.82611343288443</v>
      </c>
      <c r="AB148" s="53"/>
      <c r="AC148" s="126">
        <f t="shared" si="75"/>
        <v>-73.235609997706973</v>
      </c>
      <c r="AD148" s="41">
        <f t="shared" si="34"/>
        <v>584.44379501292974</v>
      </c>
      <c r="AE148" s="41" t="str">
        <f t="shared" si="34"/>
        <v/>
      </c>
      <c r="AF148" s="41" t="str">
        <f t="shared" si="34"/>
        <v/>
      </c>
      <c r="AG148" s="41" t="str">
        <f t="shared" si="34"/>
        <v/>
      </c>
      <c r="AH148" s="41" t="str">
        <f t="shared" si="34"/>
        <v/>
      </c>
      <c r="AI148" s="41" t="str">
        <f t="shared" si="34"/>
        <v/>
      </c>
      <c r="AJ148" s="112" t="str">
        <f t="shared" si="34"/>
        <v/>
      </c>
      <c r="AK148" s="126" t="str">
        <f t="shared" si="76"/>
        <v/>
      </c>
      <c r="AL148" s="41" t="str">
        <f t="shared" si="35"/>
        <v/>
      </c>
      <c r="AM148" s="41" t="str">
        <f t="shared" si="35"/>
        <v/>
      </c>
      <c r="AN148" s="41" t="str">
        <f t="shared" si="35"/>
        <v/>
      </c>
      <c r="AO148" s="41" t="str">
        <f t="shared" si="35"/>
        <v/>
      </c>
      <c r="AP148" s="41" t="str">
        <f t="shared" si="35"/>
        <v/>
      </c>
      <c r="AQ148" s="41" t="str">
        <f t="shared" si="35"/>
        <v/>
      </c>
      <c r="AR148" s="112" t="str">
        <f t="shared" si="35"/>
        <v/>
      </c>
      <c r="AS148" s="123" t="str">
        <f t="shared" si="77"/>
        <v/>
      </c>
      <c r="AT148" s="41" t="str">
        <f t="shared" si="36"/>
        <v/>
      </c>
      <c r="AU148" s="41" t="str">
        <f t="shared" si="36"/>
        <v/>
      </c>
      <c r="AV148" s="41" t="str">
        <f t="shared" si="36"/>
        <v/>
      </c>
      <c r="AW148" s="41" t="str">
        <f t="shared" si="36"/>
        <v/>
      </c>
      <c r="AX148" s="41" t="str">
        <f t="shared" si="36"/>
        <v/>
      </c>
      <c r="AY148" s="41" t="str">
        <f t="shared" si="36"/>
        <v/>
      </c>
      <c r="AZ148" s="41" t="str">
        <f t="shared" si="36"/>
        <v/>
      </c>
      <c r="BA148" s="53"/>
      <c r="BB148" s="147" cm="1">
        <f t="array" ref="BB148:BC148">IFERROR(_xlfn._xlws.SORT(_xlfn.UNIQUE(_xlfn._xlws.FILTER($AC148:$AZ148,ISNUMBER($AC148:$AZ148)),TRUE),,,TRUE),"")</f>
        <v>-73.235609997706973</v>
      </c>
      <c r="BC148" s="51">
        <v>584.44379501292974</v>
      </c>
      <c r="BD148" s="51"/>
      <c r="BE148" s="51"/>
      <c r="BF148" s="51"/>
      <c r="BG148" s="51"/>
      <c r="BH148" s="51"/>
      <c r="BI148" s="51"/>
      <c r="BJ148" s="51">
        <f t="shared" si="78"/>
        <v>601.54228568996359</v>
      </c>
      <c r="BK148" s="51">
        <f t="shared" si="37"/>
        <v>601.54228568996359</v>
      </c>
      <c r="BL148" s="51" t="str">
        <f t="shared" si="37"/>
        <v/>
      </c>
      <c r="BM148" s="51" t="str">
        <f t="shared" si="37"/>
        <v/>
      </c>
      <c r="BN148" s="51" t="str">
        <f t="shared" si="37"/>
        <v/>
      </c>
      <c r="BO148" s="51" t="str">
        <f t="shared" si="37"/>
        <v/>
      </c>
      <c r="BP148" s="51" t="str">
        <f t="shared" si="37"/>
        <v/>
      </c>
      <c r="BQ148" s="148" t="str">
        <f t="shared" si="37"/>
        <v/>
      </c>
      <c r="BR148" s="170">
        <f t="shared" si="53"/>
        <v>2</v>
      </c>
      <c r="BS148" s="172">
        <f t="shared" si="54"/>
        <v>657.67940501063674</v>
      </c>
      <c r="BT148" s="172">
        <f t="shared" si="38"/>
        <v>0</v>
      </c>
      <c r="BU148" s="172">
        <f t="shared" si="38"/>
        <v>0</v>
      </c>
      <c r="BV148" s="172">
        <f t="shared" si="38"/>
        <v>0</v>
      </c>
      <c r="BW148" s="172">
        <f t="shared" si="38"/>
        <v>0</v>
      </c>
      <c r="BX148" s="172">
        <f t="shared" si="38"/>
        <v>0</v>
      </c>
      <c r="BY148" s="173">
        <f t="shared" si="38"/>
        <v>0</v>
      </c>
      <c r="BZ148" s="123" cm="1">
        <f t="array" ref="BZ148">IF(ISEVEN(BR148),SUM(BS148:BY148),SUM(ABS(BS148:BY148)))</f>
        <v>657.67940501063674</v>
      </c>
      <c r="CA148" s="112">
        <f t="shared" si="39"/>
        <v>17591.270369611859</v>
      </c>
      <c r="CB148" s="126">
        <f t="shared" si="55"/>
        <v>255.6040925076114</v>
      </c>
      <c r="CC148" s="41">
        <f t="shared" si="40"/>
        <v>0</v>
      </c>
      <c r="CD148" s="41">
        <f t="shared" si="40"/>
        <v>0</v>
      </c>
      <c r="CE148" s="41">
        <f t="shared" si="40"/>
        <v>0</v>
      </c>
      <c r="CF148" s="41">
        <f t="shared" si="40"/>
        <v>0</v>
      </c>
      <c r="CG148" s="41">
        <f t="shared" si="40"/>
        <v>0</v>
      </c>
      <c r="CH148" s="112">
        <f t="shared" si="40"/>
        <v>0</v>
      </c>
      <c r="CI148" s="196">
        <f t="shared" si="56"/>
        <v>255.6040925076114</v>
      </c>
      <c r="CJ148" s="2">
        <f t="shared" si="57"/>
        <v>601.54228568996359</v>
      </c>
      <c r="CK148" s="200">
        <f t="shared" ref="CK148" si="95">(CI148-xc)*COS(RADIANS(p)) + (CJ148-yc)*SIN(RADIANS(p))</f>
        <v>402.58519422934609</v>
      </c>
      <c r="CL148" s="201">
        <f t="shared" ref="CL148:CL179" si="96">-(CI148-xc)*SIN(RADIANS(p)) +(CJ148-yc)*COS(RADIANS(p))</f>
        <v>514.89002220577652</v>
      </c>
      <c r="CN148" s="126">
        <f t="shared" ref="CN148:CN179" si="97">+C148-yc</f>
        <v>601.54228568996359</v>
      </c>
      <c r="CO148" s="50">
        <f t="shared" si="61"/>
        <v>4.044062122490413E-3</v>
      </c>
      <c r="CP148" s="40">
        <f t="shared" si="44"/>
        <v>25.5</v>
      </c>
      <c r="CQ148" s="41">
        <f t="shared" si="62"/>
        <v>448577.39442510239</v>
      </c>
      <c r="CR148" s="41">
        <f t="shared" ref="CR148:CR178" si="98">+CQ148*COS(RADIANS(p))</f>
        <v>433292.49036466435</v>
      </c>
      <c r="CS148" s="41">
        <f t="shared" ref="CS148:CS178" si="99">+CQ148*SIN(RADIANS(p))</f>
        <v>116100.37287968182</v>
      </c>
      <c r="CT148" s="41">
        <f t="shared" si="65"/>
        <v>223097979.98545823</v>
      </c>
      <c r="CU148" s="112">
        <f t="shared" si="66"/>
        <v>46740291.165866211</v>
      </c>
      <c r="CW148" s="21">
        <v>5</v>
      </c>
      <c r="CX148" s="41">
        <v>32</v>
      </c>
      <c r="CY148" s="41">
        <v>615.46830597421456</v>
      </c>
      <c r="CZ148" s="51">
        <f t="shared" ref="CZ148" si="100">CY148-yc</f>
        <v>615.46830597421456</v>
      </c>
      <c r="DA148" s="50">
        <f t="shared" si="68"/>
        <v>4.0784248792322579E-3</v>
      </c>
      <c r="DB148" s="40">
        <f t="shared" si="46"/>
        <v>815.68497584645161</v>
      </c>
      <c r="DC148" s="40">
        <f t="shared" si="47"/>
        <v>25.5</v>
      </c>
      <c r="DD148" s="51">
        <f t="shared" si="48"/>
        <v>374.5</v>
      </c>
      <c r="DE148" s="39">
        <f t="shared" si="69"/>
        <v>301190.77088496066</v>
      </c>
      <c r="DF148" s="41">
        <v>400</v>
      </c>
      <c r="DG148" s="51">
        <v>530</v>
      </c>
      <c r="DH148" s="41">
        <f t="shared" ref="DH148:DH165" si="101">+DE148*COS(RADIANS(p))</f>
        <v>290927.94423769705</v>
      </c>
      <c r="DI148" s="41">
        <f t="shared" ref="DI148:DI165" si="102">+DE148*SIN(RADIANS(p))</f>
        <v>77953.907714137618</v>
      </c>
      <c r="DJ148" s="41">
        <f t="shared" si="51"/>
        <v>154191810.44597945</v>
      </c>
      <c r="DK148" s="112">
        <f t="shared" si="52"/>
        <v>31181563.085655048</v>
      </c>
    </row>
    <row r="149" spans="2:115" x14ac:dyDescent="0.25">
      <c r="B149" s="129">
        <v>6</v>
      </c>
      <c r="C149" s="114">
        <f>+$D$77-(B149-0.5)*$G$136</f>
        <v>574.79480015888271</v>
      </c>
      <c r="D149" s="41">
        <f t="shared" si="72"/>
        <v>-173.05858497441423</v>
      </c>
      <c r="E149" s="41">
        <f t="shared" si="72"/>
        <v>630.77179892747517</v>
      </c>
      <c r="F149" s="41">
        <f t="shared" si="72"/>
        <v>622.44133279138123</v>
      </c>
      <c r="G149" s="41">
        <f t="shared" si="72"/>
        <v>1270.8290006674131</v>
      </c>
      <c r="H149" s="41">
        <f t="shared" si="72"/>
        <v>4463.3853812131138</v>
      </c>
      <c r="I149" s="41">
        <f t="shared" si="72"/>
        <v>-2621.9193945306433</v>
      </c>
      <c r="J149" s="41">
        <f t="shared" si="72"/>
        <v>-930.47293782374345</v>
      </c>
      <c r="K149" s="121">
        <f t="shared" si="72"/>
        <v>-607.11313546635688</v>
      </c>
      <c r="L149" s="126">
        <f t="shared" si="73"/>
        <v>599.68207605684051</v>
      </c>
      <c r="M149" s="41">
        <f t="shared" si="32"/>
        <v>-783.44176344562004</v>
      </c>
      <c r="N149" s="41">
        <f t="shared" si="32"/>
        <v>-309.30722957769359</v>
      </c>
      <c r="O149" s="41">
        <f t="shared" si="32"/>
        <v>454.33241973968705</v>
      </c>
      <c r="P149" s="41">
        <f t="shared" si="32"/>
        <v>3690.6447201818592</v>
      </c>
      <c r="Q149" s="41">
        <f t="shared" si="32"/>
        <v>-2197.6553258187155</v>
      </c>
      <c r="R149" s="41">
        <f t="shared" si="32"/>
        <v>-723.41770174172677</v>
      </c>
      <c r="S149" s="112">
        <f t="shared" si="32"/>
        <v>-362.16416118803926</v>
      </c>
      <c r="T149" s="123">
        <f t="shared" si="74"/>
        <v>599.68207605684074</v>
      </c>
      <c r="U149" s="41">
        <f t="shared" si="33"/>
        <v>206.50773021554664</v>
      </c>
      <c r="V149" s="41">
        <f t="shared" si="33"/>
        <v>415.38609670936455</v>
      </c>
      <c r="W149" s="41">
        <f t="shared" si="33"/>
        <v>1025.8800263890953</v>
      </c>
      <c r="X149" s="41">
        <f t="shared" si="33"/>
        <v>3690.6447201818596</v>
      </c>
      <c r="Y149" s="41">
        <f t="shared" si="33"/>
        <v>-1207.7058321575489</v>
      </c>
      <c r="Z149" s="41">
        <f t="shared" si="33"/>
        <v>1.2756245453312922</v>
      </c>
      <c r="AA149" s="41">
        <f t="shared" si="33"/>
        <v>209.38344546136921</v>
      </c>
      <c r="AB149" s="53"/>
      <c r="AC149" s="126">
        <f t="shared" si="75"/>
        <v>-173.05858497441423</v>
      </c>
      <c r="AD149" s="41" t="str">
        <f t="shared" si="34"/>
        <v/>
      </c>
      <c r="AE149" s="41">
        <f t="shared" si="34"/>
        <v>622.44133279138123</v>
      </c>
      <c r="AF149" s="41" t="str">
        <f t="shared" si="34"/>
        <v/>
      </c>
      <c r="AG149" s="41" t="str">
        <f t="shared" si="34"/>
        <v/>
      </c>
      <c r="AH149" s="41" t="str">
        <f t="shared" si="34"/>
        <v/>
      </c>
      <c r="AI149" s="41" t="str">
        <f t="shared" si="34"/>
        <v/>
      </c>
      <c r="AJ149" s="112" t="str">
        <f t="shared" si="34"/>
        <v/>
      </c>
      <c r="AK149" s="126" t="str">
        <f t="shared" si="76"/>
        <v/>
      </c>
      <c r="AL149" s="41" t="str">
        <f t="shared" si="35"/>
        <v/>
      </c>
      <c r="AM149" s="41" t="str">
        <f t="shared" si="35"/>
        <v/>
      </c>
      <c r="AN149" s="41" t="str">
        <f t="shared" si="35"/>
        <v/>
      </c>
      <c r="AO149" s="41" t="str">
        <f t="shared" si="35"/>
        <v/>
      </c>
      <c r="AP149" s="41" t="str">
        <f t="shared" si="35"/>
        <v/>
      </c>
      <c r="AQ149" s="41" t="str">
        <f t="shared" si="35"/>
        <v/>
      </c>
      <c r="AR149" s="112" t="str">
        <f t="shared" si="35"/>
        <v/>
      </c>
      <c r="AS149" s="123" t="str">
        <f t="shared" si="77"/>
        <v/>
      </c>
      <c r="AT149" s="41" t="str">
        <f t="shared" si="36"/>
        <v/>
      </c>
      <c r="AU149" s="41" t="str">
        <f t="shared" si="36"/>
        <v/>
      </c>
      <c r="AV149" s="41" t="str">
        <f t="shared" si="36"/>
        <v/>
      </c>
      <c r="AW149" s="41" t="str">
        <f t="shared" si="36"/>
        <v/>
      </c>
      <c r="AX149" s="41" t="str">
        <f t="shared" si="36"/>
        <v/>
      </c>
      <c r="AY149" s="41" t="str">
        <f t="shared" si="36"/>
        <v/>
      </c>
      <c r="AZ149" s="41" t="str">
        <f t="shared" si="36"/>
        <v/>
      </c>
      <c r="BA149" s="53"/>
      <c r="BB149" s="147" cm="1">
        <f t="array" ref="BB149:BC149">IFERROR(_xlfn._xlws.SORT(_xlfn.UNIQUE(_xlfn._xlws.FILTER($AC149:$AZ149,ISNUMBER($AC149:$AZ149)),TRUE),,,TRUE),"")</f>
        <v>-173.05858497441423</v>
      </c>
      <c r="BC149" s="51">
        <v>622.44133279138123</v>
      </c>
      <c r="BD149" s="51"/>
      <c r="BE149" s="51"/>
      <c r="BF149" s="51"/>
      <c r="BG149" s="51"/>
      <c r="BH149" s="51"/>
      <c r="BI149" s="51"/>
      <c r="BJ149" s="51">
        <f t="shared" si="78"/>
        <v>574.79480015888271</v>
      </c>
      <c r="BK149" s="51">
        <f t="shared" si="37"/>
        <v>574.79480015888271</v>
      </c>
      <c r="BL149" s="51" t="str">
        <f t="shared" si="37"/>
        <v/>
      </c>
      <c r="BM149" s="51" t="str">
        <f t="shared" si="37"/>
        <v/>
      </c>
      <c r="BN149" s="51" t="str">
        <f t="shared" si="37"/>
        <v/>
      </c>
      <c r="BO149" s="51" t="str">
        <f t="shared" si="37"/>
        <v/>
      </c>
      <c r="BP149" s="51" t="str">
        <f t="shared" si="37"/>
        <v/>
      </c>
      <c r="BQ149" s="148" t="str">
        <f t="shared" si="37"/>
        <v/>
      </c>
      <c r="BR149" s="170">
        <f t="shared" si="53"/>
        <v>2</v>
      </c>
      <c r="BS149" s="172">
        <f t="shared" si="54"/>
        <v>795.49991776579543</v>
      </c>
      <c r="BT149" s="172">
        <f t="shared" si="38"/>
        <v>0</v>
      </c>
      <c r="BU149" s="172">
        <f t="shared" si="38"/>
        <v>0</v>
      </c>
      <c r="BV149" s="172">
        <f t="shared" si="38"/>
        <v>0</v>
      </c>
      <c r="BW149" s="172">
        <f t="shared" si="38"/>
        <v>0</v>
      </c>
      <c r="BX149" s="172">
        <f t="shared" si="38"/>
        <v>0</v>
      </c>
      <c r="BY149" s="173">
        <f t="shared" si="38"/>
        <v>0</v>
      </c>
      <c r="BZ149" s="123" cm="1">
        <f t="array" ref="BZ149">IF(ISEVEN(BR149),SUM(BS149:BY149),SUM(ABS(BS149:BY149)))</f>
        <v>795.49991776579543</v>
      </c>
      <c r="CA149" s="112">
        <f t="shared" si="39"/>
        <v>21277.622540416611</v>
      </c>
      <c r="CB149" s="126">
        <f t="shared" si="55"/>
        <v>224.69137390848348</v>
      </c>
      <c r="CC149" s="41">
        <f t="shared" si="40"/>
        <v>0</v>
      </c>
      <c r="CD149" s="41">
        <f t="shared" si="40"/>
        <v>0</v>
      </c>
      <c r="CE149" s="41">
        <f t="shared" si="40"/>
        <v>0</v>
      </c>
      <c r="CF149" s="41">
        <f t="shared" si="40"/>
        <v>0</v>
      </c>
      <c r="CG149" s="41">
        <f t="shared" si="40"/>
        <v>0</v>
      </c>
      <c r="CH149" s="112">
        <f t="shared" si="40"/>
        <v>0</v>
      </c>
      <c r="CI149" s="196">
        <f t="shared" si="56"/>
        <v>224.69137390848348</v>
      </c>
      <c r="CJ149" s="2">
        <f t="shared" si="57"/>
        <v>574.79480015888271</v>
      </c>
      <c r="CK149" s="200">
        <f t="shared" ref="CK149" si="103">(CI149-xc)*COS(RADIANS(p)) + (CJ149-yc)*SIN(RADIANS(p))</f>
        <v>365.80304230959416</v>
      </c>
      <c r="CL149" s="201">
        <f t="shared" ref="CL149:CL180" si="104">-(CI149-xc)*SIN(RADIANS(p)) +(CJ149-yc)*COS(RADIANS(p))</f>
        <v>497.05473545236146</v>
      </c>
      <c r="CN149" s="126">
        <f t="shared" ref="CN149:CN180" si="105">+C149-yc</f>
        <v>574.79480015888271</v>
      </c>
      <c r="CO149" s="50">
        <f t="shared" si="61"/>
        <v>3.978062122490412E-3</v>
      </c>
      <c r="CP149" s="40">
        <f t="shared" si="44"/>
        <v>25.5</v>
      </c>
      <c r="CQ149" s="41">
        <f t="shared" si="62"/>
        <v>542579.37478062359</v>
      </c>
      <c r="CR149" s="41">
        <f t="shared" ref="CR149:CR179" si="106">+CQ149*COS(RADIANS(p))</f>
        <v>524091.43091237993</v>
      </c>
      <c r="CS149" s="41">
        <f t="shared" ref="CS149:CS179" si="107">+CQ149*SIN(RADIANS(p))</f>
        <v>140429.87567304372</v>
      </c>
      <c r="CT149" s="41">
        <f t="shared" si="65"/>
        <v>260502127.54500258</v>
      </c>
      <c r="CU149" s="112">
        <f t="shared" si="66"/>
        <v>51369675.752357461</v>
      </c>
      <c r="CW149" s="21">
        <v>6</v>
      </c>
      <c r="CX149" s="41">
        <v>32</v>
      </c>
      <c r="CY149" s="41">
        <v>-615.46830597421456</v>
      </c>
      <c r="CZ149" s="51">
        <f t="shared" ref="CZ149" si="108">CY149-yc</f>
        <v>-615.46830597421456</v>
      </c>
      <c r="DA149" s="50">
        <f t="shared" si="68"/>
        <v>1.0410621224904125E-3</v>
      </c>
      <c r="DB149" s="40">
        <f t="shared" si="46"/>
        <v>208.2124244980825</v>
      </c>
      <c r="DC149" s="40">
        <f t="shared" si="47"/>
        <v>19.63779318761847</v>
      </c>
      <c r="DD149" s="51">
        <f t="shared" si="48"/>
        <v>188.57463131046404</v>
      </c>
      <c r="DE149" s="39">
        <f t="shared" si="69"/>
        <v>151660.71715285955</v>
      </c>
      <c r="DF149" s="41">
        <v>-400</v>
      </c>
      <c r="DG149" s="51">
        <v>-530</v>
      </c>
      <c r="DH149" s="41">
        <f t="shared" ref="DH149:DH166" si="109">+DE149*COS(RADIANS(p))</f>
        <v>146493.00353146854</v>
      </c>
      <c r="DI149" s="41">
        <f t="shared" ref="DI149:DI166" si="110">+DE149*SIN(RADIANS(p))</f>
        <v>39252.681993066595</v>
      </c>
      <c r="DJ149" s="41">
        <f t="shared" si="51"/>
        <v>-77641291.871678323</v>
      </c>
      <c r="DK149" s="112">
        <f t="shared" si="52"/>
        <v>-15701072.797226638</v>
      </c>
    </row>
    <row r="150" spans="2:115" x14ac:dyDescent="0.25">
      <c r="B150" s="129">
        <v>7</v>
      </c>
      <c r="C150" s="114">
        <f>+$D$77-(B150-0.5)*$G$136</f>
        <v>548.04731462780194</v>
      </c>
      <c r="D150" s="41">
        <f t="shared" si="72"/>
        <v>-272.88155995112112</v>
      </c>
      <c r="E150" s="41">
        <f t="shared" si="72"/>
        <v>677.09980284202038</v>
      </c>
      <c r="F150" s="41">
        <f t="shared" si="72"/>
        <v>629.60829993899745</v>
      </c>
      <c r="G150" s="41">
        <f t="shared" si="72"/>
        <v>1255.3863326958979</v>
      </c>
      <c r="H150" s="41">
        <f t="shared" si="72"/>
        <v>4363.5624062364077</v>
      </c>
      <c r="I150" s="41">
        <f t="shared" si="72"/>
        <v>-2575.5913906160981</v>
      </c>
      <c r="J150" s="41">
        <f t="shared" si="72"/>
        <v>-923.30597067612734</v>
      </c>
      <c r="K150" s="121">
        <f t="shared" si="72"/>
        <v>-622.5558034378721</v>
      </c>
      <c r="L150" s="126">
        <f t="shared" si="73"/>
        <v>499.85910108013348</v>
      </c>
      <c r="M150" s="41">
        <f t="shared" si="32"/>
        <v>-737.11375953107483</v>
      </c>
      <c r="N150" s="41">
        <f t="shared" si="32"/>
        <v>-302.14026243007737</v>
      </c>
      <c r="O150" s="41">
        <f t="shared" si="32"/>
        <v>438.889751768172</v>
      </c>
      <c r="P150" s="41">
        <f t="shared" si="32"/>
        <v>3590.8217452051526</v>
      </c>
      <c r="Q150" s="41">
        <f t="shared" si="32"/>
        <v>-2151.3273219041707</v>
      </c>
      <c r="R150" s="41">
        <f t="shared" si="32"/>
        <v>-716.25073459411067</v>
      </c>
      <c r="S150" s="112">
        <f t="shared" si="32"/>
        <v>-377.60682915955431</v>
      </c>
      <c r="T150" s="123">
        <f t="shared" si="74"/>
        <v>499.85910108013377</v>
      </c>
      <c r="U150" s="41">
        <f t="shared" si="33"/>
        <v>252.83573413009188</v>
      </c>
      <c r="V150" s="41">
        <f t="shared" si="33"/>
        <v>422.55306385698077</v>
      </c>
      <c r="W150" s="41">
        <f t="shared" si="33"/>
        <v>1010.4373584175803</v>
      </c>
      <c r="X150" s="41">
        <f t="shared" si="33"/>
        <v>3590.8217452051526</v>
      </c>
      <c r="Y150" s="41">
        <f t="shared" si="33"/>
        <v>-1161.3778282430037</v>
      </c>
      <c r="Z150" s="41">
        <f t="shared" si="33"/>
        <v>8.442591692947504</v>
      </c>
      <c r="AA150" s="41">
        <f t="shared" si="33"/>
        <v>193.94077748985413</v>
      </c>
      <c r="AB150" s="53"/>
      <c r="AC150" s="126">
        <f t="shared" si="75"/>
        <v>-272.88155995112112</v>
      </c>
      <c r="AD150" s="41" t="str">
        <f t="shared" si="34"/>
        <v/>
      </c>
      <c r="AE150" s="41">
        <f t="shared" si="34"/>
        <v>629.60829993899745</v>
      </c>
      <c r="AF150" s="41" t="str">
        <f t="shared" si="34"/>
        <v/>
      </c>
      <c r="AG150" s="41" t="str">
        <f t="shared" si="34"/>
        <v/>
      </c>
      <c r="AH150" s="41" t="str">
        <f t="shared" si="34"/>
        <v/>
      </c>
      <c r="AI150" s="41" t="str">
        <f t="shared" si="34"/>
        <v/>
      </c>
      <c r="AJ150" s="112" t="str">
        <f t="shared" si="34"/>
        <v/>
      </c>
      <c r="AK150" s="126" t="str">
        <f t="shared" si="76"/>
        <v/>
      </c>
      <c r="AL150" s="41" t="str">
        <f t="shared" si="35"/>
        <v/>
      </c>
      <c r="AM150" s="41" t="str">
        <f t="shared" si="35"/>
        <v/>
      </c>
      <c r="AN150" s="41" t="str">
        <f t="shared" si="35"/>
        <v/>
      </c>
      <c r="AO150" s="41" t="str">
        <f t="shared" si="35"/>
        <v/>
      </c>
      <c r="AP150" s="41" t="str">
        <f t="shared" si="35"/>
        <v/>
      </c>
      <c r="AQ150" s="41" t="str">
        <f t="shared" si="35"/>
        <v/>
      </c>
      <c r="AR150" s="112" t="str">
        <f t="shared" si="35"/>
        <v/>
      </c>
      <c r="AS150" s="123" t="str">
        <f t="shared" si="77"/>
        <v/>
      </c>
      <c r="AT150" s="41" t="str">
        <f t="shared" si="36"/>
        <v/>
      </c>
      <c r="AU150" s="41" t="str">
        <f t="shared" si="36"/>
        <v/>
      </c>
      <c r="AV150" s="41" t="str">
        <f t="shared" si="36"/>
        <v/>
      </c>
      <c r="AW150" s="41" t="str">
        <f t="shared" si="36"/>
        <v/>
      </c>
      <c r="AX150" s="41" t="str">
        <f t="shared" si="36"/>
        <v/>
      </c>
      <c r="AY150" s="41" t="str">
        <f t="shared" si="36"/>
        <v/>
      </c>
      <c r="AZ150" s="41" t="str">
        <f t="shared" si="36"/>
        <v/>
      </c>
      <c r="BA150" s="53"/>
      <c r="BB150" s="147" cm="1">
        <f t="array" ref="BB150:BC150">IFERROR(_xlfn._xlws.SORT(_xlfn.UNIQUE(_xlfn._xlws.FILTER($AC150:$AZ150,ISNUMBER($AC150:$AZ150)),TRUE),,,TRUE),"")</f>
        <v>-272.88155995112112</v>
      </c>
      <c r="BC150" s="51">
        <v>629.60829993899745</v>
      </c>
      <c r="BD150" s="51"/>
      <c r="BE150" s="51"/>
      <c r="BF150" s="51"/>
      <c r="BG150" s="51"/>
      <c r="BH150" s="51"/>
      <c r="BI150" s="51"/>
      <c r="BJ150" s="51">
        <f t="shared" si="78"/>
        <v>548.04731462780194</v>
      </c>
      <c r="BK150" s="51">
        <f t="shared" si="37"/>
        <v>548.04731462780194</v>
      </c>
      <c r="BL150" s="51" t="str">
        <f t="shared" si="37"/>
        <v/>
      </c>
      <c r="BM150" s="51" t="str">
        <f t="shared" si="37"/>
        <v/>
      </c>
      <c r="BN150" s="51" t="str">
        <f t="shared" si="37"/>
        <v/>
      </c>
      <c r="BO150" s="51" t="str">
        <f t="shared" si="37"/>
        <v/>
      </c>
      <c r="BP150" s="51" t="str">
        <f t="shared" si="37"/>
        <v/>
      </c>
      <c r="BQ150" s="148" t="str">
        <f t="shared" si="37"/>
        <v/>
      </c>
      <c r="BR150" s="170">
        <f t="shared" si="53"/>
        <v>2</v>
      </c>
      <c r="BS150" s="172">
        <f t="shared" si="54"/>
        <v>902.48985989011862</v>
      </c>
      <c r="BT150" s="172">
        <f t="shared" si="38"/>
        <v>0</v>
      </c>
      <c r="BU150" s="172">
        <f t="shared" si="38"/>
        <v>0</v>
      </c>
      <c r="BV150" s="172">
        <f t="shared" si="38"/>
        <v>0</v>
      </c>
      <c r="BW150" s="172">
        <f t="shared" si="38"/>
        <v>0</v>
      </c>
      <c r="BX150" s="172">
        <f t="shared" si="38"/>
        <v>0</v>
      </c>
      <c r="BY150" s="173">
        <f t="shared" si="38"/>
        <v>0</v>
      </c>
      <c r="BZ150" s="123" cm="1">
        <f t="array" ref="BZ150">IF(ISEVEN(BR150),SUM(BS150:BY150),SUM(ABS(BS150:BY150)))</f>
        <v>902.48985989011862</v>
      </c>
      <c r="CA150" s="112">
        <f t="shared" si="39"/>
        <v>24139.33446935812</v>
      </c>
      <c r="CB150" s="126">
        <f t="shared" si="55"/>
        <v>178.36336999393819</v>
      </c>
      <c r="CC150" s="41">
        <f t="shared" si="40"/>
        <v>0</v>
      </c>
      <c r="CD150" s="41">
        <f t="shared" si="40"/>
        <v>0</v>
      </c>
      <c r="CE150" s="41">
        <f t="shared" si="40"/>
        <v>0</v>
      </c>
      <c r="CF150" s="41">
        <f t="shared" si="40"/>
        <v>0</v>
      </c>
      <c r="CG150" s="41">
        <f t="shared" si="40"/>
        <v>0</v>
      </c>
      <c r="CH150" s="112">
        <f t="shared" si="40"/>
        <v>0</v>
      </c>
      <c r="CI150" s="196">
        <f t="shared" si="56"/>
        <v>178.36336999393819</v>
      </c>
      <c r="CJ150" s="2">
        <f t="shared" si="57"/>
        <v>548.04731462780194</v>
      </c>
      <c r="CK150" s="200">
        <f t="shared" ref="CK150" si="111">(CI150-xc)*COS(RADIANS(p)) + (CJ150-yc)*SIN(RADIANS(p))</f>
        <v>314.130868184066</v>
      </c>
      <c r="CL150" s="201">
        <f t="shared" ref="CL150:CL181" si="112">-(CI150-xc)*SIN(RADIANS(p)) +(CJ150-yc)*COS(RADIANS(p))</f>
        <v>483.20921812426593</v>
      </c>
      <c r="CN150" s="126">
        <f t="shared" ref="CN150:CN181" si="113">+C150-yc</f>
        <v>548.04731462780194</v>
      </c>
      <c r="CO150" s="50">
        <f t="shared" si="61"/>
        <v>3.9120621224904128E-3</v>
      </c>
      <c r="CP150" s="40">
        <f t="shared" si="44"/>
        <v>25.5</v>
      </c>
      <c r="CQ150" s="41">
        <f t="shared" si="62"/>
        <v>615553.0289686321</v>
      </c>
      <c r="CR150" s="41">
        <f t="shared" ref="CR150:CR180" si="114">+CQ150*COS(RADIANS(p))</f>
        <v>594578.56813126476</v>
      </c>
      <c r="CS150" s="41">
        <f t="shared" ref="CS150:CS180" si="115">+CQ150*SIN(RADIANS(p))</f>
        <v>159316.84716762564</v>
      </c>
      <c r="CT150" s="41">
        <f t="shared" si="65"/>
        <v>287305845.020154</v>
      </c>
      <c r="CU150" s="112">
        <f t="shared" si="66"/>
        <v>50046339.517114401</v>
      </c>
      <c r="CW150" s="21">
        <v>7</v>
      </c>
      <c r="CX150" s="41">
        <v>32</v>
      </c>
      <c r="CY150" s="41">
        <v>-563.70449695371042</v>
      </c>
      <c r="CZ150" s="51">
        <f t="shared" ref="CZ150" si="116">CY150-yc</f>
        <v>-563.70449695371042</v>
      </c>
      <c r="DA150" s="50">
        <f t="shared" si="68"/>
        <v>1.1687904426490819E-3</v>
      </c>
      <c r="DB150" s="40">
        <f t="shared" si="46"/>
        <v>233.75808852981638</v>
      </c>
      <c r="DC150" s="40">
        <f t="shared" si="47"/>
        <v>21.09545303252413</v>
      </c>
      <c r="DD150" s="51">
        <f t="shared" si="48"/>
        <v>212.66263549729226</v>
      </c>
      <c r="DE150" s="39">
        <f t="shared" si="69"/>
        <v>171033.43958306234</v>
      </c>
      <c r="DF150" s="41">
        <v>-200</v>
      </c>
      <c r="DG150" s="51">
        <v>-530</v>
      </c>
      <c r="DH150" s="41">
        <f t="shared" ref="DH150:DH167" si="117">+DE150*COS(RADIANS(p))</f>
        <v>165205.61645233093</v>
      </c>
      <c r="DI150" s="41">
        <f t="shared" ref="DI150:DI167" si="118">+DE150*SIN(RADIANS(p))</f>
        <v>44266.71151348787</v>
      </c>
      <c r="DJ150" s="41">
        <f t="shared" si="51"/>
        <v>-87558976.719735384</v>
      </c>
      <c r="DK150" s="112">
        <f t="shared" si="52"/>
        <v>-8853342.3026975747</v>
      </c>
    </row>
    <row r="151" spans="2:115" x14ac:dyDescent="0.25">
      <c r="B151" s="129">
        <v>8</v>
      </c>
      <c r="C151" s="114">
        <f>+$D$77-(B151-0.5)*$G$136</f>
        <v>521.29982909672106</v>
      </c>
      <c r="D151" s="41">
        <f t="shared" si="72"/>
        <v>-372.70453492782838</v>
      </c>
      <c r="E151" s="41">
        <f t="shared" si="72"/>
        <v>723.42780675656593</v>
      </c>
      <c r="F151" s="41">
        <f t="shared" si="72"/>
        <v>636.77526708661367</v>
      </c>
      <c r="G151" s="41">
        <f t="shared" si="72"/>
        <v>1239.9436647243829</v>
      </c>
      <c r="H151" s="41">
        <f t="shared" si="72"/>
        <v>4263.7394312597007</v>
      </c>
      <c r="I151" s="41">
        <f t="shared" si="72"/>
        <v>-2529.2633867015525</v>
      </c>
      <c r="J151" s="41">
        <f t="shared" si="72"/>
        <v>-916.13900352851101</v>
      </c>
      <c r="K151" s="121">
        <f t="shared" si="72"/>
        <v>-637.99847140938721</v>
      </c>
      <c r="L151" s="126">
        <f t="shared" si="73"/>
        <v>400.03612610342623</v>
      </c>
      <c r="M151" s="41">
        <f t="shared" si="32"/>
        <v>-690.78575561652929</v>
      </c>
      <c r="N151" s="41">
        <f t="shared" si="32"/>
        <v>-294.97329528246109</v>
      </c>
      <c r="O151" s="41">
        <f t="shared" si="32"/>
        <v>423.4470837966569</v>
      </c>
      <c r="P151" s="41">
        <f t="shared" si="32"/>
        <v>3490.9987702284452</v>
      </c>
      <c r="Q151" s="41">
        <f t="shared" si="32"/>
        <v>-2104.9993179896251</v>
      </c>
      <c r="R151" s="41">
        <f t="shared" si="32"/>
        <v>-709.08376744649433</v>
      </c>
      <c r="S151" s="112">
        <f t="shared" si="32"/>
        <v>-393.04949713106947</v>
      </c>
      <c r="T151" s="123">
        <f t="shared" si="74"/>
        <v>400.03612610342651</v>
      </c>
      <c r="U151" s="41">
        <f t="shared" si="33"/>
        <v>299.1637380446374</v>
      </c>
      <c r="V151" s="41">
        <f t="shared" si="33"/>
        <v>429.72003100459705</v>
      </c>
      <c r="W151" s="41">
        <f t="shared" si="33"/>
        <v>994.99469044606508</v>
      </c>
      <c r="X151" s="41">
        <f t="shared" si="33"/>
        <v>3490.9987702284452</v>
      </c>
      <c r="Y151" s="41">
        <f t="shared" si="33"/>
        <v>-1115.049824328458</v>
      </c>
      <c r="Z151" s="41">
        <f t="shared" si="33"/>
        <v>15.609558840563768</v>
      </c>
      <c r="AA151" s="41">
        <f t="shared" si="33"/>
        <v>178.49810951833896</v>
      </c>
      <c r="AB151" s="53"/>
      <c r="AC151" s="126">
        <f t="shared" si="75"/>
        <v>-372.70453492782838</v>
      </c>
      <c r="AD151" s="41" t="str">
        <f t="shared" si="34"/>
        <v/>
      </c>
      <c r="AE151" s="41">
        <f t="shared" si="34"/>
        <v>636.77526708661367</v>
      </c>
      <c r="AF151" s="41" t="str">
        <f t="shared" si="34"/>
        <v/>
      </c>
      <c r="AG151" s="41" t="str">
        <f t="shared" si="34"/>
        <v/>
      </c>
      <c r="AH151" s="41" t="str">
        <f t="shared" si="34"/>
        <v/>
      </c>
      <c r="AI151" s="41" t="str">
        <f t="shared" si="34"/>
        <v/>
      </c>
      <c r="AJ151" s="112" t="str">
        <f t="shared" si="34"/>
        <v/>
      </c>
      <c r="AK151" s="126" t="str">
        <f t="shared" si="76"/>
        <v/>
      </c>
      <c r="AL151" s="41" t="str">
        <f t="shared" si="35"/>
        <v/>
      </c>
      <c r="AM151" s="41" t="str">
        <f t="shared" si="35"/>
        <v/>
      </c>
      <c r="AN151" s="41" t="str">
        <f t="shared" si="35"/>
        <v/>
      </c>
      <c r="AO151" s="41" t="str">
        <f t="shared" si="35"/>
        <v/>
      </c>
      <c r="AP151" s="41" t="str">
        <f t="shared" si="35"/>
        <v/>
      </c>
      <c r="AQ151" s="41" t="str">
        <f t="shared" si="35"/>
        <v/>
      </c>
      <c r="AR151" s="112" t="str">
        <f t="shared" si="35"/>
        <v/>
      </c>
      <c r="AS151" s="123" t="str">
        <f t="shared" si="77"/>
        <v/>
      </c>
      <c r="AT151" s="41" t="str">
        <f t="shared" si="36"/>
        <v/>
      </c>
      <c r="AU151" s="41" t="str">
        <f t="shared" si="36"/>
        <v/>
      </c>
      <c r="AV151" s="41" t="str">
        <f t="shared" si="36"/>
        <v/>
      </c>
      <c r="AW151" s="41" t="str">
        <f t="shared" si="36"/>
        <v/>
      </c>
      <c r="AX151" s="41" t="str">
        <f t="shared" si="36"/>
        <v/>
      </c>
      <c r="AY151" s="41" t="str">
        <f t="shared" si="36"/>
        <v/>
      </c>
      <c r="AZ151" s="41" t="str">
        <f t="shared" si="36"/>
        <v/>
      </c>
      <c r="BA151" s="53"/>
      <c r="BB151" s="147" cm="1">
        <f t="array" ref="BB151:BC151">IFERROR(_xlfn._xlws.SORT(_xlfn.UNIQUE(_xlfn._xlws.FILTER($AC151:$AZ151,ISNUMBER($AC151:$AZ151)),TRUE),,,TRUE),"")</f>
        <v>-372.70453492782838</v>
      </c>
      <c r="BC151" s="51">
        <v>636.77526708661367</v>
      </c>
      <c r="BD151" s="51"/>
      <c r="BE151" s="51"/>
      <c r="BF151" s="51"/>
      <c r="BG151" s="51"/>
      <c r="BH151" s="51"/>
      <c r="BI151" s="51"/>
      <c r="BJ151" s="51">
        <f t="shared" si="78"/>
        <v>521.29982909672106</v>
      </c>
      <c r="BK151" s="51">
        <f t="shared" si="37"/>
        <v>521.29982909672106</v>
      </c>
      <c r="BL151" s="51" t="str">
        <f t="shared" si="37"/>
        <v/>
      </c>
      <c r="BM151" s="51" t="str">
        <f t="shared" si="37"/>
        <v/>
      </c>
      <c r="BN151" s="51" t="str">
        <f t="shared" si="37"/>
        <v/>
      </c>
      <c r="BO151" s="51" t="str">
        <f t="shared" si="37"/>
        <v/>
      </c>
      <c r="BP151" s="51" t="str">
        <f t="shared" si="37"/>
        <v/>
      </c>
      <c r="BQ151" s="148" t="str">
        <f t="shared" si="37"/>
        <v/>
      </c>
      <c r="BR151" s="170">
        <f t="shared" si="53"/>
        <v>2</v>
      </c>
      <c r="BS151" s="172">
        <f t="shared" si="54"/>
        <v>1009.479802014442</v>
      </c>
      <c r="BT151" s="172">
        <f t="shared" si="38"/>
        <v>0</v>
      </c>
      <c r="BU151" s="172">
        <f t="shared" si="38"/>
        <v>0</v>
      </c>
      <c r="BV151" s="172">
        <f t="shared" si="38"/>
        <v>0</v>
      </c>
      <c r="BW151" s="172">
        <f t="shared" si="38"/>
        <v>0</v>
      </c>
      <c r="BX151" s="172">
        <f t="shared" si="38"/>
        <v>0</v>
      </c>
      <c r="BY151" s="173">
        <f t="shared" si="38"/>
        <v>0</v>
      </c>
      <c r="BZ151" s="123" cm="1">
        <f t="array" ref="BZ151">IF(ISEVEN(BR151),SUM(BS151:BY151),SUM(ABS(BS151:BY151)))</f>
        <v>1009.479802014442</v>
      </c>
      <c r="CA151" s="112">
        <f t="shared" si="39"/>
        <v>27001.046398299637</v>
      </c>
      <c r="CB151" s="126">
        <f t="shared" si="55"/>
        <v>132.03536607939265</v>
      </c>
      <c r="CC151" s="41">
        <f t="shared" si="40"/>
        <v>0</v>
      </c>
      <c r="CD151" s="41">
        <f t="shared" si="40"/>
        <v>0</v>
      </c>
      <c r="CE151" s="41">
        <f t="shared" si="40"/>
        <v>0</v>
      </c>
      <c r="CF151" s="41">
        <f t="shared" si="40"/>
        <v>0</v>
      </c>
      <c r="CG151" s="41">
        <f t="shared" si="40"/>
        <v>0</v>
      </c>
      <c r="CH151" s="112">
        <f t="shared" si="40"/>
        <v>0</v>
      </c>
      <c r="CI151" s="196">
        <f t="shared" si="56"/>
        <v>132.03536607939265</v>
      </c>
      <c r="CJ151" s="2">
        <f t="shared" si="57"/>
        <v>521.29982909672106</v>
      </c>
      <c r="CK151" s="200">
        <f t="shared" ref="CK151" si="119">(CI151-xc)*COS(RADIANS(p)) + (CJ151-yc)*SIN(RADIANS(p))</f>
        <v>262.45869405853756</v>
      </c>
      <c r="CL151" s="201">
        <f t="shared" ref="CL151:CL182" si="120">-(CI151-xc)*SIN(RADIANS(p)) +(CJ151-yc)*COS(RADIANS(p))</f>
        <v>469.36370079617018</v>
      </c>
      <c r="CN151" s="126">
        <f t="shared" ref="CN151:CN182" si="121">+C151-yc</f>
        <v>521.29982909672106</v>
      </c>
      <c r="CO151" s="50">
        <f t="shared" si="61"/>
        <v>3.8460621224904127E-3</v>
      </c>
      <c r="CP151" s="40">
        <f t="shared" si="44"/>
        <v>25.5</v>
      </c>
      <c r="CQ151" s="41">
        <f t="shared" si="62"/>
        <v>688526.68315664073</v>
      </c>
      <c r="CR151" s="41">
        <f t="shared" ref="CR151:CR181" si="122">+CQ151*COS(RADIANS(p))</f>
        <v>665065.70535014977</v>
      </c>
      <c r="CS151" s="41">
        <f t="shared" ref="CS151:CS181" si="123">+CQ151*SIN(RADIANS(p))</f>
        <v>178203.8186622076</v>
      </c>
      <c r="CT151" s="41">
        <f t="shared" si="65"/>
        <v>312157700.73576158</v>
      </c>
      <c r="CU151" s="112">
        <f t="shared" si="66"/>
        <v>46771141.522327453</v>
      </c>
      <c r="CW151" s="21">
        <v>8</v>
      </c>
      <c r="CX151" s="41">
        <v>32</v>
      </c>
      <c r="CY151" s="41">
        <v>-511.94068793320622</v>
      </c>
      <c r="CZ151" s="51">
        <f t="shared" ref="CZ151" si="124">CY151-yc</f>
        <v>-511.94068793320622</v>
      </c>
      <c r="DA151" s="50">
        <f t="shared" si="68"/>
        <v>1.2965187628077516E-3</v>
      </c>
      <c r="DB151" s="40">
        <f t="shared" si="46"/>
        <v>259.30375256155031</v>
      </c>
      <c r="DC151" s="40">
        <f t="shared" si="47"/>
        <v>22.345102699355202</v>
      </c>
      <c r="DD151" s="51">
        <f t="shared" si="48"/>
        <v>236.9586498621951</v>
      </c>
      <c r="DE151" s="39">
        <f t="shared" si="69"/>
        <v>190573.4537245768</v>
      </c>
      <c r="DF151" s="41">
        <v>0</v>
      </c>
      <c r="DG151" s="51">
        <v>-530</v>
      </c>
      <c r="DH151" s="41">
        <f t="shared" ref="DH151:DH168" si="125">+DE151*COS(RADIANS(p))</f>
        <v>184079.82075767335</v>
      </c>
      <c r="DI151" s="41">
        <f t="shared" ref="DI151:DI168" si="126">+DE151*SIN(RADIANS(p))</f>
        <v>49324.039314884394</v>
      </c>
      <c r="DJ151" s="41">
        <f t="shared" si="51"/>
        <v>-97562305.001566872</v>
      </c>
      <c r="DK151" s="112">
        <f t="shared" si="52"/>
        <v>0</v>
      </c>
    </row>
    <row r="152" spans="2:115" x14ac:dyDescent="0.25">
      <c r="B152" s="129">
        <v>9</v>
      </c>
      <c r="C152" s="114">
        <f>+$D$77-(B152-0.5)*$G$136</f>
        <v>494.55234356564023</v>
      </c>
      <c r="D152" s="41">
        <f t="shared" si="72"/>
        <v>-472.52750990453524</v>
      </c>
      <c r="E152" s="41">
        <f t="shared" si="72"/>
        <v>769.75581067111136</v>
      </c>
      <c r="F152" s="41">
        <f t="shared" si="72"/>
        <v>643.94223423422989</v>
      </c>
      <c r="G152" s="41">
        <f t="shared" si="72"/>
        <v>1224.5009967528676</v>
      </c>
      <c r="H152" s="41">
        <f t="shared" si="72"/>
        <v>4163.9164562829928</v>
      </c>
      <c r="I152" s="41">
        <f t="shared" si="72"/>
        <v>-2482.9353827870073</v>
      </c>
      <c r="J152" s="41">
        <f t="shared" si="72"/>
        <v>-908.97203638089468</v>
      </c>
      <c r="K152" s="121">
        <f t="shared" si="72"/>
        <v>-653.44113938090231</v>
      </c>
      <c r="L152" s="126">
        <f t="shared" si="73"/>
        <v>300.2131511267192</v>
      </c>
      <c r="M152" s="41">
        <f t="shared" si="32"/>
        <v>-644.45775170198385</v>
      </c>
      <c r="N152" s="41">
        <f t="shared" si="32"/>
        <v>-287.80632813484482</v>
      </c>
      <c r="O152" s="41">
        <f t="shared" si="32"/>
        <v>408.00441582514168</v>
      </c>
      <c r="P152" s="41">
        <f t="shared" si="32"/>
        <v>3391.1757952517382</v>
      </c>
      <c r="Q152" s="41">
        <f t="shared" si="32"/>
        <v>-2058.6713140750794</v>
      </c>
      <c r="R152" s="41">
        <f t="shared" si="32"/>
        <v>-701.916800298878</v>
      </c>
      <c r="S152" s="112">
        <f t="shared" si="32"/>
        <v>-408.49216510258464</v>
      </c>
      <c r="T152" s="123">
        <f t="shared" si="74"/>
        <v>300.21315112671948</v>
      </c>
      <c r="U152" s="41">
        <f t="shared" si="33"/>
        <v>345.49174195918283</v>
      </c>
      <c r="V152" s="41">
        <f t="shared" si="33"/>
        <v>436.88699815221327</v>
      </c>
      <c r="W152" s="41">
        <f t="shared" si="33"/>
        <v>979.55202247454986</v>
      </c>
      <c r="X152" s="41">
        <f t="shared" si="33"/>
        <v>3391.1757952517387</v>
      </c>
      <c r="Y152" s="41">
        <f t="shared" si="33"/>
        <v>-1068.7218204139128</v>
      </c>
      <c r="Z152" s="41">
        <f t="shared" si="33"/>
        <v>22.77652598818003</v>
      </c>
      <c r="AA152" s="41">
        <f t="shared" si="33"/>
        <v>163.05544154682383</v>
      </c>
      <c r="AB152" s="53"/>
      <c r="AC152" s="126">
        <f t="shared" si="75"/>
        <v>-472.52750990453524</v>
      </c>
      <c r="AD152" s="41" t="str">
        <f t="shared" si="34"/>
        <v/>
      </c>
      <c r="AE152" s="41">
        <f t="shared" si="34"/>
        <v>643.94223423422989</v>
      </c>
      <c r="AF152" s="41" t="str">
        <f t="shared" si="34"/>
        <v/>
      </c>
      <c r="AG152" s="41" t="str">
        <f t="shared" si="34"/>
        <v/>
      </c>
      <c r="AH152" s="41" t="str">
        <f t="shared" si="34"/>
        <v/>
      </c>
      <c r="AI152" s="41" t="str">
        <f t="shared" si="34"/>
        <v/>
      </c>
      <c r="AJ152" s="112" t="str">
        <f t="shared" si="34"/>
        <v/>
      </c>
      <c r="AK152" s="126" t="str">
        <f t="shared" si="76"/>
        <v/>
      </c>
      <c r="AL152" s="41" t="str">
        <f t="shared" si="35"/>
        <v/>
      </c>
      <c r="AM152" s="41" t="str">
        <f t="shared" si="35"/>
        <v/>
      </c>
      <c r="AN152" s="41" t="str">
        <f t="shared" si="35"/>
        <v/>
      </c>
      <c r="AO152" s="41" t="str">
        <f t="shared" si="35"/>
        <v/>
      </c>
      <c r="AP152" s="41" t="str">
        <f t="shared" si="35"/>
        <v/>
      </c>
      <c r="AQ152" s="41" t="str">
        <f t="shared" si="35"/>
        <v/>
      </c>
      <c r="AR152" s="112" t="str">
        <f t="shared" si="35"/>
        <v/>
      </c>
      <c r="AS152" s="123">
        <f t="shared" si="77"/>
        <v>300.21315112671948</v>
      </c>
      <c r="AT152" s="41">
        <f t="shared" si="36"/>
        <v>345.49174195918283</v>
      </c>
      <c r="AU152" s="41" t="str">
        <f t="shared" si="36"/>
        <v/>
      </c>
      <c r="AV152" s="41" t="str">
        <f t="shared" si="36"/>
        <v/>
      </c>
      <c r="AW152" s="41" t="str">
        <f t="shared" si="36"/>
        <v/>
      </c>
      <c r="AX152" s="41" t="str">
        <f t="shared" si="36"/>
        <v/>
      </c>
      <c r="AY152" s="41" t="str">
        <f t="shared" si="36"/>
        <v/>
      </c>
      <c r="AZ152" s="41" t="str">
        <f t="shared" si="36"/>
        <v/>
      </c>
      <c r="BA152" s="53"/>
      <c r="BB152" s="147" cm="1">
        <f t="array" ref="BB152:BE152">IFERROR(_xlfn._xlws.SORT(_xlfn.UNIQUE(_xlfn._xlws.FILTER($AC152:$AZ152,ISNUMBER($AC152:$AZ152)),TRUE),,,TRUE),"")</f>
        <v>-472.52750990453524</v>
      </c>
      <c r="BC152" s="51">
        <v>300.21315112671948</v>
      </c>
      <c r="BD152" s="51">
        <v>345.49174195918283</v>
      </c>
      <c r="BE152" s="51">
        <v>643.94223423422989</v>
      </c>
      <c r="BF152" s="51"/>
      <c r="BG152" s="51"/>
      <c r="BH152" s="51"/>
      <c r="BI152" s="51"/>
      <c r="BJ152" s="51">
        <f t="shared" si="78"/>
        <v>494.55234356564023</v>
      </c>
      <c r="BK152" s="51">
        <f t="shared" si="37"/>
        <v>494.55234356564023</v>
      </c>
      <c r="BL152" s="51">
        <f t="shared" si="37"/>
        <v>494.55234356564023</v>
      </c>
      <c r="BM152" s="51">
        <f t="shared" si="37"/>
        <v>494.55234356564023</v>
      </c>
      <c r="BN152" s="51" t="str">
        <f t="shared" si="37"/>
        <v/>
      </c>
      <c r="BO152" s="51" t="str">
        <f t="shared" si="37"/>
        <v/>
      </c>
      <c r="BP152" s="51" t="str">
        <f t="shared" si="37"/>
        <v/>
      </c>
      <c r="BQ152" s="148" t="str">
        <f t="shared" si="37"/>
        <v/>
      </c>
      <c r="BR152" s="170">
        <f t="shared" si="53"/>
        <v>4</v>
      </c>
      <c r="BS152" s="172">
        <f t="shared" si="54"/>
        <v>772.74066103125472</v>
      </c>
      <c r="BT152" s="172" t="str">
        <f t="shared" si="38"/>
        <v>hole</v>
      </c>
      <c r="BU152" s="172">
        <f t="shared" si="38"/>
        <v>298.45049227504705</v>
      </c>
      <c r="BV152" s="172">
        <f t="shared" si="38"/>
        <v>0</v>
      </c>
      <c r="BW152" s="172">
        <f t="shared" si="38"/>
        <v>0</v>
      </c>
      <c r="BX152" s="172">
        <f t="shared" si="38"/>
        <v>0</v>
      </c>
      <c r="BY152" s="173">
        <f t="shared" si="38"/>
        <v>0</v>
      </c>
      <c r="BZ152" s="123" cm="1">
        <f t="array" ref="BZ152">IF(ISEVEN(BR152),SUM(BS152:BY152),SUM(ABS(BS152:BY152)))</f>
        <v>1071.1911533063017</v>
      </c>
      <c r="CA152" s="112">
        <f t="shared" si="39"/>
        <v>28651.669874082098</v>
      </c>
      <c r="CB152" s="126">
        <f t="shared" si="55"/>
        <v>-86.157179388907878</v>
      </c>
      <c r="CC152" s="41">
        <f t="shared" si="40"/>
        <v>0</v>
      </c>
      <c r="CD152" s="41">
        <f t="shared" si="40"/>
        <v>494.71698809670636</v>
      </c>
      <c r="CE152" s="41">
        <f t="shared" si="40"/>
        <v>0</v>
      </c>
      <c r="CF152" s="41">
        <f t="shared" si="40"/>
        <v>0</v>
      </c>
      <c r="CG152" s="41">
        <f t="shared" si="40"/>
        <v>0</v>
      </c>
      <c r="CH152" s="112">
        <f t="shared" si="40"/>
        <v>0</v>
      </c>
      <c r="CI152" s="196">
        <f t="shared" si="56"/>
        <v>75.683385388765998</v>
      </c>
      <c r="CJ152" s="2">
        <f t="shared" si="57"/>
        <v>494.55234356564023</v>
      </c>
      <c r="CK152" s="200">
        <f t="shared" ref="CK152" si="127">(CI152-xc)*COS(RADIANS(p)) + (CJ152-yc)*SIN(RADIANS(p))</f>
        <v>201.10410188287057</v>
      </c>
      <c r="CL152" s="201">
        <f t="shared" ref="CL152:CL183" si="128">-(CI152-xc)*SIN(RADIANS(p)) +(CJ152-yc)*COS(RADIANS(p))</f>
        <v>458.11257956538975</v>
      </c>
      <c r="CN152" s="126">
        <f t="shared" ref="CN152:CN183" si="129">+C152-yc</f>
        <v>494.55234356564023</v>
      </c>
      <c r="CO152" s="50">
        <f t="shared" si="61"/>
        <v>3.7800621224904126E-3</v>
      </c>
      <c r="CP152" s="40">
        <f t="shared" si="44"/>
        <v>25.5</v>
      </c>
      <c r="CQ152" s="41">
        <f t="shared" si="62"/>
        <v>730617.58178909344</v>
      </c>
      <c r="CR152" s="41">
        <f t="shared" ref="CR152:CR182" si="130">+CQ152*COS(RADIANS(p))</f>
        <v>705722.391390951</v>
      </c>
      <c r="CS152" s="41">
        <f t="shared" ref="CS152:CS182" si="131">+CQ152*SIN(RADIANS(p))</f>
        <v>189097.74485376602</v>
      </c>
      <c r="CT152" s="41">
        <f t="shared" si="65"/>
        <v>323300305.1771642</v>
      </c>
      <c r="CU152" s="112">
        <f t="shared" si="66"/>
        <v>38028332.146892823</v>
      </c>
      <c r="CW152" s="21">
        <v>9</v>
      </c>
      <c r="CX152" s="41">
        <v>32</v>
      </c>
      <c r="CY152" s="41">
        <v>-460.17687891270208</v>
      </c>
      <c r="CZ152" s="51">
        <f t="shared" ref="CZ152" si="132">CY152-yc</f>
        <v>-460.17687891270208</v>
      </c>
      <c r="DA152" s="50">
        <f t="shared" si="68"/>
        <v>1.4242470829664211E-3</v>
      </c>
      <c r="DB152" s="40">
        <f t="shared" si="46"/>
        <v>284.84941659328422</v>
      </c>
      <c r="DC152" s="40">
        <f t="shared" si="47"/>
        <v>23.386742188111693</v>
      </c>
      <c r="DD152" s="51">
        <f t="shared" si="48"/>
        <v>261.46267440517255</v>
      </c>
      <c r="DE152" s="39">
        <f t="shared" si="69"/>
        <v>210280.7595774029</v>
      </c>
      <c r="DF152" s="41">
        <v>200</v>
      </c>
      <c r="DG152" s="51">
        <v>-530</v>
      </c>
      <c r="DH152" s="41">
        <f t="shared" ref="DH152:DH169" si="133">+DE152*COS(RADIANS(p))</f>
        <v>203115.61644749582</v>
      </c>
      <c r="DI152" s="41">
        <f t="shared" ref="DI152:DI169" si="134">+DE152*SIN(RADIANS(p))</f>
        <v>54424.665397256162</v>
      </c>
      <c r="DJ152" s="41">
        <f t="shared" si="51"/>
        <v>-107651276.71717279</v>
      </c>
      <c r="DK152" s="112">
        <f t="shared" si="52"/>
        <v>10884933.079451233</v>
      </c>
    </row>
    <row r="153" spans="2:115" x14ac:dyDescent="0.25">
      <c r="B153" s="129">
        <v>10</v>
      </c>
      <c r="C153" s="114">
        <f>+$D$77-(B153-0.5)*$G$136</f>
        <v>467.8048580345594</v>
      </c>
      <c r="D153" s="41">
        <f t="shared" si="72"/>
        <v>-572.35048488124244</v>
      </c>
      <c r="E153" s="41">
        <f t="shared" si="72"/>
        <v>816.0838145856568</v>
      </c>
      <c r="F153" s="41">
        <f t="shared" si="72"/>
        <v>651.10920138184611</v>
      </c>
      <c r="G153" s="41">
        <f t="shared" si="72"/>
        <v>1209.0583287813527</v>
      </c>
      <c r="H153" s="41">
        <f t="shared" si="72"/>
        <v>4064.0934813062868</v>
      </c>
      <c r="I153" s="41">
        <f t="shared" si="72"/>
        <v>-2436.6073788724616</v>
      </c>
      <c r="J153" s="41">
        <f t="shared" si="72"/>
        <v>-901.80506923327846</v>
      </c>
      <c r="K153" s="121">
        <f t="shared" si="72"/>
        <v>-668.88380735241753</v>
      </c>
      <c r="L153" s="126">
        <f t="shared" si="73"/>
        <v>200.39017615001219</v>
      </c>
      <c r="M153" s="41">
        <f t="shared" si="32"/>
        <v>-598.12974778743842</v>
      </c>
      <c r="N153" s="41">
        <f t="shared" si="32"/>
        <v>-280.63936098722866</v>
      </c>
      <c r="O153" s="41">
        <f t="shared" si="32"/>
        <v>392.56174785362657</v>
      </c>
      <c r="P153" s="41">
        <f t="shared" si="32"/>
        <v>3291.3528202750313</v>
      </c>
      <c r="Q153" s="41">
        <f t="shared" si="32"/>
        <v>-2012.3433101605342</v>
      </c>
      <c r="R153" s="41">
        <f t="shared" si="32"/>
        <v>-694.7498331512619</v>
      </c>
      <c r="S153" s="112">
        <f t="shared" si="32"/>
        <v>-423.93483307409974</v>
      </c>
      <c r="T153" s="123">
        <f t="shared" si="74"/>
        <v>200.39017615001248</v>
      </c>
      <c r="U153" s="41">
        <f t="shared" si="33"/>
        <v>391.81974587372827</v>
      </c>
      <c r="V153" s="41">
        <f t="shared" si="33"/>
        <v>444.05396529982954</v>
      </c>
      <c r="W153" s="41">
        <f t="shared" si="33"/>
        <v>964.10935450303475</v>
      </c>
      <c r="X153" s="41">
        <f t="shared" si="33"/>
        <v>3291.3528202750313</v>
      </c>
      <c r="Y153" s="41">
        <f t="shared" si="33"/>
        <v>-1022.3938164993672</v>
      </c>
      <c r="Z153" s="41">
        <f t="shared" si="33"/>
        <v>29.943493135796267</v>
      </c>
      <c r="AA153" s="41">
        <f t="shared" si="33"/>
        <v>147.61277357530867</v>
      </c>
      <c r="AB153" s="53"/>
      <c r="AC153" s="126">
        <f t="shared" si="75"/>
        <v>-572.35048488124244</v>
      </c>
      <c r="AD153" s="41" t="str">
        <f t="shared" si="34"/>
        <v/>
      </c>
      <c r="AE153" s="41">
        <f t="shared" si="34"/>
        <v>651.10920138184611</v>
      </c>
      <c r="AF153" s="41" t="str">
        <f t="shared" si="34"/>
        <v/>
      </c>
      <c r="AG153" s="41" t="str">
        <f t="shared" si="34"/>
        <v/>
      </c>
      <c r="AH153" s="41" t="str">
        <f t="shared" si="34"/>
        <v/>
      </c>
      <c r="AI153" s="41" t="str">
        <f t="shared" si="34"/>
        <v/>
      </c>
      <c r="AJ153" s="112" t="str">
        <f t="shared" si="34"/>
        <v/>
      </c>
      <c r="AK153" s="126" t="str">
        <f t="shared" si="76"/>
        <v/>
      </c>
      <c r="AL153" s="41" t="str">
        <f t="shared" si="35"/>
        <v/>
      </c>
      <c r="AM153" s="41" t="str">
        <f t="shared" si="35"/>
        <v/>
      </c>
      <c r="AN153" s="41" t="str">
        <f t="shared" si="35"/>
        <v/>
      </c>
      <c r="AO153" s="41" t="str">
        <f t="shared" si="35"/>
        <v/>
      </c>
      <c r="AP153" s="41" t="str">
        <f t="shared" si="35"/>
        <v/>
      </c>
      <c r="AQ153" s="41" t="str">
        <f t="shared" si="35"/>
        <v/>
      </c>
      <c r="AR153" s="112" t="str">
        <f t="shared" si="35"/>
        <v/>
      </c>
      <c r="AS153" s="123">
        <f t="shared" si="77"/>
        <v>200.39017615001248</v>
      </c>
      <c r="AT153" s="41">
        <f t="shared" si="36"/>
        <v>391.81974587372827</v>
      </c>
      <c r="AU153" s="41" t="str">
        <f t="shared" si="36"/>
        <v/>
      </c>
      <c r="AV153" s="41" t="str">
        <f t="shared" si="36"/>
        <v/>
      </c>
      <c r="AW153" s="41" t="str">
        <f t="shared" si="36"/>
        <v/>
      </c>
      <c r="AX153" s="41" t="str">
        <f t="shared" si="36"/>
        <v/>
      </c>
      <c r="AY153" s="41" t="str">
        <f t="shared" si="36"/>
        <v/>
      </c>
      <c r="AZ153" s="41" t="str">
        <f t="shared" si="36"/>
        <v/>
      </c>
      <c r="BA153" s="53"/>
      <c r="BB153" s="147" cm="1">
        <f t="array" ref="BB153:BE153">IFERROR(_xlfn._xlws.SORT(_xlfn.UNIQUE(_xlfn._xlws.FILTER($AC153:$AZ153,ISNUMBER($AC153:$AZ153)),TRUE),,,TRUE),"")</f>
        <v>-572.35048488124244</v>
      </c>
      <c r="BC153" s="51">
        <v>200.39017615001248</v>
      </c>
      <c r="BD153" s="51">
        <v>391.81974587372827</v>
      </c>
      <c r="BE153" s="51">
        <v>651.10920138184611</v>
      </c>
      <c r="BF153" s="51"/>
      <c r="BG153" s="51"/>
      <c r="BH153" s="51"/>
      <c r="BI153" s="51"/>
      <c r="BJ153" s="51">
        <f t="shared" si="78"/>
        <v>467.8048580345594</v>
      </c>
      <c r="BK153" s="51">
        <f t="shared" si="37"/>
        <v>467.8048580345594</v>
      </c>
      <c r="BL153" s="51">
        <f t="shared" si="37"/>
        <v>467.8048580345594</v>
      </c>
      <c r="BM153" s="51">
        <f t="shared" si="37"/>
        <v>467.8048580345594</v>
      </c>
      <c r="BN153" s="51" t="str">
        <f t="shared" si="37"/>
        <v/>
      </c>
      <c r="BO153" s="51" t="str">
        <f t="shared" si="37"/>
        <v/>
      </c>
      <c r="BP153" s="51" t="str">
        <f t="shared" si="37"/>
        <v/>
      </c>
      <c r="BQ153" s="148" t="str">
        <f t="shared" si="37"/>
        <v/>
      </c>
      <c r="BR153" s="170">
        <f t="shared" si="53"/>
        <v>4</v>
      </c>
      <c r="BS153" s="172">
        <f t="shared" si="54"/>
        <v>772.74066103125494</v>
      </c>
      <c r="BT153" s="172" t="str">
        <f t="shared" si="38"/>
        <v>hole</v>
      </c>
      <c r="BU153" s="172">
        <f t="shared" si="38"/>
        <v>259.28945550811784</v>
      </c>
      <c r="BV153" s="172">
        <f t="shared" si="38"/>
        <v>0</v>
      </c>
      <c r="BW153" s="172">
        <f t="shared" si="38"/>
        <v>0</v>
      </c>
      <c r="BX153" s="172">
        <f t="shared" si="38"/>
        <v>0</v>
      </c>
      <c r="BY153" s="173">
        <f t="shared" si="38"/>
        <v>0</v>
      </c>
      <c r="BZ153" s="123" cm="1">
        <f t="array" ref="BZ153">IF(ISEVEN(BR153),SUM(BS153:BY153),SUM(ABS(BS153:BY153)))</f>
        <v>1032.0301165393728</v>
      </c>
      <c r="CA153" s="112">
        <f t="shared" si="39"/>
        <v>27604.210609776543</v>
      </c>
      <c r="CB153" s="126">
        <f t="shared" si="55"/>
        <v>-185.98015436561496</v>
      </c>
      <c r="CC153" s="41">
        <f t="shared" si="40"/>
        <v>0</v>
      </c>
      <c r="CD153" s="41">
        <f t="shared" si="40"/>
        <v>521.46447362778713</v>
      </c>
      <c r="CE153" s="41">
        <f t="shared" si="40"/>
        <v>0</v>
      </c>
      <c r="CF153" s="41">
        <f t="shared" si="40"/>
        <v>0</v>
      </c>
      <c r="CG153" s="41">
        <f t="shared" si="40"/>
        <v>0</v>
      </c>
      <c r="CH153" s="112">
        <f t="shared" si="40"/>
        <v>0</v>
      </c>
      <c r="CI153" s="196">
        <f t="shared" si="56"/>
        <v>-8.240251765055433</v>
      </c>
      <c r="CJ153" s="2">
        <f t="shared" si="57"/>
        <v>467.8048580345594</v>
      </c>
      <c r="CK153" s="200">
        <f t="shared" ref="CK153" si="135">(CI153-xc)*COS(RADIANS(p)) + (CJ153-yc)*SIN(RADIANS(p))</f>
        <v>113.11733465583382</v>
      </c>
      <c r="CL153" s="201">
        <f t="shared" ref="CL153:CL184" si="136">-(CI153-xc)*SIN(RADIANS(p)) +(CJ153-yc)*COS(RADIANS(p))</f>
        <v>453.9975281323081</v>
      </c>
      <c r="CN153" s="126">
        <f t="shared" ref="CN153:CN184" si="137">+C153-yc</f>
        <v>467.8048580345594</v>
      </c>
      <c r="CO153" s="50">
        <f t="shared" si="61"/>
        <v>3.7140621224904125E-3</v>
      </c>
      <c r="CP153" s="40">
        <f t="shared" si="44"/>
        <v>25.5</v>
      </c>
      <c r="CQ153" s="41">
        <f t="shared" si="62"/>
        <v>703907.37054930185</v>
      </c>
      <c r="CR153" s="41">
        <f t="shared" ref="CR153:CR183" si="138">+CQ153*COS(RADIANS(p))</f>
        <v>679922.3085287998</v>
      </c>
      <c r="CS153" s="41">
        <f t="shared" ref="CS153:CS183" si="139">+CQ153*SIN(RADIANS(p))</f>
        <v>182184.63348619654</v>
      </c>
      <c r="CT153" s="41">
        <f t="shared" si="65"/>
        <v>308683047.39408767</v>
      </c>
      <c r="CU153" s="112">
        <f t="shared" si="66"/>
        <v>20608240.155208521</v>
      </c>
      <c r="CW153" s="21">
        <v>10</v>
      </c>
      <c r="CX153" s="41">
        <v>32</v>
      </c>
      <c r="CY153" s="41">
        <v>-408.41306989219794</v>
      </c>
      <c r="CZ153" s="51">
        <f t="shared" ref="CZ153" si="140">CY153-yc</f>
        <v>-408.41306989219794</v>
      </c>
      <c r="DA153" s="50">
        <f t="shared" si="68"/>
        <v>1.5519754031250905E-3</v>
      </c>
      <c r="DB153" s="40">
        <f t="shared" si="46"/>
        <v>310.39508062501812</v>
      </c>
      <c r="DC153" s="40">
        <f t="shared" si="47"/>
        <v>24.2203714987936</v>
      </c>
      <c r="DD153" s="51">
        <f t="shared" si="48"/>
        <v>286.17470912622451</v>
      </c>
      <c r="DE153" s="39">
        <f t="shared" si="69"/>
        <v>230155.35714154056</v>
      </c>
      <c r="DF153" s="41">
        <v>400</v>
      </c>
      <c r="DG153" s="51">
        <v>-530</v>
      </c>
      <c r="DH153" s="41">
        <f t="shared" ref="DH153:DH170" si="141">+DE153*COS(RADIANS(p))</f>
        <v>222313.00352179818</v>
      </c>
      <c r="DI153" s="41">
        <f t="shared" ref="DI153:DI170" si="142">+DE153*SIN(RADIANS(p))</f>
        <v>59568.589760603158</v>
      </c>
      <c r="DJ153" s="41">
        <f t="shared" si="51"/>
        <v>-117825891.86655304</v>
      </c>
      <c r="DK153" s="112">
        <f t="shared" si="52"/>
        <v>23827435.904241264</v>
      </c>
    </row>
    <row r="154" spans="2:115" x14ac:dyDescent="0.25">
      <c r="B154" s="129">
        <v>11</v>
      </c>
      <c r="C154" s="114">
        <f>+$D$77-(B154-0.5)*$G$136</f>
        <v>441.05737250347858</v>
      </c>
      <c r="D154" s="41">
        <f t="shared" si="72"/>
        <v>-672.17345985794952</v>
      </c>
      <c r="E154" s="41">
        <f t="shared" si="72"/>
        <v>862.41181850020212</v>
      </c>
      <c r="F154" s="41">
        <f t="shared" si="72"/>
        <v>658.27616852946244</v>
      </c>
      <c r="G154" s="41">
        <f t="shared" si="72"/>
        <v>1193.6156608098374</v>
      </c>
      <c r="H154" s="41">
        <f t="shared" si="72"/>
        <v>3964.2705063295793</v>
      </c>
      <c r="I154" s="41">
        <f t="shared" si="72"/>
        <v>-2390.2793749579164</v>
      </c>
      <c r="J154" s="41">
        <f t="shared" si="72"/>
        <v>-894.63810208566224</v>
      </c>
      <c r="K154" s="121">
        <f t="shared" si="72"/>
        <v>-684.32647532393253</v>
      </c>
      <c r="L154" s="126">
        <f t="shared" si="73"/>
        <v>100.56720117330519</v>
      </c>
      <c r="M154" s="41">
        <f t="shared" si="32"/>
        <v>-551.80174387289298</v>
      </c>
      <c r="N154" s="41">
        <f t="shared" si="32"/>
        <v>-273.47239383961232</v>
      </c>
      <c r="O154" s="41">
        <f t="shared" si="32"/>
        <v>377.11907988211141</v>
      </c>
      <c r="P154" s="41">
        <f t="shared" si="32"/>
        <v>3191.5298452983243</v>
      </c>
      <c r="Q154" s="41">
        <f t="shared" si="32"/>
        <v>-1966.0153062459885</v>
      </c>
      <c r="R154" s="41">
        <f t="shared" si="32"/>
        <v>-687.58286600364568</v>
      </c>
      <c r="S154" s="112">
        <f t="shared" si="32"/>
        <v>-439.37750104561485</v>
      </c>
      <c r="T154" s="123">
        <f t="shared" si="74"/>
        <v>100.56720117330548</v>
      </c>
      <c r="U154" s="41">
        <f t="shared" si="33"/>
        <v>438.1477497882737</v>
      </c>
      <c r="V154" s="41">
        <f t="shared" si="33"/>
        <v>451.22093244744576</v>
      </c>
      <c r="W154" s="41">
        <f t="shared" si="33"/>
        <v>948.66668653151964</v>
      </c>
      <c r="X154" s="41">
        <f t="shared" si="33"/>
        <v>3191.5298452983247</v>
      </c>
      <c r="Y154" s="41">
        <f t="shared" si="33"/>
        <v>-976.06581258482197</v>
      </c>
      <c r="Z154" s="41">
        <f t="shared" si="33"/>
        <v>37.110460283412507</v>
      </c>
      <c r="AA154" s="41">
        <f t="shared" si="33"/>
        <v>132.17010560379353</v>
      </c>
      <c r="AB154" s="53"/>
      <c r="AC154" s="126">
        <f t="shared" si="75"/>
        <v>-672.17345985794952</v>
      </c>
      <c r="AD154" s="41" t="str">
        <f t="shared" si="34"/>
        <v/>
      </c>
      <c r="AE154" s="41">
        <f t="shared" si="34"/>
        <v>658.27616852946244</v>
      </c>
      <c r="AF154" s="41" t="str">
        <f t="shared" si="34"/>
        <v/>
      </c>
      <c r="AG154" s="41" t="str">
        <f t="shared" si="34"/>
        <v/>
      </c>
      <c r="AH154" s="41" t="str">
        <f t="shared" si="34"/>
        <v/>
      </c>
      <c r="AI154" s="41" t="str">
        <f t="shared" si="34"/>
        <v/>
      </c>
      <c r="AJ154" s="112" t="str">
        <f t="shared" si="34"/>
        <v/>
      </c>
      <c r="AK154" s="126" t="str">
        <f t="shared" si="76"/>
        <v/>
      </c>
      <c r="AL154" s="41" t="str">
        <f t="shared" si="35"/>
        <v/>
      </c>
      <c r="AM154" s="41" t="str">
        <f t="shared" si="35"/>
        <v/>
      </c>
      <c r="AN154" s="41" t="str">
        <f t="shared" si="35"/>
        <v/>
      </c>
      <c r="AO154" s="41" t="str">
        <f t="shared" si="35"/>
        <v/>
      </c>
      <c r="AP154" s="41" t="str">
        <f t="shared" si="35"/>
        <v/>
      </c>
      <c r="AQ154" s="41" t="str">
        <f t="shared" si="35"/>
        <v/>
      </c>
      <c r="AR154" s="112" t="str">
        <f t="shared" si="35"/>
        <v/>
      </c>
      <c r="AS154" s="123" t="str">
        <f t="shared" si="77"/>
        <v/>
      </c>
      <c r="AT154" s="41">
        <f t="shared" si="36"/>
        <v>438.1477497882737</v>
      </c>
      <c r="AU154" s="41" t="str">
        <f t="shared" si="36"/>
        <v/>
      </c>
      <c r="AV154" s="41" t="str">
        <f t="shared" si="36"/>
        <v/>
      </c>
      <c r="AW154" s="41" t="str">
        <f t="shared" si="36"/>
        <v/>
      </c>
      <c r="AX154" s="41" t="str">
        <f t="shared" si="36"/>
        <v/>
      </c>
      <c r="AY154" s="41" t="str">
        <f t="shared" si="36"/>
        <v/>
      </c>
      <c r="AZ154" s="41">
        <f t="shared" si="36"/>
        <v>132.17010560379353</v>
      </c>
      <c r="BA154" s="53"/>
      <c r="BB154" s="147" cm="1">
        <f t="array" ref="BB154:BE154">IFERROR(_xlfn._xlws.SORT(_xlfn.UNIQUE(_xlfn._xlws.FILTER($AC154:$AZ154,ISNUMBER($AC154:$AZ154)),TRUE),,,TRUE),"")</f>
        <v>-672.17345985794952</v>
      </c>
      <c r="BC154" s="51">
        <v>132.17010560379353</v>
      </c>
      <c r="BD154" s="51">
        <v>438.1477497882737</v>
      </c>
      <c r="BE154" s="51">
        <v>658.27616852946244</v>
      </c>
      <c r="BF154" s="51"/>
      <c r="BG154" s="51"/>
      <c r="BH154" s="51"/>
      <c r="BI154" s="51"/>
      <c r="BJ154" s="51">
        <f t="shared" si="78"/>
        <v>441.05737250347858</v>
      </c>
      <c r="BK154" s="51">
        <f t="shared" si="37"/>
        <v>441.05737250347858</v>
      </c>
      <c r="BL154" s="51">
        <f t="shared" si="37"/>
        <v>441.05737250347858</v>
      </c>
      <c r="BM154" s="51">
        <f t="shared" si="37"/>
        <v>441.05737250347858</v>
      </c>
      <c r="BN154" s="51" t="str">
        <f t="shared" si="37"/>
        <v/>
      </c>
      <c r="BO154" s="51" t="str">
        <f t="shared" si="37"/>
        <v/>
      </c>
      <c r="BP154" s="51" t="str">
        <f t="shared" si="37"/>
        <v/>
      </c>
      <c r="BQ154" s="148" t="str">
        <f t="shared" si="37"/>
        <v/>
      </c>
      <c r="BR154" s="170">
        <f t="shared" si="53"/>
        <v>4</v>
      </c>
      <c r="BS154" s="172">
        <f t="shared" si="54"/>
        <v>804.34356546174308</v>
      </c>
      <c r="BT154" s="172" t="str">
        <f t="shared" si="38"/>
        <v>hole</v>
      </c>
      <c r="BU154" s="172">
        <f t="shared" si="38"/>
        <v>220.12841874118874</v>
      </c>
      <c r="BV154" s="172">
        <f t="shared" si="38"/>
        <v>0</v>
      </c>
      <c r="BW154" s="172">
        <f t="shared" si="38"/>
        <v>0</v>
      </c>
      <c r="BX154" s="172">
        <f t="shared" si="38"/>
        <v>0</v>
      </c>
      <c r="BY154" s="173">
        <f t="shared" si="38"/>
        <v>0</v>
      </c>
      <c r="BZ154" s="123" cm="1">
        <f t="array" ref="BZ154">IF(ISEVEN(BR154),SUM(BS154:BY154),SUM(ABS(BS154:BY154)))</f>
        <v>1024.4719842029317</v>
      </c>
      <c r="CA154" s="112">
        <f t="shared" si="39"/>
        <v>27402.049574465593</v>
      </c>
      <c r="CB154" s="126">
        <f t="shared" si="55"/>
        <v>-270.00167712707798</v>
      </c>
      <c r="CC154" s="41">
        <f t="shared" si="40"/>
        <v>0</v>
      </c>
      <c r="CD154" s="41">
        <f t="shared" si="40"/>
        <v>548.21195915886801</v>
      </c>
      <c r="CE154" s="41">
        <f t="shared" si="40"/>
        <v>0</v>
      </c>
      <c r="CF154" s="41">
        <f t="shared" si="40"/>
        <v>0</v>
      </c>
      <c r="CG154" s="41">
        <f t="shared" si="40"/>
        <v>0</v>
      </c>
      <c r="CH154" s="112">
        <f t="shared" si="40"/>
        <v>0</v>
      </c>
      <c r="CI154" s="196">
        <f t="shared" si="56"/>
        <v>-94.192014466331145</v>
      </c>
      <c r="CJ154" s="2">
        <f t="shared" si="57"/>
        <v>441.05737250347858</v>
      </c>
      <c r="CK154" s="200">
        <f t="shared" ref="CK154" si="143">(CI154-xc)*COS(RADIANS(p)) + (CJ154-yc)*SIN(RADIANS(p))</f>
        <v>23.171548583554326</v>
      </c>
      <c r="CL154" s="201">
        <f t="shared" ref="CL154:CL185" si="144">-(CI154-xc)*SIN(RADIANS(p)) +(CJ154-yc)*COS(RADIANS(p))</f>
        <v>450.40739421676659</v>
      </c>
      <c r="CN154" s="126">
        <f t="shared" ref="CN154:CN185" si="145">+C154-yc</f>
        <v>441.05737250347858</v>
      </c>
      <c r="CO154" s="50">
        <f t="shared" si="61"/>
        <v>3.6480621224904124E-3</v>
      </c>
      <c r="CP154" s="40">
        <f t="shared" si="44"/>
        <v>25.5</v>
      </c>
      <c r="CQ154" s="41">
        <f t="shared" si="62"/>
        <v>698752.26414887258</v>
      </c>
      <c r="CR154" s="41">
        <f t="shared" ref="CR154:CR184" si="146">+CQ154*COS(RADIANS(p))</f>
        <v>674942.85811935703</v>
      </c>
      <c r="CS154" s="41">
        <f t="shared" ref="CS154:CS184" si="147">+CQ154*SIN(RADIANS(p))</f>
        <v>180850.39377023553</v>
      </c>
      <c r="CT154" s="41">
        <f t="shared" si="65"/>
        <v>303999253.97075641</v>
      </c>
      <c r="CU154" s="112">
        <f t="shared" si="66"/>
        <v>4190583.6856019432</v>
      </c>
      <c r="CW154" s="21">
        <v>11</v>
      </c>
      <c r="CX154" s="41">
        <v>32</v>
      </c>
      <c r="CY154" s="41">
        <v>113.78079721700638</v>
      </c>
      <c r="CZ154" s="51">
        <f t="shared" ref="CZ154" si="148">CY154-yc</f>
        <v>113.78079721700638</v>
      </c>
      <c r="DA154" s="50">
        <f t="shared" si="68"/>
        <v>2.8405000829182271E-3</v>
      </c>
      <c r="DB154" s="40">
        <f t="shared" si="46"/>
        <v>568.10001658364547</v>
      </c>
      <c r="DC154" s="40">
        <f t="shared" si="47"/>
        <v>25.5</v>
      </c>
      <c r="DD154" s="51">
        <f t="shared" si="48"/>
        <v>374.5</v>
      </c>
      <c r="DE154" s="39">
        <f t="shared" si="69"/>
        <v>301190.77088496066</v>
      </c>
      <c r="DF154" s="41">
        <v>-680</v>
      </c>
      <c r="DG154" s="51">
        <v>300</v>
      </c>
      <c r="DH154" s="41">
        <f t="shared" ref="DH154:DH171" si="149">+DE154*COS(RADIANS(p))</f>
        <v>290927.94423769705</v>
      </c>
      <c r="DI154" s="41">
        <f t="shared" ref="DI154:DI171" si="150">+DE154*SIN(RADIANS(p))</f>
        <v>77953.907714137618</v>
      </c>
      <c r="DJ154" s="41">
        <f t="shared" si="51"/>
        <v>87278383.271309122</v>
      </c>
      <c r="DK154" s="112">
        <f t="shared" si="52"/>
        <v>-53008657.245613582</v>
      </c>
    </row>
    <row r="155" spans="2:115" x14ac:dyDescent="0.25">
      <c r="B155" s="129">
        <v>12</v>
      </c>
      <c r="C155" s="114">
        <f>+$D$77-(B155-0.5)*$G$136</f>
        <v>414.30988697239769</v>
      </c>
      <c r="D155" s="41">
        <f t="shared" si="72"/>
        <v>-771.99643483465684</v>
      </c>
      <c r="E155" s="41">
        <f t="shared" si="72"/>
        <v>908.73982241474766</v>
      </c>
      <c r="F155" s="41">
        <f t="shared" si="72"/>
        <v>665.44313567707866</v>
      </c>
      <c r="G155" s="41">
        <f t="shared" si="72"/>
        <v>1178.1729928383222</v>
      </c>
      <c r="H155" s="41">
        <f t="shared" si="72"/>
        <v>3864.4475313528724</v>
      </c>
      <c r="I155" s="41">
        <f t="shared" si="72"/>
        <v>-2343.9513710433707</v>
      </c>
      <c r="J155" s="41">
        <f t="shared" si="72"/>
        <v>-887.47113493804602</v>
      </c>
      <c r="K155" s="121">
        <f t="shared" si="72"/>
        <v>-699.76914329544775</v>
      </c>
      <c r="L155" s="126">
        <f t="shared" si="73"/>
        <v>0.74422619659789924</v>
      </c>
      <c r="M155" s="41">
        <f t="shared" si="32"/>
        <v>-505.47373995834744</v>
      </c>
      <c r="N155" s="41">
        <f t="shared" si="32"/>
        <v>-266.3054266919961</v>
      </c>
      <c r="O155" s="41">
        <f t="shared" si="32"/>
        <v>361.67641191059624</v>
      </c>
      <c r="P155" s="41">
        <f t="shared" si="32"/>
        <v>3091.7068703216173</v>
      </c>
      <c r="Q155" s="41">
        <f t="shared" si="32"/>
        <v>-1919.6873023314433</v>
      </c>
      <c r="R155" s="41">
        <f t="shared" si="32"/>
        <v>-680.41589885602934</v>
      </c>
      <c r="S155" s="112">
        <f t="shared" si="32"/>
        <v>-454.82016901713007</v>
      </c>
      <c r="T155" s="123">
        <f t="shared" si="74"/>
        <v>0.74422619659818046</v>
      </c>
      <c r="U155" s="41">
        <f t="shared" si="33"/>
        <v>484.47575370281925</v>
      </c>
      <c r="V155" s="41">
        <f t="shared" si="33"/>
        <v>458.38789959506198</v>
      </c>
      <c r="W155" s="41">
        <f t="shared" si="33"/>
        <v>933.22401856000442</v>
      </c>
      <c r="X155" s="41">
        <f t="shared" si="33"/>
        <v>3091.7068703216173</v>
      </c>
      <c r="Y155" s="41">
        <f t="shared" si="33"/>
        <v>-929.73780867027631</v>
      </c>
      <c r="Z155" s="41">
        <f t="shared" si="33"/>
        <v>44.277427431028769</v>
      </c>
      <c r="AA155" s="41">
        <f t="shared" si="33"/>
        <v>116.72743763227835</v>
      </c>
      <c r="AB155" s="53"/>
      <c r="AC155" s="126" t="str">
        <f t="shared" si="75"/>
        <v/>
      </c>
      <c r="AD155" s="41" t="str">
        <f t="shared" si="34"/>
        <v/>
      </c>
      <c r="AE155" s="41">
        <f t="shared" si="34"/>
        <v>665.44313567707866</v>
      </c>
      <c r="AF155" s="41" t="str">
        <f t="shared" si="34"/>
        <v/>
      </c>
      <c r="AG155" s="41" t="str">
        <f t="shared" si="34"/>
        <v/>
      </c>
      <c r="AH155" s="41" t="str">
        <f t="shared" si="34"/>
        <v/>
      </c>
      <c r="AI155" s="41" t="str">
        <f t="shared" si="34"/>
        <v/>
      </c>
      <c r="AJ155" s="112">
        <f t="shared" si="34"/>
        <v>-699.76914329544775</v>
      </c>
      <c r="AK155" s="126" t="str">
        <f t="shared" si="76"/>
        <v/>
      </c>
      <c r="AL155" s="41" t="str">
        <f t="shared" si="35"/>
        <v/>
      </c>
      <c r="AM155" s="41" t="str">
        <f t="shared" si="35"/>
        <v/>
      </c>
      <c r="AN155" s="41" t="str">
        <f t="shared" si="35"/>
        <v/>
      </c>
      <c r="AO155" s="41" t="str">
        <f t="shared" si="35"/>
        <v/>
      </c>
      <c r="AP155" s="41" t="str">
        <f t="shared" si="35"/>
        <v/>
      </c>
      <c r="AQ155" s="41" t="str">
        <f t="shared" si="35"/>
        <v/>
      </c>
      <c r="AR155" s="112" t="str">
        <f t="shared" si="35"/>
        <v/>
      </c>
      <c r="AS155" s="123" t="str">
        <f t="shared" si="77"/>
        <v/>
      </c>
      <c r="AT155" s="41" t="str">
        <f t="shared" si="36"/>
        <v/>
      </c>
      <c r="AU155" s="41">
        <f t="shared" si="36"/>
        <v>458.38789959506198</v>
      </c>
      <c r="AV155" s="41" t="str">
        <f t="shared" si="36"/>
        <v/>
      </c>
      <c r="AW155" s="41" t="str">
        <f t="shared" si="36"/>
        <v/>
      </c>
      <c r="AX155" s="41" t="str">
        <f t="shared" si="36"/>
        <v/>
      </c>
      <c r="AY155" s="41" t="str">
        <f t="shared" si="36"/>
        <v/>
      </c>
      <c r="AZ155" s="41">
        <f t="shared" si="36"/>
        <v>116.72743763227835</v>
      </c>
      <c r="BA155" s="53"/>
      <c r="BB155" s="147" cm="1">
        <f t="array" ref="BB155:BE155">IFERROR(_xlfn._xlws.SORT(_xlfn.UNIQUE(_xlfn._xlws.FILTER($AC155:$AZ155,ISNUMBER($AC155:$AZ155)),TRUE),,,TRUE),"")</f>
        <v>-699.76914329544775</v>
      </c>
      <c r="BC155" s="51">
        <v>116.72743763227835</v>
      </c>
      <c r="BD155" s="51">
        <v>458.38789959506198</v>
      </c>
      <c r="BE155" s="51">
        <v>665.44313567707866</v>
      </c>
      <c r="BF155" s="51"/>
      <c r="BG155" s="51"/>
      <c r="BH155" s="51"/>
      <c r="BI155" s="51"/>
      <c r="BJ155" s="51">
        <f t="shared" si="78"/>
        <v>414.30988697239769</v>
      </c>
      <c r="BK155" s="51">
        <f t="shared" si="37"/>
        <v>414.30988697239769</v>
      </c>
      <c r="BL155" s="51">
        <f t="shared" si="37"/>
        <v>414.30988697239769</v>
      </c>
      <c r="BM155" s="51">
        <f t="shared" si="37"/>
        <v>414.30988697239769</v>
      </c>
      <c r="BN155" s="51" t="str">
        <f t="shared" si="37"/>
        <v/>
      </c>
      <c r="BO155" s="51" t="str">
        <f t="shared" si="37"/>
        <v/>
      </c>
      <c r="BP155" s="51" t="str">
        <f t="shared" si="37"/>
        <v/>
      </c>
      <c r="BQ155" s="148" t="str">
        <f t="shared" si="37"/>
        <v/>
      </c>
      <c r="BR155" s="170">
        <f t="shared" si="53"/>
        <v>4</v>
      </c>
      <c r="BS155" s="172">
        <f t="shared" si="54"/>
        <v>816.49658092772609</v>
      </c>
      <c r="BT155" s="172" t="str">
        <f t="shared" si="38"/>
        <v>hole</v>
      </c>
      <c r="BU155" s="172">
        <f t="shared" si="38"/>
        <v>207.05523608201668</v>
      </c>
      <c r="BV155" s="172">
        <f t="shared" si="38"/>
        <v>0</v>
      </c>
      <c r="BW155" s="172">
        <f t="shared" si="38"/>
        <v>0</v>
      </c>
      <c r="BX155" s="172">
        <f t="shared" si="38"/>
        <v>0</v>
      </c>
      <c r="BY155" s="173">
        <f t="shared" si="38"/>
        <v>0</v>
      </c>
      <c r="BZ155" s="123" cm="1">
        <f t="array" ref="BZ155">IF(ISEVEN(BR155),SUM(BS155:BY155),SUM(ABS(BS155:BY155)))</f>
        <v>1023.5518170097428</v>
      </c>
      <c r="CA155" s="112">
        <f t="shared" si="39"/>
        <v>27377.437415779594</v>
      </c>
      <c r="CB155" s="126">
        <f t="shared" si="55"/>
        <v>-291.5208528315847</v>
      </c>
      <c r="CC155" s="41">
        <f t="shared" si="40"/>
        <v>0</v>
      </c>
      <c r="CD155" s="41">
        <f t="shared" si="40"/>
        <v>561.91551763607026</v>
      </c>
      <c r="CE155" s="41">
        <f t="shared" si="40"/>
        <v>0</v>
      </c>
      <c r="CF155" s="41">
        <f t="shared" si="40"/>
        <v>0</v>
      </c>
      <c r="CG155" s="41">
        <f t="shared" si="40"/>
        <v>0</v>
      </c>
      <c r="CH155" s="112">
        <f t="shared" si="40"/>
        <v>0</v>
      </c>
      <c r="CI155" s="196">
        <f t="shared" si="56"/>
        <v>-118.87842649658486</v>
      </c>
      <c r="CJ155" s="2">
        <f t="shared" si="57"/>
        <v>414.30988697239769</v>
      </c>
      <c r="CK155" s="200">
        <f t="shared" ref="CK155" si="151">(CI155-xc)*COS(RADIANS(p)) + (CJ155-yc)*SIN(RADIANS(p))</f>
        <v>-7.5964530189287416</v>
      </c>
      <c r="CL155" s="201">
        <f t="shared" ref="CL155:CL186" si="152">-(CI155-xc)*SIN(RADIANS(p)) +(CJ155-yc)*COS(RADIANS(p))</f>
        <v>430.96062074268002</v>
      </c>
      <c r="CN155" s="126">
        <f t="shared" ref="CN155:CN186" si="153">+C155-yc</f>
        <v>414.30988697239769</v>
      </c>
      <c r="CO155" s="50">
        <f t="shared" si="61"/>
        <v>3.5820621224904124E-3</v>
      </c>
      <c r="CP155" s="40">
        <f t="shared" si="44"/>
        <v>25.5</v>
      </c>
      <c r="CQ155" s="41">
        <f t="shared" si="62"/>
        <v>698124.65410237969</v>
      </c>
      <c r="CR155" s="41">
        <f t="shared" ref="CR155:CR185" si="154">+CQ155*COS(RADIANS(p))</f>
        <v>674336.63336661109</v>
      </c>
      <c r="CS155" s="41">
        <f t="shared" ref="CS155:CS185" si="155">+CQ155*SIN(RADIANS(p))</f>
        <v>180687.95633730551</v>
      </c>
      <c r="CT155" s="41">
        <f t="shared" si="65"/>
        <v>290612534.10520375</v>
      </c>
      <c r="CU155" s="112">
        <f t="shared" si="66"/>
        <v>-1372587.5714025891</v>
      </c>
      <c r="CW155" s="21">
        <v>12</v>
      </c>
      <c r="CX155" s="41">
        <v>32</v>
      </c>
      <c r="CY155" s="41">
        <v>-79.40436804080727</v>
      </c>
      <c r="CZ155" s="51">
        <f t="shared" ref="CZ155" si="156">CY155-yc</f>
        <v>-79.40436804080727</v>
      </c>
      <c r="DA155" s="50">
        <f t="shared" si="68"/>
        <v>2.3638115025206483E-3</v>
      </c>
      <c r="DB155" s="40">
        <f t="shared" si="46"/>
        <v>472.76230050412966</v>
      </c>
      <c r="DC155" s="40">
        <f t="shared" si="47"/>
        <v>25.5</v>
      </c>
      <c r="DD155" s="51">
        <f t="shared" si="48"/>
        <v>374.5</v>
      </c>
      <c r="DE155" s="39">
        <f t="shared" si="69"/>
        <v>301190.77088496066</v>
      </c>
      <c r="DF155" s="41">
        <v>-680</v>
      </c>
      <c r="DG155" s="51">
        <v>100</v>
      </c>
      <c r="DH155" s="41">
        <f t="shared" ref="DH155:DH172" si="157">+DE155*COS(RADIANS(p))</f>
        <v>290927.94423769705</v>
      </c>
      <c r="DI155" s="41">
        <f t="shared" ref="DI155:DI172" si="158">+DE155*SIN(RADIANS(p))</f>
        <v>77953.907714137618</v>
      </c>
      <c r="DJ155" s="41">
        <f t="shared" si="51"/>
        <v>29092794.423769705</v>
      </c>
      <c r="DK155" s="112">
        <f t="shared" si="52"/>
        <v>-53008657.245613582</v>
      </c>
    </row>
    <row r="156" spans="2:115" x14ac:dyDescent="0.25">
      <c r="B156" s="129">
        <v>13</v>
      </c>
      <c r="C156" s="114">
        <f>+$D$77-(B156-0.5)*$G$136</f>
        <v>387.56240144131687</v>
      </c>
      <c r="D156" s="41">
        <f t="shared" si="72"/>
        <v>-871.81940981136381</v>
      </c>
      <c r="E156" s="41">
        <f t="shared" si="72"/>
        <v>955.06782632929321</v>
      </c>
      <c r="F156" s="41">
        <f t="shared" si="72"/>
        <v>672.61010282469488</v>
      </c>
      <c r="G156" s="41">
        <f t="shared" si="72"/>
        <v>1162.7303248668072</v>
      </c>
      <c r="H156" s="41">
        <f t="shared" si="72"/>
        <v>3764.6245563761649</v>
      </c>
      <c r="I156" s="41">
        <f t="shared" si="72"/>
        <v>-2297.6233671288255</v>
      </c>
      <c r="J156" s="41">
        <f t="shared" si="72"/>
        <v>-880.30416779042969</v>
      </c>
      <c r="K156" s="121">
        <f t="shared" si="72"/>
        <v>-715.21181126696285</v>
      </c>
      <c r="L156" s="126">
        <f t="shared" si="73"/>
        <v>-99.078748780109393</v>
      </c>
      <c r="M156" s="41">
        <f t="shared" si="32"/>
        <v>-459.14573604380212</v>
      </c>
      <c r="N156" s="41">
        <f t="shared" si="32"/>
        <v>-259.13845954437988</v>
      </c>
      <c r="O156" s="41">
        <f t="shared" si="32"/>
        <v>346.23374393908108</v>
      </c>
      <c r="P156" s="41">
        <f t="shared" si="32"/>
        <v>2991.8838953449094</v>
      </c>
      <c r="Q156" s="41">
        <f t="shared" si="32"/>
        <v>-1873.3592984168977</v>
      </c>
      <c r="R156" s="41">
        <f t="shared" si="32"/>
        <v>-673.24893170841312</v>
      </c>
      <c r="S156" s="112">
        <f t="shared" si="32"/>
        <v>-470.26283698864518</v>
      </c>
      <c r="T156" s="123">
        <f t="shared" si="74"/>
        <v>-99.078748780109109</v>
      </c>
      <c r="U156" s="41">
        <f t="shared" si="33"/>
        <v>530.80375761736457</v>
      </c>
      <c r="V156" s="41">
        <f t="shared" si="33"/>
        <v>465.55486674267831</v>
      </c>
      <c r="W156" s="41">
        <f t="shared" si="33"/>
        <v>917.7813505884892</v>
      </c>
      <c r="X156" s="41">
        <f t="shared" si="33"/>
        <v>2991.8838953449094</v>
      </c>
      <c r="Y156" s="41">
        <f t="shared" si="33"/>
        <v>-883.40980475573099</v>
      </c>
      <c r="Z156" s="41">
        <f t="shared" si="33"/>
        <v>51.444394578645017</v>
      </c>
      <c r="AA156" s="41">
        <f t="shared" si="33"/>
        <v>101.28476966076323</v>
      </c>
      <c r="AB156" s="53"/>
      <c r="AC156" s="126" t="str">
        <f t="shared" si="75"/>
        <v/>
      </c>
      <c r="AD156" s="41" t="str">
        <f t="shared" si="34"/>
        <v/>
      </c>
      <c r="AE156" s="41">
        <f t="shared" si="34"/>
        <v>672.61010282469488</v>
      </c>
      <c r="AF156" s="41" t="str">
        <f t="shared" si="34"/>
        <v/>
      </c>
      <c r="AG156" s="41" t="str">
        <f t="shared" si="34"/>
        <v/>
      </c>
      <c r="AH156" s="41" t="str">
        <f t="shared" si="34"/>
        <v/>
      </c>
      <c r="AI156" s="41" t="str">
        <f t="shared" si="34"/>
        <v/>
      </c>
      <c r="AJ156" s="112">
        <f t="shared" si="34"/>
        <v>-715.21181126696285</v>
      </c>
      <c r="AK156" s="126" t="str">
        <f t="shared" si="76"/>
        <v/>
      </c>
      <c r="AL156" s="41" t="str">
        <f t="shared" si="35"/>
        <v/>
      </c>
      <c r="AM156" s="41" t="str">
        <f t="shared" si="35"/>
        <v/>
      </c>
      <c r="AN156" s="41" t="str">
        <f t="shared" si="35"/>
        <v/>
      </c>
      <c r="AO156" s="41" t="str">
        <f t="shared" si="35"/>
        <v/>
      </c>
      <c r="AP156" s="41" t="str">
        <f t="shared" si="35"/>
        <v/>
      </c>
      <c r="AQ156" s="41" t="str">
        <f t="shared" si="35"/>
        <v/>
      </c>
      <c r="AR156" s="112" t="str">
        <f t="shared" si="35"/>
        <v/>
      </c>
      <c r="AS156" s="123" t="str">
        <f t="shared" si="77"/>
        <v/>
      </c>
      <c r="AT156" s="41" t="str">
        <f t="shared" si="36"/>
        <v/>
      </c>
      <c r="AU156" s="41">
        <f t="shared" si="36"/>
        <v>465.55486674267831</v>
      </c>
      <c r="AV156" s="41" t="str">
        <f t="shared" si="36"/>
        <v/>
      </c>
      <c r="AW156" s="41" t="str">
        <f t="shared" si="36"/>
        <v/>
      </c>
      <c r="AX156" s="41" t="str">
        <f t="shared" si="36"/>
        <v/>
      </c>
      <c r="AY156" s="41" t="str">
        <f t="shared" si="36"/>
        <v/>
      </c>
      <c r="AZ156" s="41">
        <f t="shared" si="36"/>
        <v>101.28476966076323</v>
      </c>
      <c r="BA156" s="53"/>
      <c r="BB156" s="147" cm="1">
        <f t="array" ref="BB156:BE156">IFERROR(_xlfn._xlws.SORT(_xlfn.UNIQUE(_xlfn._xlws.FILTER($AC156:$AZ156,ISNUMBER($AC156:$AZ156)),TRUE),,,TRUE),"")</f>
        <v>-715.21181126696285</v>
      </c>
      <c r="BC156" s="51">
        <v>101.28476966076323</v>
      </c>
      <c r="BD156" s="51">
        <v>465.55486674267831</v>
      </c>
      <c r="BE156" s="51">
        <v>672.61010282469488</v>
      </c>
      <c r="BF156" s="51"/>
      <c r="BG156" s="51"/>
      <c r="BH156" s="51"/>
      <c r="BI156" s="51"/>
      <c r="BJ156" s="51">
        <f t="shared" si="78"/>
        <v>387.56240144131687</v>
      </c>
      <c r="BK156" s="51">
        <f t="shared" si="37"/>
        <v>387.56240144131687</v>
      </c>
      <c r="BL156" s="51">
        <f t="shared" si="37"/>
        <v>387.56240144131687</v>
      </c>
      <c r="BM156" s="51">
        <f t="shared" si="37"/>
        <v>387.56240144131687</v>
      </c>
      <c r="BN156" s="51" t="str">
        <f t="shared" si="37"/>
        <v/>
      </c>
      <c r="BO156" s="51" t="str">
        <f t="shared" si="37"/>
        <v/>
      </c>
      <c r="BP156" s="51" t="str">
        <f t="shared" si="37"/>
        <v/>
      </c>
      <c r="BQ156" s="148" t="str">
        <f t="shared" si="37"/>
        <v/>
      </c>
      <c r="BR156" s="170">
        <f t="shared" si="53"/>
        <v>4</v>
      </c>
      <c r="BS156" s="172">
        <f t="shared" si="54"/>
        <v>816.49658092772609</v>
      </c>
      <c r="BT156" s="172" t="str">
        <f t="shared" si="38"/>
        <v>hole</v>
      </c>
      <c r="BU156" s="172">
        <f t="shared" si="38"/>
        <v>207.05523608201656</v>
      </c>
      <c r="BV156" s="172">
        <f t="shared" si="38"/>
        <v>0</v>
      </c>
      <c r="BW156" s="172">
        <f t="shared" si="38"/>
        <v>0</v>
      </c>
      <c r="BX156" s="172">
        <f t="shared" si="38"/>
        <v>0</v>
      </c>
      <c r="BY156" s="173">
        <f t="shared" si="38"/>
        <v>0</v>
      </c>
      <c r="BZ156" s="123" cm="1">
        <f t="array" ref="BZ156">IF(ISEVEN(BR156),SUM(BS156:BY156),SUM(ABS(BS156:BY156)))</f>
        <v>1023.5518170097426</v>
      </c>
      <c r="CA156" s="112">
        <f t="shared" si="39"/>
        <v>27377.437415779594</v>
      </c>
      <c r="CB156" s="126">
        <f t="shared" si="55"/>
        <v>-306.96352080309981</v>
      </c>
      <c r="CC156" s="41">
        <f t="shared" si="40"/>
        <v>0</v>
      </c>
      <c r="CD156" s="41">
        <f t="shared" si="40"/>
        <v>569.0824847836866</v>
      </c>
      <c r="CE156" s="41">
        <f t="shared" si="40"/>
        <v>0</v>
      </c>
      <c r="CF156" s="41">
        <f t="shared" si="40"/>
        <v>0</v>
      </c>
      <c r="CG156" s="41">
        <f t="shared" si="40"/>
        <v>0</v>
      </c>
      <c r="CH156" s="112">
        <f t="shared" si="40"/>
        <v>0</v>
      </c>
      <c r="CI156" s="196">
        <f t="shared" si="56"/>
        <v>-129.74737063749163</v>
      </c>
      <c r="CJ156" s="2">
        <f t="shared" si="57"/>
        <v>387.56240144131687</v>
      </c>
      <c r="CK156" s="200">
        <f t="shared" ref="CK156" si="159">(CI156-xc)*COS(RADIANS(p)) + (CJ156-yc)*SIN(RADIANS(p))</f>
        <v>-25.017805533171668</v>
      </c>
      <c r="CL156" s="201">
        <f t="shared" ref="CL156:CL187" si="160">-(CI156-xc)*SIN(RADIANS(p)) +(CJ156-yc)*COS(RADIANS(p))</f>
        <v>407.93762342373805</v>
      </c>
      <c r="CN156" s="126">
        <f t="shared" ref="CN156:CN187" si="161">+C156-yc</f>
        <v>387.56240144131687</v>
      </c>
      <c r="CO156" s="50">
        <f t="shared" si="61"/>
        <v>3.5160621224904123E-3</v>
      </c>
      <c r="CP156" s="40">
        <f t="shared" si="44"/>
        <v>25.5</v>
      </c>
      <c r="CQ156" s="41">
        <f t="shared" si="62"/>
        <v>698124.65410237969</v>
      </c>
      <c r="CR156" s="41">
        <f t="shared" ref="CR156:CR186" si="162">+CQ156*COS(RADIANS(p))</f>
        <v>674336.63336661109</v>
      </c>
      <c r="CS156" s="41">
        <f t="shared" ref="CS156:CS186" si="163">+CQ156*SIN(RADIANS(p))</f>
        <v>180687.95633730551</v>
      </c>
      <c r="CT156" s="41">
        <f t="shared" si="65"/>
        <v>275087283.60313988</v>
      </c>
      <c r="CU156" s="112">
        <f t="shared" si="66"/>
        <v>-4520416.1538329227</v>
      </c>
      <c r="CW156" s="21">
        <v>13</v>
      </c>
      <c r="CX156" s="41">
        <v>32</v>
      </c>
      <c r="CY156" s="41">
        <v>-272.58953329862095</v>
      </c>
      <c r="CZ156" s="51">
        <f t="shared" ref="CZ156" si="164">CY156-yc</f>
        <v>-272.58953329862095</v>
      </c>
      <c r="DA156" s="50">
        <f t="shared" si="68"/>
        <v>1.8871229221230695E-3</v>
      </c>
      <c r="DB156" s="40">
        <f t="shared" si="46"/>
        <v>377.4245844246139</v>
      </c>
      <c r="DC156" s="40">
        <f t="shared" si="47"/>
        <v>25.418774628723526</v>
      </c>
      <c r="DD156" s="51">
        <f t="shared" si="48"/>
        <v>352.0058097958904</v>
      </c>
      <c r="DE156" s="39">
        <f t="shared" si="69"/>
        <v>283099.86971537798</v>
      </c>
      <c r="DF156" s="41">
        <v>-680</v>
      </c>
      <c r="DG156" s="51">
        <v>-100</v>
      </c>
      <c r="DH156" s="41">
        <f t="shared" ref="DH156:DH173" si="165">+DE156*COS(RADIANS(p))</f>
        <v>273453.47557715408</v>
      </c>
      <c r="DI156" s="41">
        <f t="shared" ref="DI156:DI173" si="166">+DE156*SIN(RADIANS(p))</f>
        <v>73271.637948382166</v>
      </c>
      <c r="DJ156" s="41">
        <f t="shared" si="51"/>
        <v>-27345347.557715409</v>
      </c>
      <c r="DK156" s="112">
        <f t="shared" si="52"/>
        <v>-49824713.804899871</v>
      </c>
    </row>
    <row r="157" spans="2:115" x14ac:dyDescent="0.25">
      <c r="B157" s="129">
        <v>14</v>
      </c>
      <c r="C157" s="114">
        <f>+$D$77-(B157-0.5)*$G$136</f>
        <v>360.81491591023604</v>
      </c>
      <c r="D157" s="41">
        <f t="shared" si="72"/>
        <v>-971.64238478807113</v>
      </c>
      <c r="E157" s="41">
        <f t="shared" si="72"/>
        <v>1001.3958302438384</v>
      </c>
      <c r="F157" s="41">
        <f t="shared" si="72"/>
        <v>679.77706997231121</v>
      </c>
      <c r="G157" s="41">
        <f t="shared" si="72"/>
        <v>1147.287656895292</v>
      </c>
      <c r="H157" s="41">
        <f t="shared" si="72"/>
        <v>3664.8015813994575</v>
      </c>
      <c r="I157" s="41">
        <f t="shared" si="72"/>
        <v>-2251.2953632142799</v>
      </c>
      <c r="J157" s="41">
        <f t="shared" si="72"/>
        <v>-873.13720064281347</v>
      </c>
      <c r="K157" s="121">
        <f t="shared" si="72"/>
        <v>-730.65447923847807</v>
      </c>
      <c r="L157" s="126">
        <f t="shared" si="73"/>
        <v>-198.90172375681641</v>
      </c>
      <c r="M157" s="41">
        <f t="shared" si="32"/>
        <v>-412.81773212925668</v>
      </c>
      <c r="N157" s="41">
        <f t="shared" si="32"/>
        <v>-251.97149239676358</v>
      </c>
      <c r="O157" s="41">
        <f t="shared" si="32"/>
        <v>330.79107596756597</v>
      </c>
      <c r="P157" s="41">
        <f t="shared" si="32"/>
        <v>2892.0609203682025</v>
      </c>
      <c r="Q157" s="41">
        <f t="shared" si="32"/>
        <v>-1827.0312945023525</v>
      </c>
      <c r="R157" s="41">
        <f t="shared" si="32"/>
        <v>-666.08196456079691</v>
      </c>
      <c r="S157" s="112">
        <f t="shared" si="32"/>
        <v>-485.70550496016034</v>
      </c>
      <c r="T157" s="123">
        <f t="shared" si="74"/>
        <v>-198.90172375681612</v>
      </c>
      <c r="U157" s="41">
        <f t="shared" si="33"/>
        <v>577.13176153191</v>
      </c>
      <c r="V157" s="41">
        <f t="shared" si="33"/>
        <v>472.72183389029448</v>
      </c>
      <c r="W157" s="41">
        <f t="shared" si="33"/>
        <v>902.33868261697421</v>
      </c>
      <c r="X157" s="41">
        <f t="shared" si="33"/>
        <v>2892.0609203682029</v>
      </c>
      <c r="Y157" s="41">
        <f t="shared" si="33"/>
        <v>-837.08180084118555</v>
      </c>
      <c r="Z157" s="41">
        <f t="shared" si="33"/>
        <v>58.611361726261265</v>
      </c>
      <c r="AA157" s="41">
        <f t="shared" si="33"/>
        <v>85.842101689248082</v>
      </c>
      <c r="AB157" s="53"/>
      <c r="AC157" s="126" t="str">
        <f t="shared" si="75"/>
        <v/>
      </c>
      <c r="AD157" s="41" t="str">
        <f t="shared" si="34"/>
        <v/>
      </c>
      <c r="AE157" s="41">
        <f t="shared" si="34"/>
        <v>679.77706997231121</v>
      </c>
      <c r="AF157" s="41" t="str">
        <f t="shared" si="34"/>
        <v/>
      </c>
      <c r="AG157" s="41" t="str">
        <f t="shared" si="34"/>
        <v/>
      </c>
      <c r="AH157" s="41" t="str">
        <f t="shared" si="34"/>
        <v/>
      </c>
      <c r="AI157" s="41" t="str">
        <f t="shared" si="34"/>
        <v/>
      </c>
      <c r="AJ157" s="112">
        <f t="shared" si="34"/>
        <v>-730.65447923847807</v>
      </c>
      <c r="AK157" s="126" t="str">
        <f t="shared" si="76"/>
        <v/>
      </c>
      <c r="AL157" s="41" t="str">
        <f t="shared" si="35"/>
        <v/>
      </c>
      <c r="AM157" s="41" t="str">
        <f t="shared" si="35"/>
        <v/>
      </c>
      <c r="AN157" s="41" t="str">
        <f t="shared" si="35"/>
        <v/>
      </c>
      <c r="AO157" s="41" t="str">
        <f t="shared" si="35"/>
        <v/>
      </c>
      <c r="AP157" s="41" t="str">
        <f t="shared" si="35"/>
        <v/>
      </c>
      <c r="AQ157" s="41" t="str">
        <f t="shared" si="35"/>
        <v/>
      </c>
      <c r="AR157" s="112" t="str">
        <f t="shared" si="35"/>
        <v/>
      </c>
      <c r="AS157" s="123" t="str">
        <f t="shared" si="77"/>
        <v/>
      </c>
      <c r="AT157" s="41" t="str">
        <f t="shared" si="36"/>
        <v/>
      </c>
      <c r="AU157" s="41">
        <f t="shared" si="36"/>
        <v>472.72183389029448</v>
      </c>
      <c r="AV157" s="41" t="str">
        <f t="shared" si="36"/>
        <v/>
      </c>
      <c r="AW157" s="41" t="str">
        <f t="shared" si="36"/>
        <v/>
      </c>
      <c r="AX157" s="41" t="str">
        <f t="shared" si="36"/>
        <v/>
      </c>
      <c r="AY157" s="41" t="str">
        <f t="shared" si="36"/>
        <v/>
      </c>
      <c r="AZ157" s="41">
        <f t="shared" si="36"/>
        <v>85.842101689248082</v>
      </c>
      <c r="BA157" s="53"/>
      <c r="BB157" s="147" cm="1">
        <f t="array" ref="BB157:BE157">IFERROR(_xlfn._xlws.SORT(_xlfn.UNIQUE(_xlfn._xlws.FILTER($AC157:$AZ157,ISNUMBER($AC157:$AZ157)),TRUE),,,TRUE),"")</f>
        <v>-730.65447923847807</v>
      </c>
      <c r="BC157" s="51">
        <v>85.842101689248082</v>
      </c>
      <c r="BD157" s="51">
        <v>472.72183389029448</v>
      </c>
      <c r="BE157" s="51">
        <v>679.77706997231121</v>
      </c>
      <c r="BF157" s="51"/>
      <c r="BG157" s="51"/>
      <c r="BH157" s="51"/>
      <c r="BI157" s="51"/>
      <c r="BJ157" s="51">
        <f t="shared" si="78"/>
        <v>360.81491591023604</v>
      </c>
      <c r="BK157" s="51">
        <f t="shared" si="37"/>
        <v>360.81491591023604</v>
      </c>
      <c r="BL157" s="51">
        <f t="shared" si="37"/>
        <v>360.81491591023604</v>
      </c>
      <c r="BM157" s="51">
        <f t="shared" si="37"/>
        <v>360.81491591023604</v>
      </c>
      <c r="BN157" s="51" t="str">
        <f t="shared" si="37"/>
        <v/>
      </c>
      <c r="BO157" s="51" t="str">
        <f t="shared" si="37"/>
        <v/>
      </c>
      <c r="BP157" s="51" t="str">
        <f t="shared" si="37"/>
        <v/>
      </c>
      <c r="BQ157" s="148" t="str">
        <f t="shared" si="37"/>
        <v/>
      </c>
      <c r="BR157" s="170">
        <f t="shared" si="53"/>
        <v>4</v>
      </c>
      <c r="BS157" s="172">
        <f t="shared" si="54"/>
        <v>816.4965809277262</v>
      </c>
      <c r="BT157" s="172" t="str">
        <f t="shared" si="38"/>
        <v>hole</v>
      </c>
      <c r="BU157" s="172">
        <f t="shared" si="38"/>
        <v>207.05523608201673</v>
      </c>
      <c r="BV157" s="172">
        <f t="shared" si="38"/>
        <v>0</v>
      </c>
      <c r="BW157" s="172">
        <f t="shared" si="38"/>
        <v>0</v>
      </c>
      <c r="BX157" s="172">
        <f t="shared" si="38"/>
        <v>0</v>
      </c>
      <c r="BY157" s="173">
        <f t="shared" si="38"/>
        <v>0</v>
      </c>
      <c r="BZ157" s="123" cm="1">
        <f t="array" ref="BZ157">IF(ISEVEN(BR157),SUM(BS157:BY157),SUM(ABS(BS157:BY157)))</f>
        <v>1023.551817009743</v>
      </c>
      <c r="CA157" s="112">
        <f t="shared" si="39"/>
        <v>27377.437415779601</v>
      </c>
      <c r="CB157" s="126">
        <f t="shared" si="55"/>
        <v>-322.40618877461498</v>
      </c>
      <c r="CC157" s="41">
        <f t="shared" si="40"/>
        <v>0</v>
      </c>
      <c r="CD157" s="41">
        <f t="shared" si="40"/>
        <v>576.24945193130281</v>
      </c>
      <c r="CE157" s="41">
        <f t="shared" si="40"/>
        <v>0</v>
      </c>
      <c r="CF157" s="41">
        <f t="shared" si="40"/>
        <v>0</v>
      </c>
      <c r="CG157" s="41">
        <f t="shared" si="40"/>
        <v>0</v>
      </c>
      <c r="CH157" s="112">
        <f t="shared" si="40"/>
        <v>0</v>
      </c>
      <c r="CI157" s="196">
        <f t="shared" si="56"/>
        <v>-140.61631477839825</v>
      </c>
      <c r="CJ157" s="2">
        <f t="shared" si="57"/>
        <v>360.81491591023604</v>
      </c>
      <c r="CK157" s="200">
        <f t="shared" ref="CK157" si="167">(CI157-xc)*COS(RADIANS(p)) + (CJ157-yc)*SIN(RADIANS(p))</f>
        <v>-42.439158047414452</v>
      </c>
      <c r="CL157" s="201">
        <f t="shared" ref="CL157:CL188" si="168">-(CI157-xc)*SIN(RADIANS(p)) +(CJ157-yc)*COS(RADIANS(p))</f>
        <v>384.91462610479596</v>
      </c>
      <c r="CN157" s="126">
        <f t="shared" ref="CN157:CN188" si="169">+C157-yc</f>
        <v>360.81491591023604</v>
      </c>
      <c r="CO157" s="50">
        <f t="shared" si="61"/>
        <v>3.4500621224904122E-3</v>
      </c>
      <c r="CP157" s="40">
        <f t="shared" si="44"/>
        <v>25.5</v>
      </c>
      <c r="CQ157" s="41">
        <f t="shared" si="62"/>
        <v>698124.65410237981</v>
      </c>
      <c r="CR157" s="41">
        <f t="shared" ref="CR157:CR187" si="170">+CQ157*COS(RADIANS(p))</f>
        <v>674336.6333666112</v>
      </c>
      <c r="CS157" s="41">
        <f t="shared" ref="CS157:CS187" si="171">+CQ157*SIN(RADIANS(p))</f>
        <v>180687.95633730554</v>
      </c>
      <c r="CT157" s="41">
        <f t="shared" si="65"/>
        <v>259562033.10107604</v>
      </c>
      <c r="CU157" s="112">
        <f t="shared" si="66"/>
        <v>-7668244.7362632314</v>
      </c>
      <c r="CW157" s="21">
        <v>14</v>
      </c>
      <c r="CX157" s="41">
        <v>32</v>
      </c>
      <c r="CY157" s="41">
        <v>-465.7746985564346</v>
      </c>
      <c r="CZ157" s="51">
        <f t="shared" ref="CZ157" si="172">CY157-yc</f>
        <v>-465.7746985564346</v>
      </c>
      <c r="DA157" s="50">
        <f t="shared" si="68"/>
        <v>1.4104343417254909E-3</v>
      </c>
      <c r="DB157" s="40">
        <f t="shared" si="46"/>
        <v>282.0868683450982</v>
      </c>
      <c r="DC157" s="40">
        <f t="shared" si="47"/>
        <v>23.284128632968823</v>
      </c>
      <c r="DD157" s="51">
        <f t="shared" si="48"/>
        <v>258.80273971212938</v>
      </c>
      <c r="DE157" s="39">
        <f t="shared" si="69"/>
        <v>208141.5131669855</v>
      </c>
      <c r="DF157" s="41">
        <v>-680</v>
      </c>
      <c r="DG157" s="51">
        <v>-300</v>
      </c>
      <c r="DH157" s="41">
        <f t="shared" ref="DH157:DH174" si="173">+DE157*COS(RADIANS(p))</f>
        <v>201049.26309087747</v>
      </c>
      <c r="DI157" s="41">
        <f t="shared" ref="DI157:DI174" si="174">+DE157*SIN(RADIANS(p))</f>
        <v>53870.987684072934</v>
      </c>
      <c r="DJ157" s="41">
        <f t="shared" si="51"/>
        <v>-60314778.927263245</v>
      </c>
      <c r="DK157" s="112">
        <f t="shared" si="52"/>
        <v>-36632271.625169598</v>
      </c>
    </row>
    <row r="158" spans="2:115" x14ac:dyDescent="0.25">
      <c r="B158" s="129">
        <v>15</v>
      </c>
      <c r="C158" s="114">
        <f>+$D$77-(B158-0.5)*$G$136</f>
        <v>334.06743037915521</v>
      </c>
      <c r="D158" s="41">
        <f t="shared" si="72"/>
        <v>-1071.4653597647782</v>
      </c>
      <c r="E158" s="41">
        <f t="shared" si="72"/>
        <v>1047.7238341583839</v>
      </c>
      <c r="F158" s="41">
        <f t="shared" si="72"/>
        <v>686.94403711992732</v>
      </c>
      <c r="G158" s="41">
        <f t="shared" si="72"/>
        <v>1131.8449889237768</v>
      </c>
      <c r="H158" s="41">
        <f t="shared" si="72"/>
        <v>3564.9786064227505</v>
      </c>
      <c r="I158" s="41">
        <f t="shared" si="72"/>
        <v>-2204.9673592997347</v>
      </c>
      <c r="J158" s="41">
        <f t="shared" si="72"/>
        <v>-865.97023349519725</v>
      </c>
      <c r="K158" s="121">
        <f t="shared" si="72"/>
        <v>-746.09714720999318</v>
      </c>
      <c r="L158" s="126">
        <f t="shared" si="73"/>
        <v>-298.72469873352338</v>
      </c>
      <c r="M158" s="41">
        <f t="shared" si="32"/>
        <v>-366.48972821471125</v>
      </c>
      <c r="N158" s="41">
        <f t="shared" si="32"/>
        <v>-244.80452524914739</v>
      </c>
      <c r="O158" s="41">
        <f t="shared" si="32"/>
        <v>315.34840799605081</v>
      </c>
      <c r="P158" s="41">
        <f t="shared" si="32"/>
        <v>2792.2379453914955</v>
      </c>
      <c r="Q158" s="41">
        <f t="shared" si="32"/>
        <v>-1780.7032905878068</v>
      </c>
      <c r="R158" s="41">
        <f t="shared" si="32"/>
        <v>-658.91499741318057</v>
      </c>
      <c r="S158" s="112">
        <f t="shared" si="32"/>
        <v>-501.14817293167545</v>
      </c>
      <c r="T158" s="123">
        <f t="shared" si="74"/>
        <v>-298.72469873352316</v>
      </c>
      <c r="U158" s="41">
        <f t="shared" si="33"/>
        <v>623.45976544645544</v>
      </c>
      <c r="V158" s="41">
        <f t="shared" si="33"/>
        <v>479.88880103791075</v>
      </c>
      <c r="W158" s="41">
        <f t="shared" si="33"/>
        <v>886.8960146454591</v>
      </c>
      <c r="X158" s="41">
        <f t="shared" si="33"/>
        <v>2792.2379453914955</v>
      </c>
      <c r="Y158" s="41">
        <f t="shared" si="33"/>
        <v>-790.75379692664012</v>
      </c>
      <c r="Z158" s="41">
        <f t="shared" si="33"/>
        <v>65.778328873877513</v>
      </c>
      <c r="AA158" s="41">
        <f t="shared" si="33"/>
        <v>70.399433717732933</v>
      </c>
      <c r="AB158" s="53"/>
      <c r="AC158" s="126" t="str">
        <f t="shared" si="75"/>
        <v/>
      </c>
      <c r="AD158" s="41" t="str">
        <f t="shared" si="34"/>
        <v/>
      </c>
      <c r="AE158" s="41">
        <f t="shared" si="34"/>
        <v>686.94403711992732</v>
      </c>
      <c r="AF158" s="41" t="str">
        <f t="shared" si="34"/>
        <v/>
      </c>
      <c r="AG158" s="41" t="str">
        <f t="shared" si="34"/>
        <v/>
      </c>
      <c r="AH158" s="41" t="str">
        <f t="shared" si="34"/>
        <v/>
      </c>
      <c r="AI158" s="41" t="str">
        <f t="shared" si="34"/>
        <v/>
      </c>
      <c r="AJ158" s="112">
        <f t="shared" si="34"/>
        <v>-746.09714720999318</v>
      </c>
      <c r="AK158" s="126" t="str">
        <f t="shared" si="76"/>
        <v/>
      </c>
      <c r="AL158" s="41" t="str">
        <f t="shared" si="35"/>
        <v/>
      </c>
      <c r="AM158" s="41" t="str">
        <f t="shared" si="35"/>
        <v/>
      </c>
      <c r="AN158" s="41" t="str">
        <f t="shared" si="35"/>
        <v/>
      </c>
      <c r="AO158" s="41" t="str">
        <f t="shared" si="35"/>
        <v/>
      </c>
      <c r="AP158" s="41" t="str">
        <f t="shared" si="35"/>
        <v/>
      </c>
      <c r="AQ158" s="41" t="str">
        <f t="shared" si="35"/>
        <v/>
      </c>
      <c r="AR158" s="112" t="str">
        <f t="shared" si="35"/>
        <v/>
      </c>
      <c r="AS158" s="123" t="str">
        <f t="shared" si="77"/>
        <v/>
      </c>
      <c r="AT158" s="41" t="str">
        <f t="shared" si="36"/>
        <v/>
      </c>
      <c r="AU158" s="41">
        <f t="shared" si="36"/>
        <v>479.88880103791075</v>
      </c>
      <c r="AV158" s="41" t="str">
        <f t="shared" si="36"/>
        <v/>
      </c>
      <c r="AW158" s="41" t="str">
        <f t="shared" si="36"/>
        <v/>
      </c>
      <c r="AX158" s="41" t="str">
        <f t="shared" si="36"/>
        <v/>
      </c>
      <c r="AY158" s="41" t="str">
        <f t="shared" si="36"/>
        <v/>
      </c>
      <c r="AZ158" s="41">
        <f t="shared" si="36"/>
        <v>70.399433717732933</v>
      </c>
      <c r="BA158" s="53"/>
      <c r="BB158" s="147" cm="1">
        <f t="array" ref="BB158:BE158">IFERROR(_xlfn._xlws.SORT(_xlfn.UNIQUE(_xlfn._xlws.FILTER($AC158:$AZ158,ISNUMBER($AC158:$AZ158)),TRUE),,,TRUE),"")</f>
        <v>-746.09714720999318</v>
      </c>
      <c r="BC158" s="51">
        <v>70.399433717732933</v>
      </c>
      <c r="BD158" s="51">
        <v>479.88880103791075</v>
      </c>
      <c r="BE158" s="51">
        <v>686.94403711992732</v>
      </c>
      <c r="BF158" s="51"/>
      <c r="BG158" s="51"/>
      <c r="BH158" s="51"/>
      <c r="BI158" s="51"/>
      <c r="BJ158" s="51">
        <f t="shared" si="78"/>
        <v>334.06743037915521</v>
      </c>
      <c r="BK158" s="51">
        <f t="shared" si="37"/>
        <v>334.06743037915521</v>
      </c>
      <c r="BL158" s="51">
        <f t="shared" si="37"/>
        <v>334.06743037915521</v>
      </c>
      <c r="BM158" s="51">
        <f t="shared" si="37"/>
        <v>334.06743037915521</v>
      </c>
      <c r="BN158" s="51" t="str">
        <f t="shared" si="37"/>
        <v/>
      </c>
      <c r="BO158" s="51" t="str">
        <f t="shared" si="37"/>
        <v/>
      </c>
      <c r="BP158" s="51" t="str">
        <f t="shared" si="37"/>
        <v/>
      </c>
      <c r="BQ158" s="148" t="str">
        <f t="shared" si="37"/>
        <v/>
      </c>
      <c r="BR158" s="170">
        <f t="shared" si="53"/>
        <v>4</v>
      </c>
      <c r="BS158" s="172">
        <f t="shared" si="54"/>
        <v>816.49658092772609</v>
      </c>
      <c r="BT158" s="172" t="str">
        <f t="shared" si="38"/>
        <v>hole</v>
      </c>
      <c r="BU158" s="172">
        <f t="shared" si="38"/>
        <v>207.05523608201656</v>
      </c>
      <c r="BV158" s="172">
        <f t="shared" si="38"/>
        <v>0</v>
      </c>
      <c r="BW158" s="172">
        <f t="shared" si="38"/>
        <v>0</v>
      </c>
      <c r="BX158" s="172">
        <f t="shared" si="38"/>
        <v>0</v>
      </c>
      <c r="BY158" s="173">
        <f t="shared" si="38"/>
        <v>0</v>
      </c>
      <c r="BZ158" s="123" cm="1">
        <f t="array" ref="BZ158">IF(ISEVEN(BR158),SUM(BS158:BY158),SUM(ABS(BS158:BY158)))</f>
        <v>1023.5518170097426</v>
      </c>
      <c r="CA158" s="112">
        <f t="shared" si="39"/>
        <v>27377.437415779594</v>
      </c>
      <c r="CB158" s="126">
        <f t="shared" si="55"/>
        <v>-337.84885674613014</v>
      </c>
      <c r="CC158" s="41">
        <f t="shared" si="40"/>
        <v>0</v>
      </c>
      <c r="CD158" s="41">
        <f t="shared" si="40"/>
        <v>583.41641907891903</v>
      </c>
      <c r="CE158" s="41">
        <f t="shared" si="40"/>
        <v>0</v>
      </c>
      <c r="CF158" s="41">
        <f t="shared" si="40"/>
        <v>0</v>
      </c>
      <c r="CG158" s="41">
        <f t="shared" si="40"/>
        <v>0</v>
      </c>
      <c r="CH158" s="112">
        <f t="shared" si="40"/>
        <v>0</v>
      </c>
      <c r="CI158" s="196">
        <f t="shared" si="56"/>
        <v>-151.48525891930515</v>
      </c>
      <c r="CJ158" s="2">
        <f t="shared" si="57"/>
        <v>334.06743037915521</v>
      </c>
      <c r="CK158" s="200">
        <f t="shared" ref="CK158" si="175">(CI158-xc)*COS(RADIANS(p)) + (CJ158-yc)*SIN(RADIANS(p))</f>
        <v>-59.860510561657506</v>
      </c>
      <c r="CL158" s="201">
        <f t="shared" ref="CL158:CL189" si="176">-(CI158-xc)*SIN(RADIANS(p)) +(CJ158-yc)*COS(RADIANS(p))</f>
        <v>361.89162878585398</v>
      </c>
      <c r="CN158" s="126">
        <f t="shared" ref="CN158:CN189" si="177">+C158-yc</f>
        <v>334.06743037915521</v>
      </c>
      <c r="CO158" s="50">
        <f t="shared" si="61"/>
        <v>3.3840621224904125E-3</v>
      </c>
      <c r="CP158" s="40">
        <f t="shared" si="44"/>
        <v>25.5</v>
      </c>
      <c r="CQ158" s="41">
        <f t="shared" si="62"/>
        <v>698124.65410237969</v>
      </c>
      <c r="CR158" s="41">
        <f t="shared" ref="CR158:CR188" si="178">+CQ158*COS(RADIANS(p))</f>
        <v>674336.63336661109</v>
      </c>
      <c r="CS158" s="41">
        <f t="shared" ref="CS158:CS188" si="179">+CQ158*SIN(RADIANS(p))</f>
        <v>180687.95633730551</v>
      </c>
      <c r="CT158" s="41">
        <f t="shared" si="65"/>
        <v>244036782.59901214</v>
      </c>
      <c r="CU158" s="112">
        <f t="shared" si="66"/>
        <v>-10816073.318693588</v>
      </c>
      <c r="CW158" s="21">
        <v>15</v>
      </c>
      <c r="CX158" s="41">
        <v>32</v>
      </c>
      <c r="CY158" s="41">
        <v>465.7746985564346</v>
      </c>
      <c r="CZ158" s="51">
        <f t="shared" ref="CZ158" si="180">CY158-yc</f>
        <v>465.7746985564346</v>
      </c>
      <c r="DA158" s="50">
        <f t="shared" si="68"/>
        <v>3.7090526599971793E-3</v>
      </c>
      <c r="DB158" s="40">
        <f t="shared" si="46"/>
        <v>741.81053199943585</v>
      </c>
      <c r="DC158" s="40">
        <f t="shared" si="47"/>
        <v>25.5</v>
      </c>
      <c r="DD158" s="51">
        <f t="shared" si="48"/>
        <v>374.5</v>
      </c>
      <c r="DE158" s="39">
        <f t="shared" si="69"/>
        <v>301190.77088496066</v>
      </c>
      <c r="DF158" s="41">
        <v>680</v>
      </c>
      <c r="DG158" s="51">
        <v>300</v>
      </c>
      <c r="DH158" s="41">
        <f t="shared" ref="DH158:DH175" si="181">+DE158*COS(RADIANS(p))</f>
        <v>290927.94423769705</v>
      </c>
      <c r="DI158" s="41">
        <f t="shared" ref="DI158:DI175" si="182">+DE158*SIN(RADIANS(p))</f>
        <v>77953.907714137618</v>
      </c>
      <c r="DJ158" s="41">
        <f t="shared" si="51"/>
        <v>87278383.271309122</v>
      </c>
      <c r="DK158" s="112">
        <f t="shared" si="52"/>
        <v>53008657.245613582</v>
      </c>
    </row>
    <row r="159" spans="2:115" x14ac:dyDescent="0.25">
      <c r="B159" s="129">
        <v>16</v>
      </c>
      <c r="C159" s="114">
        <f>+$D$77-(B159-0.5)*$G$136</f>
        <v>307.31994484807439</v>
      </c>
      <c r="D159" s="41">
        <f t="shared" si="72"/>
        <v>-1171.2883347414852</v>
      </c>
      <c r="E159" s="41">
        <f t="shared" si="72"/>
        <v>1094.0518380729293</v>
      </c>
      <c r="F159" s="41">
        <f t="shared" si="72"/>
        <v>694.11100426754365</v>
      </c>
      <c r="G159" s="41">
        <f t="shared" si="72"/>
        <v>1116.4023209522618</v>
      </c>
      <c r="H159" s="41">
        <f t="shared" si="72"/>
        <v>3465.1556314460436</v>
      </c>
      <c r="I159" s="41">
        <f t="shared" si="72"/>
        <v>-2158.639355385189</v>
      </c>
      <c r="J159" s="41">
        <f t="shared" si="72"/>
        <v>-858.80326634758103</v>
      </c>
      <c r="K159" s="121">
        <f t="shared" si="72"/>
        <v>-761.5398151815084</v>
      </c>
      <c r="L159" s="126">
        <f t="shared" si="73"/>
        <v>-398.54767371023058</v>
      </c>
      <c r="M159" s="41">
        <f t="shared" si="32"/>
        <v>-320.16172430016582</v>
      </c>
      <c r="N159" s="41">
        <f t="shared" si="32"/>
        <v>-237.63755810153111</v>
      </c>
      <c r="O159" s="41">
        <f t="shared" si="32"/>
        <v>299.9057400245357</v>
      </c>
      <c r="P159" s="41">
        <f t="shared" si="32"/>
        <v>2692.4149704147885</v>
      </c>
      <c r="Q159" s="41">
        <f t="shared" si="32"/>
        <v>-1734.3752866732616</v>
      </c>
      <c r="R159" s="41">
        <f t="shared" si="32"/>
        <v>-651.74803026556435</v>
      </c>
      <c r="S159" s="112">
        <f t="shared" si="32"/>
        <v>-516.59084090319061</v>
      </c>
      <c r="T159" s="123">
        <f t="shared" si="74"/>
        <v>-398.5476737102303</v>
      </c>
      <c r="U159" s="41">
        <f t="shared" si="33"/>
        <v>669.78776936100087</v>
      </c>
      <c r="V159" s="41">
        <f t="shared" si="33"/>
        <v>487.05576818552703</v>
      </c>
      <c r="W159" s="41">
        <f t="shared" si="33"/>
        <v>871.45334667394388</v>
      </c>
      <c r="X159" s="41">
        <f t="shared" si="33"/>
        <v>2692.4149704147885</v>
      </c>
      <c r="Y159" s="41">
        <f t="shared" si="33"/>
        <v>-744.42579301209469</v>
      </c>
      <c r="Z159" s="41">
        <f t="shared" si="33"/>
        <v>72.94529602149376</v>
      </c>
      <c r="AA159" s="41">
        <f t="shared" si="33"/>
        <v>54.956765746217812</v>
      </c>
      <c r="AB159" s="53"/>
      <c r="AC159" s="126" t="str">
        <f t="shared" si="75"/>
        <v/>
      </c>
      <c r="AD159" s="41" t="str">
        <f t="shared" si="34"/>
        <v/>
      </c>
      <c r="AE159" s="41">
        <f t="shared" si="34"/>
        <v>694.11100426754365</v>
      </c>
      <c r="AF159" s="41" t="str">
        <f t="shared" si="34"/>
        <v/>
      </c>
      <c r="AG159" s="41" t="str">
        <f t="shared" si="34"/>
        <v/>
      </c>
      <c r="AH159" s="41" t="str">
        <f t="shared" si="34"/>
        <v/>
      </c>
      <c r="AI159" s="41" t="str">
        <f t="shared" si="34"/>
        <v/>
      </c>
      <c r="AJ159" s="112">
        <f t="shared" si="34"/>
        <v>-761.5398151815084</v>
      </c>
      <c r="AK159" s="126">
        <f t="shared" si="76"/>
        <v>-398.54767371023058</v>
      </c>
      <c r="AL159" s="41">
        <f t="shared" si="35"/>
        <v>-320.16172430016582</v>
      </c>
      <c r="AM159" s="41" t="str">
        <f t="shared" si="35"/>
        <v/>
      </c>
      <c r="AN159" s="41" t="str">
        <f t="shared" si="35"/>
        <v/>
      </c>
      <c r="AO159" s="41" t="str">
        <f t="shared" si="35"/>
        <v/>
      </c>
      <c r="AP159" s="41" t="str">
        <f t="shared" si="35"/>
        <v/>
      </c>
      <c r="AQ159" s="41" t="str">
        <f t="shared" si="35"/>
        <v/>
      </c>
      <c r="AR159" s="112" t="str">
        <f t="shared" si="35"/>
        <v/>
      </c>
      <c r="AS159" s="123" t="str">
        <f t="shared" si="77"/>
        <v/>
      </c>
      <c r="AT159" s="41" t="str">
        <f t="shared" si="36"/>
        <v/>
      </c>
      <c r="AU159" s="41">
        <f t="shared" si="36"/>
        <v>487.05576818552703</v>
      </c>
      <c r="AV159" s="41" t="str">
        <f t="shared" si="36"/>
        <v/>
      </c>
      <c r="AW159" s="41" t="str">
        <f t="shared" si="36"/>
        <v/>
      </c>
      <c r="AX159" s="41" t="str">
        <f t="shared" si="36"/>
        <v/>
      </c>
      <c r="AY159" s="41">
        <f t="shared" si="36"/>
        <v>72.94529602149376</v>
      </c>
      <c r="AZ159" s="41" t="str">
        <f t="shared" si="36"/>
        <v/>
      </c>
      <c r="BA159" s="53"/>
      <c r="BB159" s="147" cm="1">
        <f t="array" ref="BB159:BG159">IFERROR(_xlfn._xlws.SORT(_xlfn.UNIQUE(_xlfn._xlws.FILTER($AC159:$AZ159,ISNUMBER($AC159:$AZ159)),TRUE),,,TRUE),"")</f>
        <v>-761.5398151815084</v>
      </c>
      <c r="BC159" s="51">
        <v>-398.54767371023058</v>
      </c>
      <c r="BD159" s="51">
        <v>-320.16172430016582</v>
      </c>
      <c r="BE159" s="51">
        <v>72.94529602149376</v>
      </c>
      <c r="BF159" s="51">
        <v>487.05576818552703</v>
      </c>
      <c r="BG159" s="51">
        <v>694.11100426754365</v>
      </c>
      <c r="BH159" s="51"/>
      <c r="BI159" s="51"/>
      <c r="BJ159" s="51">
        <f t="shared" si="78"/>
        <v>307.31994484807439</v>
      </c>
      <c r="BK159" s="51">
        <f t="shared" si="37"/>
        <v>307.31994484807439</v>
      </c>
      <c r="BL159" s="51">
        <f t="shared" si="37"/>
        <v>307.31994484807439</v>
      </c>
      <c r="BM159" s="51">
        <f t="shared" si="37"/>
        <v>307.31994484807439</v>
      </c>
      <c r="BN159" s="51">
        <f t="shared" si="37"/>
        <v>307.31994484807439</v>
      </c>
      <c r="BO159" s="51">
        <f t="shared" si="37"/>
        <v>307.31994484807439</v>
      </c>
      <c r="BP159" s="51" t="str">
        <f t="shared" si="37"/>
        <v/>
      </c>
      <c r="BQ159" s="148" t="str">
        <f t="shared" si="37"/>
        <v/>
      </c>
      <c r="BR159" s="170">
        <f t="shared" si="53"/>
        <v>6</v>
      </c>
      <c r="BS159" s="172">
        <f t="shared" si="54"/>
        <v>362.99214147127782</v>
      </c>
      <c r="BT159" s="172" t="str">
        <f t="shared" si="38"/>
        <v>hole</v>
      </c>
      <c r="BU159" s="172">
        <f t="shared" si="38"/>
        <v>393.10702032165955</v>
      </c>
      <c r="BV159" s="172" t="str">
        <f t="shared" si="38"/>
        <v>hole</v>
      </c>
      <c r="BW159" s="172">
        <f t="shared" si="38"/>
        <v>207.05523608201662</v>
      </c>
      <c r="BX159" s="172">
        <f t="shared" si="38"/>
        <v>0</v>
      </c>
      <c r="BY159" s="173">
        <f t="shared" si="38"/>
        <v>0</v>
      </c>
      <c r="BZ159" s="123" cm="1">
        <f t="array" ref="BZ159">IF(ISEVEN(BR159),SUM(BS159:BY159),SUM(ABS(BS159:BY159)))</f>
        <v>963.15439787495393</v>
      </c>
      <c r="CA159" s="112">
        <f t="shared" si="39"/>
        <v>25761.958321357208</v>
      </c>
      <c r="CB159" s="126">
        <f t="shared" si="55"/>
        <v>-580.04374444586949</v>
      </c>
      <c r="CC159" s="41">
        <f t="shared" si="40"/>
        <v>0</v>
      </c>
      <c r="CD159" s="41">
        <f t="shared" si="40"/>
        <v>-123.60821413933604</v>
      </c>
      <c r="CE159" s="41">
        <f t="shared" si="40"/>
        <v>0</v>
      </c>
      <c r="CF159" s="41">
        <f t="shared" si="40"/>
        <v>590.58338622653537</v>
      </c>
      <c r="CG159" s="41">
        <f t="shared" si="40"/>
        <v>0</v>
      </c>
      <c r="CH159" s="112">
        <f t="shared" si="40"/>
        <v>0</v>
      </c>
      <c r="CI159" s="196">
        <f t="shared" si="56"/>
        <v>-142.09476230573895</v>
      </c>
      <c r="CJ159" s="2">
        <f t="shared" si="57"/>
        <v>307.31994484807439</v>
      </c>
      <c r="CK159" s="200">
        <f t="shared" ref="CK159" si="183">(CI159-xc)*COS(RADIANS(p)) + (CJ159-yc)*SIN(RADIANS(p))</f>
        <v>-57.712746024981698</v>
      </c>
      <c r="CL159" s="201">
        <f t="shared" ref="CL159:CL190" si="184">-(CI159-xc)*SIN(RADIANS(p)) +(CJ159-yc)*COS(RADIANS(p))</f>
        <v>333.62510235652815</v>
      </c>
      <c r="CN159" s="126">
        <f t="shared" ref="CN159:CN190" si="185">+C159-yc</f>
        <v>307.31994484807439</v>
      </c>
      <c r="CO159" s="50">
        <f t="shared" si="61"/>
        <v>3.3180621224904124E-3</v>
      </c>
      <c r="CP159" s="40">
        <f t="shared" si="44"/>
        <v>25.5</v>
      </c>
      <c r="CQ159" s="41">
        <f t="shared" si="62"/>
        <v>656929.93719460885</v>
      </c>
      <c r="CR159" s="41">
        <f t="shared" ref="CR159:CR189" si="186">+CQ159*COS(RADIANS(p))</f>
        <v>634545.59239872836</v>
      </c>
      <c r="CS159" s="41">
        <f t="shared" ref="CS159:CS189" si="187">+CQ159*SIN(RADIANS(p))</f>
        <v>170025.97904396759</v>
      </c>
      <c r="CT159" s="41">
        <f t="shared" si="65"/>
        <v>211700338.21390954</v>
      </c>
      <c r="CU159" s="112">
        <f t="shared" si="66"/>
        <v>-9812666.146213362</v>
      </c>
      <c r="CW159" s="21">
        <v>16</v>
      </c>
      <c r="CX159" s="41">
        <v>32</v>
      </c>
      <c r="CY159" s="41">
        <v>272.58953329862095</v>
      </c>
      <c r="CZ159" s="51">
        <f t="shared" ref="CZ159" si="188">CY159-yc</f>
        <v>272.58953329862095</v>
      </c>
      <c r="DA159" s="50">
        <f t="shared" si="68"/>
        <v>3.2323640795996009E-3</v>
      </c>
      <c r="DB159" s="40">
        <f t="shared" si="46"/>
        <v>646.47281591992021</v>
      </c>
      <c r="DC159" s="40">
        <f t="shared" si="47"/>
        <v>25.5</v>
      </c>
      <c r="DD159" s="51">
        <f t="shared" si="48"/>
        <v>374.5</v>
      </c>
      <c r="DE159" s="39">
        <f t="shared" si="69"/>
        <v>301190.77088496066</v>
      </c>
      <c r="DF159" s="41">
        <v>680</v>
      </c>
      <c r="DG159" s="51">
        <v>100</v>
      </c>
      <c r="DH159" s="41">
        <f t="shared" ref="DH159:DH176" si="189">+DE159*COS(RADIANS(p))</f>
        <v>290927.94423769705</v>
      </c>
      <c r="DI159" s="41">
        <f t="shared" ref="DI159:DI176" si="190">+DE159*SIN(RADIANS(p))</f>
        <v>77953.907714137618</v>
      </c>
      <c r="DJ159" s="41">
        <f t="shared" si="51"/>
        <v>29092794.423769705</v>
      </c>
      <c r="DK159" s="112">
        <f t="shared" si="52"/>
        <v>53008657.245613582</v>
      </c>
    </row>
    <row r="160" spans="2:115" x14ac:dyDescent="0.25">
      <c r="B160" s="129">
        <v>17</v>
      </c>
      <c r="C160" s="114">
        <f>+$D$77-(B160-0.5)*$G$136</f>
        <v>280.5724593169935</v>
      </c>
      <c r="D160" s="41">
        <f t="shared" si="72"/>
        <v>-1271.1113097181926</v>
      </c>
      <c r="E160" s="41">
        <f t="shared" si="72"/>
        <v>1140.3798419874747</v>
      </c>
      <c r="F160" s="41">
        <f t="shared" si="72"/>
        <v>701.27797141515987</v>
      </c>
      <c r="G160" s="41">
        <f t="shared" si="72"/>
        <v>1100.9596529807466</v>
      </c>
      <c r="H160" s="41">
        <f t="shared" si="72"/>
        <v>3365.3326564693361</v>
      </c>
      <c r="I160" s="41">
        <f t="shared" si="72"/>
        <v>-2112.3113514706438</v>
      </c>
      <c r="J160" s="41">
        <f t="shared" si="72"/>
        <v>-851.6362991999647</v>
      </c>
      <c r="K160" s="121">
        <f t="shared" si="72"/>
        <v>-776.98248315302351</v>
      </c>
      <c r="L160" s="126">
        <f t="shared" si="73"/>
        <v>-498.37064868693784</v>
      </c>
      <c r="M160" s="41">
        <f t="shared" si="73"/>
        <v>-273.83372038562027</v>
      </c>
      <c r="N160" s="41">
        <f t="shared" si="73"/>
        <v>-230.47059095391486</v>
      </c>
      <c r="O160" s="41">
        <f t="shared" si="73"/>
        <v>284.46307205302048</v>
      </c>
      <c r="P160" s="41">
        <f t="shared" si="73"/>
        <v>2592.5919954380811</v>
      </c>
      <c r="Q160" s="41">
        <f t="shared" si="73"/>
        <v>-1688.0472827587159</v>
      </c>
      <c r="R160" s="41">
        <f t="shared" si="73"/>
        <v>-644.58106311794813</v>
      </c>
      <c r="S160" s="112">
        <f t="shared" si="73"/>
        <v>-532.03350887470572</v>
      </c>
      <c r="T160" s="123">
        <f t="shared" si="74"/>
        <v>-498.37064868693756</v>
      </c>
      <c r="U160" s="41">
        <f t="shared" si="74"/>
        <v>716.11577327554642</v>
      </c>
      <c r="V160" s="41">
        <f t="shared" si="74"/>
        <v>494.22273533314325</v>
      </c>
      <c r="W160" s="41">
        <f t="shared" si="74"/>
        <v>856.01067870242878</v>
      </c>
      <c r="X160" s="41">
        <f t="shared" si="74"/>
        <v>2592.5919954380815</v>
      </c>
      <c r="Y160" s="41">
        <f t="shared" si="74"/>
        <v>-698.09778909754914</v>
      </c>
      <c r="Z160" s="41">
        <f t="shared" si="74"/>
        <v>80.112263169110022</v>
      </c>
      <c r="AA160" s="41">
        <f t="shared" si="74"/>
        <v>39.514097774702634</v>
      </c>
      <c r="AB160" s="53"/>
      <c r="AC160" s="126" t="str">
        <f t="shared" si="75"/>
        <v/>
      </c>
      <c r="AD160" s="41" t="str">
        <f t="shared" si="75"/>
        <v/>
      </c>
      <c r="AE160" s="41">
        <f t="shared" si="75"/>
        <v>701.27797141515987</v>
      </c>
      <c r="AF160" s="41" t="str">
        <f t="shared" si="75"/>
        <v/>
      </c>
      <c r="AG160" s="41" t="str">
        <f t="shared" si="75"/>
        <v/>
      </c>
      <c r="AH160" s="41" t="str">
        <f t="shared" si="75"/>
        <v/>
      </c>
      <c r="AI160" s="41" t="str">
        <f t="shared" si="75"/>
        <v/>
      </c>
      <c r="AJ160" s="112">
        <f t="shared" si="75"/>
        <v>-776.98248315302351</v>
      </c>
      <c r="AK160" s="126">
        <f t="shared" si="76"/>
        <v>-498.37064868693784</v>
      </c>
      <c r="AL160" s="41">
        <f t="shared" si="76"/>
        <v>-273.83372038562027</v>
      </c>
      <c r="AM160" s="41" t="str">
        <f t="shared" si="76"/>
        <v/>
      </c>
      <c r="AN160" s="41" t="str">
        <f t="shared" si="76"/>
        <v/>
      </c>
      <c r="AO160" s="41" t="str">
        <f t="shared" si="76"/>
        <v/>
      </c>
      <c r="AP160" s="41" t="str">
        <f t="shared" si="76"/>
        <v/>
      </c>
      <c r="AQ160" s="41" t="str">
        <f t="shared" si="76"/>
        <v/>
      </c>
      <c r="AR160" s="112" t="str">
        <f t="shared" si="76"/>
        <v/>
      </c>
      <c r="AS160" s="123" t="str">
        <f t="shared" si="77"/>
        <v/>
      </c>
      <c r="AT160" s="41" t="str">
        <f t="shared" si="77"/>
        <v/>
      </c>
      <c r="AU160" s="41">
        <f t="shared" si="77"/>
        <v>494.22273533314325</v>
      </c>
      <c r="AV160" s="41" t="str">
        <f t="shared" si="77"/>
        <v/>
      </c>
      <c r="AW160" s="41" t="str">
        <f t="shared" si="77"/>
        <v/>
      </c>
      <c r="AX160" s="41" t="str">
        <f t="shared" si="77"/>
        <v/>
      </c>
      <c r="AY160" s="41">
        <f t="shared" si="77"/>
        <v>80.112263169110022</v>
      </c>
      <c r="AZ160" s="41" t="str">
        <f t="shared" si="77"/>
        <v/>
      </c>
      <c r="BA160" s="53"/>
      <c r="BB160" s="147" cm="1">
        <f t="array" ref="BB160:BG160">IFERROR(_xlfn._xlws.SORT(_xlfn.UNIQUE(_xlfn._xlws.FILTER($AC160:$AZ160,ISNUMBER($AC160:$AZ160)),TRUE),,,TRUE),"")</f>
        <v>-776.98248315302351</v>
      </c>
      <c r="BC160" s="51">
        <v>-498.37064868693784</v>
      </c>
      <c r="BD160" s="51">
        <v>-273.83372038562027</v>
      </c>
      <c r="BE160" s="51">
        <v>80.112263169110022</v>
      </c>
      <c r="BF160" s="51">
        <v>494.22273533314325</v>
      </c>
      <c r="BG160" s="51">
        <v>701.27797141515987</v>
      </c>
      <c r="BH160" s="51"/>
      <c r="BI160" s="51"/>
      <c r="BJ160" s="51">
        <f t="shared" si="78"/>
        <v>280.5724593169935</v>
      </c>
      <c r="BK160" s="51">
        <f t="shared" si="78"/>
        <v>280.5724593169935</v>
      </c>
      <c r="BL160" s="51">
        <f t="shared" si="78"/>
        <v>280.5724593169935</v>
      </c>
      <c r="BM160" s="51">
        <f t="shared" si="78"/>
        <v>280.5724593169935</v>
      </c>
      <c r="BN160" s="51">
        <f t="shared" si="78"/>
        <v>280.5724593169935</v>
      </c>
      <c r="BO160" s="51">
        <f t="shared" si="78"/>
        <v>280.5724593169935</v>
      </c>
      <c r="BP160" s="51" t="str">
        <f t="shared" si="78"/>
        <v/>
      </c>
      <c r="BQ160" s="148" t="str">
        <f t="shared" si="78"/>
        <v/>
      </c>
      <c r="BR160" s="170">
        <f t="shared" si="53"/>
        <v>6</v>
      </c>
      <c r="BS160" s="172">
        <f t="shared" si="54"/>
        <v>278.61183446608567</v>
      </c>
      <c r="BT160" s="172" t="str">
        <f t="shared" si="54"/>
        <v>hole</v>
      </c>
      <c r="BU160" s="172">
        <f t="shared" si="54"/>
        <v>353.94598355473028</v>
      </c>
      <c r="BV160" s="172" t="str">
        <f t="shared" si="54"/>
        <v>hole</v>
      </c>
      <c r="BW160" s="172">
        <f t="shared" si="54"/>
        <v>207.05523608201662</v>
      </c>
      <c r="BX160" s="172">
        <f t="shared" si="54"/>
        <v>0</v>
      </c>
      <c r="BY160" s="173">
        <f t="shared" si="54"/>
        <v>0</v>
      </c>
      <c r="BZ160" s="123" cm="1">
        <f t="array" ref="BZ160">IF(ISEVEN(BR160),SUM(BS160:BY160),SUM(ABS(BS160:BY160)))</f>
        <v>839.61305410283262</v>
      </c>
      <c r="CA160" s="112">
        <f t="shared" si="39"/>
        <v>22457.538016322109</v>
      </c>
      <c r="CB160" s="126">
        <f t="shared" si="55"/>
        <v>-637.6765659199807</v>
      </c>
      <c r="CC160" s="41">
        <f t="shared" si="55"/>
        <v>0</v>
      </c>
      <c r="CD160" s="41">
        <f t="shared" si="55"/>
        <v>-96.86072860825513</v>
      </c>
      <c r="CE160" s="41">
        <f t="shared" si="55"/>
        <v>0</v>
      </c>
      <c r="CF160" s="41">
        <f t="shared" si="55"/>
        <v>597.75035337415159</v>
      </c>
      <c r="CG160" s="41">
        <f t="shared" si="55"/>
        <v>0</v>
      </c>
      <c r="CH160" s="112">
        <f t="shared" si="55"/>
        <v>0</v>
      </c>
      <c r="CI160" s="196">
        <f t="shared" si="56"/>
        <v>-105.02500254752171</v>
      </c>
      <c r="CJ160" s="2">
        <f t="shared" si="57"/>
        <v>280.5724593169935</v>
      </c>
      <c r="CK160" s="200">
        <f t="shared" ref="CK160" si="191">(CI160-xc)*COS(RADIANS(p)) + (CJ160-yc)*SIN(RADIANS(p))</f>
        <v>-28.828866364236305</v>
      </c>
      <c r="CL160" s="201">
        <f t="shared" ref="CL160:CL191" si="192">-(CI160-xc)*SIN(RADIANS(p)) +(CJ160-yc)*COS(RADIANS(p))</f>
        <v>298.19465547096235</v>
      </c>
      <c r="CN160" s="126">
        <f t="shared" ref="CN160:CN191" si="193">+C160-yc</f>
        <v>280.5724593169935</v>
      </c>
      <c r="CO160" s="50">
        <f t="shared" si="61"/>
        <v>3.2520621224904124E-3</v>
      </c>
      <c r="CP160" s="40">
        <f t="shared" si="44"/>
        <v>25.5</v>
      </c>
      <c r="CQ160" s="41">
        <f t="shared" si="62"/>
        <v>572667.2194162138</v>
      </c>
      <c r="CR160" s="41">
        <f t="shared" ref="CR160:CR190" si="194">+CQ160*COS(RADIANS(p))</f>
        <v>553154.0571032695</v>
      </c>
      <c r="CS160" s="41">
        <f t="shared" ref="CS160:CS190" si="195">+CQ160*SIN(RADIANS(p))</f>
        <v>148217.18289082017</v>
      </c>
      <c r="CT160" s="41">
        <f t="shared" si="65"/>
        <v>164947583.48027447</v>
      </c>
      <c r="CU160" s="112">
        <f t="shared" si="66"/>
        <v>-4272933.3584430264</v>
      </c>
      <c r="CW160" s="21">
        <v>17</v>
      </c>
      <c r="CX160" s="41">
        <v>32</v>
      </c>
      <c r="CY160" s="41">
        <v>79.40436804080727</v>
      </c>
      <c r="CZ160" s="51">
        <f t="shared" ref="CZ160" si="196">CY160-yc</f>
        <v>79.40436804080727</v>
      </c>
      <c r="DA160" s="50">
        <f t="shared" si="68"/>
        <v>2.7556754992020221E-3</v>
      </c>
      <c r="DB160" s="40">
        <f t="shared" si="46"/>
        <v>551.13509984040445</v>
      </c>
      <c r="DC160" s="40">
        <f t="shared" si="47"/>
        <v>25.5</v>
      </c>
      <c r="DD160" s="51">
        <f t="shared" si="48"/>
        <v>374.5</v>
      </c>
      <c r="DE160" s="39">
        <f t="shared" si="69"/>
        <v>301190.77088496066</v>
      </c>
      <c r="DF160" s="41">
        <v>680</v>
      </c>
      <c r="DG160" s="51">
        <v>-100</v>
      </c>
      <c r="DH160" s="41">
        <f t="shared" ref="DH160:DH177" si="197">+DE160*COS(RADIANS(p))</f>
        <v>290927.94423769705</v>
      </c>
      <c r="DI160" s="41">
        <f t="shared" ref="DI160:DI177" si="198">+DE160*SIN(RADIANS(p))</f>
        <v>77953.907714137618</v>
      </c>
      <c r="DJ160" s="41">
        <f t="shared" si="51"/>
        <v>-29092794.423769705</v>
      </c>
      <c r="DK160" s="112">
        <f t="shared" si="52"/>
        <v>53008657.245613582</v>
      </c>
    </row>
    <row r="161" spans="2:115" x14ac:dyDescent="0.25">
      <c r="B161" s="129">
        <v>18</v>
      </c>
      <c r="C161" s="114">
        <f>+$D$77-(B161-0.5)*$G$136</f>
        <v>253.82497378591268</v>
      </c>
      <c r="D161" s="41">
        <f t="shared" si="72"/>
        <v>-1370.9342846948996</v>
      </c>
      <c r="E161" s="41">
        <f t="shared" si="72"/>
        <v>1186.7078459020202</v>
      </c>
      <c r="F161" s="41">
        <f t="shared" si="72"/>
        <v>708.4449385627762</v>
      </c>
      <c r="G161" s="41">
        <f t="shared" si="72"/>
        <v>1085.5169850092313</v>
      </c>
      <c r="H161" s="41">
        <f t="shared" si="72"/>
        <v>3265.5096814926296</v>
      </c>
      <c r="I161" s="41">
        <f t="shared" si="72"/>
        <v>-2065.9833475560981</v>
      </c>
      <c r="J161" s="41">
        <f t="shared" si="72"/>
        <v>-844.46933205234848</v>
      </c>
      <c r="K161" s="121">
        <f t="shared" si="72"/>
        <v>-792.42515112453862</v>
      </c>
      <c r="L161" s="126">
        <f t="shared" si="73"/>
        <v>-598.19362366364487</v>
      </c>
      <c r="M161" s="41">
        <f t="shared" si="73"/>
        <v>-227.50571647107486</v>
      </c>
      <c r="N161" s="41">
        <f t="shared" si="73"/>
        <v>-223.30362380629865</v>
      </c>
      <c r="O161" s="41">
        <f t="shared" si="73"/>
        <v>269.02040408150543</v>
      </c>
      <c r="P161" s="41">
        <f t="shared" si="73"/>
        <v>2492.7690204613741</v>
      </c>
      <c r="Q161" s="41">
        <f t="shared" si="73"/>
        <v>-1641.7192788441705</v>
      </c>
      <c r="R161" s="41">
        <f t="shared" si="73"/>
        <v>-637.41409597033191</v>
      </c>
      <c r="S161" s="112">
        <f t="shared" si="73"/>
        <v>-547.47617684622094</v>
      </c>
      <c r="T161" s="123">
        <f t="shared" si="74"/>
        <v>-598.19362366364453</v>
      </c>
      <c r="U161" s="41">
        <f t="shared" si="74"/>
        <v>762.44377719009185</v>
      </c>
      <c r="V161" s="41">
        <f t="shared" si="74"/>
        <v>501.38970248075952</v>
      </c>
      <c r="W161" s="41">
        <f t="shared" si="74"/>
        <v>840.56801073091356</v>
      </c>
      <c r="X161" s="41">
        <f t="shared" si="74"/>
        <v>2492.7690204613746</v>
      </c>
      <c r="Y161" s="41">
        <f t="shared" si="74"/>
        <v>-651.76978518300371</v>
      </c>
      <c r="Z161" s="41">
        <f t="shared" si="74"/>
        <v>87.279230316726256</v>
      </c>
      <c r="AA161" s="41">
        <f t="shared" si="74"/>
        <v>24.071429803187488</v>
      </c>
      <c r="AB161" s="53"/>
      <c r="AC161" s="126" t="str">
        <f t="shared" si="75"/>
        <v/>
      </c>
      <c r="AD161" s="41" t="str">
        <f t="shared" si="75"/>
        <v/>
      </c>
      <c r="AE161" s="41">
        <f t="shared" si="75"/>
        <v>708.4449385627762</v>
      </c>
      <c r="AF161" s="41" t="str">
        <f t="shared" si="75"/>
        <v/>
      </c>
      <c r="AG161" s="41" t="str">
        <f t="shared" si="75"/>
        <v/>
      </c>
      <c r="AH161" s="41" t="str">
        <f t="shared" si="75"/>
        <v/>
      </c>
      <c r="AI161" s="41" t="str">
        <f t="shared" si="75"/>
        <v/>
      </c>
      <c r="AJ161" s="112">
        <f t="shared" si="75"/>
        <v>-792.42515112453862</v>
      </c>
      <c r="AK161" s="126" t="str">
        <f t="shared" si="76"/>
        <v/>
      </c>
      <c r="AL161" s="41">
        <f t="shared" si="76"/>
        <v>-227.50571647107486</v>
      </c>
      <c r="AM161" s="41" t="str">
        <f t="shared" si="76"/>
        <v/>
      </c>
      <c r="AN161" s="41" t="str">
        <f t="shared" si="76"/>
        <v/>
      </c>
      <c r="AO161" s="41" t="str">
        <f t="shared" si="76"/>
        <v/>
      </c>
      <c r="AP161" s="41" t="str">
        <f t="shared" si="76"/>
        <v/>
      </c>
      <c r="AQ161" s="41" t="str">
        <f t="shared" si="76"/>
        <v/>
      </c>
      <c r="AR161" s="112">
        <f t="shared" si="76"/>
        <v>-547.47617684622094</v>
      </c>
      <c r="AS161" s="123" t="str">
        <f t="shared" si="77"/>
        <v/>
      </c>
      <c r="AT161" s="41" t="str">
        <f t="shared" si="77"/>
        <v/>
      </c>
      <c r="AU161" s="41">
        <f t="shared" si="77"/>
        <v>501.38970248075952</v>
      </c>
      <c r="AV161" s="41" t="str">
        <f t="shared" si="77"/>
        <v/>
      </c>
      <c r="AW161" s="41" t="str">
        <f t="shared" si="77"/>
        <v/>
      </c>
      <c r="AX161" s="41" t="str">
        <f t="shared" si="77"/>
        <v/>
      </c>
      <c r="AY161" s="41">
        <f t="shared" si="77"/>
        <v>87.279230316726256</v>
      </c>
      <c r="AZ161" s="41" t="str">
        <f t="shared" si="77"/>
        <v/>
      </c>
      <c r="BA161" s="53"/>
      <c r="BB161" s="147" cm="1">
        <f t="array" ref="BB161:BG161">IFERROR(_xlfn._xlws.SORT(_xlfn.UNIQUE(_xlfn._xlws.FILTER($AC161:$AZ161,ISNUMBER($AC161:$AZ161)),TRUE),,,TRUE),"")</f>
        <v>-792.42515112453862</v>
      </c>
      <c r="BC161" s="51">
        <v>-547.47617684622094</v>
      </c>
      <c r="BD161" s="51">
        <v>-227.50571647107486</v>
      </c>
      <c r="BE161" s="51">
        <v>87.279230316726256</v>
      </c>
      <c r="BF161" s="51">
        <v>501.38970248075952</v>
      </c>
      <c r="BG161" s="51">
        <v>708.4449385627762</v>
      </c>
      <c r="BH161" s="51"/>
      <c r="BI161" s="51"/>
      <c r="BJ161" s="51">
        <f t="shared" si="78"/>
        <v>253.82497378591268</v>
      </c>
      <c r="BK161" s="51">
        <f t="shared" si="78"/>
        <v>253.82497378591268</v>
      </c>
      <c r="BL161" s="51">
        <f t="shared" si="78"/>
        <v>253.82497378591268</v>
      </c>
      <c r="BM161" s="51">
        <f t="shared" si="78"/>
        <v>253.82497378591268</v>
      </c>
      <c r="BN161" s="51">
        <f t="shared" si="78"/>
        <v>253.82497378591268</v>
      </c>
      <c r="BO161" s="51">
        <f t="shared" si="78"/>
        <v>253.82497378591268</v>
      </c>
      <c r="BP161" s="51" t="str">
        <f t="shared" si="78"/>
        <v/>
      </c>
      <c r="BQ161" s="148" t="str">
        <f t="shared" si="78"/>
        <v/>
      </c>
      <c r="BR161" s="170">
        <f t="shared" si="53"/>
        <v>6</v>
      </c>
      <c r="BS161" s="172">
        <f t="shared" si="54"/>
        <v>244.94897427831768</v>
      </c>
      <c r="BT161" s="172" t="str">
        <f t="shared" si="54"/>
        <v>hole</v>
      </c>
      <c r="BU161" s="172">
        <f t="shared" si="54"/>
        <v>314.78494678780112</v>
      </c>
      <c r="BV161" s="172" t="str">
        <f t="shared" si="54"/>
        <v>hole</v>
      </c>
      <c r="BW161" s="172">
        <f t="shared" si="54"/>
        <v>207.05523608201668</v>
      </c>
      <c r="BX161" s="172">
        <f t="shared" si="54"/>
        <v>0</v>
      </c>
      <c r="BY161" s="173">
        <f t="shared" si="54"/>
        <v>0</v>
      </c>
      <c r="BZ161" s="123" cm="1">
        <f t="array" ref="BZ161">IF(ISEVEN(BR161),SUM(BS161:BY161),SUM(ABS(BS161:BY161)))</f>
        <v>766.78915714813547</v>
      </c>
      <c r="CA161" s="112">
        <f t="shared" si="39"/>
        <v>20509.681886209422</v>
      </c>
      <c r="CB161" s="126">
        <f t="shared" si="55"/>
        <v>-669.95066398537983</v>
      </c>
      <c r="CC161" s="41">
        <f t="shared" si="55"/>
        <v>0</v>
      </c>
      <c r="CD161" s="41">
        <f t="shared" si="55"/>
        <v>-70.113243077174303</v>
      </c>
      <c r="CE161" s="41">
        <f t="shared" si="55"/>
        <v>0</v>
      </c>
      <c r="CF161" s="41">
        <f t="shared" si="55"/>
        <v>604.91732052176781</v>
      </c>
      <c r="CG161" s="41">
        <f t="shared" si="55"/>
        <v>0</v>
      </c>
      <c r="CH161" s="112">
        <f t="shared" si="55"/>
        <v>0</v>
      </c>
      <c r="CI161" s="196">
        <f t="shared" si="56"/>
        <v>-79.452118320655742</v>
      </c>
      <c r="CJ161" s="2">
        <f t="shared" si="57"/>
        <v>253.82497378591268</v>
      </c>
      <c r="CK161" s="200">
        <f t="shared" ref="CK161" si="199">(CI161-xc)*COS(RADIANS(p)) + (CJ161-yc)*SIN(RADIANS(p))</f>
        <v>-11.050115700853937</v>
      </c>
      <c r="CL161" s="201">
        <f t="shared" ref="CL161:CL192" si="200">-(CI161-xc)*SIN(RADIANS(p)) +(CJ161-yc)*COS(RADIANS(p))</f>
        <v>265.73981893208338</v>
      </c>
      <c r="CN161" s="126">
        <f t="shared" ref="CN161:CN192" si="201">+C161-yc</f>
        <v>253.82497378591268</v>
      </c>
      <c r="CO161" s="50">
        <f t="shared" si="61"/>
        <v>3.1860621224904123E-3</v>
      </c>
      <c r="CP161" s="40">
        <f t="shared" si="44"/>
        <v>25.5</v>
      </c>
      <c r="CQ161" s="41">
        <f t="shared" si="62"/>
        <v>522996.88809834025</v>
      </c>
      <c r="CR161" s="41">
        <f t="shared" ref="CR161:CR191" si="202">+CQ161*COS(RADIANS(p))</f>
        <v>505176.2012830007</v>
      </c>
      <c r="CS161" s="41">
        <f t="shared" ref="CS161:CS191" si="203">+CQ161*SIN(RADIANS(p))</f>
        <v>135361.55516920233</v>
      </c>
      <c r="CT161" s="41">
        <f t="shared" si="65"/>
        <v>134245432.25774232</v>
      </c>
      <c r="CU161" s="112">
        <f t="shared" si="66"/>
        <v>-1495760.846067209</v>
      </c>
      <c r="CW161" s="21">
        <v>18</v>
      </c>
      <c r="CX161" s="41">
        <v>32</v>
      </c>
      <c r="CY161" s="41">
        <v>-113.78079721700638</v>
      </c>
      <c r="CZ161" s="51">
        <f t="shared" ref="CZ161" si="204">CY161-yc</f>
        <v>-113.78079721700638</v>
      </c>
      <c r="DA161" s="50">
        <f t="shared" si="68"/>
        <v>2.2789869188044433E-3</v>
      </c>
      <c r="DB161" s="40">
        <f t="shared" si="46"/>
        <v>455.79738376088869</v>
      </c>
      <c r="DC161" s="40">
        <f t="shared" si="47"/>
        <v>25.5</v>
      </c>
      <c r="DD161" s="51">
        <f t="shared" si="48"/>
        <v>374.5</v>
      </c>
      <c r="DE161" s="39">
        <f t="shared" si="69"/>
        <v>301190.77088496066</v>
      </c>
      <c r="DF161" s="41">
        <v>680</v>
      </c>
      <c r="DG161" s="51">
        <v>-300</v>
      </c>
      <c r="DH161" s="41">
        <f t="shared" ref="DH161:DH178" si="205">+DE161*COS(RADIANS(p))</f>
        <v>290927.94423769705</v>
      </c>
      <c r="DI161" s="41">
        <f t="shared" ref="DI161:DI178" si="206">+DE161*SIN(RADIANS(p))</f>
        <v>77953.907714137618</v>
      </c>
      <c r="DJ161" s="41">
        <f t="shared" si="51"/>
        <v>-87278383.271309122</v>
      </c>
      <c r="DK161" s="112">
        <f t="shared" si="52"/>
        <v>53008657.245613582</v>
      </c>
    </row>
    <row r="162" spans="2:115" x14ac:dyDescent="0.25">
      <c r="B162" s="129">
        <v>19</v>
      </c>
      <c r="C162" s="114">
        <f>+$D$77-(B162-0.5)*$G$136</f>
        <v>227.07748825483185</v>
      </c>
      <c r="D162" s="41">
        <f t="shared" ref="D162:K177" si="207">IF(D$58-E$58=0,"",(-(E$57-D$57)*$C162-(D$57*E$58-E$57*D$58))/(D$58-E$58))</f>
        <v>-1470.7572596716066</v>
      </c>
      <c r="E162" s="41">
        <f t="shared" si="207"/>
        <v>1233.0358498165656</v>
      </c>
      <c r="F162" s="41">
        <f t="shared" si="207"/>
        <v>715.61190571039231</v>
      </c>
      <c r="G162" s="41">
        <f t="shared" si="207"/>
        <v>1070.0743170377164</v>
      </c>
      <c r="H162" s="41">
        <f t="shared" si="207"/>
        <v>3165.6867065159222</v>
      </c>
      <c r="I162" s="41">
        <f t="shared" si="207"/>
        <v>-2019.6553436415531</v>
      </c>
      <c r="J162" s="41">
        <f t="shared" si="207"/>
        <v>-837.30236490473226</v>
      </c>
      <c r="K162" s="121">
        <f t="shared" si="207"/>
        <v>-807.86781909605372</v>
      </c>
      <c r="L162" s="126">
        <f t="shared" si="73"/>
        <v>-698.01659864035196</v>
      </c>
      <c r="M162" s="41">
        <f t="shared" si="73"/>
        <v>-181.17771255652943</v>
      </c>
      <c r="N162" s="41">
        <f t="shared" si="73"/>
        <v>-216.13665665868237</v>
      </c>
      <c r="O162" s="41">
        <f t="shared" si="73"/>
        <v>253.57773610999027</v>
      </c>
      <c r="P162" s="41">
        <f t="shared" si="73"/>
        <v>2392.9460454846671</v>
      </c>
      <c r="Q162" s="41">
        <f t="shared" si="73"/>
        <v>-1595.3912749296251</v>
      </c>
      <c r="R162" s="41">
        <f t="shared" si="73"/>
        <v>-630.24712882271558</v>
      </c>
      <c r="S162" s="112">
        <f t="shared" si="73"/>
        <v>-562.91884481773604</v>
      </c>
      <c r="T162" s="123">
        <f t="shared" si="74"/>
        <v>-698.01659864035173</v>
      </c>
      <c r="U162" s="41">
        <f t="shared" si="74"/>
        <v>808.77178110463728</v>
      </c>
      <c r="V162" s="41">
        <f t="shared" si="74"/>
        <v>508.5566696283758</v>
      </c>
      <c r="W162" s="41">
        <f t="shared" si="74"/>
        <v>825.12534275939856</v>
      </c>
      <c r="X162" s="41">
        <f t="shared" si="74"/>
        <v>2392.9460454846671</v>
      </c>
      <c r="Y162" s="41">
        <f t="shared" si="74"/>
        <v>-605.44178126845827</v>
      </c>
      <c r="Z162" s="41">
        <f t="shared" si="74"/>
        <v>94.446197464342504</v>
      </c>
      <c r="AA162" s="41">
        <f t="shared" si="74"/>
        <v>8.6287618316723549</v>
      </c>
      <c r="AB162" s="53"/>
      <c r="AC162" s="126" t="str">
        <f t="shared" si="75"/>
        <v/>
      </c>
      <c r="AD162" s="41" t="str">
        <f t="shared" si="75"/>
        <v/>
      </c>
      <c r="AE162" s="41">
        <f t="shared" si="75"/>
        <v>715.61190571039231</v>
      </c>
      <c r="AF162" s="41" t="str">
        <f t="shared" si="75"/>
        <v/>
      </c>
      <c r="AG162" s="41" t="str">
        <f t="shared" si="75"/>
        <v/>
      </c>
      <c r="AH162" s="41" t="str">
        <f t="shared" si="75"/>
        <v/>
      </c>
      <c r="AI162" s="41" t="str">
        <f t="shared" si="75"/>
        <v/>
      </c>
      <c r="AJ162" s="112">
        <f t="shared" si="75"/>
        <v>-807.86781909605372</v>
      </c>
      <c r="AK162" s="126" t="str">
        <f t="shared" si="76"/>
        <v/>
      </c>
      <c r="AL162" s="41" t="str">
        <f t="shared" si="76"/>
        <v/>
      </c>
      <c r="AM162" s="41">
        <f t="shared" si="76"/>
        <v>-216.13665665868237</v>
      </c>
      <c r="AN162" s="41" t="str">
        <f t="shared" si="76"/>
        <v/>
      </c>
      <c r="AO162" s="41" t="str">
        <f t="shared" si="76"/>
        <v/>
      </c>
      <c r="AP162" s="41" t="str">
        <f t="shared" si="76"/>
        <v/>
      </c>
      <c r="AQ162" s="41" t="str">
        <f t="shared" si="76"/>
        <v/>
      </c>
      <c r="AR162" s="112">
        <f t="shared" si="76"/>
        <v>-562.91884481773604</v>
      </c>
      <c r="AS162" s="123" t="str">
        <f t="shared" si="77"/>
        <v/>
      </c>
      <c r="AT162" s="41" t="str">
        <f t="shared" si="77"/>
        <v/>
      </c>
      <c r="AU162" s="41">
        <f t="shared" si="77"/>
        <v>508.5566696283758</v>
      </c>
      <c r="AV162" s="41" t="str">
        <f t="shared" si="77"/>
        <v/>
      </c>
      <c r="AW162" s="41" t="str">
        <f t="shared" si="77"/>
        <v/>
      </c>
      <c r="AX162" s="41" t="str">
        <f t="shared" si="77"/>
        <v/>
      </c>
      <c r="AY162" s="41">
        <f t="shared" si="77"/>
        <v>94.446197464342504</v>
      </c>
      <c r="AZ162" s="41" t="str">
        <f t="shared" si="77"/>
        <v/>
      </c>
      <c r="BA162" s="53"/>
      <c r="BB162" s="147" cm="1">
        <f t="array" ref="BB162:BG162">IFERROR(_xlfn._xlws.SORT(_xlfn.UNIQUE(_xlfn._xlws.FILTER($AC162:$AZ162,ISNUMBER($AC162:$AZ162)),TRUE),,,TRUE),"")</f>
        <v>-807.86781909605372</v>
      </c>
      <c r="BC162" s="51">
        <v>-562.91884481773604</v>
      </c>
      <c r="BD162" s="51">
        <v>-216.13665665868237</v>
      </c>
      <c r="BE162" s="51">
        <v>94.446197464342504</v>
      </c>
      <c r="BF162" s="51">
        <v>508.5566696283758</v>
      </c>
      <c r="BG162" s="51">
        <v>715.61190571039231</v>
      </c>
      <c r="BH162" s="51"/>
      <c r="BI162" s="51"/>
      <c r="BJ162" s="51">
        <f t="shared" si="78"/>
        <v>227.07748825483185</v>
      </c>
      <c r="BK162" s="51">
        <f t="shared" si="78"/>
        <v>227.07748825483185</v>
      </c>
      <c r="BL162" s="51">
        <f t="shared" si="78"/>
        <v>227.07748825483185</v>
      </c>
      <c r="BM162" s="51">
        <f t="shared" si="78"/>
        <v>227.07748825483185</v>
      </c>
      <c r="BN162" s="51">
        <f t="shared" si="78"/>
        <v>227.07748825483185</v>
      </c>
      <c r="BO162" s="51">
        <f t="shared" si="78"/>
        <v>227.07748825483185</v>
      </c>
      <c r="BP162" s="51" t="str">
        <f t="shared" si="78"/>
        <v/>
      </c>
      <c r="BQ162" s="148" t="str">
        <f t="shared" si="78"/>
        <v/>
      </c>
      <c r="BR162" s="170">
        <f t="shared" si="53"/>
        <v>6</v>
      </c>
      <c r="BS162" s="172">
        <f t="shared" si="54"/>
        <v>244.94897427831768</v>
      </c>
      <c r="BT162" s="172" t="str">
        <f t="shared" si="54"/>
        <v>hole</v>
      </c>
      <c r="BU162" s="172">
        <f t="shared" si="54"/>
        <v>310.58285412302484</v>
      </c>
      <c r="BV162" s="172" t="str">
        <f t="shared" si="54"/>
        <v>hole</v>
      </c>
      <c r="BW162" s="172">
        <f t="shared" si="54"/>
        <v>207.05523608201651</v>
      </c>
      <c r="BX162" s="172">
        <f t="shared" si="54"/>
        <v>0</v>
      </c>
      <c r="BY162" s="173">
        <f t="shared" si="54"/>
        <v>0</v>
      </c>
      <c r="BZ162" s="123" cm="1">
        <f t="array" ref="BZ162">IF(ISEVEN(BR162),SUM(BS162:BY162),SUM(ABS(BS162:BY162)))</f>
        <v>762.58706448335897</v>
      </c>
      <c r="CA162" s="112">
        <f t="shared" si="39"/>
        <v>20397.286473458054</v>
      </c>
      <c r="CB162" s="126">
        <f t="shared" si="55"/>
        <v>-685.39333195689483</v>
      </c>
      <c r="CC162" s="41">
        <f t="shared" si="55"/>
        <v>0</v>
      </c>
      <c r="CD162" s="41">
        <f t="shared" si="55"/>
        <v>-60.845229597169947</v>
      </c>
      <c r="CE162" s="41">
        <f t="shared" si="55"/>
        <v>0</v>
      </c>
      <c r="CF162" s="41">
        <f t="shared" si="55"/>
        <v>612.08428766938403</v>
      </c>
      <c r="CG162" s="41">
        <f t="shared" si="55"/>
        <v>0</v>
      </c>
      <c r="CH162" s="112">
        <f t="shared" si="55"/>
        <v>0</v>
      </c>
      <c r="CI162" s="196">
        <f t="shared" si="56"/>
        <v>-78.743300036572819</v>
      </c>
      <c r="CJ162" s="2">
        <f t="shared" si="57"/>
        <v>227.07748825483185</v>
      </c>
      <c r="CK162" s="200">
        <f t="shared" ref="CK162" si="208">(CI162-xc)*COS(RADIANS(p)) + (CJ162-yc)*SIN(RADIANS(p))</f>
        <v>-17.288208478160172</v>
      </c>
      <c r="CL162" s="201">
        <f t="shared" ref="CL162:CL193" si="209">-(CI162-xc)*SIN(RADIANS(p)) +(CJ162-yc)*COS(RADIANS(p))</f>
        <v>239.72027619788173</v>
      </c>
      <c r="CN162" s="126">
        <f t="shared" ref="CN162:CN193" si="210">+C162-yc</f>
        <v>227.07748825483185</v>
      </c>
      <c r="CO162" s="50">
        <f t="shared" si="61"/>
        <v>3.1200621224904126E-3</v>
      </c>
      <c r="CP162" s="40">
        <f t="shared" si="44"/>
        <v>25.5</v>
      </c>
      <c r="CQ162" s="41">
        <f t="shared" si="62"/>
        <v>520130.80507318041</v>
      </c>
      <c r="CR162" s="41">
        <f t="shared" ref="CR162:CR192" si="211">+CQ162*COS(RADIANS(p))</f>
        <v>502407.7776687101</v>
      </c>
      <c r="CS162" s="41">
        <f t="shared" ref="CS162:CS192" si="212">+CQ162*SIN(RADIANS(p))</f>
        <v>134619.75829744589</v>
      </c>
      <c r="CT162" s="41">
        <f t="shared" si="65"/>
        <v>120437331.22670715</v>
      </c>
      <c r="CU162" s="112">
        <f t="shared" si="66"/>
        <v>-2327334.4467257774</v>
      </c>
    </row>
    <row r="163" spans="2:115" x14ac:dyDescent="0.25">
      <c r="B163" s="129">
        <v>20</v>
      </c>
      <c r="C163" s="114">
        <f>+$D$77-(B163-0.5)*$G$136</f>
        <v>200.33000272375102</v>
      </c>
      <c r="D163" s="41">
        <f t="shared" si="207"/>
        <v>-1570.580234648314</v>
      </c>
      <c r="E163" s="41">
        <f t="shared" si="207"/>
        <v>1279.363853731111</v>
      </c>
      <c r="F163" s="41">
        <f t="shared" si="207"/>
        <v>722.77887285800864</v>
      </c>
      <c r="G163" s="41">
        <f t="shared" si="207"/>
        <v>1054.6316490662011</v>
      </c>
      <c r="H163" s="41">
        <f t="shared" si="207"/>
        <v>3065.8637315392148</v>
      </c>
      <c r="I163" s="41">
        <f t="shared" si="207"/>
        <v>-1973.3273397270075</v>
      </c>
      <c r="J163" s="41">
        <f t="shared" si="207"/>
        <v>-830.13539775711604</v>
      </c>
      <c r="K163" s="121">
        <f t="shared" si="207"/>
        <v>-823.31048706756894</v>
      </c>
      <c r="L163" s="126">
        <f t="shared" si="73"/>
        <v>-797.83957361705905</v>
      </c>
      <c r="M163" s="41">
        <f t="shared" si="73"/>
        <v>-134.84970864198402</v>
      </c>
      <c r="N163" s="41">
        <f t="shared" si="73"/>
        <v>-208.96968951106612</v>
      </c>
      <c r="O163" s="41">
        <f t="shared" si="73"/>
        <v>238.13506813847511</v>
      </c>
      <c r="P163" s="41">
        <f t="shared" si="73"/>
        <v>2293.1230705079597</v>
      </c>
      <c r="Q163" s="41">
        <f t="shared" si="73"/>
        <v>-1549.0632710150796</v>
      </c>
      <c r="R163" s="41">
        <f t="shared" si="73"/>
        <v>-623.08016167509936</v>
      </c>
      <c r="S163" s="112">
        <f t="shared" si="73"/>
        <v>-578.36151278925115</v>
      </c>
      <c r="T163" s="123">
        <f t="shared" si="74"/>
        <v>-797.8395736170587</v>
      </c>
      <c r="U163" s="41">
        <f t="shared" si="74"/>
        <v>855.09978501918272</v>
      </c>
      <c r="V163" s="41">
        <f t="shared" si="74"/>
        <v>515.72363677599196</v>
      </c>
      <c r="W163" s="41">
        <f t="shared" si="74"/>
        <v>809.68267478788334</v>
      </c>
      <c r="X163" s="41">
        <f t="shared" si="74"/>
        <v>2293.1230705079602</v>
      </c>
      <c r="Y163" s="41">
        <f t="shared" si="74"/>
        <v>-559.11377735391284</v>
      </c>
      <c r="Z163" s="41">
        <f t="shared" si="74"/>
        <v>101.61316461195874</v>
      </c>
      <c r="AA163" s="41">
        <f t="shared" si="74"/>
        <v>-6.8139061398427936</v>
      </c>
      <c r="AB163" s="53"/>
      <c r="AC163" s="126" t="str">
        <f t="shared" si="75"/>
        <v/>
      </c>
      <c r="AD163" s="41" t="str">
        <f t="shared" si="75"/>
        <v/>
      </c>
      <c r="AE163" s="41">
        <f t="shared" si="75"/>
        <v>722.77887285800864</v>
      </c>
      <c r="AF163" s="41" t="str">
        <f t="shared" si="75"/>
        <v/>
      </c>
      <c r="AG163" s="41" t="str">
        <f t="shared" si="75"/>
        <v/>
      </c>
      <c r="AH163" s="41" t="str">
        <f t="shared" si="75"/>
        <v/>
      </c>
      <c r="AI163" s="41" t="str">
        <f t="shared" si="75"/>
        <v/>
      </c>
      <c r="AJ163" s="112">
        <f t="shared" si="75"/>
        <v>-823.31048706756894</v>
      </c>
      <c r="AK163" s="126" t="str">
        <f t="shared" si="76"/>
        <v/>
      </c>
      <c r="AL163" s="41" t="str">
        <f t="shared" si="76"/>
        <v/>
      </c>
      <c r="AM163" s="41">
        <f t="shared" si="76"/>
        <v>-208.96968951106612</v>
      </c>
      <c r="AN163" s="41" t="str">
        <f t="shared" si="76"/>
        <v/>
      </c>
      <c r="AO163" s="41" t="str">
        <f t="shared" si="76"/>
        <v/>
      </c>
      <c r="AP163" s="41" t="str">
        <f t="shared" si="76"/>
        <v/>
      </c>
      <c r="AQ163" s="41" t="str">
        <f t="shared" si="76"/>
        <v/>
      </c>
      <c r="AR163" s="112">
        <f t="shared" si="76"/>
        <v>-578.36151278925115</v>
      </c>
      <c r="AS163" s="123" t="str">
        <f t="shared" si="77"/>
        <v/>
      </c>
      <c r="AT163" s="41" t="str">
        <f t="shared" si="77"/>
        <v/>
      </c>
      <c r="AU163" s="41">
        <f t="shared" si="77"/>
        <v>515.72363677599196</v>
      </c>
      <c r="AV163" s="41" t="str">
        <f t="shared" si="77"/>
        <v/>
      </c>
      <c r="AW163" s="41" t="str">
        <f t="shared" si="77"/>
        <v/>
      </c>
      <c r="AX163" s="41" t="str">
        <f t="shared" si="77"/>
        <v/>
      </c>
      <c r="AY163" s="41">
        <f t="shared" si="77"/>
        <v>101.61316461195874</v>
      </c>
      <c r="AZ163" s="41" t="str">
        <f t="shared" si="77"/>
        <v/>
      </c>
      <c r="BA163" s="53"/>
      <c r="BB163" s="147" cm="1">
        <f t="array" ref="BB163:BG163">IFERROR(_xlfn._xlws.SORT(_xlfn.UNIQUE(_xlfn._xlws.FILTER($AC163:$AZ163,ISNUMBER($AC163:$AZ163)),TRUE),,,TRUE),"")</f>
        <v>-823.31048706756894</v>
      </c>
      <c r="BC163" s="51">
        <v>-578.36151278925115</v>
      </c>
      <c r="BD163" s="51">
        <v>-208.96968951106612</v>
      </c>
      <c r="BE163" s="51">
        <v>101.61316461195874</v>
      </c>
      <c r="BF163" s="51">
        <v>515.72363677599196</v>
      </c>
      <c r="BG163" s="51">
        <v>722.77887285800864</v>
      </c>
      <c r="BH163" s="51"/>
      <c r="BI163" s="51"/>
      <c r="BJ163" s="51">
        <f t="shared" si="78"/>
        <v>200.33000272375102</v>
      </c>
      <c r="BK163" s="51">
        <f t="shared" si="78"/>
        <v>200.33000272375102</v>
      </c>
      <c r="BL163" s="51">
        <f t="shared" si="78"/>
        <v>200.33000272375102</v>
      </c>
      <c r="BM163" s="51">
        <f t="shared" si="78"/>
        <v>200.33000272375102</v>
      </c>
      <c r="BN163" s="51">
        <f t="shared" si="78"/>
        <v>200.33000272375102</v>
      </c>
      <c r="BO163" s="51">
        <f t="shared" si="78"/>
        <v>200.33000272375102</v>
      </c>
      <c r="BP163" s="51" t="str">
        <f t="shared" si="78"/>
        <v/>
      </c>
      <c r="BQ163" s="148" t="str">
        <f t="shared" si="78"/>
        <v/>
      </c>
      <c r="BR163" s="170">
        <f t="shared" si="53"/>
        <v>6</v>
      </c>
      <c r="BS163" s="172">
        <f t="shared" si="54"/>
        <v>244.94897427831779</v>
      </c>
      <c r="BT163" s="172" t="str">
        <f t="shared" si="54"/>
        <v>hole</v>
      </c>
      <c r="BU163" s="172">
        <f t="shared" si="54"/>
        <v>310.58285412302484</v>
      </c>
      <c r="BV163" s="172" t="str">
        <f t="shared" si="54"/>
        <v>hole</v>
      </c>
      <c r="BW163" s="172">
        <f t="shared" si="54"/>
        <v>207.05523608201668</v>
      </c>
      <c r="BX163" s="172">
        <f t="shared" si="54"/>
        <v>0</v>
      </c>
      <c r="BY163" s="173">
        <f t="shared" si="54"/>
        <v>0</v>
      </c>
      <c r="BZ163" s="123" cm="1">
        <f t="array" ref="BZ163">IF(ISEVEN(BR163),SUM(BS163:BY163),SUM(ABS(BS163:BY163)))</f>
        <v>762.58706448335931</v>
      </c>
      <c r="CA163" s="112">
        <f t="shared" si="39"/>
        <v>20397.286473458062</v>
      </c>
      <c r="CB163" s="126">
        <f t="shared" si="55"/>
        <v>-700.83599992841005</v>
      </c>
      <c r="CC163" s="41">
        <f t="shared" si="55"/>
        <v>0</v>
      </c>
      <c r="CD163" s="41">
        <f t="shared" si="55"/>
        <v>-53.678262449553699</v>
      </c>
      <c r="CE163" s="41">
        <f t="shared" si="55"/>
        <v>0</v>
      </c>
      <c r="CF163" s="41">
        <f t="shared" si="55"/>
        <v>619.25125481700024</v>
      </c>
      <c r="CG163" s="41">
        <f t="shared" si="55"/>
        <v>0</v>
      </c>
      <c r="CH163" s="112">
        <f t="shared" si="55"/>
        <v>0</v>
      </c>
      <c r="CI163" s="196">
        <f t="shared" si="56"/>
        <v>-78.838725852559079</v>
      </c>
      <c r="CJ163" s="2">
        <f t="shared" si="57"/>
        <v>200.33000272375102</v>
      </c>
      <c r="CK163" s="200">
        <f t="shared" ref="CK163" si="213">(CI163-xc)*COS(RADIANS(p)) + (CJ163-yc)*SIN(RADIANS(p))</f>
        <v>-24.303141402363842</v>
      </c>
      <c r="CL163" s="201">
        <f t="shared" ref="CL163:CL194" si="214">-(CI163-xc)*SIN(RADIANS(p)) +(CJ163-yc)*COS(RADIANS(p))</f>
        <v>213.90888715368928</v>
      </c>
      <c r="CN163" s="126">
        <f t="shared" ref="CN163:CN194" si="215">+C163-yc</f>
        <v>200.33000272375102</v>
      </c>
      <c r="CO163" s="50">
        <f t="shared" si="61"/>
        <v>3.0540621224904125E-3</v>
      </c>
      <c r="CP163" s="40">
        <f t="shared" si="44"/>
        <v>25.5</v>
      </c>
      <c r="CQ163" s="41">
        <f t="shared" si="62"/>
        <v>520130.80507318059</v>
      </c>
      <c r="CR163" s="41">
        <f t="shared" ref="CR163:CR193" si="216">+CQ163*COS(RADIANS(p))</f>
        <v>502407.77766871027</v>
      </c>
      <c r="CS163" s="41">
        <f t="shared" ref="CS163:CS193" si="217">+CQ163*SIN(RADIANS(p))</f>
        <v>134619.75829744595</v>
      </c>
      <c r="CT163" s="41">
        <f t="shared" si="65"/>
        <v>107469488.61847197</v>
      </c>
      <c r="CU163" s="112">
        <f t="shared" si="66"/>
        <v>-3271683.0214548721</v>
      </c>
    </row>
    <row r="164" spans="2:115" x14ac:dyDescent="0.25">
      <c r="B164" s="129">
        <v>21</v>
      </c>
      <c r="C164" s="114">
        <f>+$D$77-(B164-0.5)*$G$136</f>
        <v>173.58251719267014</v>
      </c>
      <c r="D164" s="41">
        <f t="shared" si="207"/>
        <v>-1670.4032096250212</v>
      </c>
      <c r="E164" s="41">
        <f t="shared" si="207"/>
        <v>1325.6918576456565</v>
      </c>
      <c r="F164" s="41">
        <f t="shared" si="207"/>
        <v>729.94584000562486</v>
      </c>
      <c r="G164" s="41">
        <f t="shared" si="207"/>
        <v>1039.1889810946859</v>
      </c>
      <c r="H164" s="41">
        <f t="shared" si="207"/>
        <v>2966.0407565625078</v>
      </c>
      <c r="I164" s="41">
        <f t="shared" si="207"/>
        <v>-1926.9993358124618</v>
      </c>
      <c r="J164" s="41">
        <f t="shared" si="207"/>
        <v>-822.96843060949971</v>
      </c>
      <c r="K164" s="121">
        <f t="shared" si="207"/>
        <v>-838.75315503908405</v>
      </c>
      <c r="L164" s="126">
        <f t="shared" si="73"/>
        <v>-897.66254859376636</v>
      </c>
      <c r="M164" s="41">
        <f t="shared" si="73"/>
        <v>-88.521704727438504</v>
      </c>
      <c r="N164" s="41">
        <f t="shared" si="73"/>
        <v>-201.80272236344987</v>
      </c>
      <c r="O164" s="41">
        <f t="shared" si="73"/>
        <v>222.69240016695991</v>
      </c>
      <c r="P164" s="41">
        <f t="shared" si="73"/>
        <v>2193.3000955312527</v>
      </c>
      <c r="Q164" s="41">
        <f t="shared" si="73"/>
        <v>-1502.7352671005342</v>
      </c>
      <c r="R164" s="41">
        <f t="shared" si="73"/>
        <v>-615.91319452748314</v>
      </c>
      <c r="S164" s="112">
        <f t="shared" si="73"/>
        <v>-593.80418076076626</v>
      </c>
      <c r="T164" s="123">
        <f t="shared" si="74"/>
        <v>-897.66254859376602</v>
      </c>
      <c r="U164" s="41">
        <f t="shared" si="74"/>
        <v>901.42778893372815</v>
      </c>
      <c r="V164" s="41">
        <f t="shared" si="74"/>
        <v>522.8906039236083</v>
      </c>
      <c r="W164" s="41">
        <f t="shared" si="74"/>
        <v>794.24000681636824</v>
      </c>
      <c r="X164" s="41">
        <f t="shared" si="74"/>
        <v>2193.3000955312527</v>
      </c>
      <c r="Y164" s="41">
        <f t="shared" si="74"/>
        <v>-512.7857734393674</v>
      </c>
      <c r="Z164" s="41">
        <f t="shared" si="74"/>
        <v>108.78013175957501</v>
      </c>
      <c r="AA164" s="41">
        <f t="shared" si="74"/>
        <v>-22.25657411135797</v>
      </c>
      <c r="AB164" s="53"/>
      <c r="AC164" s="126" t="str">
        <f t="shared" si="75"/>
        <v/>
      </c>
      <c r="AD164" s="41" t="str">
        <f t="shared" si="75"/>
        <v/>
      </c>
      <c r="AE164" s="41">
        <f t="shared" si="75"/>
        <v>729.94584000562486</v>
      </c>
      <c r="AF164" s="41" t="str">
        <f t="shared" si="75"/>
        <v/>
      </c>
      <c r="AG164" s="41" t="str">
        <f t="shared" si="75"/>
        <v/>
      </c>
      <c r="AH164" s="41" t="str">
        <f t="shared" si="75"/>
        <v/>
      </c>
      <c r="AI164" s="41">
        <f t="shared" si="75"/>
        <v>-822.96843060949971</v>
      </c>
      <c r="AJ164" s="112" t="str">
        <f t="shared" si="75"/>
        <v/>
      </c>
      <c r="AK164" s="126" t="str">
        <f t="shared" si="76"/>
        <v/>
      </c>
      <c r="AL164" s="41" t="str">
        <f t="shared" si="76"/>
        <v/>
      </c>
      <c r="AM164" s="41">
        <f t="shared" si="76"/>
        <v>-201.80272236344987</v>
      </c>
      <c r="AN164" s="41" t="str">
        <f t="shared" si="76"/>
        <v/>
      </c>
      <c r="AO164" s="41" t="str">
        <f t="shared" si="76"/>
        <v/>
      </c>
      <c r="AP164" s="41" t="str">
        <f t="shared" si="76"/>
        <v/>
      </c>
      <c r="AQ164" s="41" t="str">
        <f t="shared" si="76"/>
        <v/>
      </c>
      <c r="AR164" s="112">
        <f t="shared" si="76"/>
        <v>-593.80418076076626</v>
      </c>
      <c r="AS164" s="123" t="str">
        <f t="shared" si="77"/>
        <v/>
      </c>
      <c r="AT164" s="41" t="str">
        <f t="shared" si="77"/>
        <v/>
      </c>
      <c r="AU164" s="41">
        <f t="shared" si="77"/>
        <v>522.8906039236083</v>
      </c>
      <c r="AV164" s="41" t="str">
        <f t="shared" si="77"/>
        <v/>
      </c>
      <c r="AW164" s="41" t="str">
        <f t="shared" si="77"/>
        <v/>
      </c>
      <c r="AX164" s="41" t="str">
        <f t="shared" si="77"/>
        <v/>
      </c>
      <c r="AY164" s="41">
        <f t="shared" si="77"/>
        <v>108.78013175957501</v>
      </c>
      <c r="AZ164" s="41" t="str">
        <f t="shared" si="77"/>
        <v/>
      </c>
      <c r="BA164" s="53"/>
      <c r="BB164" s="147" cm="1">
        <f t="array" ref="BB164:BG164">IFERROR(_xlfn._xlws.SORT(_xlfn.UNIQUE(_xlfn._xlws.FILTER($AC164:$AZ164,ISNUMBER($AC164:$AZ164)),TRUE),,,TRUE),"")</f>
        <v>-822.96843060949971</v>
      </c>
      <c r="BC164" s="51">
        <v>-593.80418076076626</v>
      </c>
      <c r="BD164" s="51">
        <v>-201.80272236344987</v>
      </c>
      <c r="BE164" s="51">
        <v>108.78013175957501</v>
      </c>
      <c r="BF164" s="51">
        <v>522.8906039236083</v>
      </c>
      <c r="BG164" s="51">
        <v>729.94584000562486</v>
      </c>
      <c r="BH164" s="51"/>
      <c r="BI164" s="51"/>
      <c r="BJ164" s="51">
        <f t="shared" si="78"/>
        <v>173.58251719267014</v>
      </c>
      <c r="BK164" s="51">
        <f t="shared" si="78"/>
        <v>173.58251719267014</v>
      </c>
      <c r="BL164" s="51">
        <f t="shared" si="78"/>
        <v>173.58251719267014</v>
      </c>
      <c r="BM164" s="51">
        <f t="shared" si="78"/>
        <v>173.58251719267014</v>
      </c>
      <c r="BN164" s="51">
        <f t="shared" si="78"/>
        <v>173.58251719267014</v>
      </c>
      <c r="BO164" s="51">
        <f t="shared" si="78"/>
        <v>173.58251719267014</v>
      </c>
      <c r="BP164" s="51" t="str">
        <f t="shared" si="78"/>
        <v/>
      </c>
      <c r="BQ164" s="148" t="str">
        <f t="shared" si="78"/>
        <v/>
      </c>
      <c r="BR164" s="170">
        <f t="shared" si="53"/>
        <v>6</v>
      </c>
      <c r="BS164" s="172">
        <f t="shared" si="54"/>
        <v>229.16424984873345</v>
      </c>
      <c r="BT164" s="172" t="str">
        <f t="shared" si="54"/>
        <v>hole</v>
      </c>
      <c r="BU164" s="172">
        <f t="shared" si="54"/>
        <v>310.5828541230249</v>
      </c>
      <c r="BV164" s="172" t="str">
        <f t="shared" si="54"/>
        <v>hole</v>
      </c>
      <c r="BW164" s="172">
        <f t="shared" si="54"/>
        <v>207.05523608201656</v>
      </c>
      <c r="BX164" s="172">
        <f t="shared" si="54"/>
        <v>0</v>
      </c>
      <c r="BY164" s="173">
        <f t="shared" si="54"/>
        <v>0</v>
      </c>
      <c r="BZ164" s="123" cm="1">
        <f t="array" ref="BZ164">IF(ISEVEN(BR164),SUM(BS164:BY164),SUM(ABS(BS164:BY164)))</f>
        <v>746.80234005377497</v>
      </c>
      <c r="CA164" s="112">
        <f t="shared" si="39"/>
        <v>19975.084785165658</v>
      </c>
      <c r="CB164" s="126">
        <f t="shared" si="55"/>
        <v>-708.38630568513304</v>
      </c>
      <c r="CC164" s="41">
        <f t="shared" si="55"/>
        <v>0</v>
      </c>
      <c r="CD164" s="41">
        <f t="shared" si="55"/>
        <v>-46.511295301937423</v>
      </c>
      <c r="CE164" s="41">
        <f t="shared" si="55"/>
        <v>0</v>
      </c>
      <c r="CF164" s="41">
        <f t="shared" si="55"/>
        <v>626.41822196461658</v>
      </c>
      <c r="CG164" s="41">
        <f t="shared" si="55"/>
        <v>0</v>
      </c>
      <c r="CH164" s="112">
        <f t="shared" si="55"/>
        <v>0</v>
      </c>
      <c r="CI164" s="196">
        <f t="shared" si="56"/>
        <v>-63.041117882588416</v>
      </c>
      <c r="CJ164" s="2">
        <f t="shared" si="57"/>
        <v>173.58251719267014</v>
      </c>
      <c r="CK164" s="200">
        <f t="shared" ref="CK164" si="218">(CI164-xc)*COS(RADIANS(p)) + (CJ164-yc)*SIN(RADIANS(p))</f>
        <v>-15.966582534627001</v>
      </c>
      <c r="CL164" s="201">
        <f t="shared" ref="CL164:CL195" si="219">-(CI164-xc)*SIN(RADIANS(p)) +(CJ164-yc)*COS(RADIANS(p))</f>
        <v>183.98407828123328</v>
      </c>
      <c r="CN164" s="126">
        <f t="shared" ref="CN164:CN195" si="220">+C164-yc</f>
        <v>173.58251719267014</v>
      </c>
      <c r="CO164" s="50">
        <f t="shared" si="61"/>
        <v>2.9880621224904124E-3</v>
      </c>
      <c r="CP164" s="40">
        <f t="shared" si="44"/>
        <v>25.5</v>
      </c>
      <c r="CQ164" s="41">
        <f t="shared" si="62"/>
        <v>509364.66202172427</v>
      </c>
      <c r="CR164" s="41">
        <f t="shared" ref="CR164:CR194" si="221">+CQ164*COS(RADIANS(p))</f>
        <v>492008.48204578605</v>
      </c>
      <c r="CS164" s="41">
        <f t="shared" ref="CS164:CS194" si="222">+CQ164*SIN(RADIANS(p))</f>
        <v>131833.27543343088</v>
      </c>
      <c r="CT164" s="41">
        <f t="shared" si="65"/>
        <v>90521727.075742662</v>
      </c>
      <c r="CU164" s="112">
        <f t="shared" si="66"/>
        <v>-2104926.8730180883</v>
      </c>
    </row>
    <row r="165" spans="2:115" x14ac:dyDescent="0.25">
      <c r="B165" s="129">
        <v>22</v>
      </c>
      <c r="C165" s="114">
        <f>+$D$77-(B165-0.5)*$G$136</f>
        <v>146.83503166158937</v>
      </c>
      <c r="D165" s="41">
        <f t="shared" si="207"/>
        <v>-1770.2261846017279</v>
      </c>
      <c r="E165" s="41">
        <f t="shared" si="207"/>
        <v>1372.0198615602017</v>
      </c>
      <c r="F165" s="41">
        <f t="shared" si="207"/>
        <v>737.11280715324108</v>
      </c>
      <c r="G165" s="41">
        <f t="shared" si="207"/>
        <v>1023.7463131231709</v>
      </c>
      <c r="H165" s="41">
        <f t="shared" si="207"/>
        <v>2866.2177815858008</v>
      </c>
      <c r="I165" s="41">
        <f t="shared" si="207"/>
        <v>-1880.6713318979166</v>
      </c>
      <c r="J165" s="41">
        <f t="shared" si="207"/>
        <v>-815.8014634618836</v>
      </c>
      <c r="K165" s="121">
        <f t="shared" si="207"/>
        <v>-854.19582301059916</v>
      </c>
      <c r="L165" s="126">
        <f t="shared" si="73"/>
        <v>-997.48552357047333</v>
      </c>
      <c r="M165" s="41">
        <f t="shared" si="73"/>
        <v>-42.193700812893169</v>
      </c>
      <c r="N165" s="41">
        <f t="shared" si="73"/>
        <v>-194.63575521583363</v>
      </c>
      <c r="O165" s="41">
        <f t="shared" si="73"/>
        <v>207.24973219544481</v>
      </c>
      <c r="P165" s="41">
        <f t="shared" si="73"/>
        <v>2093.4771205545458</v>
      </c>
      <c r="Q165" s="41">
        <f t="shared" si="73"/>
        <v>-1456.4072631859888</v>
      </c>
      <c r="R165" s="41">
        <f t="shared" si="73"/>
        <v>-608.74622737986692</v>
      </c>
      <c r="S165" s="112">
        <f t="shared" si="73"/>
        <v>-609.24684873228136</v>
      </c>
      <c r="T165" s="123">
        <f t="shared" si="74"/>
        <v>-997.48552357047299</v>
      </c>
      <c r="U165" s="41">
        <f t="shared" si="74"/>
        <v>947.75579284827359</v>
      </c>
      <c r="V165" s="41">
        <f t="shared" si="74"/>
        <v>530.05757107122452</v>
      </c>
      <c r="W165" s="41">
        <f t="shared" si="74"/>
        <v>778.79733884485313</v>
      </c>
      <c r="X165" s="41">
        <f t="shared" si="74"/>
        <v>2093.4771205545458</v>
      </c>
      <c r="Y165" s="41">
        <f t="shared" si="74"/>
        <v>-466.45776952482203</v>
      </c>
      <c r="Z165" s="41">
        <f t="shared" si="74"/>
        <v>115.94709890719125</v>
      </c>
      <c r="AA165" s="41">
        <f t="shared" si="74"/>
        <v>-37.699242082873077</v>
      </c>
      <c r="AB165" s="53"/>
      <c r="AC165" s="126" t="str">
        <f t="shared" si="75"/>
        <v/>
      </c>
      <c r="AD165" s="41" t="str">
        <f t="shared" si="75"/>
        <v/>
      </c>
      <c r="AE165" s="41">
        <f t="shared" si="75"/>
        <v>737.11280715324108</v>
      </c>
      <c r="AF165" s="41" t="str">
        <f t="shared" si="75"/>
        <v/>
      </c>
      <c r="AG165" s="41" t="str">
        <f t="shared" si="75"/>
        <v/>
      </c>
      <c r="AH165" s="41" t="str">
        <f t="shared" si="75"/>
        <v/>
      </c>
      <c r="AI165" s="41">
        <f t="shared" si="75"/>
        <v>-815.8014634618836</v>
      </c>
      <c r="AJ165" s="112" t="str">
        <f t="shared" si="75"/>
        <v/>
      </c>
      <c r="AK165" s="126" t="str">
        <f t="shared" si="76"/>
        <v/>
      </c>
      <c r="AL165" s="41" t="str">
        <f t="shared" si="76"/>
        <v/>
      </c>
      <c r="AM165" s="41">
        <f t="shared" si="76"/>
        <v>-194.63575521583363</v>
      </c>
      <c r="AN165" s="41" t="str">
        <f t="shared" si="76"/>
        <v/>
      </c>
      <c r="AO165" s="41" t="str">
        <f t="shared" si="76"/>
        <v/>
      </c>
      <c r="AP165" s="41" t="str">
        <f t="shared" si="76"/>
        <v/>
      </c>
      <c r="AQ165" s="41">
        <f t="shared" si="76"/>
        <v>-608.74622737986692</v>
      </c>
      <c r="AR165" s="112" t="str">
        <f t="shared" si="76"/>
        <v/>
      </c>
      <c r="AS165" s="123" t="str">
        <f t="shared" si="77"/>
        <v/>
      </c>
      <c r="AT165" s="41" t="str">
        <f t="shared" si="77"/>
        <v/>
      </c>
      <c r="AU165" s="41">
        <f t="shared" si="77"/>
        <v>530.05757107122452</v>
      </c>
      <c r="AV165" s="41" t="str">
        <f t="shared" si="77"/>
        <v/>
      </c>
      <c r="AW165" s="41" t="str">
        <f t="shared" si="77"/>
        <v/>
      </c>
      <c r="AX165" s="41" t="str">
        <f t="shared" si="77"/>
        <v/>
      </c>
      <c r="AY165" s="41">
        <f t="shared" si="77"/>
        <v>115.94709890719125</v>
      </c>
      <c r="AZ165" s="41" t="str">
        <f t="shared" si="77"/>
        <v/>
      </c>
      <c r="BA165" s="53"/>
      <c r="BB165" s="147" cm="1">
        <f t="array" ref="BB165:BG165">IFERROR(_xlfn._xlws.SORT(_xlfn.UNIQUE(_xlfn._xlws.FILTER($AC165:$AZ165,ISNUMBER($AC165:$AZ165)),TRUE),,,TRUE),"")</f>
        <v>-815.8014634618836</v>
      </c>
      <c r="BC165" s="51">
        <v>-608.74622737986692</v>
      </c>
      <c r="BD165" s="51">
        <v>-194.63575521583363</v>
      </c>
      <c r="BE165" s="51">
        <v>115.94709890719125</v>
      </c>
      <c r="BF165" s="51">
        <v>530.05757107122452</v>
      </c>
      <c r="BG165" s="51">
        <v>737.11280715324108</v>
      </c>
      <c r="BH165" s="51"/>
      <c r="BI165" s="51"/>
      <c r="BJ165" s="51">
        <f t="shared" si="78"/>
        <v>146.83503166158937</v>
      </c>
      <c r="BK165" s="51">
        <f t="shared" si="78"/>
        <v>146.83503166158937</v>
      </c>
      <c r="BL165" s="51">
        <f t="shared" si="78"/>
        <v>146.83503166158937</v>
      </c>
      <c r="BM165" s="51">
        <f t="shared" si="78"/>
        <v>146.83503166158937</v>
      </c>
      <c r="BN165" s="51">
        <f t="shared" si="78"/>
        <v>146.83503166158937</v>
      </c>
      <c r="BO165" s="51">
        <f t="shared" si="78"/>
        <v>146.83503166158937</v>
      </c>
      <c r="BP165" s="51" t="str">
        <f t="shared" si="78"/>
        <v/>
      </c>
      <c r="BQ165" s="148" t="str">
        <f t="shared" si="78"/>
        <v/>
      </c>
      <c r="BR165" s="170">
        <f t="shared" si="53"/>
        <v>6</v>
      </c>
      <c r="BS165" s="172">
        <f t="shared" si="54"/>
        <v>207.05523608201668</v>
      </c>
      <c r="BT165" s="172" t="str">
        <f t="shared" si="54"/>
        <v>hole</v>
      </c>
      <c r="BU165" s="172">
        <f t="shared" si="54"/>
        <v>310.58285412302484</v>
      </c>
      <c r="BV165" s="172" t="str">
        <f t="shared" si="54"/>
        <v>hole</v>
      </c>
      <c r="BW165" s="172">
        <f t="shared" si="54"/>
        <v>207.05523608201656</v>
      </c>
      <c r="BX165" s="172">
        <f t="shared" si="54"/>
        <v>0</v>
      </c>
      <c r="BY165" s="173">
        <f t="shared" si="54"/>
        <v>0</v>
      </c>
      <c r="BZ165" s="123" cm="1">
        <f t="array" ref="BZ165">IF(ISEVEN(BR165),SUM(BS165:BY165),SUM(ABS(BS165:BY165)))</f>
        <v>724.69332628705808</v>
      </c>
      <c r="CA165" s="112">
        <f t="shared" si="39"/>
        <v>19383.724259333929</v>
      </c>
      <c r="CB165" s="126">
        <f t="shared" si="55"/>
        <v>-712.2738454208752</v>
      </c>
      <c r="CC165" s="41">
        <f t="shared" si="55"/>
        <v>0</v>
      </c>
      <c r="CD165" s="41">
        <f t="shared" si="55"/>
        <v>-39.344328154321204</v>
      </c>
      <c r="CE165" s="41">
        <f t="shared" si="55"/>
        <v>0</v>
      </c>
      <c r="CF165" s="41">
        <f t="shared" si="55"/>
        <v>633.5851891122328</v>
      </c>
      <c r="CG165" s="41">
        <f t="shared" si="55"/>
        <v>0</v>
      </c>
      <c r="CH165" s="112">
        <f t="shared" si="55"/>
        <v>0</v>
      </c>
      <c r="CI165" s="196">
        <f t="shared" si="56"/>
        <v>-39.344328154321317</v>
      </c>
      <c r="CJ165" s="2">
        <f t="shared" si="57"/>
        <v>146.83503166158937</v>
      </c>
      <c r="CK165" s="200">
        <f t="shared" ref="CK165" si="223">(CI165-xc)*COS(RADIANS(p)) + (CJ165-yc)*SIN(RADIANS(p))</f>
        <v>-1.1368683772161603E-13</v>
      </c>
      <c r="CL165" s="201">
        <f t="shared" ref="CL165:CL196" si="224">-(CI165-xc)*SIN(RADIANS(p)) +(CJ165-yc)*COS(RADIANS(p))</f>
        <v>152.0148107290039</v>
      </c>
      <c r="CN165" s="126">
        <f t="shared" ref="CN165:CN196" si="225">+C165-yc</f>
        <v>146.83503166158937</v>
      </c>
      <c r="CO165" s="50">
        <f t="shared" si="61"/>
        <v>2.9220621224904124E-3</v>
      </c>
      <c r="CP165" s="40">
        <f t="shared" si="44"/>
        <v>25.5</v>
      </c>
      <c r="CQ165" s="41">
        <f t="shared" si="62"/>
        <v>494284.9686130152</v>
      </c>
      <c r="CR165" s="41">
        <f t="shared" ref="CR165:CR195" si="226">+CQ165*COS(RADIANS(p))</f>
        <v>477442.61672979291</v>
      </c>
      <c r="CS165" s="41">
        <f t="shared" ref="CS165:CS195" si="227">+CQ165*SIN(RADIANS(p))</f>
        <v>127930.36358495003</v>
      </c>
      <c r="CT165" s="41">
        <f t="shared" si="65"/>
        <v>72578349.01613982</v>
      </c>
      <c r="CU165" s="112">
        <f t="shared" si="66"/>
        <v>-1.4543998484549551E-8</v>
      </c>
    </row>
    <row r="166" spans="2:115" x14ac:dyDescent="0.25">
      <c r="B166" s="129">
        <v>23</v>
      </c>
      <c r="C166" s="114">
        <f>+$D$77-(B166-0.5)*$G$136</f>
        <v>120.08754613050849</v>
      </c>
      <c r="D166" s="41">
        <f t="shared" si="207"/>
        <v>-1870.0491595784354</v>
      </c>
      <c r="E166" s="41">
        <f t="shared" si="207"/>
        <v>1418.3478654747473</v>
      </c>
      <c r="F166" s="41">
        <f t="shared" si="207"/>
        <v>744.2797743008573</v>
      </c>
      <c r="G166" s="41">
        <f t="shared" si="207"/>
        <v>1008.3036451516557</v>
      </c>
      <c r="H166" s="41">
        <f t="shared" si="207"/>
        <v>2766.3948066090934</v>
      </c>
      <c r="I166" s="41">
        <f t="shared" si="207"/>
        <v>-1834.3433279833712</v>
      </c>
      <c r="J166" s="41">
        <f t="shared" si="207"/>
        <v>-808.63449631426727</v>
      </c>
      <c r="K166" s="121">
        <f t="shared" si="207"/>
        <v>-869.63849098211438</v>
      </c>
      <c r="L166" s="126">
        <f t="shared" si="73"/>
        <v>-1097.3084985471805</v>
      </c>
      <c r="M166" s="41">
        <f t="shared" si="73"/>
        <v>4.1343031016523444</v>
      </c>
      <c r="N166" s="41">
        <f t="shared" si="73"/>
        <v>-187.46878806821738</v>
      </c>
      <c r="O166" s="41">
        <f t="shared" si="73"/>
        <v>191.80706422392964</v>
      </c>
      <c r="P166" s="41">
        <f t="shared" si="73"/>
        <v>1993.6541455778383</v>
      </c>
      <c r="Q166" s="41">
        <f t="shared" si="73"/>
        <v>-1410.0792592714433</v>
      </c>
      <c r="R166" s="41">
        <f t="shared" si="73"/>
        <v>-601.57926023225059</v>
      </c>
      <c r="S166" s="112">
        <f t="shared" si="73"/>
        <v>-624.68951670379658</v>
      </c>
      <c r="T166" s="123">
        <f t="shared" si="74"/>
        <v>-1097.3084985471803</v>
      </c>
      <c r="U166" s="41">
        <f t="shared" si="74"/>
        <v>994.08379676281902</v>
      </c>
      <c r="V166" s="41">
        <f t="shared" si="74"/>
        <v>537.22453821884073</v>
      </c>
      <c r="W166" s="41">
        <f t="shared" si="74"/>
        <v>763.35467087333791</v>
      </c>
      <c r="X166" s="41">
        <f t="shared" si="74"/>
        <v>1993.6541455778386</v>
      </c>
      <c r="Y166" s="41">
        <f t="shared" si="74"/>
        <v>-420.12976561027659</v>
      </c>
      <c r="Z166" s="41">
        <f t="shared" si="74"/>
        <v>123.11406605480751</v>
      </c>
      <c r="AA166" s="41">
        <f t="shared" si="74"/>
        <v>-53.141910054388255</v>
      </c>
      <c r="AB166" s="53"/>
      <c r="AC166" s="126" t="str">
        <f t="shared" si="75"/>
        <v/>
      </c>
      <c r="AD166" s="41" t="str">
        <f t="shared" si="75"/>
        <v/>
      </c>
      <c r="AE166" s="41">
        <f t="shared" si="75"/>
        <v>744.2797743008573</v>
      </c>
      <c r="AF166" s="41" t="str">
        <f t="shared" si="75"/>
        <v/>
      </c>
      <c r="AG166" s="41" t="str">
        <f t="shared" si="75"/>
        <v/>
      </c>
      <c r="AH166" s="41" t="str">
        <f t="shared" si="75"/>
        <v/>
      </c>
      <c r="AI166" s="41">
        <f t="shared" si="75"/>
        <v>-808.63449631426727</v>
      </c>
      <c r="AJ166" s="112" t="str">
        <f t="shared" si="75"/>
        <v/>
      </c>
      <c r="AK166" s="126" t="str">
        <f t="shared" si="76"/>
        <v/>
      </c>
      <c r="AL166" s="41" t="str">
        <f t="shared" si="76"/>
        <v/>
      </c>
      <c r="AM166" s="41">
        <f t="shared" si="76"/>
        <v>-187.46878806821738</v>
      </c>
      <c r="AN166" s="41" t="str">
        <f t="shared" si="76"/>
        <v/>
      </c>
      <c r="AO166" s="41" t="str">
        <f t="shared" si="76"/>
        <v/>
      </c>
      <c r="AP166" s="41" t="str">
        <f t="shared" si="76"/>
        <v/>
      </c>
      <c r="AQ166" s="41">
        <f t="shared" si="76"/>
        <v>-601.57926023225059</v>
      </c>
      <c r="AR166" s="112" t="str">
        <f t="shared" si="76"/>
        <v/>
      </c>
      <c r="AS166" s="123" t="str">
        <f t="shared" si="77"/>
        <v/>
      </c>
      <c r="AT166" s="41" t="str">
        <f t="shared" si="77"/>
        <v/>
      </c>
      <c r="AU166" s="41">
        <f t="shared" si="77"/>
        <v>537.22453821884073</v>
      </c>
      <c r="AV166" s="41" t="str">
        <f t="shared" si="77"/>
        <v/>
      </c>
      <c r="AW166" s="41" t="str">
        <f t="shared" si="77"/>
        <v/>
      </c>
      <c r="AX166" s="41" t="str">
        <f t="shared" si="77"/>
        <v/>
      </c>
      <c r="AY166" s="41">
        <f t="shared" si="77"/>
        <v>123.11406605480751</v>
      </c>
      <c r="AZ166" s="41" t="str">
        <f t="shared" si="77"/>
        <v/>
      </c>
      <c r="BA166" s="53"/>
      <c r="BB166" s="147" cm="1">
        <f t="array" ref="BB166:BG166">IFERROR(_xlfn._xlws.SORT(_xlfn.UNIQUE(_xlfn._xlws.FILTER($AC166:$AZ166,ISNUMBER($AC166:$AZ166)),TRUE),,,TRUE),"")</f>
        <v>-808.63449631426727</v>
      </c>
      <c r="BC166" s="51">
        <v>-601.57926023225059</v>
      </c>
      <c r="BD166" s="51">
        <v>-187.46878806821738</v>
      </c>
      <c r="BE166" s="51">
        <v>123.11406605480751</v>
      </c>
      <c r="BF166" s="51">
        <v>537.22453821884073</v>
      </c>
      <c r="BG166" s="51">
        <v>744.2797743008573</v>
      </c>
      <c r="BH166" s="51"/>
      <c r="BI166" s="51"/>
      <c r="BJ166" s="51">
        <f t="shared" si="78"/>
        <v>120.08754613050849</v>
      </c>
      <c r="BK166" s="51">
        <f t="shared" si="78"/>
        <v>120.08754613050849</v>
      </c>
      <c r="BL166" s="51">
        <f t="shared" si="78"/>
        <v>120.08754613050849</v>
      </c>
      <c r="BM166" s="51">
        <f t="shared" si="78"/>
        <v>120.08754613050849</v>
      </c>
      <c r="BN166" s="51">
        <f t="shared" si="78"/>
        <v>120.08754613050849</v>
      </c>
      <c r="BO166" s="51">
        <f t="shared" si="78"/>
        <v>120.08754613050849</v>
      </c>
      <c r="BP166" s="51" t="str">
        <f t="shared" si="78"/>
        <v/>
      </c>
      <c r="BQ166" s="148" t="str">
        <f t="shared" si="78"/>
        <v/>
      </c>
      <c r="BR166" s="170">
        <f t="shared" si="53"/>
        <v>6</v>
      </c>
      <c r="BS166" s="172">
        <f t="shared" si="54"/>
        <v>207.05523608201668</v>
      </c>
      <c r="BT166" s="172" t="str">
        <f t="shared" si="54"/>
        <v>hole</v>
      </c>
      <c r="BU166" s="172">
        <f t="shared" si="54"/>
        <v>310.5828541230249</v>
      </c>
      <c r="BV166" s="172" t="str">
        <f t="shared" si="54"/>
        <v>hole</v>
      </c>
      <c r="BW166" s="172">
        <f t="shared" si="54"/>
        <v>207.05523608201656</v>
      </c>
      <c r="BX166" s="172">
        <f t="shared" si="54"/>
        <v>0</v>
      </c>
      <c r="BY166" s="173">
        <f t="shared" si="54"/>
        <v>0</v>
      </c>
      <c r="BZ166" s="123" cm="1">
        <f t="array" ref="BZ166">IF(ISEVEN(BR166),SUM(BS166:BY166),SUM(ABS(BS166:BY166)))</f>
        <v>724.6933262870582</v>
      </c>
      <c r="CA166" s="112">
        <f t="shared" si="39"/>
        <v>19383.724259333932</v>
      </c>
      <c r="CB166" s="126">
        <f t="shared" si="55"/>
        <v>-705.10687827325887</v>
      </c>
      <c r="CC166" s="41">
        <f t="shared" si="55"/>
        <v>0</v>
      </c>
      <c r="CD166" s="41">
        <f t="shared" si="55"/>
        <v>-32.177361006704928</v>
      </c>
      <c r="CE166" s="41">
        <f t="shared" si="55"/>
        <v>0</v>
      </c>
      <c r="CF166" s="41">
        <f t="shared" si="55"/>
        <v>640.75215625984902</v>
      </c>
      <c r="CG166" s="41">
        <f t="shared" si="55"/>
        <v>0</v>
      </c>
      <c r="CH166" s="112">
        <f t="shared" si="55"/>
        <v>0</v>
      </c>
      <c r="CI166" s="196">
        <f t="shared" si="56"/>
        <v>-32.177361006705027</v>
      </c>
      <c r="CJ166" s="2">
        <f t="shared" si="57"/>
        <v>120.08754613050849</v>
      </c>
      <c r="CK166" s="200">
        <f t="shared" ref="CK166" si="228">(CI166-xc)*COS(RADIANS(p)) + (CJ166-yc)*SIN(RADIANS(p))</f>
        <v>-8.5265128291212022E-14</v>
      </c>
      <c r="CL166" s="201">
        <f t="shared" ref="CL166:CL197" si="229">-(CI166-xc)*SIN(RADIANS(p)) +(CJ166-yc)*COS(RADIANS(p))</f>
        <v>124.32377607281249</v>
      </c>
      <c r="CN166" s="126">
        <f t="shared" ref="CN166:CN197" si="230">+C166-yc</f>
        <v>120.08754613050849</v>
      </c>
      <c r="CO166" s="50">
        <f t="shared" si="61"/>
        <v>2.8560621224904123E-3</v>
      </c>
      <c r="CP166" s="40">
        <f t="shared" si="44"/>
        <v>25.5</v>
      </c>
      <c r="CQ166" s="41">
        <f t="shared" si="62"/>
        <v>494284.96861301525</v>
      </c>
      <c r="CR166" s="41">
        <f t="shared" ref="CR166:CR196" si="231">+CQ166*COS(RADIANS(p))</f>
        <v>477442.61672979296</v>
      </c>
      <c r="CS166" s="41">
        <f t="shared" ref="CS166:CS196" si="232">+CQ166*SIN(RADIANS(p))</f>
        <v>127930.36358495004</v>
      </c>
      <c r="CT166" s="41">
        <f t="shared" si="65"/>
        <v>59357468.969932422</v>
      </c>
      <c r="CU166" s="112">
        <f t="shared" si="66"/>
        <v>-1.0907998863412164E-8</v>
      </c>
    </row>
    <row r="167" spans="2:115" x14ac:dyDescent="0.25">
      <c r="B167" s="129">
        <v>24</v>
      </c>
      <c r="C167" s="114">
        <f>+$D$77-(B167-0.5)*$G$136</f>
        <v>93.340060599427716</v>
      </c>
      <c r="D167" s="41">
        <f t="shared" si="207"/>
        <v>-1969.8721345551421</v>
      </c>
      <c r="E167" s="41">
        <f t="shared" si="207"/>
        <v>1464.6758693892925</v>
      </c>
      <c r="F167" s="41">
        <f t="shared" si="207"/>
        <v>751.44674144847363</v>
      </c>
      <c r="G167" s="41">
        <f t="shared" si="207"/>
        <v>992.86097718014059</v>
      </c>
      <c r="H167" s="41">
        <f t="shared" si="207"/>
        <v>2666.5718316323869</v>
      </c>
      <c r="I167" s="41">
        <f t="shared" si="207"/>
        <v>-1788.015324068826</v>
      </c>
      <c r="J167" s="41">
        <f t="shared" si="207"/>
        <v>-801.46752916665105</v>
      </c>
      <c r="K167" s="121">
        <f t="shared" si="207"/>
        <v>-885.08115895362937</v>
      </c>
      <c r="L167" s="126">
        <f t="shared" si="73"/>
        <v>-1197.1314735238873</v>
      </c>
      <c r="M167" s="41">
        <f t="shared" si="73"/>
        <v>50.462307016197677</v>
      </c>
      <c r="N167" s="41">
        <f t="shared" si="73"/>
        <v>-180.30182092060116</v>
      </c>
      <c r="O167" s="41">
        <f t="shared" si="73"/>
        <v>176.36439625241454</v>
      </c>
      <c r="P167" s="41">
        <f t="shared" si="73"/>
        <v>1893.8311706011316</v>
      </c>
      <c r="Q167" s="41">
        <f t="shared" si="73"/>
        <v>-1363.7512553568979</v>
      </c>
      <c r="R167" s="41">
        <f t="shared" si="73"/>
        <v>-594.41229308463448</v>
      </c>
      <c r="S167" s="112">
        <f t="shared" si="73"/>
        <v>-640.13218467531169</v>
      </c>
      <c r="T167" s="123">
        <f t="shared" si="74"/>
        <v>-1197.1314735238871</v>
      </c>
      <c r="U167" s="41">
        <f t="shared" si="74"/>
        <v>1040.4118006773645</v>
      </c>
      <c r="V167" s="41">
        <f t="shared" si="74"/>
        <v>544.39150536645695</v>
      </c>
      <c r="W167" s="41">
        <f t="shared" si="74"/>
        <v>747.9120029018228</v>
      </c>
      <c r="X167" s="41">
        <f t="shared" si="74"/>
        <v>1893.8311706011318</v>
      </c>
      <c r="Y167" s="41">
        <f t="shared" si="74"/>
        <v>-373.80176169573127</v>
      </c>
      <c r="Z167" s="41">
        <f t="shared" si="74"/>
        <v>130.28103320242371</v>
      </c>
      <c r="AA167" s="41">
        <f t="shared" si="74"/>
        <v>-68.58457802590334</v>
      </c>
      <c r="AB167" s="53"/>
      <c r="AC167" s="126" t="str">
        <f t="shared" si="75"/>
        <v/>
      </c>
      <c r="AD167" s="41" t="str">
        <f t="shared" si="75"/>
        <v/>
      </c>
      <c r="AE167" s="41">
        <f t="shared" si="75"/>
        <v>751.44674144847363</v>
      </c>
      <c r="AF167" s="41" t="str">
        <f t="shared" si="75"/>
        <v/>
      </c>
      <c r="AG167" s="41" t="str">
        <f t="shared" si="75"/>
        <v/>
      </c>
      <c r="AH167" s="41" t="str">
        <f t="shared" si="75"/>
        <v/>
      </c>
      <c r="AI167" s="41">
        <f t="shared" si="75"/>
        <v>-801.46752916665105</v>
      </c>
      <c r="AJ167" s="112" t="str">
        <f t="shared" si="75"/>
        <v/>
      </c>
      <c r="AK167" s="126" t="str">
        <f t="shared" si="76"/>
        <v/>
      </c>
      <c r="AL167" s="41" t="str">
        <f t="shared" si="76"/>
        <v/>
      </c>
      <c r="AM167" s="41">
        <f t="shared" si="76"/>
        <v>-180.30182092060116</v>
      </c>
      <c r="AN167" s="41" t="str">
        <f t="shared" si="76"/>
        <v/>
      </c>
      <c r="AO167" s="41" t="str">
        <f t="shared" si="76"/>
        <v/>
      </c>
      <c r="AP167" s="41" t="str">
        <f t="shared" si="76"/>
        <v/>
      </c>
      <c r="AQ167" s="41">
        <f t="shared" si="76"/>
        <v>-594.41229308463448</v>
      </c>
      <c r="AR167" s="112" t="str">
        <f t="shared" si="76"/>
        <v/>
      </c>
      <c r="AS167" s="123" t="str">
        <f t="shared" si="77"/>
        <v/>
      </c>
      <c r="AT167" s="41" t="str">
        <f t="shared" si="77"/>
        <v/>
      </c>
      <c r="AU167" s="41">
        <f t="shared" si="77"/>
        <v>544.39150536645695</v>
      </c>
      <c r="AV167" s="41" t="str">
        <f t="shared" si="77"/>
        <v/>
      </c>
      <c r="AW167" s="41" t="str">
        <f t="shared" si="77"/>
        <v/>
      </c>
      <c r="AX167" s="41" t="str">
        <f t="shared" si="77"/>
        <v/>
      </c>
      <c r="AY167" s="41">
        <f t="shared" si="77"/>
        <v>130.28103320242371</v>
      </c>
      <c r="AZ167" s="41" t="str">
        <f t="shared" si="77"/>
        <v/>
      </c>
      <c r="BA167" s="53"/>
      <c r="BB167" s="147" cm="1">
        <f t="array" ref="BB167:BG167">IFERROR(_xlfn._xlws.SORT(_xlfn.UNIQUE(_xlfn._xlws.FILTER($AC167:$AZ167,ISNUMBER($AC167:$AZ167)),TRUE),,,TRUE),"")</f>
        <v>-801.46752916665105</v>
      </c>
      <c r="BC167" s="51">
        <v>-594.41229308463448</v>
      </c>
      <c r="BD167" s="51">
        <v>-180.30182092060116</v>
      </c>
      <c r="BE167" s="51">
        <v>130.28103320242371</v>
      </c>
      <c r="BF167" s="51">
        <v>544.39150536645695</v>
      </c>
      <c r="BG167" s="51">
        <v>751.44674144847363</v>
      </c>
      <c r="BH167" s="51"/>
      <c r="BI167" s="51"/>
      <c r="BJ167" s="51">
        <f t="shared" si="78"/>
        <v>93.340060599427716</v>
      </c>
      <c r="BK167" s="51">
        <f t="shared" si="78"/>
        <v>93.340060599427716</v>
      </c>
      <c r="BL167" s="51">
        <f t="shared" si="78"/>
        <v>93.340060599427716</v>
      </c>
      <c r="BM167" s="51">
        <f t="shared" si="78"/>
        <v>93.340060599427716</v>
      </c>
      <c r="BN167" s="51">
        <f t="shared" si="78"/>
        <v>93.340060599427716</v>
      </c>
      <c r="BO167" s="51">
        <f t="shared" si="78"/>
        <v>93.340060599427716</v>
      </c>
      <c r="BP167" s="51" t="str">
        <f t="shared" si="78"/>
        <v/>
      </c>
      <c r="BQ167" s="148" t="str">
        <f t="shared" si="78"/>
        <v/>
      </c>
      <c r="BR167" s="170">
        <f t="shared" si="53"/>
        <v>6</v>
      </c>
      <c r="BS167" s="172">
        <f t="shared" si="54"/>
        <v>207.05523608201656</v>
      </c>
      <c r="BT167" s="172" t="str">
        <f t="shared" si="54"/>
        <v>hole</v>
      </c>
      <c r="BU167" s="172">
        <f t="shared" si="54"/>
        <v>310.58285412302484</v>
      </c>
      <c r="BV167" s="172" t="str">
        <f t="shared" si="54"/>
        <v>hole</v>
      </c>
      <c r="BW167" s="172">
        <f t="shared" si="54"/>
        <v>207.05523608201668</v>
      </c>
      <c r="BX167" s="172">
        <f t="shared" si="54"/>
        <v>0</v>
      </c>
      <c r="BY167" s="173">
        <f t="shared" si="54"/>
        <v>0</v>
      </c>
      <c r="BZ167" s="123" cm="1">
        <f t="array" ref="BZ167">IF(ISEVEN(BR167),SUM(BS167:BY167),SUM(ABS(BS167:BY167)))</f>
        <v>724.69332628705808</v>
      </c>
      <c r="CA167" s="112">
        <f t="shared" si="39"/>
        <v>19383.724259333929</v>
      </c>
      <c r="CB167" s="126">
        <f t="shared" si="55"/>
        <v>-697.93991112564277</v>
      </c>
      <c r="CC167" s="41">
        <f t="shared" si="55"/>
        <v>0</v>
      </c>
      <c r="CD167" s="41">
        <f t="shared" si="55"/>
        <v>-25.010393859088737</v>
      </c>
      <c r="CE167" s="41">
        <f t="shared" si="55"/>
        <v>0</v>
      </c>
      <c r="CF167" s="41">
        <f t="shared" si="55"/>
        <v>647.91912340746535</v>
      </c>
      <c r="CG167" s="41">
        <f t="shared" si="55"/>
        <v>0</v>
      </c>
      <c r="CH167" s="112">
        <f t="shared" si="55"/>
        <v>0</v>
      </c>
      <c r="CI167" s="196">
        <f t="shared" si="56"/>
        <v>-25.010393859088627</v>
      </c>
      <c r="CJ167" s="2">
        <f t="shared" si="57"/>
        <v>93.340060599427716</v>
      </c>
      <c r="CK167" s="200">
        <f t="shared" ref="CK167" si="233">(CI167-xc)*COS(RADIANS(p)) + (CJ167-yc)*SIN(RADIANS(p))</f>
        <v>7.815970093361102E-14</v>
      </c>
      <c r="CL167" s="201">
        <f t="shared" ref="CL167:CL198" si="234">-(CI167-xc)*SIN(RADIANS(p)) +(CJ167-yc)*COS(RADIANS(p))</f>
        <v>96.632741416621187</v>
      </c>
      <c r="CN167" s="126">
        <f t="shared" ref="CN167:CN198" si="235">+C167-yc</f>
        <v>93.340060599427716</v>
      </c>
      <c r="CO167" s="50">
        <f t="shared" si="61"/>
        <v>2.7900621224904126E-3</v>
      </c>
      <c r="CP167" s="40">
        <f t="shared" si="44"/>
        <v>25.5</v>
      </c>
      <c r="CQ167" s="41">
        <f t="shared" si="62"/>
        <v>494284.9686130152</v>
      </c>
      <c r="CR167" s="41">
        <f t="shared" ref="CR167:CR197" si="236">+CQ167*COS(RADIANS(p))</f>
        <v>477442.61672979291</v>
      </c>
      <c r="CS167" s="41">
        <f t="shared" ref="CS167:CS197" si="237">+CQ167*SIN(RADIANS(p))</f>
        <v>127930.36358495003</v>
      </c>
      <c r="CT167" s="41">
        <f t="shared" si="65"/>
        <v>46136588.923725054</v>
      </c>
      <c r="CU167" s="112">
        <f t="shared" si="66"/>
        <v>9.9989989581278167E-9</v>
      </c>
    </row>
    <row r="168" spans="2:115" x14ac:dyDescent="0.25">
      <c r="B168" s="129">
        <v>25</v>
      </c>
      <c r="C168" s="114">
        <f>+$D$77-(B168-0.5)*$G$136</f>
        <v>66.592575068346832</v>
      </c>
      <c r="D168" s="41">
        <f t="shared" si="207"/>
        <v>-2069.6951095318495</v>
      </c>
      <c r="E168" s="41">
        <f t="shared" si="207"/>
        <v>1511.003873303838</v>
      </c>
      <c r="F168" s="41">
        <f t="shared" si="207"/>
        <v>758.61370859608996</v>
      </c>
      <c r="G168" s="41">
        <f t="shared" si="207"/>
        <v>977.41830920862537</v>
      </c>
      <c r="H168" s="41">
        <f t="shared" si="207"/>
        <v>2566.7488566556794</v>
      </c>
      <c r="I168" s="41">
        <f t="shared" si="207"/>
        <v>-1741.6873201542805</v>
      </c>
      <c r="J168" s="41">
        <f t="shared" si="207"/>
        <v>-794.30056201903471</v>
      </c>
      <c r="K168" s="121">
        <f t="shared" si="207"/>
        <v>-900.52382692514459</v>
      </c>
      <c r="L168" s="126">
        <f t="shared" si="73"/>
        <v>-1296.9544485005947</v>
      </c>
      <c r="M168" s="41">
        <f t="shared" si="73"/>
        <v>96.790310930743203</v>
      </c>
      <c r="N168" s="41">
        <f t="shared" si="73"/>
        <v>-173.13485377298488</v>
      </c>
      <c r="O168" s="41">
        <f t="shared" si="73"/>
        <v>160.92172828089937</v>
      </c>
      <c r="P168" s="41">
        <f t="shared" si="73"/>
        <v>1794.0081956244244</v>
      </c>
      <c r="Q168" s="41">
        <f t="shared" si="73"/>
        <v>-1317.4232514423525</v>
      </c>
      <c r="R168" s="41">
        <f t="shared" si="73"/>
        <v>-587.24532593701815</v>
      </c>
      <c r="S168" s="112">
        <f t="shared" si="73"/>
        <v>-655.57485264682691</v>
      </c>
      <c r="T168" s="123">
        <f t="shared" si="74"/>
        <v>-1296.9544485005943</v>
      </c>
      <c r="U168" s="41">
        <f t="shared" si="74"/>
        <v>1086.7398045919099</v>
      </c>
      <c r="V168" s="41">
        <f t="shared" si="74"/>
        <v>551.55847251407329</v>
      </c>
      <c r="W168" s="41">
        <f t="shared" si="74"/>
        <v>732.4693349303077</v>
      </c>
      <c r="X168" s="41">
        <f t="shared" si="74"/>
        <v>1794.0081956244246</v>
      </c>
      <c r="Y168" s="41">
        <f t="shared" si="74"/>
        <v>-327.47375778118572</v>
      </c>
      <c r="Z168" s="41">
        <f t="shared" si="74"/>
        <v>137.44800035003999</v>
      </c>
      <c r="AA168" s="41">
        <f t="shared" si="74"/>
        <v>-84.027245997418518</v>
      </c>
      <c r="AB168" s="53"/>
      <c r="AC168" s="126" t="str">
        <f t="shared" si="75"/>
        <v/>
      </c>
      <c r="AD168" s="41" t="str">
        <f t="shared" si="75"/>
        <v/>
      </c>
      <c r="AE168" s="41">
        <f t="shared" si="75"/>
        <v>758.61370859608996</v>
      </c>
      <c r="AF168" s="41" t="str">
        <f t="shared" si="75"/>
        <v/>
      </c>
      <c r="AG168" s="41" t="str">
        <f t="shared" si="75"/>
        <v/>
      </c>
      <c r="AH168" s="41" t="str">
        <f t="shared" si="75"/>
        <v/>
      </c>
      <c r="AI168" s="41">
        <f t="shared" si="75"/>
        <v>-794.30056201903471</v>
      </c>
      <c r="AJ168" s="112" t="str">
        <f t="shared" si="75"/>
        <v/>
      </c>
      <c r="AK168" s="126" t="str">
        <f t="shared" si="76"/>
        <v/>
      </c>
      <c r="AL168" s="41" t="str">
        <f t="shared" si="76"/>
        <v/>
      </c>
      <c r="AM168" s="41">
        <f t="shared" si="76"/>
        <v>-173.13485377298488</v>
      </c>
      <c r="AN168" s="41" t="str">
        <f t="shared" si="76"/>
        <v/>
      </c>
      <c r="AO168" s="41" t="str">
        <f t="shared" si="76"/>
        <v/>
      </c>
      <c r="AP168" s="41" t="str">
        <f t="shared" si="76"/>
        <v/>
      </c>
      <c r="AQ168" s="41">
        <f t="shared" si="76"/>
        <v>-587.24532593701815</v>
      </c>
      <c r="AR168" s="112" t="str">
        <f t="shared" si="76"/>
        <v/>
      </c>
      <c r="AS168" s="123" t="str">
        <f t="shared" si="77"/>
        <v/>
      </c>
      <c r="AT168" s="41" t="str">
        <f t="shared" si="77"/>
        <v/>
      </c>
      <c r="AU168" s="41">
        <f t="shared" si="77"/>
        <v>551.55847251407329</v>
      </c>
      <c r="AV168" s="41" t="str">
        <f t="shared" si="77"/>
        <v/>
      </c>
      <c r="AW168" s="41" t="str">
        <f t="shared" si="77"/>
        <v/>
      </c>
      <c r="AX168" s="41" t="str">
        <f t="shared" si="77"/>
        <v/>
      </c>
      <c r="AY168" s="41">
        <f t="shared" si="77"/>
        <v>137.44800035003999</v>
      </c>
      <c r="AZ168" s="41" t="str">
        <f t="shared" si="77"/>
        <v/>
      </c>
      <c r="BA168" s="53"/>
      <c r="BB168" s="147" cm="1">
        <f t="array" ref="BB168:BG168">IFERROR(_xlfn._xlws.SORT(_xlfn.UNIQUE(_xlfn._xlws.FILTER($AC168:$AZ168,ISNUMBER($AC168:$AZ168)),TRUE),,,TRUE),"")</f>
        <v>-794.30056201903471</v>
      </c>
      <c r="BC168" s="51">
        <v>-587.24532593701815</v>
      </c>
      <c r="BD168" s="51">
        <v>-173.13485377298488</v>
      </c>
      <c r="BE168" s="51">
        <v>137.44800035003999</v>
      </c>
      <c r="BF168" s="51">
        <v>551.55847251407329</v>
      </c>
      <c r="BG168" s="51">
        <v>758.61370859608996</v>
      </c>
      <c r="BH168" s="51"/>
      <c r="BI168" s="51"/>
      <c r="BJ168" s="51">
        <f t="shared" si="78"/>
        <v>66.592575068346832</v>
      </c>
      <c r="BK168" s="51">
        <f t="shared" si="78"/>
        <v>66.592575068346832</v>
      </c>
      <c r="BL168" s="51">
        <f t="shared" si="78"/>
        <v>66.592575068346832</v>
      </c>
      <c r="BM168" s="51">
        <f t="shared" si="78"/>
        <v>66.592575068346832</v>
      </c>
      <c r="BN168" s="51">
        <f t="shared" si="78"/>
        <v>66.592575068346832</v>
      </c>
      <c r="BO168" s="51">
        <f t="shared" si="78"/>
        <v>66.592575068346832</v>
      </c>
      <c r="BP168" s="51" t="str">
        <f t="shared" si="78"/>
        <v/>
      </c>
      <c r="BQ168" s="148" t="str">
        <f t="shared" si="78"/>
        <v/>
      </c>
      <c r="BR168" s="170">
        <f t="shared" si="53"/>
        <v>6</v>
      </c>
      <c r="BS168" s="172">
        <f t="shared" si="54"/>
        <v>207.05523608201656</v>
      </c>
      <c r="BT168" s="172" t="str">
        <f t="shared" si="54"/>
        <v>hole</v>
      </c>
      <c r="BU168" s="172">
        <f t="shared" si="54"/>
        <v>310.58285412302484</v>
      </c>
      <c r="BV168" s="172" t="str">
        <f t="shared" si="54"/>
        <v>hole</v>
      </c>
      <c r="BW168" s="172">
        <f t="shared" si="54"/>
        <v>207.05523608201668</v>
      </c>
      <c r="BX168" s="172">
        <f t="shared" si="54"/>
        <v>0</v>
      </c>
      <c r="BY168" s="173">
        <f t="shared" si="54"/>
        <v>0</v>
      </c>
      <c r="BZ168" s="123" cm="1">
        <f t="array" ref="BZ168">IF(ISEVEN(BR168),SUM(BS168:BY168),SUM(ABS(BS168:BY168)))</f>
        <v>724.69332628705808</v>
      </c>
      <c r="CA168" s="112">
        <f t="shared" si="39"/>
        <v>19383.724259333929</v>
      </c>
      <c r="CB168" s="126">
        <f t="shared" si="55"/>
        <v>-690.77294397802643</v>
      </c>
      <c r="CC168" s="41">
        <f t="shared" si="55"/>
        <v>0</v>
      </c>
      <c r="CD168" s="41">
        <f t="shared" si="55"/>
        <v>-17.843426711472461</v>
      </c>
      <c r="CE168" s="41">
        <f t="shared" si="55"/>
        <v>0</v>
      </c>
      <c r="CF168" s="41">
        <f t="shared" si="55"/>
        <v>655.08609055508168</v>
      </c>
      <c r="CG168" s="41">
        <f t="shared" si="55"/>
        <v>0</v>
      </c>
      <c r="CH168" s="112">
        <f t="shared" si="55"/>
        <v>0</v>
      </c>
      <c r="CI168" s="196">
        <f t="shared" si="56"/>
        <v>-17.843426711472301</v>
      </c>
      <c r="CJ168" s="2">
        <f t="shared" si="57"/>
        <v>66.592575068346832</v>
      </c>
      <c r="CK168" s="200">
        <f t="shared" ref="CK168" si="238">(CI168-xc)*COS(RADIANS(p)) + (CJ168-yc)*SIN(RADIANS(p))</f>
        <v>1.4210854715202004E-13</v>
      </c>
      <c r="CL168" s="201">
        <f t="shared" ref="CL168:CL199" si="239">-(CI168-xc)*SIN(RADIANS(p)) +(CJ168-yc)*COS(RADIANS(p))</f>
        <v>68.941706760429796</v>
      </c>
      <c r="CN168" s="126">
        <f t="shared" ref="CN168:CN199" si="240">+C168-yc</f>
        <v>66.592575068346832</v>
      </c>
      <c r="CO168" s="50">
        <f t="shared" si="61"/>
        <v>2.7240621224904125E-3</v>
      </c>
      <c r="CP168" s="40">
        <f t="shared" si="44"/>
        <v>25.5</v>
      </c>
      <c r="CQ168" s="41">
        <f t="shared" si="62"/>
        <v>494284.9686130152</v>
      </c>
      <c r="CR168" s="41">
        <f t="shared" ref="CR168:CR198" si="241">+CQ168*COS(RADIANS(p))</f>
        <v>477442.61672979291</v>
      </c>
      <c r="CS168" s="41">
        <f t="shared" ref="CS168:CS198" si="242">+CQ168*SIN(RADIANS(p))</f>
        <v>127930.36358495003</v>
      </c>
      <c r="CT168" s="41">
        <f t="shared" si="65"/>
        <v>32915708.877517655</v>
      </c>
      <c r="CU168" s="112">
        <f t="shared" si="66"/>
        <v>1.8179998105686939E-8</v>
      </c>
    </row>
    <row r="169" spans="2:115" x14ac:dyDescent="0.25">
      <c r="B169" s="129">
        <v>26</v>
      </c>
      <c r="C169" s="114">
        <f>+$D$77-(B169-0.5)*$G$136</f>
        <v>39.845089537265949</v>
      </c>
      <c r="D169" s="41">
        <f t="shared" si="207"/>
        <v>-2169.5180845085565</v>
      </c>
      <c r="E169" s="41">
        <f t="shared" si="207"/>
        <v>1557.3318772183836</v>
      </c>
      <c r="F169" s="41">
        <f t="shared" si="207"/>
        <v>765.78067574370618</v>
      </c>
      <c r="G169" s="41">
        <f t="shared" si="207"/>
        <v>961.97564123711015</v>
      </c>
      <c r="H169" s="41">
        <f t="shared" si="207"/>
        <v>2466.925881678972</v>
      </c>
      <c r="I169" s="41">
        <f t="shared" si="207"/>
        <v>-1695.3593162397349</v>
      </c>
      <c r="J169" s="41">
        <f t="shared" si="207"/>
        <v>-787.13359487141838</v>
      </c>
      <c r="K169" s="121">
        <f t="shared" si="207"/>
        <v>-915.96649489665981</v>
      </c>
      <c r="L169" s="126">
        <f t="shared" si="73"/>
        <v>-1396.7774234773019</v>
      </c>
      <c r="M169" s="41">
        <f t="shared" si="73"/>
        <v>143.11831484528872</v>
      </c>
      <c r="N169" s="41">
        <f t="shared" si="73"/>
        <v>-165.96788662536864</v>
      </c>
      <c r="O169" s="41">
        <f t="shared" si="73"/>
        <v>145.47906030938418</v>
      </c>
      <c r="P169" s="41">
        <f t="shared" si="73"/>
        <v>1694.185220647717</v>
      </c>
      <c r="Q169" s="41">
        <f t="shared" si="73"/>
        <v>-1271.0952475278068</v>
      </c>
      <c r="R169" s="41">
        <f t="shared" si="73"/>
        <v>-580.07835878940182</v>
      </c>
      <c r="S169" s="112">
        <f t="shared" si="73"/>
        <v>-671.01752061834213</v>
      </c>
      <c r="T169" s="123">
        <f t="shared" si="74"/>
        <v>-1396.7774234773017</v>
      </c>
      <c r="U169" s="41">
        <f t="shared" si="74"/>
        <v>1133.0678085064555</v>
      </c>
      <c r="V169" s="41">
        <f t="shared" si="74"/>
        <v>558.72543966168951</v>
      </c>
      <c r="W169" s="41">
        <f t="shared" si="74"/>
        <v>717.02666695879248</v>
      </c>
      <c r="X169" s="41">
        <f t="shared" si="74"/>
        <v>1694.1852206477172</v>
      </c>
      <c r="Y169" s="41">
        <f t="shared" si="74"/>
        <v>-281.14575386664018</v>
      </c>
      <c r="Z169" s="41">
        <f t="shared" si="74"/>
        <v>144.61496749765624</v>
      </c>
      <c r="AA169" s="41">
        <f t="shared" si="74"/>
        <v>-99.469913968933696</v>
      </c>
      <c r="AB169" s="53"/>
      <c r="AC169" s="126" t="str">
        <f t="shared" si="75"/>
        <v/>
      </c>
      <c r="AD169" s="41" t="str">
        <f t="shared" si="75"/>
        <v/>
      </c>
      <c r="AE169" s="41">
        <f t="shared" si="75"/>
        <v>765.78067574370618</v>
      </c>
      <c r="AF169" s="41" t="str">
        <f t="shared" si="75"/>
        <v/>
      </c>
      <c r="AG169" s="41" t="str">
        <f t="shared" si="75"/>
        <v/>
      </c>
      <c r="AH169" s="41" t="str">
        <f t="shared" si="75"/>
        <v/>
      </c>
      <c r="AI169" s="41">
        <f t="shared" si="75"/>
        <v>-787.13359487141838</v>
      </c>
      <c r="AJ169" s="112" t="str">
        <f t="shared" si="75"/>
        <v/>
      </c>
      <c r="AK169" s="126" t="str">
        <f t="shared" si="76"/>
        <v/>
      </c>
      <c r="AL169" s="41" t="str">
        <f t="shared" si="76"/>
        <v/>
      </c>
      <c r="AM169" s="41">
        <f t="shared" si="76"/>
        <v>-165.96788662536864</v>
      </c>
      <c r="AN169" s="41" t="str">
        <f t="shared" si="76"/>
        <v/>
      </c>
      <c r="AO169" s="41" t="str">
        <f t="shared" si="76"/>
        <v/>
      </c>
      <c r="AP169" s="41" t="str">
        <f t="shared" si="76"/>
        <v/>
      </c>
      <c r="AQ169" s="41">
        <f t="shared" si="76"/>
        <v>-580.07835878940182</v>
      </c>
      <c r="AR169" s="112" t="str">
        <f t="shared" si="76"/>
        <v/>
      </c>
      <c r="AS169" s="123" t="str">
        <f t="shared" si="77"/>
        <v/>
      </c>
      <c r="AT169" s="41" t="str">
        <f t="shared" si="77"/>
        <v/>
      </c>
      <c r="AU169" s="41">
        <f t="shared" si="77"/>
        <v>558.72543966168951</v>
      </c>
      <c r="AV169" s="41" t="str">
        <f t="shared" si="77"/>
        <v/>
      </c>
      <c r="AW169" s="41" t="str">
        <f t="shared" si="77"/>
        <v/>
      </c>
      <c r="AX169" s="41" t="str">
        <f t="shared" si="77"/>
        <v/>
      </c>
      <c r="AY169" s="41">
        <f t="shared" si="77"/>
        <v>144.61496749765624</v>
      </c>
      <c r="AZ169" s="41" t="str">
        <f t="shared" si="77"/>
        <v/>
      </c>
      <c r="BA169" s="53"/>
      <c r="BB169" s="147" cm="1">
        <f t="array" ref="BB169:BG169">IFERROR(_xlfn._xlws.SORT(_xlfn.UNIQUE(_xlfn._xlws.FILTER($AC169:$AZ169,ISNUMBER($AC169:$AZ169)),TRUE),,,TRUE),"")</f>
        <v>-787.13359487141838</v>
      </c>
      <c r="BC169" s="51">
        <v>-580.07835878940182</v>
      </c>
      <c r="BD169" s="51">
        <v>-165.96788662536864</v>
      </c>
      <c r="BE169" s="51">
        <v>144.61496749765624</v>
      </c>
      <c r="BF169" s="51">
        <v>558.72543966168951</v>
      </c>
      <c r="BG169" s="51">
        <v>765.78067574370618</v>
      </c>
      <c r="BH169" s="51"/>
      <c r="BI169" s="51"/>
      <c r="BJ169" s="51">
        <f t="shared" si="78"/>
        <v>39.845089537265949</v>
      </c>
      <c r="BK169" s="51">
        <f t="shared" si="78"/>
        <v>39.845089537265949</v>
      </c>
      <c r="BL169" s="51">
        <f t="shared" si="78"/>
        <v>39.845089537265949</v>
      </c>
      <c r="BM169" s="51">
        <f t="shared" si="78"/>
        <v>39.845089537265949</v>
      </c>
      <c r="BN169" s="51">
        <f t="shared" si="78"/>
        <v>39.845089537265949</v>
      </c>
      <c r="BO169" s="51">
        <f t="shared" si="78"/>
        <v>39.845089537265949</v>
      </c>
      <c r="BP169" s="51" t="str">
        <f t="shared" si="78"/>
        <v/>
      </c>
      <c r="BQ169" s="148" t="str">
        <f t="shared" si="78"/>
        <v/>
      </c>
      <c r="BR169" s="170">
        <f t="shared" si="53"/>
        <v>6</v>
      </c>
      <c r="BS169" s="172">
        <f t="shared" si="54"/>
        <v>207.05523608201656</v>
      </c>
      <c r="BT169" s="172" t="str">
        <f t="shared" si="54"/>
        <v>hole</v>
      </c>
      <c r="BU169" s="172">
        <f t="shared" si="54"/>
        <v>310.58285412302484</v>
      </c>
      <c r="BV169" s="172" t="str">
        <f t="shared" si="54"/>
        <v>hole</v>
      </c>
      <c r="BW169" s="172">
        <f t="shared" si="54"/>
        <v>207.05523608201668</v>
      </c>
      <c r="BX169" s="172">
        <f t="shared" si="54"/>
        <v>0</v>
      </c>
      <c r="BY169" s="173">
        <f t="shared" si="54"/>
        <v>0</v>
      </c>
      <c r="BZ169" s="123" cm="1">
        <f t="array" ref="BZ169">IF(ISEVEN(BR169),SUM(BS169:BY169),SUM(ABS(BS169:BY169)))</f>
        <v>724.69332628705808</v>
      </c>
      <c r="CA169" s="112">
        <f t="shared" si="39"/>
        <v>19383.724259333929</v>
      </c>
      <c r="CB169" s="126">
        <f t="shared" si="55"/>
        <v>-683.6059768304101</v>
      </c>
      <c r="CC169" s="41">
        <f t="shared" si="55"/>
        <v>0</v>
      </c>
      <c r="CD169" s="41">
        <f t="shared" si="55"/>
        <v>-10.676459563856213</v>
      </c>
      <c r="CE169" s="41">
        <f t="shared" si="55"/>
        <v>0</v>
      </c>
      <c r="CF169" s="41">
        <f t="shared" si="55"/>
        <v>662.25305770269779</v>
      </c>
      <c r="CG169" s="41">
        <f t="shared" si="55"/>
        <v>0</v>
      </c>
      <c r="CH169" s="112">
        <f t="shared" si="55"/>
        <v>0</v>
      </c>
      <c r="CI169" s="196">
        <f t="shared" si="56"/>
        <v>-10.676459563856053</v>
      </c>
      <c r="CJ169" s="2">
        <f t="shared" si="57"/>
        <v>39.845089537265949</v>
      </c>
      <c r="CK169" s="200">
        <f t="shared" ref="CK169" si="243">(CI169-xc)*COS(RADIANS(p)) + (CJ169-yc)*SIN(RADIANS(p))</f>
        <v>1.2967404927621828E-13</v>
      </c>
      <c r="CL169" s="201">
        <f t="shared" ref="CL169:CL200" si="244">-(CI169-xc)*SIN(RADIANS(p)) +(CJ169-yc)*COS(RADIANS(p))</f>
        <v>41.250672104238419</v>
      </c>
      <c r="CN169" s="126">
        <f t="shared" ref="CN169:CN200" si="245">+C169-yc</f>
        <v>39.845089537265949</v>
      </c>
      <c r="CO169" s="50">
        <f t="shared" si="61"/>
        <v>2.6580621224904124E-3</v>
      </c>
      <c r="CP169" s="40">
        <f t="shared" si="44"/>
        <v>25.5</v>
      </c>
      <c r="CQ169" s="41">
        <f t="shared" si="62"/>
        <v>494284.9686130152</v>
      </c>
      <c r="CR169" s="41">
        <f t="shared" ref="CR169:CR199" si="246">+CQ169*COS(RADIANS(p))</f>
        <v>477442.61672979291</v>
      </c>
      <c r="CS169" s="41">
        <f t="shared" ref="CS169:CS199" si="247">+CQ169*SIN(RADIANS(p))</f>
        <v>127930.36358495003</v>
      </c>
      <c r="CT169" s="41">
        <f t="shared" si="65"/>
        <v>19694828.831310265</v>
      </c>
      <c r="CU169" s="112">
        <f t="shared" si="66"/>
        <v>1.6589248271439331E-8</v>
      </c>
    </row>
    <row r="170" spans="2:115" x14ac:dyDescent="0.25">
      <c r="B170" s="129">
        <v>27</v>
      </c>
      <c r="C170" s="114">
        <f>+$D$77-(B170-0.5)*$G$136</f>
        <v>13.097604006185179</v>
      </c>
      <c r="D170" s="41">
        <f t="shared" si="207"/>
        <v>-2269.3410594852635</v>
      </c>
      <c r="E170" s="41">
        <f t="shared" si="207"/>
        <v>1603.6598811329288</v>
      </c>
      <c r="F170" s="41">
        <f t="shared" si="207"/>
        <v>772.94764289132229</v>
      </c>
      <c r="G170" s="41">
        <f t="shared" si="207"/>
        <v>946.53297326559516</v>
      </c>
      <c r="H170" s="41">
        <f t="shared" si="207"/>
        <v>2367.1029067022655</v>
      </c>
      <c r="I170" s="41">
        <f t="shared" si="207"/>
        <v>-1649.0313123251897</v>
      </c>
      <c r="J170" s="41">
        <f t="shared" si="207"/>
        <v>-779.96662772380228</v>
      </c>
      <c r="K170" s="121">
        <f t="shared" si="207"/>
        <v>-931.40916286817492</v>
      </c>
      <c r="L170" s="126">
        <f t="shared" si="73"/>
        <v>-1496.6003984540089</v>
      </c>
      <c r="M170" s="41">
        <f t="shared" si="73"/>
        <v>189.44631875983404</v>
      </c>
      <c r="N170" s="41">
        <f t="shared" si="73"/>
        <v>-158.80091947775239</v>
      </c>
      <c r="O170" s="41">
        <f t="shared" si="73"/>
        <v>130.03639233786907</v>
      </c>
      <c r="P170" s="41">
        <f t="shared" si="73"/>
        <v>1594.36224567101</v>
      </c>
      <c r="Q170" s="41">
        <f t="shared" si="73"/>
        <v>-1224.7672436132616</v>
      </c>
      <c r="R170" s="41">
        <f t="shared" si="73"/>
        <v>-572.91139164178571</v>
      </c>
      <c r="S170" s="112">
        <f t="shared" si="73"/>
        <v>-686.46018858985713</v>
      </c>
      <c r="T170" s="123">
        <f t="shared" si="74"/>
        <v>-1496.6003984540087</v>
      </c>
      <c r="U170" s="41">
        <f t="shared" si="74"/>
        <v>1179.3958124210008</v>
      </c>
      <c r="V170" s="41">
        <f t="shared" si="74"/>
        <v>565.89240680930573</v>
      </c>
      <c r="W170" s="41">
        <f t="shared" si="74"/>
        <v>701.58399898727737</v>
      </c>
      <c r="X170" s="41">
        <f t="shared" si="74"/>
        <v>1594.3622456710102</v>
      </c>
      <c r="Y170" s="41">
        <f t="shared" si="74"/>
        <v>-234.81774995209486</v>
      </c>
      <c r="Z170" s="41">
        <f t="shared" si="74"/>
        <v>151.78193464527249</v>
      </c>
      <c r="AA170" s="41">
        <f t="shared" si="74"/>
        <v>-114.9125819404488</v>
      </c>
      <c r="AB170" s="53"/>
      <c r="AC170" s="126" t="str">
        <f t="shared" si="75"/>
        <v/>
      </c>
      <c r="AD170" s="41" t="str">
        <f t="shared" si="75"/>
        <v/>
      </c>
      <c r="AE170" s="41">
        <f t="shared" si="75"/>
        <v>772.94764289132229</v>
      </c>
      <c r="AF170" s="41" t="str">
        <f t="shared" si="75"/>
        <v/>
      </c>
      <c r="AG170" s="41" t="str">
        <f t="shared" si="75"/>
        <v/>
      </c>
      <c r="AH170" s="41" t="str">
        <f t="shared" si="75"/>
        <v/>
      </c>
      <c r="AI170" s="41">
        <f t="shared" si="75"/>
        <v>-779.96662772380228</v>
      </c>
      <c r="AJ170" s="112" t="str">
        <f t="shared" si="75"/>
        <v/>
      </c>
      <c r="AK170" s="126" t="str">
        <f t="shared" si="76"/>
        <v/>
      </c>
      <c r="AL170" s="41" t="str">
        <f t="shared" si="76"/>
        <v/>
      </c>
      <c r="AM170" s="41">
        <f t="shared" si="76"/>
        <v>-158.80091947775239</v>
      </c>
      <c r="AN170" s="41" t="str">
        <f t="shared" si="76"/>
        <v/>
      </c>
      <c r="AO170" s="41" t="str">
        <f t="shared" si="76"/>
        <v/>
      </c>
      <c r="AP170" s="41" t="str">
        <f t="shared" si="76"/>
        <v/>
      </c>
      <c r="AQ170" s="41">
        <f t="shared" si="76"/>
        <v>-572.91139164178571</v>
      </c>
      <c r="AR170" s="112" t="str">
        <f t="shared" si="76"/>
        <v/>
      </c>
      <c r="AS170" s="123" t="str">
        <f t="shared" si="77"/>
        <v/>
      </c>
      <c r="AT170" s="41" t="str">
        <f t="shared" si="77"/>
        <v/>
      </c>
      <c r="AU170" s="41">
        <f t="shared" si="77"/>
        <v>565.89240680930573</v>
      </c>
      <c r="AV170" s="41" t="str">
        <f t="shared" si="77"/>
        <v/>
      </c>
      <c r="AW170" s="41" t="str">
        <f t="shared" si="77"/>
        <v/>
      </c>
      <c r="AX170" s="41" t="str">
        <f t="shared" si="77"/>
        <v/>
      </c>
      <c r="AY170" s="41">
        <f t="shared" si="77"/>
        <v>151.78193464527249</v>
      </c>
      <c r="AZ170" s="41" t="str">
        <f t="shared" si="77"/>
        <v/>
      </c>
      <c r="BA170" s="53"/>
      <c r="BB170" s="147" cm="1">
        <f t="array" ref="BB170:BG170">IFERROR(_xlfn._xlws.SORT(_xlfn.UNIQUE(_xlfn._xlws.FILTER($AC170:$AZ170,ISNUMBER($AC170:$AZ170)),TRUE),,,TRUE),"")</f>
        <v>-779.96662772380228</v>
      </c>
      <c r="BC170" s="51">
        <v>-572.91139164178571</v>
      </c>
      <c r="BD170" s="51">
        <v>-158.80091947775239</v>
      </c>
      <c r="BE170" s="51">
        <v>151.78193464527249</v>
      </c>
      <c r="BF170" s="51">
        <v>565.89240680930573</v>
      </c>
      <c r="BG170" s="51">
        <v>772.94764289132229</v>
      </c>
      <c r="BH170" s="51"/>
      <c r="BI170" s="51"/>
      <c r="BJ170" s="51">
        <f t="shared" si="78"/>
        <v>13.097604006185179</v>
      </c>
      <c r="BK170" s="51">
        <f t="shared" si="78"/>
        <v>13.097604006185179</v>
      </c>
      <c r="BL170" s="51">
        <f t="shared" si="78"/>
        <v>13.097604006185179</v>
      </c>
      <c r="BM170" s="51">
        <f t="shared" si="78"/>
        <v>13.097604006185179</v>
      </c>
      <c r="BN170" s="51">
        <f t="shared" si="78"/>
        <v>13.097604006185179</v>
      </c>
      <c r="BO170" s="51">
        <f t="shared" si="78"/>
        <v>13.097604006185179</v>
      </c>
      <c r="BP170" s="51" t="str">
        <f t="shared" si="78"/>
        <v/>
      </c>
      <c r="BQ170" s="148" t="str">
        <f t="shared" si="78"/>
        <v/>
      </c>
      <c r="BR170" s="170">
        <f t="shared" si="53"/>
        <v>6</v>
      </c>
      <c r="BS170" s="172">
        <f t="shared" si="54"/>
        <v>207.05523608201656</v>
      </c>
      <c r="BT170" s="172" t="str">
        <f t="shared" si="54"/>
        <v>hole</v>
      </c>
      <c r="BU170" s="172">
        <f t="shared" si="54"/>
        <v>310.58285412302484</v>
      </c>
      <c r="BV170" s="172" t="str">
        <f t="shared" si="54"/>
        <v>hole</v>
      </c>
      <c r="BW170" s="172">
        <f t="shared" si="54"/>
        <v>207.05523608201656</v>
      </c>
      <c r="BX170" s="172">
        <f t="shared" si="54"/>
        <v>0</v>
      </c>
      <c r="BY170" s="173">
        <f t="shared" si="54"/>
        <v>0</v>
      </c>
      <c r="BZ170" s="123" cm="1">
        <f t="array" ref="BZ170">IF(ISEVEN(BR170),SUM(BS170:BY170),SUM(ABS(BS170:BY170)))</f>
        <v>724.69332628705797</v>
      </c>
      <c r="CA170" s="112">
        <f t="shared" si="39"/>
        <v>19383.724259333929</v>
      </c>
      <c r="CB170" s="126">
        <f t="shared" si="55"/>
        <v>-676.43900968279399</v>
      </c>
      <c r="CC170" s="41">
        <f t="shared" si="55"/>
        <v>0</v>
      </c>
      <c r="CD170" s="41">
        <f t="shared" si="55"/>
        <v>-3.509492416239965</v>
      </c>
      <c r="CE170" s="41">
        <f t="shared" si="55"/>
        <v>0</v>
      </c>
      <c r="CF170" s="41">
        <f t="shared" si="55"/>
        <v>669.42002485031401</v>
      </c>
      <c r="CG170" s="41">
        <f t="shared" si="55"/>
        <v>0</v>
      </c>
      <c r="CH170" s="112">
        <f t="shared" si="55"/>
        <v>0</v>
      </c>
      <c r="CI170" s="196">
        <f t="shared" si="56"/>
        <v>-3.5094924162399672</v>
      </c>
      <c r="CJ170" s="2">
        <f t="shared" si="57"/>
        <v>13.097604006185179</v>
      </c>
      <c r="CK170" s="200">
        <f t="shared" ref="CK170" si="248">(CI170-xc)*COS(RADIANS(p)) + (CJ170-yc)*SIN(RADIANS(p))</f>
        <v>-1.1102230246251565E-14</v>
      </c>
      <c r="CL170" s="201">
        <f t="shared" ref="CL170:CL201" si="249">-(CI170-xc)*SIN(RADIANS(p)) +(CJ170-yc)*COS(RADIANS(p))</f>
        <v>13.559637448047198</v>
      </c>
      <c r="CN170" s="126">
        <f t="shared" ref="CN170:CN201" si="250">+C170-yc</f>
        <v>13.097604006185179</v>
      </c>
      <c r="CO170" s="50">
        <f t="shared" si="61"/>
        <v>2.5920621224904124E-3</v>
      </c>
      <c r="CP170" s="40">
        <f t="shared" si="44"/>
        <v>25.5</v>
      </c>
      <c r="CQ170" s="41">
        <f t="shared" si="62"/>
        <v>494284.9686130152</v>
      </c>
      <c r="CR170" s="41">
        <f t="shared" ref="CR170:CR200" si="251">+CQ170*COS(RADIANS(p))</f>
        <v>477442.61672979291</v>
      </c>
      <c r="CS170" s="41">
        <f t="shared" ref="CS170:CS200" si="252">+CQ170*SIN(RADIANS(p))</f>
        <v>127930.36358495003</v>
      </c>
      <c r="CT170" s="41">
        <f t="shared" si="65"/>
        <v>6473948.7851029458</v>
      </c>
      <c r="CU170" s="112">
        <f t="shared" si="66"/>
        <v>-1.420312352006792E-9</v>
      </c>
    </row>
    <row r="171" spans="2:115" x14ac:dyDescent="0.25">
      <c r="B171" s="129">
        <v>28</v>
      </c>
      <c r="C171" s="114">
        <f>+$D$77-(B171-0.5)*$G$136</f>
        <v>-13.649881524895704</v>
      </c>
      <c r="D171" s="41">
        <f t="shared" si="207"/>
        <v>-2369.1640344619709</v>
      </c>
      <c r="E171" s="41">
        <f t="shared" si="207"/>
        <v>1649.9878850474743</v>
      </c>
      <c r="F171" s="41">
        <f t="shared" si="207"/>
        <v>780.11461003893862</v>
      </c>
      <c r="G171" s="41">
        <f t="shared" si="207"/>
        <v>931.09030529408005</v>
      </c>
      <c r="H171" s="41">
        <f t="shared" si="207"/>
        <v>2267.2799317255581</v>
      </c>
      <c r="I171" s="41">
        <f t="shared" si="207"/>
        <v>-1602.7033084106442</v>
      </c>
      <c r="J171" s="41">
        <f t="shared" si="207"/>
        <v>-772.79966057618606</v>
      </c>
      <c r="K171" s="121">
        <f t="shared" si="207"/>
        <v>-946.85183083969002</v>
      </c>
      <c r="L171" s="126">
        <f t="shared" si="73"/>
        <v>-1596.4233734307163</v>
      </c>
      <c r="M171" s="41">
        <f t="shared" si="73"/>
        <v>235.77432267437959</v>
      </c>
      <c r="N171" s="41">
        <f t="shared" si="73"/>
        <v>-151.63395233013614</v>
      </c>
      <c r="O171" s="41">
        <f t="shared" si="73"/>
        <v>114.59372436635391</v>
      </c>
      <c r="P171" s="41">
        <f t="shared" si="73"/>
        <v>1494.5392706943028</v>
      </c>
      <c r="Q171" s="41">
        <f t="shared" si="73"/>
        <v>-1178.4392396987162</v>
      </c>
      <c r="R171" s="41">
        <f t="shared" si="73"/>
        <v>-565.74442449416938</v>
      </c>
      <c r="S171" s="112">
        <f t="shared" si="73"/>
        <v>-701.90285656137223</v>
      </c>
      <c r="T171" s="123">
        <f t="shared" si="74"/>
        <v>-1596.4233734307159</v>
      </c>
      <c r="U171" s="41">
        <f t="shared" si="74"/>
        <v>1225.7238163355462</v>
      </c>
      <c r="V171" s="41">
        <f t="shared" si="74"/>
        <v>573.05937395692206</v>
      </c>
      <c r="W171" s="41">
        <f t="shared" si="74"/>
        <v>686.14133101576226</v>
      </c>
      <c r="X171" s="41">
        <f t="shared" si="74"/>
        <v>1494.539270694303</v>
      </c>
      <c r="Y171" s="41">
        <f t="shared" si="74"/>
        <v>-188.48974603754934</v>
      </c>
      <c r="Z171" s="41">
        <f t="shared" si="74"/>
        <v>158.94890179288873</v>
      </c>
      <c r="AA171" s="41">
        <f t="shared" si="74"/>
        <v>-130.35524991196399</v>
      </c>
      <c r="AB171" s="53"/>
      <c r="AC171" s="126" t="str">
        <f t="shared" si="75"/>
        <v/>
      </c>
      <c r="AD171" s="41" t="str">
        <f t="shared" si="75"/>
        <v/>
      </c>
      <c r="AE171" s="41">
        <f t="shared" si="75"/>
        <v>780.11461003893862</v>
      </c>
      <c r="AF171" s="41" t="str">
        <f t="shared" si="75"/>
        <v/>
      </c>
      <c r="AG171" s="41" t="str">
        <f t="shared" si="75"/>
        <v/>
      </c>
      <c r="AH171" s="41" t="str">
        <f t="shared" si="75"/>
        <v/>
      </c>
      <c r="AI171" s="41">
        <f t="shared" si="75"/>
        <v>-772.79966057618606</v>
      </c>
      <c r="AJ171" s="112" t="str">
        <f t="shared" si="75"/>
        <v/>
      </c>
      <c r="AK171" s="126" t="str">
        <f t="shared" si="76"/>
        <v/>
      </c>
      <c r="AL171" s="41" t="str">
        <f t="shared" si="76"/>
        <v/>
      </c>
      <c r="AM171" s="41">
        <f t="shared" si="76"/>
        <v>-151.63395233013614</v>
      </c>
      <c r="AN171" s="41" t="str">
        <f t="shared" si="76"/>
        <v/>
      </c>
      <c r="AO171" s="41" t="str">
        <f t="shared" si="76"/>
        <v/>
      </c>
      <c r="AP171" s="41" t="str">
        <f t="shared" si="76"/>
        <v/>
      </c>
      <c r="AQ171" s="41">
        <f t="shared" si="76"/>
        <v>-565.74442449416938</v>
      </c>
      <c r="AR171" s="112" t="str">
        <f t="shared" si="76"/>
        <v/>
      </c>
      <c r="AS171" s="123" t="str">
        <f t="shared" si="77"/>
        <v/>
      </c>
      <c r="AT171" s="41" t="str">
        <f t="shared" si="77"/>
        <v/>
      </c>
      <c r="AU171" s="41">
        <f t="shared" si="77"/>
        <v>573.05937395692206</v>
      </c>
      <c r="AV171" s="41" t="str">
        <f t="shared" si="77"/>
        <v/>
      </c>
      <c r="AW171" s="41" t="str">
        <f t="shared" si="77"/>
        <v/>
      </c>
      <c r="AX171" s="41" t="str">
        <f t="shared" si="77"/>
        <v/>
      </c>
      <c r="AY171" s="41">
        <f t="shared" si="77"/>
        <v>158.94890179288873</v>
      </c>
      <c r="AZ171" s="41" t="str">
        <f t="shared" si="77"/>
        <v/>
      </c>
      <c r="BA171" s="53"/>
      <c r="BB171" s="147" cm="1">
        <f t="array" ref="BB171:BG171">IFERROR(_xlfn._xlws.SORT(_xlfn.UNIQUE(_xlfn._xlws.FILTER($AC171:$AZ171,ISNUMBER($AC171:$AZ171)),TRUE),,,TRUE),"")</f>
        <v>-772.79966057618606</v>
      </c>
      <c r="BC171" s="51">
        <v>-565.74442449416938</v>
      </c>
      <c r="BD171" s="51">
        <v>-151.63395233013614</v>
      </c>
      <c r="BE171" s="51">
        <v>158.94890179288873</v>
      </c>
      <c r="BF171" s="51">
        <v>573.05937395692206</v>
      </c>
      <c r="BG171" s="51">
        <v>780.11461003893862</v>
      </c>
      <c r="BH171" s="51"/>
      <c r="BI171" s="51"/>
      <c r="BJ171" s="51">
        <f t="shared" si="78"/>
        <v>-13.649881524895704</v>
      </c>
      <c r="BK171" s="51">
        <f t="shared" si="78"/>
        <v>-13.649881524895704</v>
      </c>
      <c r="BL171" s="51">
        <f t="shared" si="78"/>
        <v>-13.649881524895704</v>
      </c>
      <c r="BM171" s="51">
        <f t="shared" si="78"/>
        <v>-13.649881524895704</v>
      </c>
      <c r="BN171" s="51">
        <f t="shared" si="78"/>
        <v>-13.649881524895704</v>
      </c>
      <c r="BO171" s="51">
        <f t="shared" si="78"/>
        <v>-13.649881524895704</v>
      </c>
      <c r="BP171" s="51" t="str">
        <f t="shared" si="78"/>
        <v/>
      </c>
      <c r="BQ171" s="148" t="str">
        <f t="shared" si="78"/>
        <v/>
      </c>
      <c r="BR171" s="170">
        <f t="shared" si="53"/>
        <v>6</v>
      </c>
      <c r="BS171" s="172">
        <f t="shared" si="54"/>
        <v>207.05523608201668</v>
      </c>
      <c r="BT171" s="172" t="str">
        <f t="shared" si="54"/>
        <v>hole</v>
      </c>
      <c r="BU171" s="172">
        <f t="shared" si="54"/>
        <v>310.58285412302484</v>
      </c>
      <c r="BV171" s="172" t="str">
        <f t="shared" si="54"/>
        <v>hole</v>
      </c>
      <c r="BW171" s="172">
        <f t="shared" si="54"/>
        <v>207.05523608201656</v>
      </c>
      <c r="BX171" s="172">
        <f t="shared" si="54"/>
        <v>0</v>
      </c>
      <c r="BY171" s="173">
        <f t="shared" si="54"/>
        <v>0</v>
      </c>
      <c r="BZ171" s="123" cm="1">
        <f t="array" ref="BZ171">IF(ISEVEN(BR171),SUM(BS171:BY171),SUM(ABS(BS171:BY171)))</f>
        <v>724.69332628705808</v>
      </c>
      <c r="CA171" s="112">
        <f t="shared" si="39"/>
        <v>19383.724259333929</v>
      </c>
      <c r="CB171" s="126">
        <f t="shared" si="55"/>
        <v>-669.27204253517766</v>
      </c>
      <c r="CC171" s="41">
        <f t="shared" si="55"/>
        <v>0</v>
      </c>
      <c r="CD171" s="41">
        <f t="shared" si="55"/>
        <v>3.6574747313762828</v>
      </c>
      <c r="CE171" s="41">
        <f t="shared" si="55"/>
        <v>0</v>
      </c>
      <c r="CF171" s="41">
        <f t="shared" si="55"/>
        <v>676.58699199793034</v>
      </c>
      <c r="CG171" s="41">
        <f t="shared" si="55"/>
        <v>0</v>
      </c>
      <c r="CH171" s="112">
        <f t="shared" si="55"/>
        <v>0</v>
      </c>
      <c r="CI171" s="196">
        <f t="shared" si="56"/>
        <v>3.6574747313761997</v>
      </c>
      <c r="CJ171" s="2">
        <f t="shared" si="57"/>
        <v>-13.649881524895704</v>
      </c>
      <c r="CK171" s="200">
        <f t="shared" ref="CK171" si="253">(CI171-xc)*COS(RADIANS(p)) + (CJ171-yc)*SIN(RADIANS(p))</f>
        <v>-1.021405182655144E-13</v>
      </c>
      <c r="CL171" s="201">
        <f t="shared" ref="CL171:CL202" si="254">-(CI171-xc)*SIN(RADIANS(p)) +(CJ171-yc)*COS(RADIANS(p))</f>
        <v>-14.131397208144158</v>
      </c>
      <c r="CN171" s="126">
        <f t="shared" ref="CN171:CN202" si="255">+C171-yc</f>
        <v>-13.649881524895704</v>
      </c>
      <c r="CO171" s="50">
        <f t="shared" si="61"/>
        <v>2.5260621224904123E-3</v>
      </c>
      <c r="CP171" s="40">
        <f t="shared" si="44"/>
        <v>25.5</v>
      </c>
      <c r="CQ171" s="41">
        <f t="shared" si="62"/>
        <v>494284.9686130152</v>
      </c>
      <c r="CR171" s="41">
        <f t="shared" ref="CR171:CR201" si="256">+CQ171*COS(RADIANS(p))</f>
        <v>477442.61672979291</v>
      </c>
      <c r="CS171" s="41">
        <f t="shared" ref="CS171:CS201" si="257">+CQ171*SIN(RADIANS(p))</f>
        <v>127930.36358495003</v>
      </c>
      <c r="CT171" s="41">
        <f t="shared" si="65"/>
        <v>-6746931.2611044366</v>
      </c>
      <c r="CU171" s="112">
        <f t="shared" si="66"/>
        <v>-1.3066873638462487E-8</v>
      </c>
    </row>
    <row r="172" spans="2:115" x14ac:dyDescent="0.25">
      <c r="B172" s="129">
        <v>29</v>
      </c>
      <c r="C172" s="114">
        <f>+$D$77-(B172-0.5)*$G$136</f>
        <v>-40.397367055976474</v>
      </c>
      <c r="D172" s="41">
        <f t="shared" si="207"/>
        <v>-2468.9870094386774</v>
      </c>
      <c r="E172" s="41">
        <f t="shared" si="207"/>
        <v>1696.3158889620197</v>
      </c>
      <c r="F172" s="41">
        <f t="shared" si="207"/>
        <v>787.28157718655496</v>
      </c>
      <c r="G172" s="41">
        <f t="shared" si="207"/>
        <v>915.64763732256483</v>
      </c>
      <c r="H172" s="41">
        <f t="shared" si="207"/>
        <v>2167.4569567488511</v>
      </c>
      <c r="I172" s="41">
        <f t="shared" si="207"/>
        <v>-1556.3753044960988</v>
      </c>
      <c r="J172" s="41">
        <f t="shared" si="207"/>
        <v>-765.63269342856972</v>
      </c>
      <c r="K172" s="121">
        <f t="shared" si="207"/>
        <v>-962.29449881120524</v>
      </c>
      <c r="L172" s="126">
        <f t="shared" si="73"/>
        <v>-1696.2463484074231</v>
      </c>
      <c r="M172" s="41">
        <f t="shared" si="73"/>
        <v>282.10232658892494</v>
      </c>
      <c r="N172" s="41">
        <f t="shared" si="73"/>
        <v>-144.46698518251989</v>
      </c>
      <c r="O172" s="41">
        <f t="shared" si="73"/>
        <v>99.151056394838804</v>
      </c>
      <c r="P172" s="41">
        <f t="shared" si="73"/>
        <v>1394.716295717596</v>
      </c>
      <c r="Q172" s="41">
        <f t="shared" si="73"/>
        <v>-1132.1112357841707</v>
      </c>
      <c r="R172" s="41">
        <f t="shared" si="73"/>
        <v>-558.57745734655316</v>
      </c>
      <c r="S172" s="112">
        <f t="shared" si="73"/>
        <v>-717.34552453288734</v>
      </c>
      <c r="T172" s="123">
        <f t="shared" si="74"/>
        <v>-1696.2463484074226</v>
      </c>
      <c r="U172" s="41">
        <f t="shared" si="74"/>
        <v>1272.0518202500916</v>
      </c>
      <c r="V172" s="41">
        <f t="shared" si="74"/>
        <v>580.22634110453816</v>
      </c>
      <c r="W172" s="41">
        <f t="shared" si="74"/>
        <v>670.69866304424716</v>
      </c>
      <c r="X172" s="41">
        <f t="shared" si="74"/>
        <v>1394.7162957175963</v>
      </c>
      <c r="Y172" s="41">
        <f t="shared" si="74"/>
        <v>-142.16174212300402</v>
      </c>
      <c r="Z172" s="41">
        <f t="shared" si="74"/>
        <v>166.11586894050498</v>
      </c>
      <c r="AA172" s="41">
        <f t="shared" si="74"/>
        <v>-145.79791788347907</v>
      </c>
      <c r="AB172" s="53"/>
      <c r="AC172" s="126" t="str">
        <f t="shared" si="75"/>
        <v/>
      </c>
      <c r="AD172" s="41" t="str">
        <f t="shared" si="75"/>
        <v/>
      </c>
      <c r="AE172" s="41">
        <f t="shared" si="75"/>
        <v>787.28157718655496</v>
      </c>
      <c r="AF172" s="41" t="str">
        <f t="shared" si="75"/>
        <v/>
      </c>
      <c r="AG172" s="41" t="str">
        <f t="shared" si="75"/>
        <v/>
      </c>
      <c r="AH172" s="41" t="str">
        <f t="shared" si="75"/>
        <v/>
      </c>
      <c r="AI172" s="41">
        <f t="shared" si="75"/>
        <v>-765.63269342856972</v>
      </c>
      <c r="AJ172" s="112" t="str">
        <f t="shared" si="75"/>
        <v/>
      </c>
      <c r="AK172" s="126" t="str">
        <f t="shared" si="76"/>
        <v/>
      </c>
      <c r="AL172" s="41" t="str">
        <f t="shared" si="76"/>
        <v/>
      </c>
      <c r="AM172" s="41">
        <f t="shared" si="76"/>
        <v>-144.46698518251989</v>
      </c>
      <c r="AN172" s="41" t="str">
        <f t="shared" si="76"/>
        <v/>
      </c>
      <c r="AO172" s="41" t="str">
        <f t="shared" si="76"/>
        <v/>
      </c>
      <c r="AP172" s="41" t="str">
        <f t="shared" si="76"/>
        <v/>
      </c>
      <c r="AQ172" s="41">
        <f t="shared" si="76"/>
        <v>-558.57745734655316</v>
      </c>
      <c r="AR172" s="112" t="str">
        <f t="shared" si="76"/>
        <v/>
      </c>
      <c r="AS172" s="123" t="str">
        <f t="shared" si="77"/>
        <v/>
      </c>
      <c r="AT172" s="41" t="str">
        <f t="shared" si="77"/>
        <v/>
      </c>
      <c r="AU172" s="41">
        <f t="shared" si="77"/>
        <v>580.22634110453816</v>
      </c>
      <c r="AV172" s="41" t="str">
        <f t="shared" si="77"/>
        <v/>
      </c>
      <c r="AW172" s="41" t="str">
        <f t="shared" si="77"/>
        <v/>
      </c>
      <c r="AX172" s="41" t="str">
        <f t="shared" si="77"/>
        <v/>
      </c>
      <c r="AY172" s="41">
        <f t="shared" si="77"/>
        <v>166.11586894050498</v>
      </c>
      <c r="AZ172" s="41" t="str">
        <f t="shared" si="77"/>
        <v/>
      </c>
      <c r="BA172" s="53"/>
      <c r="BB172" s="147" cm="1">
        <f t="array" ref="BB172:BG172">IFERROR(_xlfn._xlws.SORT(_xlfn.UNIQUE(_xlfn._xlws.FILTER($AC172:$AZ172,ISNUMBER($AC172:$AZ172)),TRUE),,,TRUE),"")</f>
        <v>-765.63269342856972</v>
      </c>
      <c r="BC172" s="51">
        <v>-558.57745734655316</v>
      </c>
      <c r="BD172" s="51">
        <v>-144.46698518251989</v>
      </c>
      <c r="BE172" s="51">
        <v>166.11586894050498</v>
      </c>
      <c r="BF172" s="51">
        <v>580.22634110453816</v>
      </c>
      <c r="BG172" s="51">
        <v>787.28157718655496</v>
      </c>
      <c r="BH172" s="51"/>
      <c r="BI172" s="51"/>
      <c r="BJ172" s="51">
        <f t="shared" si="78"/>
        <v>-40.397367055976474</v>
      </c>
      <c r="BK172" s="51">
        <f t="shared" si="78"/>
        <v>-40.397367055976474</v>
      </c>
      <c r="BL172" s="51">
        <f t="shared" si="78"/>
        <v>-40.397367055976474</v>
      </c>
      <c r="BM172" s="51">
        <f t="shared" si="78"/>
        <v>-40.397367055976474</v>
      </c>
      <c r="BN172" s="51">
        <f t="shared" si="78"/>
        <v>-40.397367055976474</v>
      </c>
      <c r="BO172" s="51">
        <f t="shared" si="78"/>
        <v>-40.397367055976474</v>
      </c>
      <c r="BP172" s="51" t="str">
        <f t="shared" si="78"/>
        <v/>
      </c>
      <c r="BQ172" s="148" t="str">
        <f t="shared" si="78"/>
        <v/>
      </c>
      <c r="BR172" s="170">
        <f t="shared" si="53"/>
        <v>6</v>
      </c>
      <c r="BS172" s="172">
        <f t="shared" si="54"/>
        <v>207.05523608201656</v>
      </c>
      <c r="BT172" s="172" t="str">
        <f t="shared" si="54"/>
        <v>hole</v>
      </c>
      <c r="BU172" s="172">
        <f t="shared" si="54"/>
        <v>310.58285412302484</v>
      </c>
      <c r="BV172" s="172" t="str">
        <f t="shared" si="54"/>
        <v>hole</v>
      </c>
      <c r="BW172" s="172">
        <f t="shared" si="54"/>
        <v>207.05523608201679</v>
      </c>
      <c r="BX172" s="172">
        <f t="shared" si="54"/>
        <v>0</v>
      </c>
      <c r="BY172" s="173">
        <f t="shared" si="54"/>
        <v>0</v>
      </c>
      <c r="BZ172" s="123" cm="1">
        <f t="array" ref="BZ172">IF(ISEVEN(BR172),SUM(BS172:BY172),SUM(ABS(BS172:BY172)))</f>
        <v>724.6933262870582</v>
      </c>
      <c r="CA172" s="112">
        <f t="shared" si="39"/>
        <v>19383.724259333932</v>
      </c>
      <c r="CB172" s="126">
        <f t="shared" si="55"/>
        <v>-662.10507538756144</v>
      </c>
      <c r="CC172" s="41">
        <f t="shared" si="55"/>
        <v>0</v>
      </c>
      <c r="CD172" s="41">
        <f t="shared" si="55"/>
        <v>10.824441878992531</v>
      </c>
      <c r="CE172" s="41">
        <f t="shared" si="55"/>
        <v>0</v>
      </c>
      <c r="CF172" s="41">
        <f t="shared" si="55"/>
        <v>683.75395914554656</v>
      </c>
      <c r="CG172" s="41">
        <f t="shared" si="55"/>
        <v>0</v>
      </c>
      <c r="CH172" s="112">
        <f t="shared" si="55"/>
        <v>0</v>
      </c>
      <c r="CI172" s="196">
        <f t="shared" si="56"/>
        <v>10.824441878992726</v>
      </c>
      <c r="CJ172" s="2">
        <f t="shared" si="57"/>
        <v>-40.397367055976474</v>
      </c>
      <c r="CK172" s="200">
        <f t="shared" ref="CK172" si="258">(CI172-xc)*COS(RADIANS(p)) + (CJ172-yc)*SIN(RADIANS(p))</f>
        <v>1.829647544582258E-13</v>
      </c>
      <c r="CL172" s="201">
        <f t="shared" ref="CL172:CL203" si="259">-(CI172-xc)*SIN(RADIANS(p)) +(CJ172-yc)*COS(RADIANS(p))</f>
        <v>-41.822431864335492</v>
      </c>
      <c r="CN172" s="126">
        <f t="shared" ref="CN172:CN203" si="260">+C172-yc</f>
        <v>-40.397367055976474</v>
      </c>
      <c r="CO172" s="50">
        <f t="shared" si="61"/>
        <v>2.4600621224904126E-3</v>
      </c>
      <c r="CP172" s="40">
        <f t="shared" si="44"/>
        <v>25.5</v>
      </c>
      <c r="CQ172" s="41">
        <f t="shared" si="62"/>
        <v>494284.96861301525</v>
      </c>
      <c r="CR172" s="41">
        <f t="shared" ref="CR172:CR202" si="261">+CQ172*COS(RADIANS(p))</f>
        <v>477442.61672979296</v>
      </c>
      <c r="CS172" s="41">
        <f t="shared" ref="CS172:CS202" si="262">+CQ172*SIN(RADIANS(p))</f>
        <v>127930.36358495004</v>
      </c>
      <c r="CT172" s="41">
        <f t="shared" si="65"/>
        <v>-19967811.307311811</v>
      </c>
      <c r="CU172" s="112">
        <f t="shared" si="66"/>
        <v>2.3406747561071935E-8</v>
      </c>
    </row>
    <row r="173" spans="2:115" x14ac:dyDescent="0.25">
      <c r="B173" s="129">
        <v>30</v>
      </c>
      <c r="C173" s="114">
        <f>+$D$77-(B173-0.5)*$G$136</f>
        <v>-67.144852587057358</v>
      </c>
      <c r="D173" s="41">
        <f t="shared" si="207"/>
        <v>-2568.8099844153849</v>
      </c>
      <c r="E173" s="41">
        <f t="shared" si="207"/>
        <v>1742.6438928765651</v>
      </c>
      <c r="F173" s="41">
        <f t="shared" si="207"/>
        <v>794.44854433417106</v>
      </c>
      <c r="G173" s="41">
        <f t="shared" si="207"/>
        <v>900.20496935104973</v>
      </c>
      <c r="H173" s="41">
        <f t="shared" si="207"/>
        <v>2067.6339817721441</v>
      </c>
      <c r="I173" s="41">
        <f t="shared" si="207"/>
        <v>-1510.0473005815534</v>
      </c>
      <c r="J173" s="41">
        <f t="shared" si="207"/>
        <v>-758.46572628095362</v>
      </c>
      <c r="K173" s="121">
        <f t="shared" si="207"/>
        <v>-977.73716678272035</v>
      </c>
      <c r="L173" s="126">
        <f t="shared" si="73"/>
        <v>-1796.0693233841303</v>
      </c>
      <c r="M173" s="41">
        <f t="shared" si="73"/>
        <v>328.43033050347043</v>
      </c>
      <c r="N173" s="41">
        <f t="shared" si="73"/>
        <v>-137.30001803490364</v>
      </c>
      <c r="O173" s="41">
        <f t="shared" si="73"/>
        <v>83.708388423323626</v>
      </c>
      <c r="P173" s="41">
        <f t="shared" si="73"/>
        <v>1294.8933207408886</v>
      </c>
      <c r="Q173" s="41">
        <f t="shared" si="73"/>
        <v>-1085.7832318696253</v>
      </c>
      <c r="R173" s="41">
        <f t="shared" si="73"/>
        <v>-551.41049019893694</v>
      </c>
      <c r="S173" s="112">
        <f t="shared" si="73"/>
        <v>-732.78819250440256</v>
      </c>
      <c r="T173" s="123">
        <f t="shared" si="74"/>
        <v>-1796.06932338413</v>
      </c>
      <c r="U173" s="41">
        <f t="shared" si="74"/>
        <v>1318.3798241646371</v>
      </c>
      <c r="V173" s="41">
        <f t="shared" si="74"/>
        <v>587.3933082521545</v>
      </c>
      <c r="W173" s="41">
        <f t="shared" si="74"/>
        <v>655.25599507273193</v>
      </c>
      <c r="X173" s="41">
        <f t="shared" si="74"/>
        <v>1294.8933207408891</v>
      </c>
      <c r="Y173" s="41">
        <f t="shared" si="74"/>
        <v>-95.833738208458499</v>
      </c>
      <c r="Z173" s="41">
        <f t="shared" si="74"/>
        <v>173.28283608812126</v>
      </c>
      <c r="AA173" s="41">
        <f t="shared" si="74"/>
        <v>-161.24058585499426</v>
      </c>
      <c r="AB173" s="53"/>
      <c r="AC173" s="126" t="str">
        <f t="shared" si="75"/>
        <v/>
      </c>
      <c r="AD173" s="41" t="str">
        <f t="shared" si="75"/>
        <v/>
      </c>
      <c r="AE173" s="41">
        <f t="shared" si="75"/>
        <v>794.44854433417106</v>
      </c>
      <c r="AF173" s="41" t="str">
        <f t="shared" si="75"/>
        <v/>
      </c>
      <c r="AG173" s="41" t="str">
        <f t="shared" si="75"/>
        <v/>
      </c>
      <c r="AH173" s="41" t="str">
        <f t="shared" si="75"/>
        <v/>
      </c>
      <c r="AI173" s="41">
        <f t="shared" si="75"/>
        <v>-758.46572628095362</v>
      </c>
      <c r="AJ173" s="112" t="str">
        <f t="shared" si="75"/>
        <v/>
      </c>
      <c r="AK173" s="126" t="str">
        <f t="shared" si="76"/>
        <v/>
      </c>
      <c r="AL173" s="41" t="str">
        <f t="shared" si="76"/>
        <v/>
      </c>
      <c r="AM173" s="41">
        <f t="shared" si="76"/>
        <v>-137.30001803490364</v>
      </c>
      <c r="AN173" s="41" t="str">
        <f t="shared" si="76"/>
        <v/>
      </c>
      <c r="AO173" s="41" t="str">
        <f t="shared" si="76"/>
        <v/>
      </c>
      <c r="AP173" s="41" t="str">
        <f t="shared" si="76"/>
        <v/>
      </c>
      <c r="AQ173" s="41">
        <f t="shared" si="76"/>
        <v>-551.41049019893694</v>
      </c>
      <c r="AR173" s="112" t="str">
        <f t="shared" si="76"/>
        <v/>
      </c>
      <c r="AS173" s="123" t="str">
        <f t="shared" si="77"/>
        <v/>
      </c>
      <c r="AT173" s="41" t="str">
        <f t="shared" si="77"/>
        <v/>
      </c>
      <c r="AU173" s="41">
        <f t="shared" si="77"/>
        <v>587.3933082521545</v>
      </c>
      <c r="AV173" s="41" t="str">
        <f t="shared" si="77"/>
        <v/>
      </c>
      <c r="AW173" s="41" t="str">
        <f t="shared" si="77"/>
        <v/>
      </c>
      <c r="AX173" s="41" t="str">
        <f t="shared" si="77"/>
        <v/>
      </c>
      <c r="AY173" s="41">
        <f t="shared" si="77"/>
        <v>173.28283608812126</v>
      </c>
      <c r="AZ173" s="41" t="str">
        <f t="shared" si="77"/>
        <v/>
      </c>
      <c r="BA173" s="53"/>
      <c r="BB173" s="147" cm="1">
        <f t="array" ref="BB173:BG173">IFERROR(_xlfn._xlws.SORT(_xlfn.UNIQUE(_xlfn._xlws.FILTER($AC173:$AZ173,ISNUMBER($AC173:$AZ173)),TRUE),,,TRUE),"")</f>
        <v>-758.46572628095362</v>
      </c>
      <c r="BC173" s="51">
        <v>-551.41049019893694</v>
      </c>
      <c r="BD173" s="51">
        <v>-137.30001803490364</v>
      </c>
      <c r="BE173" s="51">
        <v>173.28283608812126</v>
      </c>
      <c r="BF173" s="51">
        <v>587.3933082521545</v>
      </c>
      <c r="BG173" s="51">
        <v>794.44854433417106</v>
      </c>
      <c r="BH173" s="51"/>
      <c r="BI173" s="51"/>
      <c r="BJ173" s="51">
        <f t="shared" si="78"/>
        <v>-67.144852587057358</v>
      </c>
      <c r="BK173" s="51">
        <f t="shared" si="78"/>
        <v>-67.144852587057358</v>
      </c>
      <c r="BL173" s="51">
        <f t="shared" si="78"/>
        <v>-67.144852587057358</v>
      </c>
      <c r="BM173" s="51">
        <f t="shared" si="78"/>
        <v>-67.144852587057358</v>
      </c>
      <c r="BN173" s="51">
        <f t="shared" si="78"/>
        <v>-67.144852587057358</v>
      </c>
      <c r="BO173" s="51">
        <f t="shared" si="78"/>
        <v>-67.144852587057358</v>
      </c>
      <c r="BP173" s="51" t="str">
        <f t="shared" si="78"/>
        <v/>
      </c>
      <c r="BQ173" s="148" t="str">
        <f t="shared" si="78"/>
        <v/>
      </c>
      <c r="BR173" s="170">
        <f t="shared" si="53"/>
        <v>6</v>
      </c>
      <c r="BS173" s="172">
        <f t="shared" si="54"/>
        <v>207.05523608201668</v>
      </c>
      <c r="BT173" s="172" t="str">
        <f t="shared" si="54"/>
        <v>hole</v>
      </c>
      <c r="BU173" s="172">
        <f t="shared" si="54"/>
        <v>310.5828541230249</v>
      </c>
      <c r="BV173" s="172" t="str">
        <f t="shared" si="54"/>
        <v>hole</v>
      </c>
      <c r="BW173" s="172">
        <f t="shared" si="54"/>
        <v>207.05523608201656</v>
      </c>
      <c r="BX173" s="172">
        <f t="shared" si="54"/>
        <v>0</v>
      </c>
      <c r="BY173" s="173">
        <f t="shared" si="54"/>
        <v>0</v>
      </c>
      <c r="BZ173" s="123" cm="1">
        <f t="array" ref="BZ173">IF(ISEVEN(BR173),SUM(BS173:BY173),SUM(ABS(BS173:BY173)))</f>
        <v>724.6933262870582</v>
      </c>
      <c r="CA173" s="112">
        <f t="shared" si="39"/>
        <v>19383.724259333932</v>
      </c>
      <c r="CB173" s="126">
        <f t="shared" si="55"/>
        <v>-654.93810823994522</v>
      </c>
      <c r="CC173" s="41">
        <f t="shared" si="55"/>
        <v>0</v>
      </c>
      <c r="CD173" s="41">
        <f t="shared" si="55"/>
        <v>17.991409026608807</v>
      </c>
      <c r="CE173" s="41">
        <f t="shared" si="55"/>
        <v>0</v>
      </c>
      <c r="CF173" s="41">
        <f t="shared" si="55"/>
        <v>690.92092629316278</v>
      </c>
      <c r="CG173" s="41">
        <f t="shared" si="55"/>
        <v>0</v>
      </c>
      <c r="CH173" s="112">
        <f t="shared" si="55"/>
        <v>0</v>
      </c>
      <c r="CI173" s="196">
        <f t="shared" si="56"/>
        <v>17.991409026608689</v>
      </c>
      <c r="CJ173" s="2">
        <f t="shared" si="57"/>
        <v>-67.144852587057358</v>
      </c>
      <c r="CK173" s="200">
        <f t="shared" ref="CK173" si="263">(CI173-xc)*COS(RADIANS(p)) + (CJ173-yc)*SIN(RADIANS(p))</f>
        <v>-1.0302869668521453E-13</v>
      </c>
      <c r="CL173" s="201">
        <f t="shared" ref="CL173:CL204" si="264">-(CI173-xc)*SIN(RADIANS(p)) +(CJ173-yc)*COS(RADIANS(p))</f>
        <v>-69.513466520526805</v>
      </c>
      <c r="CN173" s="126">
        <f t="shared" ref="CN173:CN204" si="265">+C173-yc</f>
        <v>-67.144852587057358</v>
      </c>
      <c r="CO173" s="50">
        <f t="shared" si="61"/>
        <v>2.3940621224904125E-3</v>
      </c>
      <c r="CP173" s="40">
        <f t="shared" si="44"/>
        <v>25.5</v>
      </c>
      <c r="CQ173" s="41">
        <f t="shared" si="62"/>
        <v>494284.96861301525</v>
      </c>
      <c r="CR173" s="41">
        <f t="shared" ref="CR173:CR203" si="266">+CQ173*COS(RADIANS(p))</f>
        <v>477442.61672979296</v>
      </c>
      <c r="CS173" s="41">
        <f t="shared" ref="CS173:CS203" si="267">+CQ173*SIN(RADIANS(p))</f>
        <v>127930.36358495004</v>
      </c>
      <c r="CT173" s="41">
        <f t="shared" si="65"/>
        <v>-33188691.353519175</v>
      </c>
      <c r="CU173" s="112">
        <f t="shared" si="66"/>
        <v>-1.3180498626623031E-8</v>
      </c>
    </row>
    <row r="174" spans="2:115" x14ac:dyDescent="0.25">
      <c r="B174" s="129">
        <v>31</v>
      </c>
      <c r="C174" s="114">
        <f>+$D$77-(B174-0.5)*$G$136</f>
        <v>-93.892338118138241</v>
      </c>
      <c r="D174" s="41">
        <f t="shared" si="207"/>
        <v>-2668.6329593920927</v>
      </c>
      <c r="E174" s="41">
        <f t="shared" si="207"/>
        <v>1788.9718967911106</v>
      </c>
      <c r="F174" s="41">
        <f t="shared" si="207"/>
        <v>801.61551148178728</v>
      </c>
      <c r="G174" s="41">
        <f t="shared" si="207"/>
        <v>884.76230137953451</v>
      </c>
      <c r="H174" s="41">
        <f t="shared" si="207"/>
        <v>1967.8110067954362</v>
      </c>
      <c r="I174" s="41">
        <f t="shared" si="207"/>
        <v>-1463.7192966670079</v>
      </c>
      <c r="J174" s="41">
        <f t="shared" si="207"/>
        <v>-751.29875913333728</v>
      </c>
      <c r="K174" s="121">
        <f t="shared" si="207"/>
        <v>-993.17983475423546</v>
      </c>
      <c r="L174" s="126">
        <f t="shared" ref="L174:S189" si="268">IF(D$63-E$63=0,"",(-(E$62-D$62)*$C174-(D$62*E$63-E$62*D$63))/(D$63-E$63))</f>
        <v>-1895.8922983608375</v>
      </c>
      <c r="M174" s="41">
        <f t="shared" si="268"/>
        <v>374.75833441801592</v>
      </c>
      <c r="N174" s="41">
        <f t="shared" si="268"/>
        <v>-130.1330508872874</v>
      </c>
      <c r="O174" s="41">
        <f t="shared" si="268"/>
        <v>68.265720451808448</v>
      </c>
      <c r="P174" s="41">
        <f t="shared" si="268"/>
        <v>1195.0703457641814</v>
      </c>
      <c r="Q174" s="41">
        <f t="shared" si="268"/>
        <v>-1039.4552279550796</v>
      </c>
      <c r="R174" s="41">
        <f t="shared" si="268"/>
        <v>-544.24352305132061</v>
      </c>
      <c r="S174" s="112">
        <f t="shared" si="268"/>
        <v>-748.23086047591778</v>
      </c>
      <c r="T174" s="123">
        <f t="shared" ref="T174:AA189" si="269">IF(D$68-E$68=0,"",(-(E$67-D$67)*$C174-(D$67*E$68-E$67*D$68))/(D$68-E$68))</f>
        <v>-1895.8922983608372</v>
      </c>
      <c r="U174" s="41">
        <f t="shared" si="269"/>
        <v>1364.7078280791827</v>
      </c>
      <c r="V174" s="41">
        <f t="shared" si="269"/>
        <v>594.56027539977072</v>
      </c>
      <c r="W174" s="41">
        <f t="shared" si="269"/>
        <v>639.81332710121683</v>
      </c>
      <c r="X174" s="41">
        <f t="shared" si="269"/>
        <v>1195.0703457641816</v>
      </c>
      <c r="Y174" s="41">
        <f t="shared" si="269"/>
        <v>-49.505734293912965</v>
      </c>
      <c r="Z174" s="41">
        <f t="shared" si="269"/>
        <v>180.44980323573748</v>
      </c>
      <c r="AA174" s="41">
        <f t="shared" si="269"/>
        <v>-176.68325382650943</v>
      </c>
      <c r="AB174" s="53"/>
      <c r="AC174" s="126" t="str">
        <f t="shared" ref="AC174:AJ189" si="270">IF(IF(D$57=E$57,AND($C174&gt;=MIN(D$58,E$58),$C174&lt;=MAX(D$58,E$58)),AND(D174&gt;=MIN(D$57,E$57),D174&lt;=MAX(D$57,E$57))),D174,"")</f>
        <v/>
      </c>
      <c r="AD174" s="41" t="str">
        <f t="shared" si="270"/>
        <v/>
      </c>
      <c r="AE174" s="41">
        <f t="shared" si="270"/>
        <v>801.61551148178728</v>
      </c>
      <c r="AF174" s="41" t="str">
        <f t="shared" si="270"/>
        <v/>
      </c>
      <c r="AG174" s="41" t="str">
        <f t="shared" si="270"/>
        <v/>
      </c>
      <c r="AH174" s="41" t="str">
        <f t="shared" si="270"/>
        <v/>
      </c>
      <c r="AI174" s="41">
        <f t="shared" si="270"/>
        <v>-751.29875913333728</v>
      </c>
      <c r="AJ174" s="112" t="str">
        <f t="shared" si="270"/>
        <v/>
      </c>
      <c r="AK174" s="126" t="str">
        <f t="shared" ref="AK174:AR189" si="271">IF(IF(D$62=E$62,AND($C174&gt;=MIN(D$63,E$63),$C174&lt;=MAX(D$63,E$63)),AND(L174&gt;=MIN(D$62,E$62),L174&lt;=MAX(D$62,E$62))),L174,"")</f>
        <v/>
      </c>
      <c r="AL174" s="41" t="str">
        <f t="shared" si="271"/>
        <v/>
      </c>
      <c r="AM174" s="41">
        <f t="shared" si="271"/>
        <v>-130.1330508872874</v>
      </c>
      <c r="AN174" s="41" t="str">
        <f t="shared" si="271"/>
        <v/>
      </c>
      <c r="AO174" s="41" t="str">
        <f t="shared" si="271"/>
        <v/>
      </c>
      <c r="AP174" s="41" t="str">
        <f t="shared" si="271"/>
        <v/>
      </c>
      <c r="AQ174" s="41">
        <f t="shared" si="271"/>
        <v>-544.24352305132061</v>
      </c>
      <c r="AR174" s="112" t="str">
        <f t="shared" si="271"/>
        <v/>
      </c>
      <c r="AS174" s="123" t="str">
        <f t="shared" ref="AS174:AZ189" si="272">IF(IF(D$67=E$67,AND($C174&gt;=MIN(D$68,E$68),$C174&lt;=MAX(D$68,E$68)),AND(T174&gt;=MIN(D$67,E$67),T174&lt;=MAX(D$67,E$67))),T174,"")</f>
        <v/>
      </c>
      <c r="AT174" s="41" t="str">
        <f t="shared" si="272"/>
        <v/>
      </c>
      <c r="AU174" s="41">
        <f t="shared" si="272"/>
        <v>594.56027539977072</v>
      </c>
      <c r="AV174" s="41" t="str">
        <f t="shared" si="272"/>
        <v/>
      </c>
      <c r="AW174" s="41" t="str">
        <f t="shared" si="272"/>
        <v/>
      </c>
      <c r="AX174" s="41" t="str">
        <f t="shared" si="272"/>
        <v/>
      </c>
      <c r="AY174" s="41">
        <f t="shared" si="272"/>
        <v>180.44980323573748</v>
      </c>
      <c r="AZ174" s="41" t="str">
        <f t="shared" si="272"/>
        <v/>
      </c>
      <c r="BA174" s="53"/>
      <c r="BB174" s="147" cm="1">
        <f t="array" ref="BB174:BG174">IFERROR(_xlfn._xlws.SORT(_xlfn.UNIQUE(_xlfn._xlws.FILTER($AC174:$AZ174,ISNUMBER($AC174:$AZ174)),TRUE),,,TRUE),"")</f>
        <v>-751.29875913333728</v>
      </c>
      <c r="BC174" s="51">
        <v>-544.24352305132061</v>
      </c>
      <c r="BD174" s="51">
        <v>-130.1330508872874</v>
      </c>
      <c r="BE174" s="51">
        <v>180.44980323573748</v>
      </c>
      <c r="BF174" s="51">
        <v>594.56027539977072</v>
      </c>
      <c r="BG174" s="51">
        <v>801.61551148178728</v>
      </c>
      <c r="BH174" s="51"/>
      <c r="BI174" s="51"/>
      <c r="BJ174" s="51">
        <f t="shared" ref="BJ174:BQ189" si="273">IF(ISNUMBER(BB174),$C174,"")</f>
        <v>-93.892338118138241</v>
      </c>
      <c r="BK174" s="51">
        <f t="shared" si="273"/>
        <v>-93.892338118138241</v>
      </c>
      <c r="BL174" s="51">
        <f t="shared" si="273"/>
        <v>-93.892338118138241</v>
      </c>
      <c r="BM174" s="51">
        <f t="shared" si="273"/>
        <v>-93.892338118138241</v>
      </c>
      <c r="BN174" s="51">
        <f t="shared" si="273"/>
        <v>-93.892338118138241</v>
      </c>
      <c r="BO174" s="51">
        <f t="shared" si="273"/>
        <v>-93.892338118138241</v>
      </c>
      <c r="BP174" s="51" t="str">
        <f t="shared" si="273"/>
        <v/>
      </c>
      <c r="BQ174" s="148" t="str">
        <f t="shared" si="273"/>
        <v/>
      </c>
      <c r="BR174" s="170">
        <f t="shared" si="53"/>
        <v>6</v>
      </c>
      <c r="BS174" s="172">
        <f t="shared" ref="BS174:BY189" si="274">IF(ISNUMBER(BC174),IF(ISEVEN(BB$143),"hole",(BC174-BB174)),0)</f>
        <v>207.05523608201668</v>
      </c>
      <c r="BT174" s="172" t="str">
        <f t="shared" si="274"/>
        <v>hole</v>
      </c>
      <c r="BU174" s="172">
        <f t="shared" si="274"/>
        <v>310.58285412302484</v>
      </c>
      <c r="BV174" s="172" t="str">
        <f t="shared" si="274"/>
        <v>hole</v>
      </c>
      <c r="BW174" s="172">
        <f t="shared" si="274"/>
        <v>207.05523608201656</v>
      </c>
      <c r="BX174" s="172">
        <f t="shared" si="274"/>
        <v>0</v>
      </c>
      <c r="BY174" s="173">
        <f t="shared" si="274"/>
        <v>0</v>
      </c>
      <c r="BZ174" s="123" cm="1">
        <f t="array" ref="BZ174">IF(ISEVEN(BR174),SUM(BS174:BY174),SUM(ABS(BS174:BY174)))</f>
        <v>724.69332628705808</v>
      </c>
      <c r="CA174" s="112">
        <f t="shared" si="39"/>
        <v>19383.724259333929</v>
      </c>
      <c r="CB174" s="126">
        <f t="shared" ref="CB174:CH193" si="275">+IF(AND(ISNUMBER(BS174),BS174&gt;0),BB174+BS174/2,0)</f>
        <v>-647.77114109232889</v>
      </c>
      <c r="CC174" s="41">
        <f t="shared" si="275"/>
        <v>0</v>
      </c>
      <c r="CD174" s="41">
        <f t="shared" si="275"/>
        <v>25.158376174225026</v>
      </c>
      <c r="CE174" s="41">
        <f t="shared" si="275"/>
        <v>0</v>
      </c>
      <c r="CF174" s="41">
        <f t="shared" si="275"/>
        <v>698.087893440779</v>
      </c>
      <c r="CG174" s="41">
        <f t="shared" si="275"/>
        <v>0</v>
      </c>
      <c r="CH174" s="112">
        <f t="shared" si="275"/>
        <v>0</v>
      </c>
      <c r="CI174" s="196">
        <f t="shared" si="56"/>
        <v>25.158376174224919</v>
      </c>
      <c r="CJ174" s="2">
        <f t="shared" si="57"/>
        <v>-93.892338118138241</v>
      </c>
      <c r="CK174" s="200">
        <f t="shared" ref="CK174" si="276">(CI174-xc)*COS(RADIANS(p)) + (CJ174-yc)*SIN(RADIANS(p))</f>
        <v>-1.3500311979441904E-13</v>
      </c>
      <c r="CL174" s="201">
        <f t="shared" ref="CL174:CL205" si="277">-(CI174-xc)*SIN(RADIANS(p)) +(CJ174-yc)*COS(RADIANS(p))</f>
        <v>-97.204501176718168</v>
      </c>
      <c r="CN174" s="126">
        <f t="shared" ref="CN174:CN205" si="278">+C174-yc</f>
        <v>-93.892338118138241</v>
      </c>
      <c r="CO174" s="50">
        <f t="shared" si="61"/>
        <v>2.3280621224904124E-3</v>
      </c>
      <c r="CP174" s="40">
        <f t="shared" si="44"/>
        <v>25.5</v>
      </c>
      <c r="CQ174" s="41">
        <f t="shared" si="62"/>
        <v>494284.9686130152</v>
      </c>
      <c r="CR174" s="41">
        <f t="shared" ref="CR174:CR204" si="279">+CQ174*COS(RADIANS(p))</f>
        <v>477442.61672979291</v>
      </c>
      <c r="CS174" s="41">
        <f t="shared" ref="CS174:CS204" si="280">+CQ174*SIN(RADIANS(p))</f>
        <v>127930.36358495003</v>
      </c>
      <c r="CT174" s="41">
        <f t="shared" si="65"/>
        <v>-46409571.399726555</v>
      </c>
      <c r="CU174" s="112">
        <f t="shared" si="66"/>
        <v>-1.7270998200402591E-8</v>
      </c>
    </row>
    <row r="175" spans="2:115" x14ac:dyDescent="0.25">
      <c r="B175" s="129">
        <v>32</v>
      </c>
      <c r="C175" s="114">
        <f>+$D$77-(B175-0.5)*$G$136</f>
        <v>-120.63982364921901</v>
      </c>
      <c r="D175" s="41">
        <f t="shared" si="207"/>
        <v>-2768.4559343687993</v>
      </c>
      <c r="E175" s="41">
        <f t="shared" si="207"/>
        <v>1835.299900705656</v>
      </c>
      <c r="F175" s="41">
        <f t="shared" si="207"/>
        <v>808.78247862940361</v>
      </c>
      <c r="G175" s="41">
        <f t="shared" si="207"/>
        <v>869.3196334080194</v>
      </c>
      <c r="H175" s="41">
        <f t="shared" si="207"/>
        <v>1867.9880318187293</v>
      </c>
      <c r="I175" s="41">
        <f t="shared" si="207"/>
        <v>-1417.3912927524625</v>
      </c>
      <c r="J175" s="41">
        <f t="shared" si="207"/>
        <v>-744.13179198572095</v>
      </c>
      <c r="K175" s="121">
        <f t="shared" si="207"/>
        <v>-1008.6225027257506</v>
      </c>
      <c r="L175" s="126">
        <f t="shared" si="268"/>
        <v>-1995.7152733375444</v>
      </c>
      <c r="M175" s="41">
        <f t="shared" si="268"/>
        <v>421.08633833256124</v>
      </c>
      <c r="N175" s="41">
        <f t="shared" si="268"/>
        <v>-122.96608373967115</v>
      </c>
      <c r="O175" s="41">
        <f t="shared" si="268"/>
        <v>52.823052480293342</v>
      </c>
      <c r="P175" s="41">
        <f t="shared" si="268"/>
        <v>1095.2473707874744</v>
      </c>
      <c r="Q175" s="41">
        <f t="shared" si="268"/>
        <v>-993.12722404053443</v>
      </c>
      <c r="R175" s="41">
        <f t="shared" si="268"/>
        <v>-537.07655590370439</v>
      </c>
      <c r="S175" s="112">
        <f t="shared" si="268"/>
        <v>-763.67352844743277</v>
      </c>
      <c r="T175" s="123">
        <f t="shared" si="269"/>
        <v>-1995.7152733375442</v>
      </c>
      <c r="U175" s="41">
        <f t="shared" si="269"/>
        <v>1411.0358319937279</v>
      </c>
      <c r="V175" s="41">
        <f t="shared" si="269"/>
        <v>601.72724254738694</v>
      </c>
      <c r="W175" s="41">
        <f t="shared" si="269"/>
        <v>624.37065912970172</v>
      </c>
      <c r="X175" s="41">
        <f t="shared" si="269"/>
        <v>1095.2473707874747</v>
      </c>
      <c r="Y175" s="41">
        <f t="shared" si="269"/>
        <v>-3.1777303793676621</v>
      </c>
      <c r="Z175" s="41">
        <f t="shared" si="269"/>
        <v>187.61677038335372</v>
      </c>
      <c r="AA175" s="41">
        <f t="shared" si="269"/>
        <v>-192.12592179802456</v>
      </c>
      <c r="AB175" s="53"/>
      <c r="AC175" s="126" t="str">
        <f t="shared" si="270"/>
        <v/>
      </c>
      <c r="AD175" s="41" t="str">
        <f t="shared" si="270"/>
        <v/>
      </c>
      <c r="AE175" s="41">
        <f t="shared" si="270"/>
        <v>808.78247862940361</v>
      </c>
      <c r="AF175" s="41" t="str">
        <f t="shared" si="270"/>
        <v/>
      </c>
      <c r="AG175" s="41" t="str">
        <f t="shared" si="270"/>
        <v/>
      </c>
      <c r="AH175" s="41" t="str">
        <f t="shared" si="270"/>
        <v/>
      </c>
      <c r="AI175" s="41">
        <f t="shared" si="270"/>
        <v>-744.13179198572095</v>
      </c>
      <c r="AJ175" s="112" t="str">
        <f t="shared" si="270"/>
        <v/>
      </c>
      <c r="AK175" s="126" t="str">
        <f t="shared" si="271"/>
        <v/>
      </c>
      <c r="AL175" s="41" t="str">
        <f t="shared" si="271"/>
        <v/>
      </c>
      <c r="AM175" s="41">
        <f t="shared" si="271"/>
        <v>-122.96608373967115</v>
      </c>
      <c r="AN175" s="41" t="str">
        <f t="shared" si="271"/>
        <v/>
      </c>
      <c r="AO175" s="41" t="str">
        <f t="shared" si="271"/>
        <v/>
      </c>
      <c r="AP175" s="41" t="str">
        <f t="shared" si="271"/>
        <v/>
      </c>
      <c r="AQ175" s="41">
        <f t="shared" si="271"/>
        <v>-537.07655590370439</v>
      </c>
      <c r="AR175" s="112" t="str">
        <f t="shared" si="271"/>
        <v/>
      </c>
      <c r="AS175" s="123" t="str">
        <f t="shared" si="272"/>
        <v/>
      </c>
      <c r="AT175" s="41" t="str">
        <f t="shared" si="272"/>
        <v/>
      </c>
      <c r="AU175" s="41">
        <f t="shared" si="272"/>
        <v>601.72724254738694</v>
      </c>
      <c r="AV175" s="41" t="str">
        <f t="shared" si="272"/>
        <v/>
      </c>
      <c r="AW175" s="41" t="str">
        <f t="shared" si="272"/>
        <v/>
      </c>
      <c r="AX175" s="41" t="str">
        <f t="shared" si="272"/>
        <v/>
      </c>
      <c r="AY175" s="41">
        <f t="shared" si="272"/>
        <v>187.61677038335372</v>
      </c>
      <c r="AZ175" s="41" t="str">
        <f t="shared" si="272"/>
        <v/>
      </c>
      <c r="BA175" s="53"/>
      <c r="BB175" s="147" cm="1">
        <f t="array" ref="BB175:BG175">IFERROR(_xlfn._xlws.SORT(_xlfn.UNIQUE(_xlfn._xlws.FILTER($AC175:$AZ175,ISNUMBER($AC175:$AZ175)),TRUE),,,TRUE),"")</f>
        <v>-744.13179198572095</v>
      </c>
      <c r="BC175" s="51">
        <v>-537.07655590370439</v>
      </c>
      <c r="BD175" s="51">
        <v>-122.96608373967115</v>
      </c>
      <c r="BE175" s="51">
        <v>187.61677038335372</v>
      </c>
      <c r="BF175" s="51">
        <v>601.72724254738694</v>
      </c>
      <c r="BG175" s="51">
        <v>808.78247862940361</v>
      </c>
      <c r="BH175" s="51"/>
      <c r="BI175" s="51"/>
      <c r="BJ175" s="51">
        <f t="shared" si="273"/>
        <v>-120.63982364921901</v>
      </c>
      <c r="BK175" s="51">
        <f t="shared" si="273"/>
        <v>-120.63982364921901</v>
      </c>
      <c r="BL175" s="51">
        <f t="shared" si="273"/>
        <v>-120.63982364921901</v>
      </c>
      <c r="BM175" s="51">
        <f t="shared" si="273"/>
        <v>-120.63982364921901</v>
      </c>
      <c r="BN175" s="51">
        <f t="shared" si="273"/>
        <v>-120.63982364921901</v>
      </c>
      <c r="BO175" s="51">
        <f t="shared" si="273"/>
        <v>-120.63982364921901</v>
      </c>
      <c r="BP175" s="51" t="str">
        <f t="shared" si="273"/>
        <v/>
      </c>
      <c r="BQ175" s="148" t="str">
        <f t="shared" si="273"/>
        <v/>
      </c>
      <c r="BR175" s="170">
        <f t="shared" si="53"/>
        <v>6</v>
      </c>
      <c r="BS175" s="172">
        <f t="shared" si="274"/>
        <v>207.05523608201656</v>
      </c>
      <c r="BT175" s="172" t="str">
        <f t="shared" si="274"/>
        <v>hole</v>
      </c>
      <c r="BU175" s="172">
        <f t="shared" si="274"/>
        <v>310.58285412302484</v>
      </c>
      <c r="BV175" s="172" t="str">
        <f t="shared" si="274"/>
        <v>hole</v>
      </c>
      <c r="BW175" s="172">
        <f t="shared" si="274"/>
        <v>207.05523608201668</v>
      </c>
      <c r="BX175" s="172">
        <f t="shared" si="274"/>
        <v>0</v>
      </c>
      <c r="BY175" s="173">
        <f t="shared" si="274"/>
        <v>0</v>
      </c>
      <c r="BZ175" s="123" cm="1">
        <f t="array" ref="BZ175">IF(ISEVEN(BR175),SUM(BS175:BY175),SUM(ABS(BS175:BY175)))</f>
        <v>724.69332628705808</v>
      </c>
      <c r="CA175" s="112">
        <f t="shared" si="39"/>
        <v>19383.724259333929</v>
      </c>
      <c r="CB175" s="126">
        <f t="shared" si="275"/>
        <v>-640.60417394471267</v>
      </c>
      <c r="CC175" s="41">
        <f t="shared" si="275"/>
        <v>0</v>
      </c>
      <c r="CD175" s="41">
        <f t="shared" si="275"/>
        <v>32.325343321841274</v>
      </c>
      <c r="CE175" s="41">
        <f t="shared" si="275"/>
        <v>0</v>
      </c>
      <c r="CF175" s="41">
        <f t="shared" si="275"/>
        <v>705.25486058839533</v>
      </c>
      <c r="CG175" s="41">
        <f t="shared" si="275"/>
        <v>0</v>
      </c>
      <c r="CH175" s="112">
        <f t="shared" si="275"/>
        <v>0</v>
      </c>
      <c r="CI175" s="196">
        <f t="shared" si="56"/>
        <v>32.325343321841409</v>
      </c>
      <c r="CJ175" s="2">
        <f t="shared" si="57"/>
        <v>-120.63982364921901</v>
      </c>
      <c r="CK175" s="200">
        <f t="shared" ref="CK175" si="281">(CI175-xc)*COS(RADIANS(p)) + (CJ175-yc)*SIN(RADIANS(p))</f>
        <v>1.1368683772161603E-13</v>
      </c>
      <c r="CL175" s="201">
        <f t="shared" ref="CL175:CL206" si="282">-(CI175-xc)*SIN(RADIANS(p)) +(CJ175-yc)*COS(RADIANS(p))</f>
        <v>-124.8955358329095</v>
      </c>
      <c r="CN175" s="126">
        <f t="shared" ref="CN175:CN206" si="283">+C175-yc</f>
        <v>-120.63982364921901</v>
      </c>
      <c r="CO175" s="50">
        <f t="shared" si="61"/>
        <v>2.2620621224904124E-3</v>
      </c>
      <c r="CP175" s="40">
        <f t="shared" si="44"/>
        <v>25.5</v>
      </c>
      <c r="CQ175" s="41">
        <f t="shared" si="62"/>
        <v>494284.9686130152</v>
      </c>
      <c r="CR175" s="41">
        <f t="shared" ref="CR175:CR205" si="284">+CQ175*COS(RADIANS(p))</f>
        <v>477442.61672979291</v>
      </c>
      <c r="CS175" s="41">
        <f t="shared" ref="CS175:CS205" si="285">+CQ175*SIN(RADIANS(p))</f>
        <v>127930.36358495003</v>
      </c>
      <c r="CT175" s="41">
        <f t="shared" si="65"/>
        <v>-59630451.445933931</v>
      </c>
      <c r="CU175" s="112">
        <f t="shared" si="66"/>
        <v>1.4543998484549551E-8</v>
      </c>
    </row>
    <row r="176" spans="2:115" x14ac:dyDescent="0.25">
      <c r="B176" s="129">
        <v>33</v>
      </c>
      <c r="C176" s="114">
        <f>+$D$77-(B176-0.5)*$G$136</f>
        <v>-147.38730918029989</v>
      </c>
      <c r="D176" s="41">
        <f t="shared" si="207"/>
        <v>-2868.2789093455067</v>
      </c>
      <c r="E176" s="41">
        <f t="shared" si="207"/>
        <v>1881.6279046202014</v>
      </c>
      <c r="F176" s="41">
        <f t="shared" si="207"/>
        <v>815.94944577701995</v>
      </c>
      <c r="G176" s="41">
        <f t="shared" si="207"/>
        <v>853.87696543650418</v>
      </c>
      <c r="H176" s="41">
        <f t="shared" si="207"/>
        <v>1768.1650568420221</v>
      </c>
      <c r="I176" s="41">
        <f t="shared" si="207"/>
        <v>-1371.0632888379171</v>
      </c>
      <c r="J176" s="41">
        <f t="shared" si="207"/>
        <v>-736.96482483810473</v>
      </c>
      <c r="K176" s="121">
        <f t="shared" si="207"/>
        <v>-1024.0651706972658</v>
      </c>
      <c r="L176" s="126">
        <f t="shared" si="268"/>
        <v>-2095.5382483142516</v>
      </c>
      <c r="M176" s="41">
        <f t="shared" si="268"/>
        <v>467.41434224710679</v>
      </c>
      <c r="N176" s="41">
        <f t="shared" si="268"/>
        <v>-115.79911659205489</v>
      </c>
      <c r="O176" s="41">
        <f t="shared" si="268"/>
        <v>37.380384508778178</v>
      </c>
      <c r="P176" s="41">
        <f t="shared" si="268"/>
        <v>995.42439581076712</v>
      </c>
      <c r="Q176" s="41">
        <f t="shared" si="268"/>
        <v>-946.799220125989</v>
      </c>
      <c r="R176" s="41">
        <f t="shared" si="268"/>
        <v>-529.90958875608817</v>
      </c>
      <c r="S176" s="112">
        <f t="shared" si="268"/>
        <v>-779.11619641894799</v>
      </c>
      <c r="T176" s="123">
        <f t="shared" si="269"/>
        <v>-2095.5382483142516</v>
      </c>
      <c r="U176" s="41">
        <f t="shared" si="269"/>
        <v>1457.3638359082734</v>
      </c>
      <c r="V176" s="41">
        <f t="shared" si="269"/>
        <v>608.89420969500327</v>
      </c>
      <c r="W176" s="41">
        <f t="shared" si="269"/>
        <v>608.9279911581865</v>
      </c>
      <c r="X176" s="41">
        <f t="shared" si="269"/>
        <v>995.42439581076735</v>
      </c>
      <c r="Y176" s="41">
        <f t="shared" si="269"/>
        <v>43.150273535177845</v>
      </c>
      <c r="Z176" s="41">
        <f t="shared" si="269"/>
        <v>194.78373753096997</v>
      </c>
      <c r="AA176" s="41">
        <f t="shared" si="269"/>
        <v>-207.5685897695397</v>
      </c>
      <c r="AB176" s="53"/>
      <c r="AC176" s="126" t="str">
        <f t="shared" si="270"/>
        <v/>
      </c>
      <c r="AD176" s="41" t="str">
        <f t="shared" si="270"/>
        <v/>
      </c>
      <c r="AE176" s="41">
        <f t="shared" si="270"/>
        <v>815.94944577701995</v>
      </c>
      <c r="AF176" s="41" t="str">
        <f t="shared" si="270"/>
        <v/>
      </c>
      <c r="AG176" s="41" t="str">
        <f t="shared" si="270"/>
        <v/>
      </c>
      <c r="AH176" s="41" t="str">
        <f t="shared" si="270"/>
        <v/>
      </c>
      <c r="AI176" s="41">
        <f t="shared" si="270"/>
        <v>-736.96482483810473</v>
      </c>
      <c r="AJ176" s="112" t="str">
        <f t="shared" si="270"/>
        <v/>
      </c>
      <c r="AK176" s="126" t="str">
        <f t="shared" si="271"/>
        <v/>
      </c>
      <c r="AL176" s="41" t="str">
        <f t="shared" si="271"/>
        <v/>
      </c>
      <c r="AM176" s="41">
        <f t="shared" si="271"/>
        <v>-115.79911659205489</v>
      </c>
      <c r="AN176" s="41" t="str">
        <f t="shared" si="271"/>
        <v/>
      </c>
      <c r="AO176" s="41" t="str">
        <f t="shared" si="271"/>
        <v/>
      </c>
      <c r="AP176" s="41" t="str">
        <f t="shared" si="271"/>
        <v/>
      </c>
      <c r="AQ176" s="41">
        <f t="shared" si="271"/>
        <v>-529.90958875608817</v>
      </c>
      <c r="AR176" s="112" t="str">
        <f t="shared" si="271"/>
        <v/>
      </c>
      <c r="AS176" s="123" t="str">
        <f t="shared" si="272"/>
        <v/>
      </c>
      <c r="AT176" s="41" t="str">
        <f t="shared" si="272"/>
        <v/>
      </c>
      <c r="AU176" s="41">
        <f t="shared" si="272"/>
        <v>608.89420969500327</v>
      </c>
      <c r="AV176" s="41" t="str">
        <f t="shared" si="272"/>
        <v/>
      </c>
      <c r="AW176" s="41" t="str">
        <f t="shared" si="272"/>
        <v/>
      </c>
      <c r="AX176" s="41" t="str">
        <f t="shared" si="272"/>
        <v/>
      </c>
      <c r="AY176" s="41">
        <f t="shared" si="272"/>
        <v>194.78373753096997</v>
      </c>
      <c r="AZ176" s="41" t="str">
        <f t="shared" si="272"/>
        <v/>
      </c>
      <c r="BA176" s="53"/>
      <c r="BB176" s="147" cm="1">
        <f t="array" ref="BB176:BG176">IFERROR(_xlfn._xlws.SORT(_xlfn.UNIQUE(_xlfn._xlws.FILTER($AC176:$AZ176,ISNUMBER($AC176:$AZ176)),TRUE),,,TRUE),"")</f>
        <v>-736.96482483810473</v>
      </c>
      <c r="BC176" s="51">
        <v>-529.90958875608817</v>
      </c>
      <c r="BD176" s="51">
        <v>-115.79911659205489</v>
      </c>
      <c r="BE176" s="51">
        <v>194.78373753096997</v>
      </c>
      <c r="BF176" s="51">
        <v>608.89420969500327</v>
      </c>
      <c r="BG176" s="51">
        <v>815.94944577701995</v>
      </c>
      <c r="BH176" s="51"/>
      <c r="BI176" s="51"/>
      <c r="BJ176" s="51">
        <f t="shared" si="273"/>
        <v>-147.38730918029989</v>
      </c>
      <c r="BK176" s="51">
        <f t="shared" si="273"/>
        <v>-147.38730918029989</v>
      </c>
      <c r="BL176" s="51">
        <f t="shared" si="273"/>
        <v>-147.38730918029989</v>
      </c>
      <c r="BM176" s="51">
        <f t="shared" si="273"/>
        <v>-147.38730918029989</v>
      </c>
      <c r="BN176" s="51">
        <f t="shared" si="273"/>
        <v>-147.38730918029989</v>
      </c>
      <c r="BO176" s="51">
        <f t="shared" si="273"/>
        <v>-147.38730918029989</v>
      </c>
      <c r="BP176" s="51" t="str">
        <f t="shared" si="273"/>
        <v/>
      </c>
      <c r="BQ176" s="148" t="str">
        <f t="shared" si="273"/>
        <v/>
      </c>
      <c r="BR176" s="170">
        <f t="shared" si="53"/>
        <v>6</v>
      </c>
      <c r="BS176" s="172">
        <f t="shared" si="274"/>
        <v>207.05523608201656</v>
      </c>
      <c r="BT176" s="172" t="str">
        <f t="shared" si="274"/>
        <v>hole</v>
      </c>
      <c r="BU176" s="172">
        <f t="shared" si="274"/>
        <v>310.58285412302484</v>
      </c>
      <c r="BV176" s="172" t="str">
        <f t="shared" si="274"/>
        <v>hole</v>
      </c>
      <c r="BW176" s="172">
        <f t="shared" si="274"/>
        <v>207.05523608201668</v>
      </c>
      <c r="BX176" s="172">
        <f t="shared" si="274"/>
        <v>0</v>
      </c>
      <c r="BY176" s="173">
        <f t="shared" si="274"/>
        <v>0</v>
      </c>
      <c r="BZ176" s="123" cm="1">
        <f t="array" ref="BZ176">IF(ISEVEN(BR176),SUM(BS176:BY176),SUM(ABS(BS176:BY176)))</f>
        <v>724.69332628705808</v>
      </c>
      <c r="CA176" s="112">
        <f t="shared" si="39"/>
        <v>19383.724259333929</v>
      </c>
      <c r="CB176" s="126">
        <f t="shared" si="275"/>
        <v>-633.43720679709645</v>
      </c>
      <c r="CC176" s="41">
        <f t="shared" si="275"/>
        <v>0</v>
      </c>
      <c r="CD176" s="41">
        <f t="shared" si="275"/>
        <v>39.492310469457536</v>
      </c>
      <c r="CE176" s="41">
        <f t="shared" si="275"/>
        <v>0</v>
      </c>
      <c r="CF176" s="41">
        <f t="shared" si="275"/>
        <v>712.42182773601166</v>
      </c>
      <c r="CG176" s="41">
        <f t="shared" si="275"/>
        <v>0</v>
      </c>
      <c r="CH176" s="112">
        <f t="shared" si="275"/>
        <v>0</v>
      </c>
      <c r="CI176" s="196">
        <f t="shared" si="56"/>
        <v>39.492310469457671</v>
      </c>
      <c r="CJ176" s="2">
        <f t="shared" si="57"/>
        <v>-147.38730918029989</v>
      </c>
      <c r="CK176" s="200">
        <f t="shared" ref="CK176" si="286">(CI176-xc)*COS(RADIANS(p)) + (CJ176-yc)*SIN(RADIANS(p))</f>
        <v>1.1368683772161603E-13</v>
      </c>
      <c r="CL176" s="201">
        <f t="shared" ref="CL176:CL193" si="287">-(CI176-xc)*SIN(RADIANS(p)) +(CJ176-yc)*COS(RADIANS(p))</f>
        <v>-152.58657048910089</v>
      </c>
      <c r="CN176" s="126">
        <f t="shared" ref="CN176:CN193" si="288">+C176-yc</f>
        <v>-147.38730918029989</v>
      </c>
      <c r="CO176" s="50">
        <f t="shared" si="61"/>
        <v>2.1960621224904123E-3</v>
      </c>
      <c r="CP176" s="40">
        <f t="shared" si="44"/>
        <v>25.5</v>
      </c>
      <c r="CQ176" s="41">
        <f t="shared" si="62"/>
        <v>494284.9686130152</v>
      </c>
      <c r="CR176" s="41">
        <f t="shared" ref="CR176:CR193" si="289">+CQ176*COS(RADIANS(p))</f>
        <v>477442.61672979291</v>
      </c>
      <c r="CS176" s="41">
        <f t="shared" ref="CS176:CS193" si="290">+CQ176*SIN(RADIANS(p))</f>
        <v>127930.36358495003</v>
      </c>
      <c r="CT176" s="41">
        <f t="shared" si="65"/>
        <v>-72851331.492141321</v>
      </c>
      <c r="CU176" s="112">
        <f t="shared" si="66"/>
        <v>1.4543998484549551E-8</v>
      </c>
    </row>
    <row r="177" spans="2:99" x14ac:dyDescent="0.25">
      <c r="B177" s="129">
        <v>34</v>
      </c>
      <c r="C177" s="114">
        <f>+$D$77-(B177-0.5)*$G$136</f>
        <v>-174.13479471138066</v>
      </c>
      <c r="D177" s="41">
        <f t="shared" si="207"/>
        <v>-2968.1018843222137</v>
      </c>
      <c r="E177" s="41">
        <f t="shared" si="207"/>
        <v>1927.9559085347466</v>
      </c>
      <c r="F177" s="41">
        <f t="shared" si="207"/>
        <v>823.11641292463605</v>
      </c>
      <c r="G177" s="41">
        <f t="shared" si="207"/>
        <v>838.43429746498919</v>
      </c>
      <c r="H177" s="41">
        <f t="shared" si="207"/>
        <v>1668.3420818653153</v>
      </c>
      <c r="I177" s="41">
        <f t="shared" si="207"/>
        <v>-1324.7352849233719</v>
      </c>
      <c r="J177" s="41">
        <f t="shared" si="207"/>
        <v>-729.79785769048863</v>
      </c>
      <c r="K177" s="121">
        <f t="shared" si="207"/>
        <v>-1039.5078386687808</v>
      </c>
      <c r="L177" s="126">
        <f t="shared" si="268"/>
        <v>-2195.3612232909586</v>
      </c>
      <c r="M177" s="41">
        <f t="shared" si="268"/>
        <v>513.74234616165211</v>
      </c>
      <c r="N177" s="41">
        <f t="shared" si="268"/>
        <v>-108.63214944443865</v>
      </c>
      <c r="O177" s="41">
        <f t="shared" si="268"/>
        <v>21.937716537263061</v>
      </c>
      <c r="P177" s="41">
        <f t="shared" si="268"/>
        <v>895.60142083406038</v>
      </c>
      <c r="Q177" s="41">
        <f t="shared" si="268"/>
        <v>-900.47121621144356</v>
      </c>
      <c r="R177" s="41">
        <f t="shared" si="268"/>
        <v>-522.74262160847195</v>
      </c>
      <c r="S177" s="112">
        <f t="shared" si="268"/>
        <v>-794.5588643904631</v>
      </c>
      <c r="T177" s="123">
        <f t="shared" si="269"/>
        <v>-2195.3612232909582</v>
      </c>
      <c r="U177" s="41">
        <f t="shared" si="269"/>
        <v>1503.6918398228188</v>
      </c>
      <c r="V177" s="41">
        <f t="shared" si="269"/>
        <v>616.06117684261937</v>
      </c>
      <c r="W177" s="41">
        <f t="shared" si="269"/>
        <v>593.48532318667139</v>
      </c>
      <c r="X177" s="41">
        <f t="shared" si="269"/>
        <v>895.60142083406072</v>
      </c>
      <c r="Y177" s="41">
        <f t="shared" si="269"/>
        <v>89.47827744972318</v>
      </c>
      <c r="Z177" s="41">
        <f t="shared" si="269"/>
        <v>201.95070467858622</v>
      </c>
      <c r="AA177" s="41">
        <f t="shared" si="269"/>
        <v>-223.01125774105483</v>
      </c>
      <c r="AB177" s="53"/>
      <c r="AC177" s="126" t="str">
        <f t="shared" si="270"/>
        <v/>
      </c>
      <c r="AD177" s="41" t="str">
        <f t="shared" si="270"/>
        <v/>
      </c>
      <c r="AE177" s="41">
        <f t="shared" si="270"/>
        <v>823.11641292463605</v>
      </c>
      <c r="AF177" s="41" t="str">
        <f t="shared" si="270"/>
        <v/>
      </c>
      <c r="AG177" s="41" t="str">
        <f t="shared" si="270"/>
        <v/>
      </c>
      <c r="AH177" s="41" t="str">
        <f t="shared" si="270"/>
        <v/>
      </c>
      <c r="AI177" s="41">
        <f t="shared" si="270"/>
        <v>-729.79785769048863</v>
      </c>
      <c r="AJ177" s="112" t="str">
        <f t="shared" si="270"/>
        <v/>
      </c>
      <c r="AK177" s="126" t="str">
        <f t="shared" si="271"/>
        <v/>
      </c>
      <c r="AL177" s="41" t="str">
        <f t="shared" si="271"/>
        <v/>
      </c>
      <c r="AM177" s="41">
        <f t="shared" si="271"/>
        <v>-108.63214944443865</v>
      </c>
      <c r="AN177" s="41" t="str">
        <f t="shared" si="271"/>
        <v/>
      </c>
      <c r="AO177" s="41" t="str">
        <f t="shared" si="271"/>
        <v/>
      </c>
      <c r="AP177" s="41" t="str">
        <f t="shared" si="271"/>
        <v/>
      </c>
      <c r="AQ177" s="41">
        <f t="shared" si="271"/>
        <v>-522.74262160847195</v>
      </c>
      <c r="AR177" s="112" t="str">
        <f t="shared" si="271"/>
        <v/>
      </c>
      <c r="AS177" s="123" t="str">
        <f t="shared" si="272"/>
        <v/>
      </c>
      <c r="AT177" s="41" t="str">
        <f t="shared" si="272"/>
        <v/>
      </c>
      <c r="AU177" s="41" t="str">
        <f t="shared" si="272"/>
        <v/>
      </c>
      <c r="AV177" s="41">
        <f t="shared" si="272"/>
        <v>593.48532318667139</v>
      </c>
      <c r="AW177" s="41" t="str">
        <f t="shared" si="272"/>
        <v/>
      </c>
      <c r="AX177" s="41" t="str">
        <f t="shared" si="272"/>
        <v/>
      </c>
      <c r="AY177" s="41">
        <f t="shared" si="272"/>
        <v>201.95070467858622</v>
      </c>
      <c r="AZ177" s="41" t="str">
        <f t="shared" si="272"/>
        <v/>
      </c>
      <c r="BA177" s="53"/>
      <c r="BB177" s="147" cm="1">
        <f t="array" ref="BB177:BG177">IFERROR(_xlfn._xlws.SORT(_xlfn.UNIQUE(_xlfn._xlws.FILTER($AC177:$AZ177,ISNUMBER($AC177:$AZ177)),TRUE),,,TRUE),"")</f>
        <v>-729.79785769048863</v>
      </c>
      <c r="BC177" s="51">
        <v>-522.74262160847195</v>
      </c>
      <c r="BD177" s="51">
        <v>-108.63214944443865</v>
      </c>
      <c r="BE177" s="51">
        <v>201.95070467858622</v>
      </c>
      <c r="BF177" s="51">
        <v>593.48532318667139</v>
      </c>
      <c r="BG177" s="51">
        <v>823.11641292463605</v>
      </c>
      <c r="BH177" s="51"/>
      <c r="BI177" s="51"/>
      <c r="BJ177" s="51">
        <f t="shared" si="273"/>
        <v>-174.13479471138066</v>
      </c>
      <c r="BK177" s="51">
        <f t="shared" si="273"/>
        <v>-174.13479471138066</v>
      </c>
      <c r="BL177" s="51">
        <f t="shared" si="273"/>
        <v>-174.13479471138066</v>
      </c>
      <c r="BM177" s="51">
        <f t="shared" si="273"/>
        <v>-174.13479471138066</v>
      </c>
      <c r="BN177" s="51">
        <f t="shared" si="273"/>
        <v>-174.13479471138066</v>
      </c>
      <c r="BO177" s="51">
        <f t="shared" si="273"/>
        <v>-174.13479471138066</v>
      </c>
      <c r="BP177" s="51" t="str">
        <f t="shared" si="273"/>
        <v/>
      </c>
      <c r="BQ177" s="148" t="str">
        <f t="shared" si="273"/>
        <v/>
      </c>
      <c r="BR177" s="170">
        <f t="shared" si="53"/>
        <v>6</v>
      </c>
      <c r="BS177" s="172">
        <f t="shared" si="274"/>
        <v>207.05523608201668</v>
      </c>
      <c r="BT177" s="172" t="str">
        <f t="shared" si="274"/>
        <v>hole</v>
      </c>
      <c r="BU177" s="172">
        <f t="shared" si="274"/>
        <v>310.58285412302484</v>
      </c>
      <c r="BV177" s="172" t="str">
        <f t="shared" si="274"/>
        <v>hole</v>
      </c>
      <c r="BW177" s="172">
        <f t="shared" si="274"/>
        <v>229.63108973796466</v>
      </c>
      <c r="BX177" s="172">
        <f t="shared" si="274"/>
        <v>0</v>
      </c>
      <c r="BY177" s="173">
        <f t="shared" si="274"/>
        <v>0</v>
      </c>
      <c r="BZ177" s="123" cm="1">
        <f t="array" ref="BZ177">IF(ISEVEN(BR177),SUM(BS177:BY177),SUM(ABS(BS177:BY177)))</f>
        <v>747.26917994300618</v>
      </c>
      <c r="CA177" s="112">
        <f t="shared" si="39"/>
        <v>19987.571578348201</v>
      </c>
      <c r="CB177" s="126">
        <f t="shared" si="275"/>
        <v>-626.27023964948035</v>
      </c>
      <c r="CC177" s="41">
        <f t="shared" si="275"/>
        <v>0</v>
      </c>
      <c r="CD177" s="41">
        <f t="shared" si="275"/>
        <v>46.659277617073769</v>
      </c>
      <c r="CE177" s="41">
        <f t="shared" si="275"/>
        <v>0</v>
      </c>
      <c r="CF177" s="41">
        <f t="shared" si="275"/>
        <v>708.30086805565372</v>
      </c>
      <c r="CG177" s="41">
        <f t="shared" si="275"/>
        <v>0</v>
      </c>
      <c r="CH177" s="112">
        <f t="shared" si="275"/>
        <v>0</v>
      </c>
      <c r="CI177" s="196">
        <f t="shared" si="56"/>
        <v>63.520536855877523</v>
      </c>
      <c r="CJ177" s="2">
        <f t="shared" si="57"/>
        <v>-174.13479471138066</v>
      </c>
      <c r="CK177" s="200">
        <f t="shared" ref="CK177" si="291">(CI177-xc)*COS(RADIANS(p)) + (CJ177-yc)*SIN(RADIANS(p))</f>
        <v>16.286725762515694</v>
      </c>
      <c r="CL177" s="201">
        <f t="shared" ref="CL177:CL194" si="292">-(CI177-xc)*SIN(RADIANS(p)) +(CJ177-yc)*COS(RADIANS(p))</f>
        <v>-184.64162016070534</v>
      </c>
      <c r="CN177" s="126">
        <f t="shared" ref="CN177:CN194" si="293">+C177-yc</f>
        <v>-174.13479471138066</v>
      </c>
      <c r="CO177" s="50">
        <f t="shared" si="61"/>
        <v>2.1300621224904126E-3</v>
      </c>
      <c r="CP177" s="40">
        <f t="shared" si="44"/>
        <v>25.5</v>
      </c>
      <c r="CQ177" s="41">
        <f t="shared" si="62"/>
        <v>509683.07524787914</v>
      </c>
      <c r="CR177" s="41">
        <f t="shared" ref="CR177:CR194" si="294">+CQ177*COS(RADIANS(p))</f>
        <v>492316.04560436105</v>
      </c>
      <c r="CS177" s="41">
        <f t="shared" ref="CS177:CS194" si="295">+CQ177*SIN(RADIANS(p))</f>
        <v>131915.68684057231</v>
      </c>
      <c r="CT177" s="41">
        <f t="shared" si="65"/>
        <v>-90902032.291500926</v>
      </c>
      <c r="CU177" s="112">
        <f t="shared" si="66"/>
        <v>2148474.6153463013</v>
      </c>
    </row>
    <row r="178" spans="2:99" x14ac:dyDescent="0.25">
      <c r="B178" s="129">
        <v>35</v>
      </c>
      <c r="C178" s="114">
        <f>+$D$77-(B178-0.5)*$G$136</f>
        <v>-200.88228024246155</v>
      </c>
      <c r="D178" s="41">
        <f t="shared" ref="D178:K193" si="296">IF(D$58-E$58=0,"",(-(E$57-D$57)*$C178-(D$57*E$58-E$57*D$58))/(D$58-E$58))</f>
        <v>-3067.9248592989206</v>
      </c>
      <c r="E178" s="41">
        <f t="shared" si="296"/>
        <v>1974.2839124492923</v>
      </c>
      <c r="F178" s="41">
        <f t="shared" si="296"/>
        <v>830.28338007225238</v>
      </c>
      <c r="G178" s="41">
        <f t="shared" si="296"/>
        <v>822.99162949347408</v>
      </c>
      <c r="H178" s="41">
        <f t="shared" si="296"/>
        <v>1568.5191068886079</v>
      </c>
      <c r="I178" s="41">
        <f t="shared" si="296"/>
        <v>-1278.4072810088262</v>
      </c>
      <c r="J178" s="41">
        <f t="shared" si="296"/>
        <v>-722.63089054287229</v>
      </c>
      <c r="K178" s="121">
        <f t="shared" si="296"/>
        <v>-1054.950506640296</v>
      </c>
      <c r="L178" s="126">
        <f t="shared" si="268"/>
        <v>-2295.184198267666</v>
      </c>
      <c r="M178" s="41">
        <f t="shared" si="268"/>
        <v>560.07035007619766</v>
      </c>
      <c r="N178" s="41">
        <f t="shared" si="268"/>
        <v>-101.46518229682239</v>
      </c>
      <c r="O178" s="41">
        <f t="shared" si="268"/>
        <v>6.4950485657478971</v>
      </c>
      <c r="P178" s="41">
        <f t="shared" si="268"/>
        <v>795.77844585735306</v>
      </c>
      <c r="Q178" s="41">
        <f t="shared" si="268"/>
        <v>-854.14321229689801</v>
      </c>
      <c r="R178" s="41">
        <f t="shared" si="268"/>
        <v>-515.57565446085573</v>
      </c>
      <c r="S178" s="112">
        <f t="shared" si="268"/>
        <v>-810.00153236197832</v>
      </c>
      <c r="T178" s="123">
        <f t="shared" si="269"/>
        <v>-2295.1841982676656</v>
      </c>
      <c r="U178" s="41">
        <f t="shared" si="269"/>
        <v>1550.0198437373642</v>
      </c>
      <c r="V178" s="41">
        <f t="shared" si="269"/>
        <v>623.22814399023571</v>
      </c>
      <c r="W178" s="41">
        <f t="shared" si="269"/>
        <v>578.04265521515617</v>
      </c>
      <c r="X178" s="41">
        <f t="shared" si="269"/>
        <v>795.7784458573534</v>
      </c>
      <c r="Y178" s="41">
        <f t="shared" si="269"/>
        <v>135.80628136426873</v>
      </c>
      <c r="Z178" s="41">
        <f t="shared" si="269"/>
        <v>209.1176718262025</v>
      </c>
      <c r="AA178" s="41">
        <f t="shared" si="269"/>
        <v>-238.45392571257</v>
      </c>
      <c r="AB178" s="53"/>
      <c r="AC178" s="126" t="str">
        <f t="shared" si="270"/>
        <v/>
      </c>
      <c r="AD178" s="41" t="str">
        <f t="shared" si="270"/>
        <v/>
      </c>
      <c r="AE178" s="41" t="str">
        <f t="shared" si="270"/>
        <v/>
      </c>
      <c r="AF178" s="41">
        <f t="shared" si="270"/>
        <v>822.99162949347408</v>
      </c>
      <c r="AG178" s="41" t="str">
        <f t="shared" si="270"/>
        <v/>
      </c>
      <c r="AH178" s="41" t="str">
        <f t="shared" si="270"/>
        <v/>
      </c>
      <c r="AI178" s="41">
        <f t="shared" si="270"/>
        <v>-722.63089054287229</v>
      </c>
      <c r="AJ178" s="112" t="str">
        <f t="shared" si="270"/>
        <v/>
      </c>
      <c r="AK178" s="126" t="str">
        <f t="shared" si="271"/>
        <v/>
      </c>
      <c r="AL178" s="41" t="str">
        <f t="shared" si="271"/>
        <v/>
      </c>
      <c r="AM178" s="41">
        <f t="shared" si="271"/>
        <v>-101.46518229682239</v>
      </c>
      <c r="AN178" s="41" t="str">
        <f t="shared" si="271"/>
        <v/>
      </c>
      <c r="AO178" s="41" t="str">
        <f t="shared" si="271"/>
        <v/>
      </c>
      <c r="AP178" s="41" t="str">
        <f t="shared" si="271"/>
        <v/>
      </c>
      <c r="AQ178" s="41">
        <f t="shared" si="271"/>
        <v>-515.57565446085573</v>
      </c>
      <c r="AR178" s="112" t="str">
        <f t="shared" si="271"/>
        <v/>
      </c>
      <c r="AS178" s="123" t="str">
        <f t="shared" si="272"/>
        <v/>
      </c>
      <c r="AT178" s="41" t="str">
        <f t="shared" si="272"/>
        <v/>
      </c>
      <c r="AU178" s="41" t="str">
        <f t="shared" si="272"/>
        <v/>
      </c>
      <c r="AV178" s="41">
        <f t="shared" si="272"/>
        <v>578.04265521515617</v>
      </c>
      <c r="AW178" s="41" t="str">
        <f t="shared" si="272"/>
        <v/>
      </c>
      <c r="AX178" s="41" t="str">
        <f t="shared" si="272"/>
        <v/>
      </c>
      <c r="AY178" s="41">
        <f t="shared" si="272"/>
        <v>209.1176718262025</v>
      </c>
      <c r="AZ178" s="41" t="str">
        <f t="shared" si="272"/>
        <v/>
      </c>
      <c r="BA178" s="53"/>
      <c r="BB178" s="147" cm="1">
        <f t="array" ref="BB178:BG178">IFERROR(_xlfn._xlws.SORT(_xlfn.UNIQUE(_xlfn._xlws.FILTER($AC178:$AZ178,ISNUMBER($AC178:$AZ178)),TRUE),,,TRUE),"")</f>
        <v>-722.63089054287229</v>
      </c>
      <c r="BC178" s="51">
        <v>-515.57565446085573</v>
      </c>
      <c r="BD178" s="51">
        <v>-101.46518229682239</v>
      </c>
      <c r="BE178" s="51">
        <v>209.1176718262025</v>
      </c>
      <c r="BF178" s="51">
        <v>578.04265521515617</v>
      </c>
      <c r="BG178" s="51">
        <v>822.99162949347408</v>
      </c>
      <c r="BH178" s="51"/>
      <c r="BI178" s="51"/>
      <c r="BJ178" s="51">
        <f t="shared" si="273"/>
        <v>-200.88228024246155</v>
      </c>
      <c r="BK178" s="51">
        <f t="shared" si="273"/>
        <v>-200.88228024246155</v>
      </c>
      <c r="BL178" s="51">
        <f t="shared" si="273"/>
        <v>-200.88228024246155</v>
      </c>
      <c r="BM178" s="51">
        <f t="shared" si="273"/>
        <v>-200.88228024246155</v>
      </c>
      <c r="BN178" s="51">
        <f t="shared" si="273"/>
        <v>-200.88228024246155</v>
      </c>
      <c r="BO178" s="51">
        <f t="shared" si="273"/>
        <v>-200.88228024246155</v>
      </c>
      <c r="BP178" s="51" t="str">
        <f t="shared" si="273"/>
        <v/>
      </c>
      <c r="BQ178" s="148" t="str">
        <f t="shared" si="273"/>
        <v/>
      </c>
      <c r="BR178" s="170">
        <f t="shared" si="53"/>
        <v>6</v>
      </c>
      <c r="BS178" s="172">
        <f t="shared" si="274"/>
        <v>207.05523608201656</v>
      </c>
      <c r="BT178" s="172" t="str">
        <f t="shared" si="274"/>
        <v>hole</v>
      </c>
      <c r="BU178" s="172">
        <f t="shared" si="274"/>
        <v>310.5828541230249</v>
      </c>
      <c r="BV178" s="172" t="str">
        <f t="shared" si="274"/>
        <v>hole</v>
      </c>
      <c r="BW178" s="172">
        <f t="shared" si="274"/>
        <v>244.94897427831791</v>
      </c>
      <c r="BX178" s="172">
        <f t="shared" si="274"/>
        <v>0</v>
      </c>
      <c r="BY178" s="173">
        <f t="shared" si="274"/>
        <v>0</v>
      </c>
      <c r="BZ178" s="123" cm="1">
        <f t="array" ref="BZ178">IF(ISEVEN(BR178),SUM(BS178:BY178),SUM(ABS(BS178:BY178)))</f>
        <v>762.58706448335931</v>
      </c>
      <c r="CA178" s="112">
        <f t="shared" si="39"/>
        <v>20397.286473458062</v>
      </c>
      <c r="CB178" s="126">
        <f t="shared" si="275"/>
        <v>-619.10327250186401</v>
      </c>
      <c r="CC178" s="41">
        <f t="shared" si="275"/>
        <v>0</v>
      </c>
      <c r="CD178" s="41">
        <f t="shared" si="275"/>
        <v>53.82624476469006</v>
      </c>
      <c r="CE178" s="41">
        <f t="shared" si="275"/>
        <v>0</v>
      </c>
      <c r="CF178" s="41">
        <f t="shared" si="275"/>
        <v>700.51714235431518</v>
      </c>
      <c r="CG178" s="41">
        <f t="shared" si="275"/>
        <v>0</v>
      </c>
      <c r="CH178" s="112">
        <f t="shared" si="275"/>
        <v>0</v>
      </c>
      <c r="CI178" s="196">
        <f t="shared" si="56"/>
        <v>78.83675551658834</v>
      </c>
      <c r="CJ178" s="2">
        <f t="shared" si="57"/>
        <v>-200.88228024246155</v>
      </c>
      <c r="CK178" s="200">
        <f t="shared" ref="CK178" si="297">(CI178-xc)*COS(RADIANS(p)) + (CJ178-yc)*SIN(RADIANS(p))</f>
        <v>24.158298263938981</v>
      </c>
      <c r="CL178" s="201">
        <f t="shared" ref="CL178:CL195" si="298">-(CI178-xc)*SIN(RADIANS(p)) +(CJ178-yc)*COS(RADIANS(p))</f>
        <v>-214.44183631181613</v>
      </c>
      <c r="CN178" s="126">
        <f t="shared" ref="CN178:CN195" si="299">+C178-yc</f>
        <v>-200.88228024246155</v>
      </c>
      <c r="CO178" s="50">
        <f t="shared" si="61"/>
        <v>2.0640621224904125E-3</v>
      </c>
      <c r="CP178" s="40">
        <f t="shared" si="44"/>
        <v>25.5</v>
      </c>
      <c r="CQ178" s="41">
        <f t="shared" si="62"/>
        <v>520130.80507318059</v>
      </c>
      <c r="CR178" s="41">
        <f t="shared" ref="CR178:CR195" si="300">+CQ178*COS(RADIANS(p))</f>
        <v>502407.77766871027</v>
      </c>
      <c r="CS178" s="41">
        <f t="shared" ref="CS178:CS195" si="301">+CQ178*SIN(RADIANS(p))</f>
        <v>134619.75829744595</v>
      </c>
      <c r="CT178" s="41">
        <f t="shared" si="65"/>
        <v>-107737246.42061688</v>
      </c>
      <c r="CU178" s="112">
        <f t="shared" si="66"/>
        <v>3252184.2731690737</v>
      </c>
    </row>
    <row r="179" spans="2:99" x14ac:dyDescent="0.25">
      <c r="B179" s="129">
        <v>36</v>
      </c>
      <c r="C179" s="114">
        <f>+$D$77-(B179-0.5)*$G$136</f>
        <v>-227.62976577354243</v>
      </c>
      <c r="D179" s="41">
        <f t="shared" si="296"/>
        <v>-3167.7478342756281</v>
      </c>
      <c r="E179" s="41">
        <f t="shared" si="296"/>
        <v>2020.611916363838</v>
      </c>
      <c r="F179" s="41">
        <f t="shared" si="296"/>
        <v>837.4503472198686</v>
      </c>
      <c r="G179" s="41">
        <f t="shared" si="296"/>
        <v>807.54896152195886</v>
      </c>
      <c r="H179" s="41">
        <f t="shared" si="296"/>
        <v>1468.6961319119007</v>
      </c>
      <c r="I179" s="41">
        <f t="shared" si="296"/>
        <v>-1232.0792770942808</v>
      </c>
      <c r="J179" s="41">
        <f t="shared" si="296"/>
        <v>-715.46392339525596</v>
      </c>
      <c r="K179" s="121">
        <f t="shared" si="296"/>
        <v>-1070.3931746118112</v>
      </c>
      <c r="L179" s="126">
        <f t="shared" si="268"/>
        <v>-2395.007173244373</v>
      </c>
      <c r="M179" s="41">
        <f t="shared" si="268"/>
        <v>606.3983539907432</v>
      </c>
      <c r="N179" s="41">
        <f t="shared" si="268"/>
        <v>-94.298215149206143</v>
      </c>
      <c r="O179" s="41">
        <f t="shared" si="268"/>
        <v>-8.9476194057672807</v>
      </c>
      <c r="P179" s="41">
        <f t="shared" si="268"/>
        <v>695.95547088064575</v>
      </c>
      <c r="Q179" s="41">
        <f t="shared" si="268"/>
        <v>-807.81520838235247</v>
      </c>
      <c r="R179" s="41">
        <f t="shared" si="268"/>
        <v>-508.4086873132394</v>
      </c>
      <c r="S179" s="112">
        <f t="shared" si="268"/>
        <v>-825.44420033349343</v>
      </c>
      <c r="T179" s="123">
        <f t="shared" si="269"/>
        <v>-2395.007173244373</v>
      </c>
      <c r="U179" s="41">
        <f t="shared" si="269"/>
        <v>1596.3478476519099</v>
      </c>
      <c r="V179" s="41">
        <f t="shared" si="269"/>
        <v>630.39511113785204</v>
      </c>
      <c r="W179" s="41">
        <f t="shared" si="269"/>
        <v>562.59998724364107</v>
      </c>
      <c r="X179" s="41">
        <f t="shared" si="269"/>
        <v>695.95547088064609</v>
      </c>
      <c r="Y179" s="41">
        <f t="shared" si="269"/>
        <v>182.13428527881425</v>
      </c>
      <c r="Z179" s="41">
        <f t="shared" si="269"/>
        <v>216.28463897381872</v>
      </c>
      <c r="AA179" s="41">
        <f t="shared" si="269"/>
        <v>-253.89659368408516</v>
      </c>
      <c r="AB179" s="53"/>
      <c r="AC179" s="126" t="str">
        <f t="shared" si="270"/>
        <v/>
      </c>
      <c r="AD179" s="41" t="str">
        <f t="shared" si="270"/>
        <v/>
      </c>
      <c r="AE179" s="41" t="str">
        <f t="shared" si="270"/>
        <v/>
      </c>
      <c r="AF179" s="41">
        <f t="shared" si="270"/>
        <v>807.54896152195886</v>
      </c>
      <c r="AG179" s="41" t="str">
        <f t="shared" si="270"/>
        <v/>
      </c>
      <c r="AH179" s="41" t="str">
        <f t="shared" si="270"/>
        <v/>
      </c>
      <c r="AI179" s="41">
        <f t="shared" si="270"/>
        <v>-715.46392339525596</v>
      </c>
      <c r="AJ179" s="112" t="str">
        <f t="shared" si="270"/>
        <v/>
      </c>
      <c r="AK179" s="126" t="str">
        <f t="shared" si="271"/>
        <v/>
      </c>
      <c r="AL179" s="41" t="str">
        <f t="shared" si="271"/>
        <v/>
      </c>
      <c r="AM179" s="41">
        <f t="shared" si="271"/>
        <v>-94.298215149206143</v>
      </c>
      <c r="AN179" s="41" t="str">
        <f t="shared" si="271"/>
        <v/>
      </c>
      <c r="AO179" s="41" t="str">
        <f t="shared" si="271"/>
        <v/>
      </c>
      <c r="AP179" s="41" t="str">
        <f t="shared" si="271"/>
        <v/>
      </c>
      <c r="AQ179" s="41">
        <f t="shared" si="271"/>
        <v>-508.4086873132394</v>
      </c>
      <c r="AR179" s="112" t="str">
        <f t="shared" si="271"/>
        <v/>
      </c>
      <c r="AS179" s="123" t="str">
        <f t="shared" si="272"/>
        <v/>
      </c>
      <c r="AT179" s="41" t="str">
        <f t="shared" si="272"/>
        <v/>
      </c>
      <c r="AU179" s="41" t="str">
        <f t="shared" si="272"/>
        <v/>
      </c>
      <c r="AV179" s="41">
        <f t="shared" si="272"/>
        <v>562.59998724364107</v>
      </c>
      <c r="AW179" s="41" t="str">
        <f t="shared" si="272"/>
        <v/>
      </c>
      <c r="AX179" s="41" t="str">
        <f t="shared" si="272"/>
        <v/>
      </c>
      <c r="AY179" s="41">
        <f t="shared" si="272"/>
        <v>216.28463897381872</v>
      </c>
      <c r="AZ179" s="41" t="str">
        <f t="shared" si="272"/>
        <v/>
      </c>
      <c r="BA179" s="53"/>
      <c r="BB179" s="147" cm="1">
        <f t="array" ref="BB179:BG179">IFERROR(_xlfn._xlws.SORT(_xlfn.UNIQUE(_xlfn._xlws.FILTER($AC179:$AZ179,ISNUMBER($AC179:$AZ179)),TRUE),,,TRUE),"")</f>
        <v>-715.46392339525596</v>
      </c>
      <c r="BC179" s="51">
        <v>-508.4086873132394</v>
      </c>
      <c r="BD179" s="51">
        <v>-94.298215149206143</v>
      </c>
      <c r="BE179" s="51">
        <v>216.28463897381872</v>
      </c>
      <c r="BF179" s="51">
        <v>562.59998724364107</v>
      </c>
      <c r="BG179" s="51">
        <v>807.54896152195886</v>
      </c>
      <c r="BH179" s="51"/>
      <c r="BI179" s="51"/>
      <c r="BJ179" s="51">
        <f t="shared" si="273"/>
        <v>-227.62976577354243</v>
      </c>
      <c r="BK179" s="51">
        <f t="shared" si="273"/>
        <v>-227.62976577354243</v>
      </c>
      <c r="BL179" s="51">
        <f t="shared" si="273"/>
        <v>-227.62976577354243</v>
      </c>
      <c r="BM179" s="51">
        <f t="shared" si="273"/>
        <v>-227.62976577354243</v>
      </c>
      <c r="BN179" s="51">
        <f t="shared" si="273"/>
        <v>-227.62976577354243</v>
      </c>
      <c r="BO179" s="51">
        <f t="shared" si="273"/>
        <v>-227.62976577354243</v>
      </c>
      <c r="BP179" s="51" t="str">
        <f t="shared" si="273"/>
        <v/>
      </c>
      <c r="BQ179" s="148" t="str">
        <f t="shared" si="273"/>
        <v/>
      </c>
      <c r="BR179" s="170">
        <f t="shared" si="53"/>
        <v>6</v>
      </c>
      <c r="BS179" s="172">
        <f t="shared" si="274"/>
        <v>207.05523608201656</v>
      </c>
      <c r="BT179" s="172" t="str">
        <f t="shared" si="274"/>
        <v>hole</v>
      </c>
      <c r="BU179" s="172">
        <f t="shared" si="274"/>
        <v>310.58285412302484</v>
      </c>
      <c r="BV179" s="172" t="str">
        <f t="shared" si="274"/>
        <v>hole</v>
      </c>
      <c r="BW179" s="172">
        <f t="shared" si="274"/>
        <v>244.94897427831779</v>
      </c>
      <c r="BX179" s="172">
        <f t="shared" si="274"/>
        <v>0</v>
      </c>
      <c r="BY179" s="173">
        <f t="shared" si="274"/>
        <v>0</v>
      </c>
      <c r="BZ179" s="123" cm="1">
        <f t="array" ref="BZ179">IF(ISEVEN(BR179),SUM(BS179:BY179),SUM(ABS(BS179:BY179)))</f>
        <v>762.5870644833592</v>
      </c>
      <c r="CA179" s="112">
        <f t="shared" si="39"/>
        <v>20397.286473458058</v>
      </c>
      <c r="CB179" s="126">
        <f t="shared" si="275"/>
        <v>-611.93630535424768</v>
      </c>
      <c r="CC179" s="41">
        <f t="shared" si="275"/>
        <v>0</v>
      </c>
      <c r="CD179" s="41">
        <f t="shared" si="275"/>
        <v>60.993211912306279</v>
      </c>
      <c r="CE179" s="41">
        <f t="shared" si="275"/>
        <v>0</v>
      </c>
      <c r="CF179" s="41">
        <f t="shared" si="275"/>
        <v>685.07447438279996</v>
      </c>
      <c r="CG179" s="41">
        <f t="shared" si="275"/>
        <v>0</v>
      </c>
      <c r="CH179" s="112">
        <f t="shared" si="275"/>
        <v>0</v>
      </c>
      <c r="CI179" s="196">
        <f t="shared" si="56"/>
        <v>78.741329700601938</v>
      </c>
      <c r="CJ179" s="2">
        <f t="shared" si="57"/>
        <v>-227.62976577354243</v>
      </c>
      <c r="CK179" s="200">
        <f t="shared" ref="CK179" si="302">(CI179-xc)*COS(RADIANS(p)) + (CJ179-yc)*SIN(RADIANS(p))</f>
        <v>17.143365339735169</v>
      </c>
      <c r="CL179" s="201">
        <f t="shared" ref="CL179:CL196" si="303">-(CI179-xc)*SIN(RADIANS(p)) +(CJ179-yc)*COS(RADIANS(p))</f>
        <v>-240.25322535600861</v>
      </c>
      <c r="CN179" s="126">
        <f t="shared" ref="CN179:CN196" si="304">+C179-yc</f>
        <v>-227.62976577354243</v>
      </c>
      <c r="CO179" s="50">
        <f t="shared" si="61"/>
        <v>1.9980621224904124E-3</v>
      </c>
      <c r="CP179" s="40">
        <f t="shared" si="44"/>
        <v>25.499976059521082</v>
      </c>
      <c r="CQ179" s="41">
        <f t="shared" si="62"/>
        <v>520130.31675237365</v>
      </c>
      <c r="CR179" s="41">
        <f t="shared" ref="CR179:CR196" si="305">+CQ179*COS(RADIANS(p))</f>
        <v>502407.30598703137</v>
      </c>
      <c r="CS179" s="41">
        <f t="shared" ref="CS179:CS196" si="306">+CQ179*SIN(RADIANS(p))</f>
        <v>134619.63191072099</v>
      </c>
      <c r="CT179" s="41">
        <f t="shared" si="65"/>
        <v>-120704975.70580742</v>
      </c>
      <c r="CU179" s="112">
        <f t="shared" si="66"/>
        <v>2307833.5317461607</v>
      </c>
    </row>
    <row r="180" spans="2:99" x14ac:dyDescent="0.25">
      <c r="B180" s="129">
        <v>37</v>
      </c>
      <c r="C180" s="114">
        <f>+$D$77-(B180-0.5)*$G$136</f>
        <v>-254.3772513046232</v>
      </c>
      <c r="D180" s="41">
        <f t="shared" si="296"/>
        <v>-3267.570809252335</v>
      </c>
      <c r="E180" s="41">
        <f t="shared" si="296"/>
        <v>2066.9399202783834</v>
      </c>
      <c r="F180" s="41">
        <f t="shared" si="296"/>
        <v>844.61731436748494</v>
      </c>
      <c r="G180" s="41">
        <f t="shared" si="296"/>
        <v>792.10629355044375</v>
      </c>
      <c r="H180" s="41">
        <f t="shared" si="296"/>
        <v>1368.8731569351939</v>
      </c>
      <c r="I180" s="41">
        <f t="shared" si="296"/>
        <v>-1185.7512731797353</v>
      </c>
      <c r="J180" s="41">
        <f t="shared" si="296"/>
        <v>-708.29695624763974</v>
      </c>
      <c r="K180" s="121">
        <f t="shared" si="296"/>
        <v>-1085.8358425833264</v>
      </c>
      <c r="L180" s="126">
        <f t="shared" si="268"/>
        <v>-2494.83014822108</v>
      </c>
      <c r="M180" s="41">
        <f t="shared" si="268"/>
        <v>652.72635790528852</v>
      </c>
      <c r="N180" s="41">
        <f t="shared" si="268"/>
        <v>-87.13124800158991</v>
      </c>
      <c r="O180" s="41">
        <f t="shared" si="268"/>
        <v>-24.390287377282384</v>
      </c>
      <c r="P180" s="41">
        <f t="shared" si="268"/>
        <v>596.13249590393889</v>
      </c>
      <c r="Q180" s="41">
        <f t="shared" si="268"/>
        <v>-761.48720446780715</v>
      </c>
      <c r="R180" s="41">
        <f t="shared" si="268"/>
        <v>-501.24172016562318</v>
      </c>
      <c r="S180" s="112">
        <f t="shared" si="268"/>
        <v>-840.88686830500853</v>
      </c>
      <c r="T180" s="123">
        <f t="shared" si="269"/>
        <v>-2494.8301482210795</v>
      </c>
      <c r="U180" s="41">
        <f t="shared" si="269"/>
        <v>1642.6758515664551</v>
      </c>
      <c r="V180" s="41">
        <f t="shared" si="269"/>
        <v>637.56207828546815</v>
      </c>
      <c r="W180" s="41">
        <f t="shared" si="269"/>
        <v>547.15731927212607</v>
      </c>
      <c r="X180" s="41">
        <f t="shared" si="269"/>
        <v>596.13249590393923</v>
      </c>
      <c r="Y180" s="41">
        <f t="shared" si="269"/>
        <v>228.4622891933596</v>
      </c>
      <c r="Z180" s="41">
        <f t="shared" si="269"/>
        <v>223.45160612143496</v>
      </c>
      <c r="AA180" s="41">
        <f t="shared" si="269"/>
        <v>-269.3392616556003</v>
      </c>
      <c r="AB180" s="53"/>
      <c r="AC180" s="126" t="str">
        <f t="shared" si="270"/>
        <v/>
      </c>
      <c r="AD180" s="41" t="str">
        <f t="shared" si="270"/>
        <v/>
      </c>
      <c r="AE180" s="41" t="str">
        <f t="shared" si="270"/>
        <v/>
      </c>
      <c r="AF180" s="41">
        <f t="shared" si="270"/>
        <v>792.10629355044375</v>
      </c>
      <c r="AG180" s="41" t="str">
        <f t="shared" si="270"/>
        <v/>
      </c>
      <c r="AH180" s="41" t="str">
        <f t="shared" si="270"/>
        <v/>
      </c>
      <c r="AI180" s="41">
        <f t="shared" si="270"/>
        <v>-708.29695624763974</v>
      </c>
      <c r="AJ180" s="112" t="str">
        <f t="shared" si="270"/>
        <v/>
      </c>
      <c r="AK180" s="126" t="str">
        <f t="shared" si="271"/>
        <v/>
      </c>
      <c r="AL180" s="41" t="str">
        <f t="shared" si="271"/>
        <v/>
      </c>
      <c r="AM180" s="41">
        <f t="shared" si="271"/>
        <v>-87.13124800158991</v>
      </c>
      <c r="AN180" s="41" t="str">
        <f t="shared" si="271"/>
        <v/>
      </c>
      <c r="AO180" s="41" t="str">
        <f t="shared" si="271"/>
        <v/>
      </c>
      <c r="AP180" s="41" t="str">
        <f t="shared" si="271"/>
        <v/>
      </c>
      <c r="AQ180" s="41">
        <f t="shared" si="271"/>
        <v>-501.24172016562318</v>
      </c>
      <c r="AR180" s="112" t="str">
        <f t="shared" si="271"/>
        <v/>
      </c>
      <c r="AS180" s="123" t="str">
        <f t="shared" si="272"/>
        <v/>
      </c>
      <c r="AT180" s="41" t="str">
        <f t="shared" si="272"/>
        <v/>
      </c>
      <c r="AU180" s="41" t="str">
        <f t="shared" si="272"/>
        <v/>
      </c>
      <c r="AV180" s="41">
        <f t="shared" si="272"/>
        <v>547.15731927212607</v>
      </c>
      <c r="AW180" s="41" t="str">
        <f t="shared" si="272"/>
        <v/>
      </c>
      <c r="AX180" s="41">
        <f t="shared" si="272"/>
        <v>228.4622891933596</v>
      </c>
      <c r="AY180" s="41" t="str">
        <f t="shared" si="272"/>
        <v/>
      </c>
      <c r="AZ180" s="41" t="str">
        <f t="shared" si="272"/>
        <v/>
      </c>
      <c r="BA180" s="53"/>
      <c r="BB180" s="147" cm="1">
        <f t="array" ref="BB180:BG180">IFERROR(_xlfn._xlws.SORT(_xlfn.UNIQUE(_xlfn._xlws.FILTER($AC180:$AZ180,ISNUMBER($AC180:$AZ180)),TRUE),,,TRUE),"")</f>
        <v>-708.29695624763974</v>
      </c>
      <c r="BC180" s="51">
        <v>-501.24172016562318</v>
      </c>
      <c r="BD180" s="51">
        <v>-87.13124800158991</v>
      </c>
      <c r="BE180" s="51">
        <v>228.4622891933596</v>
      </c>
      <c r="BF180" s="51">
        <v>547.15731927212607</v>
      </c>
      <c r="BG180" s="51">
        <v>792.10629355044375</v>
      </c>
      <c r="BH180" s="51"/>
      <c r="BI180" s="51"/>
      <c r="BJ180" s="51">
        <f t="shared" si="273"/>
        <v>-254.3772513046232</v>
      </c>
      <c r="BK180" s="51">
        <f t="shared" si="273"/>
        <v>-254.3772513046232</v>
      </c>
      <c r="BL180" s="51">
        <f t="shared" si="273"/>
        <v>-254.3772513046232</v>
      </c>
      <c r="BM180" s="51">
        <f t="shared" si="273"/>
        <v>-254.3772513046232</v>
      </c>
      <c r="BN180" s="51">
        <f t="shared" si="273"/>
        <v>-254.3772513046232</v>
      </c>
      <c r="BO180" s="51">
        <f t="shared" si="273"/>
        <v>-254.3772513046232</v>
      </c>
      <c r="BP180" s="51" t="str">
        <f t="shared" si="273"/>
        <v/>
      </c>
      <c r="BQ180" s="148" t="str">
        <f t="shared" si="273"/>
        <v/>
      </c>
      <c r="BR180" s="170">
        <f t="shared" si="53"/>
        <v>6</v>
      </c>
      <c r="BS180" s="172">
        <f t="shared" si="274"/>
        <v>207.05523608201656</v>
      </c>
      <c r="BT180" s="172" t="str">
        <f t="shared" si="274"/>
        <v>hole</v>
      </c>
      <c r="BU180" s="172">
        <f t="shared" si="274"/>
        <v>315.59353719494948</v>
      </c>
      <c r="BV180" s="172" t="str">
        <f t="shared" si="274"/>
        <v>hole</v>
      </c>
      <c r="BW180" s="172">
        <f t="shared" si="274"/>
        <v>244.94897427831768</v>
      </c>
      <c r="BX180" s="172">
        <f t="shared" si="274"/>
        <v>0</v>
      </c>
      <c r="BY180" s="173">
        <f t="shared" si="274"/>
        <v>0</v>
      </c>
      <c r="BZ180" s="123" cm="1">
        <f t="array" ref="BZ180">IF(ISEVEN(BR180),SUM(BS180:BY180),SUM(ABS(BS180:BY180)))</f>
        <v>767.59774755528372</v>
      </c>
      <c r="CA180" s="112">
        <f t="shared" si="39"/>
        <v>20531.309646425194</v>
      </c>
      <c r="CB180" s="126">
        <f t="shared" si="275"/>
        <v>-604.76933820663146</v>
      </c>
      <c r="CC180" s="41">
        <f t="shared" si="275"/>
        <v>0</v>
      </c>
      <c r="CD180" s="41">
        <f t="shared" si="275"/>
        <v>70.665520595884828</v>
      </c>
      <c r="CE180" s="41">
        <f t="shared" si="275"/>
        <v>0</v>
      </c>
      <c r="CF180" s="41">
        <f t="shared" si="275"/>
        <v>669.63180641128497</v>
      </c>
      <c r="CG180" s="41">
        <f t="shared" si="275"/>
        <v>0</v>
      </c>
      <c r="CH180" s="112">
        <f t="shared" si="275"/>
        <v>0</v>
      </c>
      <c r="CI180" s="196">
        <f t="shared" si="56"/>
        <v>79.607512950940631</v>
      </c>
      <c r="CJ180" s="2">
        <f t="shared" si="57"/>
        <v>-254.3772513046232</v>
      </c>
      <c r="CK180" s="200">
        <f t="shared" ref="CK180" si="307">(CI180-xc)*COS(RADIANS(p)) + (CJ180-yc)*SIN(RADIANS(p))</f>
        <v>11.057275447488507</v>
      </c>
      <c r="CL180" s="201">
        <f t="shared" ref="CL180:CL197" si="308">-(CI180-xc)*SIN(RADIANS(p)) +(CJ180-yc)*COS(RADIANS(p))</f>
        <v>-266.31349714050913</v>
      </c>
      <c r="CN180" s="126">
        <f t="shared" ref="CN180:CN197" si="309">+C180-yc</f>
        <v>-254.3772513046232</v>
      </c>
      <c r="CO180" s="50">
        <f t="shared" si="61"/>
        <v>1.9320621224904126E-3</v>
      </c>
      <c r="CP180" s="40">
        <f t="shared" si="44"/>
        <v>25.470575835596765</v>
      </c>
      <c r="CQ180" s="41">
        <f t="shared" si="62"/>
        <v>522944.27935339231</v>
      </c>
      <c r="CR180" s="41">
        <f t="shared" ref="CR180:CR197" si="310">+CQ180*COS(RADIANS(p))</f>
        <v>505125.38513756683</v>
      </c>
      <c r="CS180" s="41">
        <f t="shared" ref="CS180:CS197" si="311">+CQ180*SIN(RADIANS(p))</f>
        <v>135347.93902407086</v>
      </c>
      <c r="CT180" s="41">
        <f t="shared" si="65"/>
        <v>-134521707.81043199</v>
      </c>
      <c r="CU180" s="112">
        <f t="shared" si="66"/>
        <v>1496579.4430390303</v>
      </c>
    </row>
    <row r="181" spans="2:99" x14ac:dyDescent="0.25">
      <c r="B181" s="129">
        <v>38</v>
      </c>
      <c r="C181" s="114">
        <f>+$D$77-(B181-0.5)*$G$136</f>
        <v>-281.12473683570408</v>
      </c>
      <c r="D181" s="41">
        <f t="shared" si="296"/>
        <v>-3367.393784229042</v>
      </c>
      <c r="E181" s="41">
        <f t="shared" si="296"/>
        <v>2113.2679241929286</v>
      </c>
      <c r="F181" s="41">
        <f t="shared" si="296"/>
        <v>851.78428151510104</v>
      </c>
      <c r="G181" s="41">
        <f t="shared" si="296"/>
        <v>776.66362557892853</v>
      </c>
      <c r="H181" s="41">
        <f t="shared" si="296"/>
        <v>1269.0501819584865</v>
      </c>
      <c r="I181" s="41">
        <f t="shared" si="296"/>
        <v>-1139.4232692651901</v>
      </c>
      <c r="J181" s="41">
        <f t="shared" si="296"/>
        <v>-701.12998910002364</v>
      </c>
      <c r="K181" s="121">
        <f t="shared" si="296"/>
        <v>-1101.2785105548417</v>
      </c>
      <c r="L181" s="126">
        <f t="shared" si="268"/>
        <v>-2594.653123197787</v>
      </c>
      <c r="M181" s="41">
        <f t="shared" si="268"/>
        <v>699.05436181983407</v>
      </c>
      <c r="N181" s="41">
        <f t="shared" si="268"/>
        <v>-79.964280853973648</v>
      </c>
      <c r="O181" s="41">
        <f t="shared" si="268"/>
        <v>-39.832955348797562</v>
      </c>
      <c r="P181" s="41">
        <f t="shared" si="268"/>
        <v>496.30952092723163</v>
      </c>
      <c r="Q181" s="41">
        <f t="shared" si="268"/>
        <v>-715.1592005532616</v>
      </c>
      <c r="R181" s="41">
        <f t="shared" si="268"/>
        <v>-494.0747530180069</v>
      </c>
      <c r="S181" s="112">
        <f t="shared" si="268"/>
        <v>-856.32953627652364</v>
      </c>
      <c r="T181" s="123">
        <f t="shared" si="269"/>
        <v>-2594.653123197787</v>
      </c>
      <c r="U181" s="41">
        <f t="shared" si="269"/>
        <v>1689.0038554810008</v>
      </c>
      <c r="V181" s="41">
        <f t="shared" si="269"/>
        <v>644.72904543308448</v>
      </c>
      <c r="W181" s="41">
        <f t="shared" si="269"/>
        <v>531.71465130061085</v>
      </c>
      <c r="X181" s="41">
        <f t="shared" si="269"/>
        <v>496.30952092723192</v>
      </c>
      <c r="Y181" s="41">
        <f t="shared" si="269"/>
        <v>274.79029310790514</v>
      </c>
      <c r="Z181" s="41">
        <f t="shared" si="269"/>
        <v>230.61857326905124</v>
      </c>
      <c r="AA181" s="41">
        <f t="shared" si="269"/>
        <v>-284.78192962711546</v>
      </c>
      <c r="AB181" s="53"/>
      <c r="AC181" s="126" t="str">
        <f t="shared" si="270"/>
        <v/>
      </c>
      <c r="AD181" s="41" t="str">
        <f t="shared" si="270"/>
        <v/>
      </c>
      <c r="AE181" s="41" t="str">
        <f t="shared" si="270"/>
        <v/>
      </c>
      <c r="AF181" s="41">
        <f t="shared" si="270"/>
        <v>776.66362557892853</v>
      </c>
      <c r="AG181" s="41" t="str">
        <f t="shared" si="270"/>
        <v/>
      </c>
      <c r="AH181" s="41" t="str">
        <f t="shared" si="270"/>
        <v/>
      </c>
      <c r="AI181" s="41">
        <f t="shared" si="270"/>
        <v>-701.12998910002364</v>
      </c>
      <c r="AJ181" s="112" t="str">
        <f t="shared" si="270"/>
        <v/>
      </c>
      <c r="AK181" s="126" t="str">
        <f t="shared" si="271"/>
        <v/>
      </c>
      <c r="AL181" s="41" t="str">
        <f t="shared" si="271"/>
        <v/>
      </c>
      <c r="AM181" s="41">
        <f t="shared" si="271"/>
        <v>-79.964280853973648</v>
      </c>
      <c r="AN181" s="41" t="str">
        <f t="shared" si="271"/>
        <v/>
      </c>
      <c r="AO181" s="41" t="str">
        <f t="shared" si="271"/>
        <v/>
      </c>
      <c r="AP181" s="41" t="str">
        <f t="shared" si="271"/>
        <v/>
      </c>
      <c r="AQ181" s="41">
        <f t="shared" si="271"/>
        <v>-494.0747530180069</v>
      </c>
      <c r="AR181" s="112" t="str">
        <f t="shared" si="271"/>
        <v/>
      </c>
      <c r="AS181" s="123" t="str">
        <f t="shared" si="272"/>
        <v/>
      </c>
      <c r="AT181" s="41" t="str">
        <f t="shared" si="272"/>
        <v/>
      </c>
      <c r="AU181" s="41" t="str">
        <f t="shared" si="272"/>
        <v/>
      </c>
      <c r="AV181" s="41" t="str">
        <f t="shared" si="272"/>
        <v/>
      </c>
      <c r="AW181" s="41">
        <f t="shared" si="272"/>
        <v>496.30952092723192</v>
      </c>
      <c r="AX181" s="41">
        <f t="shared" si="272"/>
        <v>274.79029310790514</v>
      </c>
      <c r="AY181" s="41" t="str">
        <f t="shared" si="272"/>
        <v/>
      </c>
      <c r="AZ181" s="41" t="str">
        <f t="shared" si="272"/>
        <v/>
      </c>
      <c r="BA181" s="53"/>
      <c r="BB181" s="147" cm="1">
        <f t="array" ref="BB181:BG181">IFERROR(_xlfn._xlws.SORT(_xlfn.UNIQUE(_xlfn._xlws.FILTER($AC181:$AZ181,ISNUMBER($AC181:$AZ181)),TRUE),,,TRUE),"")</f>
        <v>-701.12998910002364</v>
      </c>
      <c r="BC181" s="51">
        <v>-494.0747530180069</v>
      </c>
      <c r="BD181" s="51">
        <v>-79.964280853973648</v>
      </c>
      <c r="BE181" s="51">
        <v>274.79029310790514</v>
      </c>
      <c r="BF181" s="51">
        <v>496.30952092723192</v>
      </c>
      <c r="BG181" s="51">
        <v>776.66362557892853</v>
      </c>
      <c r="BH181" s="51"/>
      <c r="BI181" s="51"/>
      <c r="BJ181" s="51">
        <f t="shared" si="273"/>
        <v>-281.12473683570408</v>
      </c>
      <c r="BK181" s="51">
        <f t="shared" si="273"/>
        <v>-281.12473683570408</v>
      </c>
      <c r="BL181" s="51">
        <f t="shared" si="273"/>
        <v>-281.12473683570408</v>
      </c>
      <c r="BM181" s="51">
        <f t="shared" si="273"/>
        <v>-281.12473683570408</v>
      </c>
      <c r="BN181" s="51">
        <f t="shared" si="273"/>
        <v>-281.12473683570408</v>
      </c>
      <c r="BO181" s="51">
        <f t="shared" si="273"/>
        <v>-281.12473683570408</v>
      </c>
      <c r="BP181" s="51" t="str">
        <f t="shared" si="273"/>
        <v/>
      </c>
      <c r="BQ181" s="148" t="str">
        <f t="shared" si="273"/>
        <v/>
      </c>
      <c r="BR181" s="170">
        <f t="shared" si="53"/>
        <v>6</v>
      </c>
      <c r="BS181" s="172">
        <f t="shared" si="274"/>
        <v>207.05523608201673</v>
      </c>
      <c r="BT181" s="172" t="str">
        <f t="shared" si="274"/>
        <v>hole</v>
      </c>
      <c r="BU181" s="172">
        <f t="shared" si="274"/>
        <v>354.7545739618788</v>
      </c>
      <c r="BV181" s="172" t="str">
        <f t="shared" si="274"/>
        <v>hole</v>
      </c>
      <c r="BW181" s="172">
        <f t="shared" si="274"/>
        <v>280.35410465169662</v>
      </c>
      <c r="BX181" s="172">
        <f t="shared" si="274"/>
        <v>0</v>
      </c>
      <c r="BY181" s="173">
        <f t="shared" si="274"/>
        <v>0</v>
      </c>
      <c r="BZ181" s="123" cm="1">
        <f t="array" ref="BZ181">IF(ISEVEN(BR181),SUM(BS181:BY181),SUM(ABS(BS181:BY181)))</f>
        <v>842.16391469559221</v>
      </c>
      <c r="CA181" s="112">
        <f t="shared" si="39"/>
        <v>22525.767123118749</v>
      </c>
      <c r="CB181" s="126">
        <f t="shared" si="275"/>
        <v>-597.60237105901524</v>
      </c>
      <c r="CC181" s="41">
        <f t="shared" si="275"/>
        <v>0</v>
      </c>
      <c r="CD181" s="41">
        <f t="shared" si="275"/>
        <v>97.413006126965755</v>
      </c>
      <c r="CE181" s="41">
        <f t="shared" si="275"/>
        <v>0</v>
      </c>
      <c r="CF181" s="41">
        <f t="shared" si="275"/>
        <v>636.48657325308022</v>
      </c>
      <c r="CG181" s="41">
        <f t="shared" si="275"/>
        <v>0</v>
      </c>
      <c r="CH181" s="112">
        <f t="shared" si="275"/>
        <v>0</v>
      </c>
      <c r="CI181" s="196">
        <f t="shared" si="56"/>
        <v>105.99199428246563</v>
      </c>
      <c r="CJ181" s="2">
        <f t="shared" si="57"/>
        <v>-281.12473683570408</v>
      </c>
      <c r="CK181" s="200">
        <f t="shared" ref="CK181" si="312">(CI181-xc)*COS(RADIANS(p)) + (CJ181-yc)*SIN(RADIANS(p))</f>
        <v>29.619968714802454</v>
      </c>
      <c r="CL181" s="201">
        <f t="shared" ref="CL181:CL198" si="313">-(CI181-xc)*SIN(RADIANS(p)) +(CJ181-yc)*COS(RADIANS(p))</f>
        <v>-298.97839046702393</v>
      </c>
      <c r="CN181" s="126">
        <f t="shared" ref="CN181:CN198" si="314">+C181-yc</f>
        <v>-281.12473683570408</v>
      </c>
      <c r="CO181" s="50">
        <f t="shared" si="61"/>
        <v>1.8660621224904125E-3</v>
      </c>
      <c r="CP181" s="40">
        <f t="shared" si="44"/>
        <v>25.385636611672442</v>
      </c>
      <c r="CQ181" s="41">
        <f t="shared" si="62"/>
        <v>571830.93858665077</v>
      </c>
      <c r="CR181" s="41">
        <f t="shared" ref="CR181:CR198" si="315">+CQ181*COS(RADIANS(p))</f>
        <v>552346.27185196406</v>
      </c>
      <c r="CS181" s="41">
        <f t="shared" ref="CS181:CS198" si="316">+CQ181*SIN(RADIANS(p))</f>
        <v>148000.73748507514</v>
      </c>
      <c r="CT181" s="41">
        <f t="shared" si="65"/>
        <v>-165139599.33876145</v>
      </c>
      <c r="CU181" s="112">
        <f t="shared" si="66"/>
        <v>4383777.2140756166</v>
      </c>
    </row>
    <row r="182" spans="2:99" x14ac:dyDescent="0.25">
      <c r="B182" s="129">
        <v>39</v>
      </c>
      <c r="C182" s="114">
        <f>+$D$77-(B182-0.5)*$G$136</f>
        <v>-307.87222236678497</v>
      </c>
      <c r="D182" s="41">
        <f t="shared" si="296"/>
        <v>-3467.2167592057494</v>
      </c>
      <c r="E182" s="41">
        <f t="shared" si="296"/>
        <v>2159.5959281074743</v>
      </c>
      <c r="F182" s="41">
        <f t="shared" si="296"/>
        <v>858.95124866271738</v>
      </c>
      <c r="G182" s="41">
        <f t="shared" si="296"/>
        <v>761.22095760741331</v>
      </c>
      <c r="H182" s="41">
        <f t="shared" si="296"/>
        <v>1169.2272069817793</v>
      </c>
      <c r="I182" s="41">
        <f t="shared" si="296"/>
        <v>-1093.0952653506445</v>
      </c>
      <c r="J182" s="41">
        <f t="shared" si="296"/>
        <v>-693.9630219524073</v>
      </c>
      <c r="K182" s="121">
        <f t="shared" si="296"/>
        <v>-1116.7211785263567</v>
      </c>
      <c r="L182" s="126">
        <f t="shared" si="268"/>
        <v>-2694.4760981744948</v>
      </c>
      <c r="M182" s="41">
        <f t="shared" si="268"/>
        <v>745.3823657343795</v>
      </c>
      <c r="N182" s="41">
        <f t="shared" si="268"/>
        <v>-72.797313706357386</v>
      </c>
      <c r="O182" s="41">
        <f t="shared" si="268"/>
        <v>-55.275623320312739</v>
      </c>
      <c r="P182" s="41">
        <f t="shared" si="268"/>
        <v>396.48654595052437</v>
      </c>
      <c r="Q182" s="41">
        <f t="shared" si="268"/>
        <v>-668.83119663871616</v>
      </c>
      <c r="R182" s="41">
        <f t="shared" si="268"/>
        <v>-486.90778587039063</v>
      </c>
      <c r="S182" s="112">
        <f t="shared" si="268"/>
        <v>-871.77220424803886</v>
      </c>
      <c r="T182" s="123">
        <f t="shared" si="269"/>
        <v>-2694.4760981744944</v>
      </c>
      <c r="U182" s="41">
        <f t="shared" si="269"/>
        <v>1735.3318593955462</v>
      </c>
      <c r="V182" s="41">
        <f t="shared" si="269"/>
        <v>651.89601258070081</v>
      </c>
      <c r="W182" s="41">
        <f t="shared" si="269"/>
        <v>516.27198332909563</v>
      </c>
      <c r="X182" s="41">
        <f t="shared" si="269"/>
        <v>396.48654595052466</v>
      </c>
      <c r="Y182" s="41">
        <f t="shared" si="269"/>
        <v>321.11829702245058</v>
      </c>
      <c r="Z182" s="41">
        <f t="shared" si="269"/>
        <v>237.78554041666749</v>
      </c>
      <c r="AA182" s="41">
        <f t="shared" si="269"/>
        <v>-300.22459759863062</v>
      </c>
      <c r="AB182" s="53"/>
      <c r="AC182" s="126" t="str">
        <f t="shared" si="270"/>
        <v/>
      </c>
      <c r="AD182" s="41" t="str">
        <f t="shared" si="270"/>
        <v/>
      </c>
      <c r="AE182" s="41" t="str">
        <f t="shared" si="270"/>
        <v/>
      </c>
      <c r="AF182" s="41">
        <f t="shared" si="270"/>
        <v>761.22095760741331</v>
      </c>
      <c r="AG182" s="41" t="str">
        <f t="shared" si="270"/>
        <v/>
      </c>
      <c r="AH182" s="41" t="str">
        <f t="shared" si="270"/>
        <v/>
      </c>
      <c r="AI182" s="41">
        <f t="shared" si="270"/>
        <v>-693.9630219524073</v>
      </c>
      <c r="AJ182" s="112" t="str">
        <f t="shared" si="270"/>
        <v/>
      </c>
      <c r="AK182" s="126" t="str">
        <f t="shared" si="271"/>
        <v/>
      </c>
      <c r="AL182" s="41" t="str">
        <f t="shared" si="271"/>
        <v/>
      </c>
      <c r="AM182" s="41">
        <f t="shared" si="271"/>
        <v>-72.797313706357386</v>
      </c>
      <c r="AN182" s="41" t="str">
        <f t="shared" si="271"/>
        <v/>
      </c>
      <c r="AO182" s="41" t="str">
        <f t="shared" si="271"/>
        <v/>
      </c>
      <c r="AP182" s="41" t="str">
        <f t="shared" si="271"/>
        <v/>
      </c>
      <c r="AQ182" s="41">
        <f t="shared" si="271"/>
        <v>-486.90778587039063</v>
      </c>
      <c r="AR182" s="112" t="str">
        <f t="shared" si="271"/>
        <v/>
      </c>
      <c r="AS182" s="123" t="str">
        <f t="shared" si="272"/>
        <v/>
      </c>
      <c r="AT182" s="41" t="str">
        <f t="shared" si="272"/>
        <v/>
      </c>
      <c r="AU182" s="41" t="str">
        <f t="shared" si="272"/>
        <v/>
      </c>
      <c r="AV182" s="41" t="str">
        <f t="shared" si="272"/>
        <v/>
      </c>
      <c r="AW182" s="41">
        <f t="shared" si="272"/>
        <v>396.48654595052466</v>
      </c>
      <c r="AX182" s="41">
        <f t="shared" si="272"/>
        <v>321.11829702245058</v>
      </c>
      <c r="AY182" s="41" t="str">
        <f t="shared" si="272"/>
        <v/>
      </c>
      <c r="AZ182" s="41" t="str">
        <f t="shared" si="272"/>
        <v/>
      </c>
      <c r="BA182" s="53"/>
      <c r="BB182" s="147" cm="1">
        <f t="array" ref="BB182:BG182">IFERROR(_xlfn._xlws.SORT(_xlfn.UNIQUE(_xlfn._xlws.FILTER($AC182:$AZ182,ISNUMBER($AC182:$AZ182)),TRUE),,,TRUE),"")</f>
        <v>-693.9630219524073</v>
      </c>
      <c r="BC182" s="51">
        <v>-486.90778587039063</v>
      </c>
      <c r="BD182" s="51">
        <v>-72.797313706357386</v>
      </c>
      <c r="BE182" s="51">
        <v>321.11829702245058</v>
      </c>
      <c r="BF182" s="51">
        <v>396.48654595052466</v>
      </c>
      <c r="BG182" s="51">
        <v>761.22095760741331</v>
      </c>
      <c r="BH182" s="51"/>
      <c r="BI182" s="51"/>
      <c r="BJ182" s="51">
        <f t="shared" si="273"/>
        <v>-307.87222236678497</v>
      </c>
      <c r="BK182" s="51">
        <f t="shared" si="273"/>
        <v>-307.87222236678497</v>
      </c>
      <c r="BL182" s="51">
        <f t="shared" si="273"/>
        <v>-307.87222236678497</v>
      </c>
      <c r="BM182" s="51">
        <f t="shared" si="273"/>
        <v>-307.87222236678497</v>
      </c>
      <c r="BN182" s="51">
        <f t="shared" si="273"/>
        <v>-307.87222236678497</v>
      </c>
      <c r="BO182" s="51">
        <f t="shared" si="273"/>
        <v>-307.87222236678497</v>
      </c>
      <c r="BP182" s="51" t="str">
        <f t="shared" si="273"/>
        <v/>
      </c>
      <c r="BQ182" s="148" t="str">
        <f t="shared" si="273"/>
        <v/>
      </c>
      <c r="BR182" s="170">
        <f t="shared" si="53"/>
        <v>6</v>
      </c>
      <c r="BS182" s="172">
        <f t="shared" si="274"/>
        <v>207.05523608201668</v>
      </c>
      <c r="BT182" s="172" t="str">
        <f t="shared" si="274"/>
        <v>hole</v>
      </c>
      <c r="BU182" s="172">
        <f t="shared" si="274"/>
        <v>393.91561072880796</v>
      </c>
      <c r="BV182" s="172" t="str">
        <f t="shared" si="274"/>
        <v>hole</v>
      </c>
      <c r="BW182" s="172">
        <f t="shared" si="274"/>
        <v>364.73441165688865</v>
      </c>
      <c r="BX182" s="172">
        <f t="shared" si="274"/>
        <v>0</v>
      </c>
      <c r="BY182" s="173">
        <f t="shared" si="274"/>
        <v>0</v>
      </c>
      <c r="BZ182" s="123" cm="1">
        <f t="array" ref="BZ182">IF(ISEVEN(BR182),SUM(BS182:BY182),SUM(ABS(BS182:BY182)))</f>
        <v>965.70525846771329</v>
      </c>
      <c r="CA182" s="112">
        <f t="shared" si="39"/>
        <v>25830.18742815384</v>
      </c>
      <c r="CB182" s="126">
        <f t="shared" si="275"/>
        <v>-590.43540391139891</v>
      </c>
      <c r="CC182" s="41">
        <f t="shared" si="275"/>
        <v>0</v>
      </c>
      <c r="CD182" s="41">
        <f t="shared" si="275"/>
        <v>124.1604916580466</v>
      </c>
      <c r="CE182" s="41">
        <f t="shared" si="275"/>
        <v>0</v>
      </c>
      <c r="CF182" s="41">
        <f t="shared" si="275"/>
        <v>578.85375177896901</v>
      </c>
      <c r="CG182" s="41">
        <f t="shared" si="275"/>
        <v>0</v>
      </c>
      <c r="CH182" s="112">
        <f t="shared" si="275"/>
        <v>0</v>
      </c>
      <c r="CI182" s="196">
        <f t="shared" si="56"/>
        <v>142.67696622147412</v>
      </c>
      <c r="CJ182" s="2">
        <f t="shared" si="57"/>
        <v>-307.87222236678497</v>
      </c>
      <c r="CK182" s="200">
        <f t="shared" ref="CK182" si="317">(CI182-xc)*COS(RADIANS(p)) + (CJ182-yc)*SIN(RADIANS(p))</f>
        <v>58.13217188333266</v>
      </c>
      <c r="CL182" s="201">
        <f t="shared" ref="CL182:CL199" si="318">-(CI182-xc)*SIN(RADIANS(p)) +(CJ182-yc)*COS(RADIANS(p))</f>
        <v>-334.30924693665509</v>
      </c>
      <c r="CN182" s="126">
        <f t="shared" ref="CN182:CN199" si="319">+C182-yc</f>
        <v>-307.87222236678497</v>
      </c>
      <c r="CO182" s="50">
        <f t="shared" si="61"/>
        <v>1.8000621224904122E-3</v>
      </c>
      <c r="CP182" s="40">
        <f t="shared" si="44"/>
        <v>25.245158387748127</v>
      </c>
      <c r="CQ182" s="41">
        <f t="shared" si="62"/>
        <v>652087.17280896415</v>
      </c>
      <c r="CR182" s="41">
        <f t="shared" ref="CR182:CR199" si="320">+CQ182*COS(RADIANS(p))</f>
        <v>629867.84120800113</v>
      </c>
      <c r="CS182" s="41">
        <f t="shared" ref="CS182:CS199" si="321">+CQ182*SIN(RADIANS(p))</f>
        <v>168772.57939001854</v>
      </c>
      <c r="CT182" s="41">
        <f t="shared" si="65"/>
        <v>-210570643.66386351</v>
      </c>
      <c r="CU182" s="112">
        <f t="shared" si="66"/>
        <v>9811116.594293965</v>
      </c>
    </row>
    <row r="183" spans="2:99" x14ac:dyDescent="0.25">
      <c r="B183" s="129">
        <v>40</v>
      </c>
      <c r="C183" s="114">
        <f>+$D$77-(B183-0.5)*$G$136</f>
        <v>-334.61970789786562</v>
      </c>
      <c r="D183" s="41">
        <f t="shared" si="296"/>
        <v>-3567.039734182456</v>
      </c>
      <c r="E183" s="41">
        <f t="shared" si="296"/>
        <v>2205.9239320220195</v>
      </c>
      <c r="F183" s="41">
        <f t="shared" si="296"/>
        <v>866.1182158103336</v>
      </c>
      <c r="G183" s="41">
        <f t="shared" si="296"/>
        <v>745.77828963589843</v>
      </c>
      <c r="H183" s="41">
        <f t="shared" si="296"/>
        <v>1069.4042320050728</v>
      </c>
      <c r="I183" s="41">
        <f t="shared" si="296"/>
        <v>-1046.7672614360993</v>
      </c>
      <c r="J183" s="41">
        <f t="shared" si="296"/>
        <v>-686.79605480479097</v>
      </c>
      <c r="K183" s="121">
        <f t="shared" si="296"/>
        <v>-1132.1638464978719</v>
      </c>
      <c r="L183" s="126">
        <f t="shared" si="268"/>
        <v>-2794.2990731512014</v>
      </c>
      <c r="M183" s="41">
        <f t="shared" si="268"/>
        <v>791.7103696489246</v>
      </c>
      <c r="N183" s="41">
        <f t="shared" si="268"/>
        <v>-65.630346558741195</v>
      </c>
      <c r="O183" s="41">
        <f t="shared" si="268"/>
        <v>-70.718291291827768</v>
      </c>
      <c r="P183" s="41">
        <f t="shared" si="268"/>
        <v>296.66357097381791</v>
      </c>
      <c r="Q183" s="41">
        <f t="shared" si="268"/>
        <v>-622.50319272417107</v>
      </c>
      <c r="R183" s="41">
        <f t="shared" si="268"/>
        <v>-479.74081872277446</v>
      </c>
      <c r="S183" s="112">
        <f t="shared" si="268"/>
        <v>-887.21487221955385</v>
      </c>
      <c r="T183" s="123">
        <f t="shared" si="269"/>
        <v>-2794.2990731512004</v>
      </c>
      <c r="U183" s="41">
        <f t="shared" si="269"/>
        <v>1781.6598633100912</v>
      </c>
      <c r="V183" s="41">
        <f t="shared" si="269"/>
        <v>659.06297972831692</v>
      </c>
      <c r="W183" s="41">
        <f t="shared" si="269"/>
        <v>500.82931535758064</v>
      </c>
      <c r="X183" s="41">
        <f t="shared" si="269"/>
        <v>296.6635709738182</v>
      </c>
      <c r="Y183" s="41">
        <f t="shared" si="269"/>
        <v>367.44630093699567</v>
      </c>
      <c r="Z183" s="41">
        <f t="shared" si="269"/>
        <v>244.95250756428368</v>
      </c>
      <c r="AA183" s="41">
        <f t="shared" si="269"/>
        <v>-315.66726557014567</v>
      </c>
      <c r="AB183" s="53"/>
      <c r="AC183" s="126" t="str">
        <f t="shared" si="270"/>
        <v/>
      </c>
      <c r="AD183" s="41" t="str">
        <f t="shared" si="270"/>
        <v/>
      </c>
      <c r="AE183" s="41" t="str">
        <f t="shared" si="270"/>
        <v/>
      </c>
      <c r="AF183" s="41">
        <f t="shared" si="270"/>
        <v>745.77828963589843</v>
      </c>
      <c r="AG183" s="41" t="str">
        <f t="shared" si="270"/>
        <v/>
      </c>
      <c r="AH183" s="41" t="str">
        <f t="shared" si="270"/>
        <v/>
      </c>
      <c r="AI183" s="41">
        <f t="shared" si="270"/>
        <v>-686.79605480479097</v>
      </c>
      <c r="AJ183" s="112" t="str">
        <f t="shared" si="270"/>
        <v/>
      </c>
      <c r="AK183" s="126" t="str">
        <f t="shared" si="271"/>
        <v/>
      </c>
      <c r="AL183" s="41" t="str">
        <f t="shared" si="271"/>
        <v/>
      </c>
      <c r="AM183" s="41" t="str">
        <f t="shared" si="271"/>
        <v/>
      </c>
      <c r="AN183" s="41">
        <f t="shared" si="271"/>
        <v>-70.718291291827768</v>
      </c>
      <c r="AO183" s="41" t="str">
        <f t="shared" si="271"/>
        <v/>
      </c>
      <c r="AP183" s="41" t="str">
        <f t="shared" si="271"/>
        <v/>
      </c>
      <c r="AQ183" s="41">
        <f t="shared" si="271"/>
        <v>-479.74081872277446</v>
      </c>
      <c r="AR183" s="112" t="str">
        <f t="shared" si="271"/>
        <v/>
      </c>
      <c r="AS183" s="123" t="str">
        <f t="shared" si="272"/>
        <v/>
      </c>
      <c r="AT183" s="41" t="str">
        <f t="shared" si="272"/>
        <v/>
      </c>
      <c r="AU183" s="41" t="str">
        <f t="shared" si="272"/>
        <v/>
      </c>
      <c r="AV183" s="41" t="str">
        <f t="shared" si="272"/>
        <v/>
      </c>
      <c r="AW183" s="41" t="str">
        <f t="shared" si="272"/>
        <v/>
      </c>
      <c r="AX183" s="41" t="str">
        <f t="shared" si="272"/>
        <v/>
      </c>
      <c r="AY183" s="41" t="str">
        <f t="shared" si="272"/>
        <v/>
      </c>
      <c r="AZ183" s="41" t="str">
        <f t="shared" si="272"/>
        <v/>
      </c>
      <c r="BA183" s="53"/>
      <c r="BB183" s="147" cm="1">
        <f t="array" ref="BB183:BE183">IFERROR(_xlfn._xlws.SORT(_xlfn.UNIQUE(_xlfn._xlws.FILTER($AC183:$AZ183,ISNUMBER($AC183:$AZ183)),TRUE),,,TRUE),"")</f>
        <v>-686.79605480479097</v>
      </c>
      <c r="BC183" s="51">
        <v>-479.74081872277446</v>
      </c>
      <c r="BD183" s="51">
        <v>-70.718291291827768</v>
      </c>
      <c r="BE183" s="51">
        <v>745.77828963589843</v>
      </c>
      <c r="BF183" s="51"/>
      <c r="BG183" s="51"/>
      <c r="BH183" s="51"/>
      <c r="BI183" s="51"/>
      <c r="BJ183" s="51">
        <f t="shared" si="273"/>
        <v>-334.61970789786562</v>
      </c>
      <c r="BK183" s="51">
        <f t="shared" si="273"/>
        <v>-334.61970789786562</v>
      </c>
      <c r="BL183" s="51">
        <f t="shared" si="273"/>
        <v>-334.61970789786562</v>
      </c>
      <c r="BM183" s="51">
        <f t="shared" si="273"/>
        <v>-334.61970789786562</v>
      </c>
      <c r="BN183" s="51" t="str">
        <f t="shared" si="273"/>
        <v/>
      </c>
      <c r="BO183" s="51" t="str">
        <f t="shared" si="273"/>
        <v/>
      </c>
      <c r="BP183" s="51" t="str">
        <f t="shared" si="273"/>
        <v/>
      </c>
      <c r="BQ183" s="148" t="str">
        <f t="shared" si="273"/>
        <v/>
      </c>
      <c r="BR183" s="170">
        <f t="shared" si="53"/>
        <v>4</v>
      </c>
      <c r="BS183" s="172">
        <f t="shared" si="274"/>
        <v>207.05523608201651</v>
      </c>
      <c r="BT183" s="172" t="str">
        <f t="shared" si="274"/>
        <v>hole</v>
      </c>
      <c r="BU183" s="172">
        <f t="shared" si="274"/>
        <v>816.4965809277262</v>
      </c>
      <c r="BV183" s="172">
        <f t="shared" si="274"/>
        <v>0</v>
      </c>
      <c r="BW183" s="172">
        <f t="shared" si="274"/>
        <v>0</v>
      </c>
      <c r="BX183" s="172">
        <f t="shared" si="274"/>
        <v>0</v>
      </c>
      <c r="BY183" s="173">
        <f t="shared" si="274"/>
        <v>0</v>
      </c>
      <c r="BZ183" s="123" cm="1">
        <f t="array" ref="BZ183">IF(ISEVEN(BR183),SUM(BS183:BY183),SUM(ABS(BS183:BY183)))</f>
        <v>1023.5518170097428</v>
      </c>
      <c r="CA183" s="112">
        <f t="shared" si="39"/>
        <v>27377.437415779594</v>
      </c>
      <c r="CB183" s="126">
        <f t="shared" si="275"/>
        <v>-583.26843676378269</v>
      </c>
      <c r="CC183" s="41">
        <f t="shared" si="275"/>
        <v>0</v>
      </c>
      <c r="CD183" s="41">
        <f t="shared" si="275"/>
        <v>337.52999917203533</v>
      </c>
      <c r="CE183" s="41">
        <f t="shared" si="275"/>
        <v>0</v>
      </c>
      <c r="CF183" s="41">
        <f t="shared" si="275"/>
        <v>0</v>
      </c>
      <c r="CG183" s="41">
        <f t="shared" si="275"/>
        <v>0</v>
      </c>
      <c r="CH183" s="112">
        <f t="shared" si="275"/>
        <v>0</v>
      </c>
      <c r="CI183" s="196">
        <f t="shared" si="56"/>
        <v>151.26083881468765</v>
      </c>
      <c r="CJ183" s="2">
        <f t="shared" si="57"/>
        <v>-334.61970789786562</v>
      </c>
      <c r="CK183" s="200">
        <f t="shared" ref="CK183" si="322">(CI183-xc)*COS(RADIANS(p)) + (CJ183-yc)*SIN(RADIANS(p))</f>
        <v>59.500797446644725</v>
      </c>
      <c r="CL183" s="201">
        <f t="shared" ref="CL183:CL200" si="323">-(CI183-xc)*SIN(RADIANS(p)) +(CJ183-yc)*COS(RADIANS(p))</f>
        <v>-362.3670037072763</v>
      </c>
      <c r="CN183" s="126">
        <f t="shared" ref="CN183:CN200" si="324">+C183-yc</f>
        <v>-334.61970789786562</v>
      </c>
      <c r="CO183" s="50">
        <f t="shared" si="61"/>
        <v>1.7340621224904128E-3</v>
      </c>
      <c r="CP183" s="40">
        <f t="shared" si="44"/>
        <v>25.049141163823808</v>
      </c>
      <c r="CQ183" s="41">
        <f t="shared" si="62"/>
        <v>685781.29453161475</v>
      </c>
      <c r="CR183" s="41">
        <f t="shared" ref="CR183:CR200" si="325">+CQ183*COS(RADIANS(p))</f>
        <v>662413.86357403686</v>
      </c>
      <c r="CS183" s="41">
        <f t="shared" ref="CS183:CS200" si="326">+CQ183*SIN(RADIANS(p))</f>
        <v>177493.25979984307</v>
      </c>
      <c r="CT183" s="41">
        <f t="shared" si="65"/>
        <v>-240036926.95748425</v>
      </c>
      <c r="CU183" s="112">
        <f t="shared" si="66"/>
        <v>10560990.499495152</v>
      </c>
    </row>
    <row r="184" spans="2:99" x14ac:dyDescent="0.25">
      <c r="B184" s="129">
        <v>41</v>
      </c>
      <c r="C184" s="114">
        <f>+$D$77-(B184-0.5)*$G$136</f>
        <v>-361.36719342894651</v>
      </c>
      <c r="D184" s="41">
        <f t="shared" si="296"/>
        <v>-3666.8627091591634</v>
      </c>
      <c r="E184" s="41">
        <f t="shared" si="296"/>
        <v>2252.2519359365647</v>
      </c>
      <c r="F184" s="41">
        <f t="shared" si="296"/>
        <v>873.28518295794981</v>
      </c>
      <c r="G184" s="41">
        <f t="shared" si="296"/>
        <v>730.33562166438321</v>
      </c>
      <c r="H184" s="41">
        <f t="shared" si="296"/>
        <v>969.58125702836548</v>
      </c>
      <c r="I184" s="41">
        <f t="shared" si="296"/>
        <v>-1000.4392575215538</v>
      </c>
      <c r="J184" s="41">
        <f t="shared" si="296"/>
        <v>-679.62908765717486</v>
      </c>
      <c r="K184" s="121">
        <f t="shared" si="296"/>
        <v>-1147.6065144693866</v>
      </c>
      <c r="L184" s="126">
        <f t="shared" si="268"/>
        <v>-2894.1220481279083</v>
      </c>
      <c r="M184" s="41">
        <f t="shared" si="268"/>
        <v>838.03837356347015</v>
      </c>
      <c r="N184" s="41">
        <f t="shared" si="268"/>
        <v>-58.463379411124926</v>
      </c>
      <c r="O184" s="41">
        <f t="shared" si="268"/>
        <v>-86.160959263342946</v>
      </c>
      <c r="P184" s="41">
        <f t="shared" si="268"/>
        <v>196.84059599711048</v>
      </c>
      <c r="Q184" s="41">
        <f t="shared" si="268"/>
        <v>-576.17518880962552</v>
      </c>
      <c r="R184" s="41">
        <f t="shared" si="268"/>
        <v>-472.57385157515813</v>
      </c>
      <c r="S184" s="112">
        <f t="shared" si="268"/>
        <v>-902.65754019106907</v>
      </c>
      <c r="T184" s="123">
        <f t="shared" si="269"/>
        <v>-2894.1220481279083</v>
      </c>
      <c r="U184" s="41">
        <f t="shared" si="269"/>
        <v>1827.9878672246368</v>
      </c>
      <c r="V184" s="41">
        <f t="shared" si="269"/>
        <v>666.22994687593325</v>
      </c>
      <c r="W184" s="41">
        <f t="shared" si="269"/>
        <v>485.38664738606542</v>
      </c>
      <c r="X184" s="41">
        <f t="shared" si="269"/>
        <v>196.84059599711077</v>
      </c>
      <c r="Y184" s="41">
        <f t="shared" si="269"/>
        <v>413.77430485154122</v>
      </c>
      <c r="Z184" s="41">
        <f t="shared" si="269"/>
        <v>252.11947471189995</v>
      </c>
      <c r="AA184" s="41">
        <f t="shared" si="269"/>
        <v>-331.10993354166084</v>
      </c>
      <c r="AB184" s="53"/>
      <c r="AC184" s="126" t="str">
        <f t="shared" si="270"/>
        <v/>
      </c>
      <c r="AD184" s="41" t="str">
        <f t="shared" si="270"/>
        <v/>
      </c>
      <c r="AE184" s="41" t="str">
        <f t="shared" si="270"/>
        <v/>
      </c>
      <c r="AF184" s="41">
        <f t="shared" si="270"/>
        <v>730.33562166438321</v>
      </c>
      <c r="AG184" s="41" t="str">
        <f t="shared" si="270"/>
        <v/>
      </c>
      <c r="AH184" s="41" t="str">
        <f t="shared" si="270"/>
        <v/>
      </c>
      <c r="AI184" s="41">
        <f t="shared" si="270"/>
        <v>-679.62908765717486</v>
      </c>
      <c r="AJ184" s="112" t="str">
        <f t="shared" si="270"/>
        <v/>
      </c>
      <c r="AK184" s="126" t="str">
        <f t="shared" si="271"/>
        <v/>
      </c>
      <c r="AL184" s="41" t="str">
        <f t="shared" si="271"/>
        <v/>
      </c>
      <c r="AM184" s="41" t="str">
        <f t="shared" si="271"/>
        <v/>
      </c>
      <c r="AN184" s="41">
        <f t="shared" si="271"/>
        <v>-86.160959263342946</v>
      </c>
      <c r="AO184" s="41" t="str">
        <f t="shared" si="271"/>
        <v/>
      </c>
      <c r="AP184" s="41" t="str">
        <f t="shared" si="271"/>
        <v/>
      </c>
      <c r="AQ184" s="41">
        <f t="shared" si="271"/>
        <v>-472.57385157515813</v>
      </c>
      <c r="AR184" s="112" t="str">
        <f t="shared" si="271"/>
        <v/>
      </c>
      <c r="AS184" s="123" t="str">
        <f t="shared" si="272"/>
        <v/>
      </c>
      <c r="AT184" s="41" t="str">
        <f t="shared" si="272"/>
        <v/>
      </c>
      <c r="AU184" s="41" t="str">
        <f t="shared" si="272"/>
        <v/>
      </c>
      <c r="AV184" s="41" t="str">
        <f t="shared" si="272"/>
        <v/>
      </c>
      <c r="AW184" s="41" t="str">
        <f t="shared" si="272"/>
        <v/>
      </c>
      <c r="AX184" s="41" t="str">
        <f t="shared" si="272"/>
        <v/>
      </c>
      <c r="AY184" s="41" t="str">
        <f t="shared" si="272"/>
        <v/>
      </c>
      <c r="AZ184" s="41" t="str">
        <f t="shared" si="272"/>
        <v/>
      </c>
      <c r="BA184" s="53"/>
      <c r="BB184" s="147" cm="1">
        <f t="array" ref="BB184:BE184">IFERROR(_xlfn._xlws.SORT(_xlfn.UNIQUE(_xlfn._xlws.FILTER($AC184:$AZ184,ISNUMBER($AC184:$AZ184)),TRUE),,,TRUE),"")</f>
        <v>-679.62908765717486</v>
      </c>
      <c r="BC184" s="51">
        <v>-472.57385157515813</v>
      </c>
      <c r="BD184" s="51">
        <v>-86.160959263342946</v>
      </c>
      <c r="BE184" s="51">
        <v>730.33562166438321</v>
      </c>
      <c r="BF184" s="51"/>
      <c r="BG184" s="51"/>
      <c r="BH184" s="51"/>
      <c r="BI184" s="51"/>
      <c r="BJ184" s="51">
        <f t="shared" si="273"/>
        <v>-361.36719342894651</v>
      </c>
      <c r="BK184" s="51">
        <f t="shared" si="273"/>
        <v>-361.36719342894651</v>
      </c>
      <c r="BL184" s="51">
        <f t="shared" si="273"/>
        <v>-361.36719342894651</v>
      </c>
      <c r="BM184" s="51">
        <f t="shared" si="273"/>
        <v>-361.36719342894651</v>
      </c>
      <c r="BN184" s="51" t="str">
        <f t="shared" si="273"/>
        <v/>
      </c>
      <c r="BO184" s="51" t="str">
        <f t="shared" si="273"/>
        <v/>
      </c>
      <c r="BP184" s="51" t="str">
        <f t="shared" si="273"/>
        <v/>
      </c>
      <c r="BQ184" s="148" t="str">
        <f t="shared" si="273"/>
        <v/>
      </c>
      <c r="BR184" s="170">
        <f t="shared" si="53"/>
        <v>4</v>
      </c>
      <c r="BS184" s="172">
        <f t="shared" si="274"/>
        <v>207.05523608201673</v>
      </c>
      <c r="BT184" s="172" t="str">
        <f t="shared" si="274"/>
        <v>hole</v>
      </c>
      <c r="BU184" s="172">
        <f t="shared" si="274"/>
        <v>816.4965809277262</v>
      </c>
      <c r="BV184" s="172">
        <f t="shared" si="274"/>
        <v>0</v>
      </c>
      <c r="BW184" s="172">
        <f t="shared" si="274"/>
        <v>0</v>
      </c>
      <c r="BX184" s="172">
        <f t="shared" si="274"/>
        <v>0</v>
      </c>
      <c r="BY184" s="173">
        <f t="shared" si="274"/>
        <v>0</v>
      </c>
      <c r="BZ184" s="123" cm="1">
        <f t="array" ref="BZ184">IF(ISEVEN(BR184),SUM(BS184:BY184),SUM(ABS(BS184:BY184)))</f>
        <v>1023.551817009743</v>
      </c>
      <c r="CA184" s="112">
        <f t="shared" si="39"/>
        <v>27377.437415779601</v>
      </c>
      <c r="CB184" s="126">
        <f t="shared" si="275"/>
        <v>-576.10146961616647</v>
      </c>
      <c r="CC184" s="41">
        <f t="shared" si="275"/>
        <v>0</v>
      </c>
      <c r="CD184" s="41">
        <f t="shared" si="275"/>
        <v>322.08733120052017</v>
      </c>
      <c r="CE184" s="41">
        <f t="shared" si="275"/>
        <v>0</v>
      </c>
      <c r="CF184" s="41">
        <f t="shared" si="275"/>
        <v>0</v>
      </c>
      <c r="CG184" s="41">
        <f t="shared" si="275"/>
        <v>0</v>
      </c>
      <c r="CH184" s="112">
        <f t="shared" si="275"/>
        <v>0</v>
      </c>
      <c r="CI184" s="196">
        <f t="shared" si="56"/>
        <v>140.39189467378074</v>
      </c>
      <c r="CJ184" s="2">
        <f t="shared" si="57"/>
        <v>-361.36719342894651</v>
      </c>
      <c r="CK184" s="200">
        <f t="shared" ref="CK184" si="327">(CI184-xc)*COS(RADIANS(p)) + (CJ184-yc)*SIN(RADIANS(p))</f>
        <v>42.079444932401657</v>
      </c>
      <c r="CL184" s="201">
        <f t="shared" ref="CL184:CL201" si="328">-(CI184-xc)*SIN(RADIANS(p)) +(CJ184-yc)*COS(RADIANS(p))</f>
        <v>-385.39000102621833</v>
      </c>
      <c r="CN184" s="126">
        <f t="shared" ref="CN184:CN201" si="329">+C184-yc</f>
        <v>-361.36719342894651</v>
      </c>
      <c r="CO184" s="50">
        <f t="shared" si="61"/>
        <v>1.6680621224904127E-3</v>
      </c>
      <c r="CP184" s="40">
        <f t="shared" si="44"/>
        <v>24.79758493989949</v>
      </c>
      <c r="CQ184" s="41">
        <f t="shared" si="62"/>
        <v>678894.32975457702</v>
      </c>
      <c r="CR184" s="41">
        <f t="shared" ref="CR184:CR201" si="330">+CQ184*COS(RADIANS(p))</f>
        <v>655761.56643115298</v>
      </c>
      <c r="CS184" s="41">
        <f t="shared" ref="CS184:CS201" si="331">+CQ184*SIN(RADIANS(p))</f>
        <v>175710.78215259546</v>
      </c>
      <c r="CT184" s="41">
        <f t="shared" si="65"/>
        <v>-252723950.75985658</v>
      </c>
      <c r="CU184" s="112">
        <f t="shared" si="66"/>
        <v>7393812.1816193648</v>
      </c>
    </row>
    <row r="185" spans="2:99" x14ac:dyDescent="0.25">
      <c r="B185" s="129">
        <v>42</v>
      </c>
      <c r="C185" s="114">
        <f>+$D$77-(B185-0.5)*$G$136</f>
        <v>-388.11467896002739</v>
      </c>
      <c r="D185" s="41">
        <f t="shared" si="296"/>
        <v>-3766.6856841358704</v>
      </c>
      <c r="E185" s="41">
        <f t="shared" si="296"/>
        <v>2298.5799398511103</v>
      </c>
      <c r="F185" s="41">
        <f t="shared" si="296"/>
        <v>880.45215010556603</v>
      </c>
      <c r="G185" s="41">
        <f t="shared" si="296"/>
        <v>714.8929536928681</v>
      </c>
      <c r="H185" s="41">
        <f t="shared" si="296"/>
        <v>869.75828205165817</v>
      </c>
      <c r="I185" s="41">
        <f t="shared" si="296"/>
        <v>-954.11125360700839</v>
      </c>
      <c r="J185" s="41">
        <f t="shared" si="296"/>
        <v>-672.46212050955853</v>
      </c>
      <c r="K185" s="121">
        <f t="shared" si="296"/>
        <v>-1163.0491824409019</v>
      </c>
      <c r="L185" s="126">
        <f t="shared" si="268"/>
        <v>-2993.9450231046158</v>
      </c>
      <c r="M185" s="41">
        <f t="shared" si="268"/>
        <v>884.36637747801569</v>
      </c>
      <c r="N185" s="41">
        <f t="shared" si="268"/>
        <v>-51.296412263508664</v>
      </c>
      <c r="O185" s="41">
        <f t="shared" si="268"/>
        <v>-101.60362723485812</v>
      </c>
      <c r="P185" s="41">
        <f t="shared" si="268"/>
        <v>97.017621020403183</v>
      </c>
      <c r="Q185" s="41">
        <f t="shared" si="268"/>
        <v>-529.84718489507998</v>
      </c>
      <c r="R185" s="41">
        <f t="shared" si="268"/>
        <v>-465.40688442754197</v>
      </c>
      <c r="S185" s="112">
        <f t="shared" si="268"/>
        <v>-918.10020816258429</v>
      </c>
      <c r="T185" s="123">
        <f t="shared" si="269"/>
        <v>-2993.9450231046158</v>
      </c>
      <c r="U185" s="41">
        <f t="shared" si="269"/>
        <v>1874.3158711391825</v>
      </c>
      <c r="V185" s="41">
        <f t="shared" si="269"/>
        <v>673.39691402354947</v>
      </c>
      <c r="W185" s="41">
        <f t="shared" si="269"/>
        <v>469.94397941455031</v>
      </c>
      <c r="X185" s="41">
        <f t="shared" si="269"/>
        <v>97.017621020403467</v>
      </c>
      <c r="Y185" s="41">
        <f t="shared" si="269"/>
        <v>460.10230876608676</v>
      </c>
      <c r="Z185" s="41">
        <f t="shared" si="269"/>
        <v>259.28644185951617</v>
      </c>
      <c r="AA185" s="41">
        <f t="shared" si="269"/>
        <v>-346.552601513176</v>
      </c>
      <c r="AB185" s="53"/>
      <c r="AC185" s="126" t="str">
        <f t="shared" si="270"/>
        <v/>
      </c>
      <c r="AD185" s="41" t="str">
        <f t="shared" si="270"/>
        <v/>
      </c>
      <c r="AE185" s="41" t="str">
        <f t="shared" si="270"/>
        <v/>
      </c>
      <c r="AF185" s="41">
        <f t="shared" si="270"/>
        <v>714.8929536928681</v>
      </c>
      <c r="AG185" s="41" t="str">
        <f t="shared" si="270"/>
        <v/>
      </c>
      <c r="AH185" s="41" t="str">
        <f t="shared" si="270"/>
        <v/>
      </c>
      <c r="AI185" s="41">
        <f t="shared" si="270"/>
        <v>-672.46212050955853</v>
      </c>
      <c r="AJ185" s="112" t="str">
        <f t="shared" si="270"/>
        <v/>
      </c>
      <c r="AK185" s="126" t="str">
        <f t="shared" si="271"/>
        <v/>
      </c>
      <c r="AL185" s="41" t="str">
        <f t="shared" si="271"/>
        <v/>
      </c>
      <c r="AM185" s="41" t="str">
        <f t="shared" si="271"/>
        <v/>
      </c>
      <c r="AN185" s="41">
        <f t="shared" si="271"/>
        <v>-101.60362723485812</v>
      </c>
      <c r="AO185" s="41" t="str">
        <f t="shared" si="271"/>
        <v/>
      </c>
      <c r="AP185" s="41" t="str">
        <f t="shared" si="271"/>
        <v/>
      </c>
      <c r="AQ185" s="41">
        <f t="shared" si="271"/>
        <v>-465.40688442754197</v>
      </c>
      <c r="AR185" s="112" t="str">
        <f t="shared" si="271"/>
        <v/>
      </c>
      <c r="AS185" s="123" t="str">
        <f t="shared" si="272"/>
        <v/>
      </c>
      <c r="AT185" s="41" t="str">
        <f t="shared" si="272"/>
        <v/>
      </c>
      <c r="AU185" s="41" t="str">
        <f t="shared" si="272"/>
        <v/>
      </c>
      <c r="AV185" s="41" t="str">
        <f t="shared" si="272"/>
        <v/>
      </c>
      <c r="AW185" s="41" t="str">
        <f t="shared" si="272"/>
        <v/>
      </c>
      <c r="AX185" s="41" t="str">
        <f t="shared" si="272"/>
        <v/>
      </c>
      <c r="AY185" s="41" t="str">
        <f t="shared" si="272"/>
        <v/>
      </c>
      <c r="AZ185" s="41" t="str">
        <f t="shared" si="272"/>
        <v/>
      </c>
      <c r="BA185" s="53"/>
      <c r="BB185" s="147" cm="1">
        <f t="array" ref="BB185:BE185">IFERROR(_xlfn._xlws.SORT(_xlfn.UNIQUE(_xlfn._xlws.FILTER($AC185:$AZ185,ISNUMBER($AC185:$AZ185)),TRUE),,,TRUE),"")</f>
        <v>-672.46212050955853</v>
      </c>
      <c r="BC185" s="51">
        <v>-465.40688442754197</v>
      </c>
      <c r="BD185" s="51">
        <v>-101.60362723485812</v>
      </c>
      <c r="BE185" s="51">
        <v>714.8929536928681</v>
      </c>
      <c r="BF185" s="51"/>
      <c r="BG185" s="51"/>
      <c r="BH185" s="51"/>
      <c r="BI185" s="51"/>
      <c r="BJ185" s="51">
        <f t="shared" si="273"/>
        <v>-388.11467896002739</v>
      </c>
      <c r="BK185" s="51">
        <f t="shared" si="273"/>
        <v>-388.11467896002739</v>
      </c>
      <c r="BL185" s="51">
        <f t="shared" si="273"/>
        <v>-388.11467896002739</v>
      </c>
      <c r="BM185" s="51">
        <f t="shared" si="273"/>
        <v>-388.11467896002739</v>
      </c>
      <c r="BN185" s="51" t="str">
        <f t="shared" si="273"/>
        <v/>
      </c>
      <c r="BO185" s="51" t="str">
        <f t="shared" si="273"/>
        <v/>
      </c>
      <c r="BP185" s="51" t="str">
        <f t="shared" si="273"/>
        <v/>
      </c>
      <c r="BQ185" s="148" t="str">
        <f t="shared" si="273"/>
        <v/>
      </c>
      <c r="BR185" s="170">
        <f t="shared" si="53"/>
        <v>4</v>
      </c>
      <c r="BS185" s="172">
        <f t="shared" si="274"/>
        <v>207.05523608201656</v>
      </c>
      <c r="BT185" s="172" t="str">
        <f t="shared" si="274"/>
        <v>hole</v>
      </c>
      <c r="BU185" s="172">
        <f t="shared" si="274"/>
        <v>816.4965809277262</v>
      </c>
      <c r="BV185" s="172">
        <f t="shared" si="274"/>
        <v>0</v>
      </c>
      <c r="BW185" s="172">
        <f t="shared" si="274"/>
        <v>0</v>
      </c>
      <c r="BX185" s="172">
        <f t="shared" si="274"/>
        <v>0</v>
      </c>
      <c r="BY185" s="173">
        <f t="shared" si="274"/>
        <v>0</v>
      </c>
      <c r="BZ185" s="123" cm="1">
        <f t="array" ref="BZ185">IF(ISEVEN(BR185),SUM(BS185:BY185),SUM(ABS(BS185:BY185)))</f>
        <v>1023.5518170097428</v>
      </c>
      <c r="CA185" s="112">
        <f t="shared" si="39"/>
        <v>27377.437415779594</v>
      </c>
      <c r="CB185" s="126">
        <f t="shared" si="275"/>
        <v>-568.93450246855025</v>
      </c>
      <c r="CC185" s="41">
        <f t="shared" si="275"/>
        <v>0</v>
      </c>
      <c r="CD185" s="41">
        <f t="shared" si="275"/>
        <v>306.644663229005</v>
      </c>
      <c r="CE185" s="41">
        <f t="shared" si="275"/>
        <v>0</v>
      </c>
      <c r="CF185" s="41">
        <f t="shared" si="275"/>
        <v>0</v>
      </c>
      <c r="CG185" s="41">
        <f t="shared" si="275"/>
        <v>0</v>
      </c>
      <c r="CH185" s="112">
        <f t="shared" si="275"/>
        <v>0</v>
      </c>
      <c r="CI185" s="196">
        <f t="shared" si="56"/>
        <v>129.52295053287409</v>
      </c>
      <c r="CJ185" s="2">
        <f t="shared" si="57"/>
        <v>-388.11467896002739</v>
      </c>
      <c r="CK185" s="200">
        <f t="shared" ref="CK185" si="332">(CI185-xc)*COS(RADIANS(p)) + (CJ185-yc)*SIN(RADIANS(p))</f>
        <v>24.658092418158844</v>
      </c>
      <c r="CL185" s="201">
        <f t="shared" ref="CL185:CL202" si="333">-(CI185-xc)*SIN(RADIANS(p)) +(CJ185-yc)*COS(RADIANS(p))</f>
        <v>-408.41299834516047</v>
      </c>
      <c r="CN185" s="126">
        <f t="shared" ref="CN185:CN202" si="334">+C185-yc</f>
        <v>-388.11467896002739</v>
      </c>
      <c r="CO185" s="50">
        <f t="shared" si="61"/>
        <v>1.6020621224904126E-3</v>
      </c>
      <c r="CP185" s="40">
        <f t="shared" si="44"/>
        <v>24.490489715975176</v>
      </c>
      <c r="CQ185" s="41">
        <f t="shared" si="62"/>
        <v>670486.84948090417</v>
      </c>
      <c r="CR185" s="41">
        <f t="shared" ref="CR185:CR202" si="335">+CQ185*COS(RADIANS(p))</f>
        <v>647640.56410079659</v>
      </c>
      <c r="CS185" s="41">
        <f t="shared" ref="CS185:CS202" si="336">+CQ185*SIN(RADIANS(p))</f>
        <v>173534.76613644516</v>
      </c>
      <c r="CT185" s="41">
        <f t="shared" si="65"/>
        <v>-264504824.63435742</v>
      </c>
      <c r="CU185" s="112">
        <f t="shared" si="66"/>
        <v>4279036.3011560468</v>
      </c>
    </row>
    <row r="186" spans="2:99" x14ac:dyDescent="0.25">
      <c r="B186" s="129">
        <v>43</v>
      </c>
      <c r="C186" s="114">
        <f>+$D$77-(B186-0.5)*$G$136</f>
        <v>-414.86216449110827</v>
      </c>
      <c r="D186" s="41">
        <f t="shared" si="296"/>
        <v>-3866.5086591125778</v>
      </c>
      <c r="E186" s="41">
        <f t="shared" si="296"/>
        <v>2344.907943765656</v>
      </c>
      <c r="F186" s="41">
        <f t="shared" si="296"/>
        <v>887.61911725318237</v>
      </c>
      <c r="G186" s="41">
        <f t="shared" si="296"/>
        <v>699.45028572135288</v>
      </c>
      <c r="H186" s="41">
        <f t="shared" si="296"/>
        <v>769.93530707495086</v>
      </c>
      <c r="I186" s="41">
        <f t="shared" si="296"/>
        <v>-907.78324969246285</v>
      </c>
      <c r="J186" s="41">
        <f t="shared" si="296"/>
        <v>-665.29515336194231</v>
      </c>
      <c r="K186" s="121">
        <f t="shared" si="296"/>
        <v>-1178.4918504124171</v>
      </c>
      <c r="L186" s="126">
        <f t="shared" si="268"/>
        <v>-3093.7679980813232</v>
      </c>
      <c r="M186" s="41">
        <f t="shared" si="268"/>
        <v>930.69438139256124</v>
      </c>
      <c r="N186" s="41">
        <f t="shared" si="268"/>
        <v>-44.129445115892402</v>
      </c>
      <c r="O186" s="41">
        <f t="shared" si="268"/>
        <v>-117.0462952063733</v>
      </c>
      <c r="P186" s="41">
        <f t="shared" si="268"/>
        <v>-2.8053539563041077</v>
      </c>
      <c r="Q186" s="41">
        <f t="shared" si="268"/>
        <v>-483.51918098053443</v>
      </c>
      <c r="R186" s="41">
        <f t="shared" si="268"/>
        <v>-458.23991727992569</v>
      </c>
      <c r="S186" s="112">
        <f t="shared" si="268"/>
        <v>-933.5428761340994</v>
      </c>
      <c r="T186" s="123">
        <f t="shared" si="269"/>
        <v>-3093.7679980813227</v>
      </c>
      <c r="U186" s="41">
        <f t="shared" si="269"/>
        <v>1920.6438750537282</v>
      </c>
      <c r="V186" s="41">
        <f t="shared" si="269"/>
        <v>680.56388117116569</v>
      </c>
      <c r="W186" s="41">
        <f t="shared" si="269"/>
        <v>454.50131144303515</v>
      </c>
      <c r="X186" s="41">
        <f t="shared" si="269"/>
        <v>-2.8053539563038266</v>
      </c>
      <c r="Y186" s="41">
        <f t="shared" si="269"/>
        <v>506.43031268063231</v>
      </c>
      <c r="Z186" s="41">
        <f t="shared" si="269"/>
        <v>266.45340900713251</v>
      </c>
      <c r="AA186" s="41">
        <f t="shared" si="269"/>
        <v>-361.99526948469122</v>
      </c>
      <c r="AB186" s="53"/>
      <c r="AC186" s="126" t="str">
        <f t="shared" si="270"/>
        <v/>
      </c>
      <c r="AD186" s="41" t="str">
        <f t="shared" si="270"/>
        <v/>
      </c>
      <c r="AE186" s="41" t="str">
        <f t="shared" si="270"/>
        <v/>
      </c>
      <c r="AF186" s="41">
        <f t="shared" si="270"/>
        <v>699.45028572135288</v>
      </c>
      <c r="AG186" s="41" t="str">
        <f t="shared" si="270"/>
        <v/>
      </c>
      <c r="AH186" s="41" t="str">
        <f t="shared" si="270"/>
        <v/>
      </c>
      <c r="AI186" s="41">
        <f t="shared" si="270"/>
        <v>-665.29515336194231</v>
      </c>
      <c r="AJ186" s="112" t="str">
        <f t="shared" si="270"/>
        <v/>
      </c>
      <c r="AK186" s="126" t="str">
        <f t="shared" si="271"/>
        <v/>
      </c>
      <c r="AL186" s="41" t="str">
        <f t="shared" si="271"/>
        <v/>
      </c>
      <c r="AM186" s="41" t="str">
        <f t="shared" si="271"/>
        <v/>
      </c>
      <c r="AN186" s="41">
        <f t="shared" si="271"/>
        <v>-117.0462952063733</v>
      </c>
      <c r="AO186" s="41" t="str">
        <f t="shared" si="271"/>
        <v/>
      </c>
      <c r="AP186" s="41" t="str">
        <f t="shared" si="271"/>
        <v/>
      </c>
      <c r="AQ186" s="41">
        <f t="shared" si="271"/>
        <v>-458.23991727992569</v>
      </c>
      <c r="AR186" s="112" t="str">
        <f t="shared" si="271"/>
        <v/>
      </c>
      <c r="AS186" s="123" t="str">
        <f t="shared" si="272"/>
        <v/>
      </c>
      <c r="AT186" s="41" t="str">
        <f t="shared" si="272"/>
        <v/>
      </c>
      <c r="AU186" s="41" t="str">
        <f t="shared" si="272"/>
        <v/>
      </c>
      <c r="AV186" s="41" t="str">
        <f t="shared" si="272"/>
        <v/>
      </c>
      <c r="AW186" s="41" t="str">
        <f t="shared" si="272"/>
        <v/>
      </c>
      <c r="AX186" s="41" t="str">
        <f t="shared" si="272"/>
        <v/>
      </c>
      <c r="AY186" s="41" t="str">
        <f t="shared" si="272"/>
        <v/>
      </c>
      <c r="AZ186" s="41" t="str">
        <f t="shared" si="272"/>
        <v/>
      </c>
      <c r="BA186" s="53"/>
      <c r="BB186" s="147" cm="1">
        <f t="array" ref="BB186:BE186">IFERROR(_xlfn._xlws.SORT(_xlfn.UNIQUE(_xlfn._xlws.FILTER($AC186:$AZ186,ISNUMBER($AC186:$AZ186)),TRUE),,,TRUE),"")</f>
        <v>-665.29515336194231</v>
      </c>
      <c r="BC186" s="51">
        <v>-458.23991727992569</v>
      </c>
      <c r="BD186" s="51">
        <v>-117.0462952063733</v>
      </c>
      <c r="BE186" s="51">
        <v>699.45028572135288</v>
      </c>
      <c r="BF186" s="51"/>
      <c r="BG186" s="51"/>
      <c r="BH186" s="51"/>
      <c r="BI186" s="51"/>
      <c r="BJ186" s="51">
        <f t="shared" si="273"/>
        <v>-414.86216449110827</v>
      </c>
      <c r="BK186" s="51">
        <f t="shared" si="273"/>
        <v>-414.86216449110827</v>
      </c>
      <c r="BL186" s="51">
        <f t="shared" si="273"/>
        <v>-414.86216449110827</v>
      </c>
      <c r="BM186" s="51">
        <f t="shared" si="273"/>
        <v>-414.86216449110827</v>
      </c>
      <c r="BN186" s="51" t="str">
        <f t="shared" si="273"/>
        <v/>
      </c>
      <c r="BO186" s="51" t="str">
        <f t="shared" si="273"/>
        <v/>
      </c>
      <c r="BP186" s="51" t="str">
        <f t="shared" si="273"/>
        <v/>
      </c>
      <c r="BQ186" s="148" t="str">
        <f t="shared" si="273"/>
        <v/>
      </c>
      <c r="BR186" s="170">
        <f t="shared" si="53"/>
        <v>4</v>
      </c>
      <c r="BS186" s="172">
        <f t="shared" si="274"/>
        <v>207.05523608201662</v>
      </c>
      <c r="BT186" s="172" t="str">
        <f t="shared" si="274"/>
        <v>hole</v>
      </c>
      <c r="BU186" s="172">
        <f t="shared" si="274"/>
        <v>816.4965809277262</v>
      </c>
      <c r="BV186" s="172">
        <f t="shared" si="274"/>
        <v>0</v>
      </c>
      <c r="BW186" s="172">
        <f t="shared" si="274"/>
        <v>0</v>
      </c>
      <c r="BX186" s="172">
        <f t="shared" si="274"/>
        <v>0</v>
      </c>
      <c r="BY186" s="173">
        <f t="shared" si="274"/>
        <v>0</v>
      </c>
      <c r="BZ186" s="123" cm="1">
        <f t="array" ref="BZ186">IF(ISEVEN(BR186),SUM(BS186:BY186),SUM(ABS(BS186:BY186)))</f>
        <v>1023.5518170097428</v>
      </c>
      <c r="CA186" s="112">
        <f t="shared" si="39"/>
        <v>27377.437415779594</v>
      </c>
      <c r="CB186" s="126">
        <f t="shared" si="275"/>
        <v>-561.76753532093403</v>
      </c>
      <c r="CC186" s="41">
        <f t="shared" si="275"/>
        <v>0</v>
      </c>
      <c r="CD186" s="41">
        <f t="shared" si="275"/>
        <v>291.20199525748978</v>
      </c>
      <c r="CE186" s="41">
        <f t="shared" si="275"/>
        <v>0</v>
      </c>
      <c r="CF186" s="41">
        <f t="shared" si="275"/>
        <v>0</v>
      </c>
      <c r="CG186" s="41">
        <f t="shared" si="275"/>
        <v>0</v>
      </c>
      <c r="CH186" s="112">
        <f t="shared" si="275"/>
        <v>0</v>
      </c>
      <c r="CI186" s="196">
        <f t="shared" si="56"/>
        <v>118.65400639196729</v>
      </c>
      <c r="CJ186" s="2">
        <f t="shared" si="57"/>
        <v>-414.86216449110827</v>
      </c>
      <c r="CK186" s="200">
        <f t="shared" ref="CK186" si="337">(CI186-xc)*COS(RADIANS(p)) + (CJ186-yc)*SIN(RADIANS(p))</f>
        <v>7.2367399039158613</v>
      </c>
      <c r="CL186" s="201">
        <f t="shared" ref="CL186:CL203" si="338">-(CI186-xc)*SIN(RADIANS(p)) +(CJ186-yc)*COS(RADIANS(p))</f>
        <v>-431.43599566410251</v>
      </c>
      <c r="CN186" s="126">
        <f t="shared" ref="CN186:CN203" si="339">+C186-yc</f>
        <v>-414.86216449110827</v>
      </c>
      <c r="CO186" s="50">
        <f t="shared" si="61"/>
        <v>1.5360621224904125E-3</v>
      </c>
      <c r="CP186" s="40">
        <f t="shared" si="44"/>
        <v>24.127855492050855</v>
      </c>
      <c r="CQ186" s="41">
        <f t="shared" si="62"/>
        <v>660558.85371059622</v>
      </c>
      <c r="CR186" s="41">
        <f t="shared" ref="CR186:CR203" si="340">+CQ186*COS(RADIANS(p))</f>
        <v>638050.85658296745</v>
      </c>
      <c r="CS186" s="41">
        <f t="shared" ref="CS186:CS203" si="341">+CQ186*SIN(RADIANS(p))</f>
        <v>170965.2117513922</v>
      </c>
      <c r="CT186" s="41">
        <f t="shared" si="65"/>
        <v>-275278106.59420604</v>
      </c>
      <c r="CU186" s="112">
        <f t="shared" si="66"/>
        <v>1237230.7700627248</v>
      </c>
    </row>
    <row r="187" spans="2:99" x14ac:dyDescent="0.25">
      <c r="B187" s="129">
        <v>44</v>
      </c>
      <c r="C187" s="114">
        <f>+$D$77-(B187-0.5)*$G$136</f>
        <v>-441.60965002218916</v>
      </c>
      <c r="D187" s="41">
        <f t="shared" si="296"/>
        <v>-3966.3316340892848</v>
      </c>
      <c r="E187" s="41">
        <f t="shared" si="296"/>
        <v>2391.2359476802012</v>
      </c>
      <c r="F187" s="41">
        <f t="shared" si="296"/>
        <v>894.78608440079859</v>
      </c>
      <c r="G187" s="41">
        <f t="shared" si="296"/>
        <v>684.00761774983766</v>
      </c>
      <c r="H187" s="41">
        <f t="shared" si="296"/>
        <v>670.11233209824366</v>
      </c>
      <c r="I187" s="41">
        <f t="shared" si="296"/>
        <v>-861.45524577791741</v>
      </c>
      <c r="J187" s="41">
        <f t="shared" si="296"/>
        <v>-658.12818621432598</v>
      </c>
      <c r="K187" s="121">
        <f t="shared" si="296"/>
        <v>-1193.9345183839323</v>
      </c>
      <c r="L187" s="126">
        <f t="shared" si="268"/>
        <v>-3193.5909730580302</v>
      </c>
      <c r="M187" s="41">
        <f t="shared" si="268"/>
        <v>977.02238530710679</v>
      </c>
      <c r="N187" s="41">
        <f t="shared" si="268"/>
        <v>-36.962477968276154</v>
      </c>
      <c r="O187" s="41">
        <f t="shared" si="268"/>
        <v>-132.48896317788848</v>
      </c>
      <c r="P187" s="41">
        <f t="shared" si="268"/>
        <v>-102.6283289330114</v>
      </c>
      <c r="Q187" s="41">
        <f t="shared" si="268"/>
        <v>-437.19117706598888</v>
      </c>
      <c r="R187" s="41">
        <f t="shared" si="268"/>
        <v>-451.07295013230942</v>
      </c>
      <c r="S187" s="112">
        <f t="shared" si="268"/>
        <v>-948.98554410561451</v>
      </c>
      <c r="T187" s="123">
        <f t="shared" si="269"/>
        <v>-3193.5909730580297</v>
      </c>
      <c r="U187" s="41">
        <f t="shared" si="269"/>
        <v>1966.9718789682734</v>
      </c>
      <c r="V187" s="41">
        <f t="shared" si="269"/>
        <v>687.73084831878202</v>
      </c>
      <c r="W187" s="41">
        <f t="shared" si="269"/>
        <v>439.05864347151993</v>
      </c>
      <c r="X187" s="41">
        <f t="shared" si="269"/>
        <v>-102.62832893301112</v>
      </c>
      <c r="Y187" s="41">
        <f t="shared" si="269"/>
        <v>552.7583165951778</v>
      </c>
      <c r="Z187" s="41">
        <f t="shared" si="269"/>
        <v>273.62037615474873</v>
      </c>
      <c r="AA187" s="41">
        <f t="shared" si="269"/>
        <v>-377.43793745620638</v>
      </c>
      <c r="AB187" s="53"/>
      <c r="AC187" s="126" t="str">
        <f t="shared" si="270"/>
        <v/>
      </c>
      <c r="AD187" s="41" t="str">
        <f t="shared" si="270"/>
        <v/>
      </c>
      <c r="AE187" s="41" t="str">
        <f t="shared" si="270"/>
        <v/>
      </c>
      <c r="AF187" s="41" t="str">
        <f t="shared" si="270"/>
        <v/>
      </c>
      <c r="AG187" s="41">
        <f t="shared" si="270"/>
        <v>670.11233209824366</v>
      </c>
      <c r="AH187" s="41" t="str">
        <f t="shared" si="270"/>
        <v/>
      </c>
      <c r="AI187" s="41">
        <f t="shared" si="270"/>
        <v>-658.12818621432598</v>
      </c>
      <c r="AJ187" s="112" t="str">
        <f t="shared" si="270"/>
        <v/>
      </c>
      <c r="AK187" s="126" t="str">
        <f t="shared" si="271"/>
        <v/>
      </c>
      <c r="AL187" s="41" t="str">
        <f t="shared" si="271"/>
        <v/>
      </c>
      <c r="AM187" s="41" t="str">
        <f t="shared" si="271"/>
        <v/>
      </c>
      <c r="AN187" s="41">
        <f t="shared" si="271"/>
        <v>-132.48896317788848</v>
      </c>
      <c r="AO187" s="41" t="str">
        <f t="shared" si="271"/>
        <v/>
      </c>
      <c r="AP187" s="41">
        <f t="shared" si="271"/>
        <v>-437.19117706598888</v>
      </c>
      <c r="AQ187" s="41" t="str">
        <f t="shared" si="271"/>
        <v/>
      </c>
      <c r="AR187" s="112" t="str">
        <f t="shared" si="271"/>
        <v/>
      </c>
      <c r="AS187" s="123" t="str">
        <f t="shared" si="272"/>
        <v/>
      </c>
      <c r="AT187" s="41" t="str">
        <f t="shared" si="272"/>
        <v/>
      </c>
      <c r="AU187" s="41" t="str">
        <f t="shared" si="272"/>
        <v/>
      </c>
      <c r="AV187" s="41" t="str">
        <f t="shared" si="272"/>
        <v/>
      </c>
      <c r="AW187" s="41" t="str">
        <f t="shared" si="272"/>
        <v/>
      </c>
      <c r="AX187" s="41" t="str">
        <f t="shared" si="272"/>
        <v/>
      </c>
      <c r="AY187" s="41" t="str">
        <f t="shared" si="272"/>
        <v/>
      </c>
      <c r="AZ187" s="41" t="str">
        <f t="shared" si="272"/>
        <v/>
      </c>
      <c r="BA187" s="53"/>
      <c r="BB187" s="147" cm="1">
        <f t="array" ref="BB187:BE187">IFERROR(_xlfn._xlws.SORT(_xlfn.UNIQUE(_xlfn._xlws.FILTER($AC187:$AZ187,ISNUMBER($AC187:$AZ187)),TRUE),,,TRUE),"")</f>
        <v>-658.12818621432598</v>
      </c>
      <c r="BC187" s="51">
        <v>-437.19117706598888</v>
      </c>
      <c r="BD187" s="51">
        <v>-132.48896317788848</v>
      </c>
      <c r="BE187" s="51">
        <v>670.11233209824366</v>
      </c>
      <c r="BF187" s="51"/>
      <c r="BG187" s="51"/>
      <c r="BH187" s="51"/>
      <c r="BI187" s="51"/>
      <c r="BJ187" s="51">
        <f t="shared" si="273"/>
        <v>-441.60965002218916</v>
      </c>
      <c r="BK187" s="51">
        <f t="shared" si="273"/>
        <v>-441.60965002218916</v>
      </c>
      <c r="BL187" s="51">
        <f t="shared" si="273"/>
        <v>-441.60965002218916</v>
      </c>
      <c r="BM187" s="51">
        <f t="shared" si="273"/>
        <v>-441.60965002218916</v>
      </c>
      <c r="BN187" s="51" t="str">
        <f t="shared" si="273"/>
        <v/>
      </c>
      <c r="BO187" s="51" t="str">
        <f t="shared" si="273"/>
        <v/>
      </c>
      <c r="BP187" s="51" t="str">
        <f t="shared" si="273"/>
        <v/>
      </c>
      <c r="BQ187" s="148" t="str">
        <f t="shared" si="273"/>
        <v/>
      </c>
      <c r="BR187" s="170">
        <f t="shared" si="53"/>
        <v>4</v>
      </c>
      <c r="BS187" s="172">
        <f t="shared" si="274"/>
        <v>220.9370091483371</v>
      </c>
      <c r="BT187" s="172" t="str">
        <f t="shared" si="274"/>
        <v>hole</v>
      </c>
      <c r="BU187" s="172">
        <f t="shared" si="274"/>
        <v>802.60129527613208</v>
      </c>
      <c r="BV187" s="172">
        <f t="shared" si="274"/>
        <v>0</v>
      </c>
      <c r="BW187" s="172">
        <f t="shared" si="274"/>
        <v>0</v>
      </c>
      <c r="BX187" s="172">
        <f t="shared" si="274"/>
        <v>0</v>
      </c>
      <c r="BY187" s="173">
        <f t="shared" si="274"/>
        <v>0</v>
      </c>
      <c r="BZ187" s="123" cm="1">
        <f t="array" ref="BZ187">IF(ISEVEN(BR187),SUM(BS187:BY187),SUM(ABS(BS187:BY187)))</f>
        <v>1023.5383044244692</v>
      </c>
      <c r="CA187" s="112">
        <f t="shared" si="39"/>
        <v>27377.075988100503</v>
      </c>
      <c r="CB187" s="126">
        <f t="shared" si="275"/>
        <v>-547.65968164015749</v>
      </c>
      <c r="CC187" s="41">
        <f t="shared" si="275"/>
        <v>0</v>
      </c>
      <c r="CD187" s="41">
        <f t="shared" si="275"/>
        <v>268.81168446017756</v>
      </c>
      <c r="CE187" s="41">
        <f t="shared" si="275"/>
        <v>0</v>
      </c>
      <c r="CF187" s="41">
        <f t="shared" si="275"/>
        <v>0</v>
      </c>
      <c r="CG187" s="41">
        <f t="shared" si="275"/>
        <v>0</v>
      </c>
      <c r="CH187" s="112">
        <f t="shared" si="275"/>
        <v>0</v>
      </c>
      <c r="CI187" s="196">
        <f t="shared" si="56"/>
        <v>92.57134162034923</v>
      </c>
      <c r="CJ187" s="2">
        <f t="shared" si="57"/>
        <v>-441.60965002218916</v>
      </c>
      <c r="CK187" s="200">
        <f t="shared" ref="CK187" si="342">(CI187-xc)*COS(RADIANS(p)) + (CJ187-yc)*SIN(RADIANS(p))</f>
        <v>-24.879938281477934</v>
      </c>
      <c r="CL187" s="201">
        <f t="shared" ref="CL187:CL204" si="343">-(CI187-xc)*SIN(RADIANS(p)) +(CJ187-yc)*COS(RADIANS(p))</f>
        <v>-450.52139233694737</v>
      </c>
      <c r="CN187" s="126">
        <f t="shared" ref="CN187:CN204" si="344">+C187-yc</f>
        <v>-441.60965002218916</v>
      </c>
      <c r="CO187" s="50">
        <f t="shared" si="61"/>
        <v>1.4700621224904124E-3</v>
      </c>
      <c r="CP187" s="40">
        <f t="shared" si="44"/>
        <v>23.709682268126539</v>
      </c>
      <c r="CQ187" s="41">
        <f t="shared" si="62"/>
        <v>649101.77310821938</v>
      </c>
      <c r="CR187" s="41">
        <f t="shared" ref="CR187:CR204" si="345">+CQ187*COS(RADIANS(p))</f>
        <v>626984.1665352562</v>
      </c>
      <c r="CS187" s="41">
        <f t="shared" ref="CS187:CS204" si="346">+CQ187*SIN(RADIANS(p))</f>
        <v>167999.90109022241</v>
      </c>
      <c r="CT187" s="41">
        <f t="shared" si="65"/>
        <v>-282469779.68068409</v>
      </c>
      <c r="CU187" s="112">
        <f t="shared" si="66"/>
        <v>-4179827.1704191309</v>
      </c>
    </row>
    <row r="188" spans="2:99" x14ac:dyDescent="0.25">
      <c r="B188" s="129">
        <v>45</v>
      </c>
      <c r="C188" s="114">
        <f>+$D$77-(B188-0.5)*$G$136</f>
        <v>-468.35713555326981</v>
      </c>
      <c r="D188" s="41">
        <f t="shared" si="296"/>
        <v>-4066.1546090659913</v>
      </c>
      <c r="E188" s="41">
        <f t="shared" si="296"/>
        <v>2437.5639515947464</v>
      </c>
      <c r="F188" s="41">
        <f t="shared" si="296"/>
        <v>901.95305154841481</v>
      </c>
      <c r="G188" s="41">
        <f t="shared" si="296"/>
        <v>668.56494977832267</v>
      </c>
      <c r="H188" s="41">
        <f t="shared" si="296"/>
        <v>570.28935712153714</v>
      </c>
      <c r="I188" s="41">
        <f t="shared" si="296"/>
        <v>-815.12724186337221</v>
      </c>
      <c r="J188" s="41">
        <f t="shared" si="296"/>
        <v>-650.96121906670987</v>
      </c>
      <c r="K188" s="121">
        <f t="shared" si="296"/>
        <v>-1209.3771863554473</v>
      </c>
      <c r="L188" s="126">
        <f t="shared" si="268"/>
        <v>-3293.4139480347367</v>
      </c>
      <c r="M188" s="41">
        <f t="shared" si="268"/>
        <v>1023.3503892216519</v>
      </c>
      <c r="N188" s="41">
        <f t="shared" si="268"/>
        <v>-29.795510820659942</v>
      </c>
      <c r="O188" s="41">
        <f t="shared" si="268"/>
        <v>-147.9316311494035</v>
      </c>
      <c r="P188" s="41">
        <f t="shared" si="268"/>
        <v>-202.45130390971784</v>
      </c>
      <c r="Q188" s="41">
        <f t="shared" si="268"/>
        <v>-390.86317315144373</v>
      </c>
      <c r="R188" s="41">
        <f t="shared" si="268"/>
        <v>-443.9059829846932</v>
      </c>
      <c r="S188" s="112">
        <f t="shared" si="268"/>
        <v>-964.42821207712961</v>
      </c>
      <c r="T188" s="123">
        <f t="shared" si="269"/>
        <v>-3293.4139480347362</v>
      </c>
      <c r="U188" s="41">
        <f t="shared" si="269"/>
        <v>2013.2998828828186</v>
      </c>
      <c r="V188" s="41">
        <f t="shared" si="269"/>
        <v>694.89781546639824</v>
      </c>
      <c r="W188" s="41">
        <f t="shared" si="269"/>
        <v>423.61597550000494</v>
      </c>
      <c r="X188" s="41">
        <f t="shared" si="269"/>
        <v>-202.45130390971755</v>
      </c>
      <c r="Y188" s="41">
        <f t="shared" si="269"/>
        <v>599.0863205097229</v>
      </c>
      <c r="Z188" s="41">
        <f t="shared" si="269"/>
        <v>280.78734330236495</v>
      </c>
      <c r="AA188" s="41">
        <f t="shared" si="269"/>
        <v>-392.88060542772138</v>
      </c>
      <c r="AB188" s="53"/>
      <c r="AC188" s="126" t="str">
        <f t="shared" si="270"/>
        <v/>
      </c>
      <c r="AD188" s="41" t="str">
        <f t="shared" si="270"/>
        <v/>
      </c>
      <c r="AE188" s="41" t="str">
        <f t="shared" si="270"/>
        <v/>
      </c>
      <c r="AF188" s="41" t="str">
        <f t="shared" si="270"/>
        <v/>
      </c>
      <c r="AG188" s="41">
        <f t="shared" si="270"/>
        <v>570.28935712153714</v>
      </c>
      <c r="AH188" s="41" t="str">
        <f t="shared" si="270"/>
        <v/>
      </c>
      <c r="AI188" s="41">
        <f t="shared" si="270"/>
        <v>-650.96121906670987</v>
      </c>
      <c r="AJ188" s="112" t="str">
        <f t="shared" si="270"/>
        <v/>
      </c>
      <c r="AK188" s="126" t="str">
        <f t="shared" si="271"/>
        <v/>
      </c>
      <c r="AL188" s="41" t="str">
        <f t="shared" si="271"/>
        <v/>
      </c>
      <c r="AM188" s="41" t="str">
        <f t="shared" si="271"/>
        <v/>
      </c>
      <c r="AN188" s="41" t="str">
        <f t="shared" si="271"/>
        <v/>
      </c>
      <c r="AO188" s="41">
        <f t="shared" si="271"/>
        <v>-202.45130390971784</v>
      </c>
      <c r="AP188" s="41">
        <f t="shared" si="271"/>
        <v>-390.86317315144373</v>
      </c>
      <c r="AQ188" s="41" t="str">
        <f t="shared" si="271"/>
        <v/>
      </c>
      <c r="AR188" s="112" t="str">
        <f t="shared" si="271"/>
        <v/>
      </c>
      <c r="AS188" s="123" t="str">
        <f t="shared" si="272"/>
        <v/>
      </c>
      <c r="AT188" s="41" t="str">
        <f t="shared" si="272"/>
        <v/>
      </c>
      <c r="AU188" s="41" t="str">
        <f t="shared" si="272"/>
        <v/>
      </c>
      <c r="AV188" s="41" t="str">
        <f t="shared" si="272"/>
        <v/>
      </c>
      <c r="AW188" s="41" t="str">
        <f t="shared" si="272"/>
        <v/>
      </c>
      <c r="AX188" s="41" t="str">
        <f t="shared" si="272"/>
        <v/>
      </c>
      <c r="AY188" s="41" t="str">
        <f t="shared" si="272"/>
        <v/>
      </c>
      <c r="AZ188" s="41" t="str">
        <f t="shared" si="272"/>
        <v/>
      </c>
      <c r="BA188" s="53"/>
      <c r="BB188" s="147" cm="1">
        <f t="array" ref="BB188:BE188">IFERROR(_xlfn._xlws.SORT(_xlfn.UNIQUE(_xlfn._xlws.FILTER($AC188:$AZ188,ISNUMBER($AC188:$AZ188)),TRUE),,,TRUE),"")</f>
        <v>-650.96121906670987</v>
      </c>
      <c r="BC188" s="51">
        <v>-390.86317315144373</v>
      </c>
      <c r="BD188" s="51">
        <v>-202.45130390971784</v>
      </c>
      <c r="BE188" s="51">
        <v>570.28935712153714</v>
      </c>
      <c r="BF188" s="51"/>
      <c r="BG188" s="51"/>
      <c r="BH188" s="51"/>
      <c r="BI188" s="51"/>
      <c r="BJ188" s="51">
        <f t="shared" si="273"/>
        <v>-468.35713555326981</v>
      </c>
      <c r="BK188" s="51">
        <f t="shared" si="273"/>
        <v>-468.35713555326981</v>
      </c>
      <c r="BL188" s="51">
        <f t="shared" si="273"/>
        <v>-468.35713555326981</v>
      </c>
      <c r="BM188" s="51">
        <f t="shared" si="273"/>
        <v>-468.35713555326981</v>
      </c>
      <c r="BN188" s="51" t="str">
        <f t="shared" si="273"/>
        <v/>
      </c>
      <c r="BO188" s="51" t="str">
        <f t="shared" si="273"/>
        <v/>
      </c>
      <c r="BP188" s="51" t="str">
        <f t="shared" si="273"/>
        <v/>
      </c>
      <c r="BQ188" s="148" t="str">
        <f t="shared" si="273"/>
        <v/>
      </c>
      <c r="BR188" s="170">
        <f t="shared" si="53"/>
        <v>4</v>
      </c>
      <c r="BS188" s="172">
        <f t="shared" si="274"/>
        <v>260.09804591526614</v>
      </c>
      <c r="BT188" s="172" t="str">
        <f t="shared" si="274"/>
        <v>hole</v>
      </c>
      <c r="BU188" s="172">
        <f t="shared" si="274"/>
        <v>772.74066103125494</v>
      </c>
      <c r="BV188" s="172">
        <f t="shared" si="274"/>
        <v>0</v>
      </c>
      <c r="BW188" s="172">
        <f t="shared" si="274"/>
        <v>0</v>
      </c>
      <c r="BX188" s="172">
        <f t="shared" si="274"/>
        <v>0</v>
      </c>
      <c r="BY188" s="173">
        <f t="shared" si="274"/>
        <v>0</v>
      </c>
      <c r="BZ188" s="123" cm="1">
        <f t="array" ref="BZ188">IF(ISEVEN(BR188),SUM(BS188:BY188),SUM(ABS(BS188:BY188)))</f>
        <v>1032.8387069465211</v>
      </c>
      <c r="CA188" s="112">
        <f t="shared" si="39"/>
        <v>27625.838369992314</v>
      </c>
      <c r="CB188" s="126">
        <f t="shared" si="275"/>
        <v>-520.91219610907683</v>
      </c>
      <c r="CC188" s="41">
        <f t="shared" si="275"/>
        <v>0</v>
      </c>
      <c r="CD188" s="41">
        <f t="shared" si="275"/>
        <v>183.91902660590964</v>
      </c>
      <c r="CE188" s="41">
        <f t="shared" si="275"/>
        <v>0</v>
      </c>
      <c r="CF188" s="41">
        <f t="shared" si="275"/>
        <v>0</v>
      </c>
      <c r="CG188" s="41">
        <f t="shared" si="275"/>
        <v>0</v>
      </c>
      <c r="CH188" s="112">
        <f t="shared" si="275"/>
        <v>0</v>
      </c>
      <c r="CI188" s="196">
        <f t="shared" si="56"/>
        <v>6.4225574135248431</v>
      </c>
      <c r="CJ188" s="2">
        <f t="shared" si="57"/>
        <v>-468.35713555326981</v>
      </c>
      <c r="CK188" s="200">
        <f t="shared" ref="CK188" si="347">(CI188-xc)*COS(RADIANS(p)) + (CJ188-yc)*SIN(RADIANS(p))</f>
        <v>-115.01603251430119</v>
      </c>
      <c r="CL188" s="201">
        <f t="shared" ref="CL188:CL205" si="348">-(CI188-xc)*SIN(RADIANS(p)) +(CJ188-yc)*COS(RADIANS(p))</f>
        <v>-454.06053333455793</v>
      </c>
      <c r="CN188" s="126">
        <f t="shared" ref="CN188:CN205" si="349">+C188-yc</f>
        <v>-468.35713555326981</v>
      </c>
      <c r="CO188" s="50">
        <f t="shared" si="61"/>
        <v>1.4040621224904128E-3</v>
      </c>
      <c r="CP188" s="40">
        <f t="shared" si="44"/>
        <v>23.235970044202219</v>
      </c>
      <c r="CQ188" s="41">
        <f t="shared" si="62"/>
        <v>641913.15281111363</v>
      </c>
      <c r="CR188" s="41">
        <f t="shared" ref="CR188:CR205" si="350">+CQ188*COS(RADIANS(p))</f>
        <v>620040.49253489589</v>
      </c>
      <c r="CS188" s="41">
        <f t="shared" ref="CS188:CS205" si="351">+CQ188*SIN(RADIANS(p))</f>
        <v>166139.34924932092</v>
      </c>
      <c r="CT188" s="41">
        <f t="shared" si="65"/>
        <v>-281535916.72941679</v>
      </c>
      <c r="CU188" s="112">
        <f t="shared" si="66"/>
        <v>-19108688.795164734</v>
      </c>
    </row>
    <row r="189" spans="2:99" x14ac:dyDescent="0.25">
      <c r="B189" s="129">
        <v>46</v>
      </c>
      <c r="C189" s="114">
        <f>+$D$77-(B189-0.5)*$G$136</f>
        <v>-495.1046210843507</v>
      </c>
      <c r="D189" s="41">
        <f t="shared" si="296"/>
        <v>-4165.9775840426983</v>
      </c>
      <c r="E189" s="41">
        <f t="shared" si="296"/>
        <v>2483.8919555092921</v>
      </c>
      <c r="F189" s="41">
        <f t="shared" si="296"/>
        <v>909.12001869603102</v>
      </c>
      <c r="G189" s="41">
        <f t="shared" si="296"/>
        <v>653.12228180680745</v>
      </c>
      <c r="H189" s="41">
        <f t="shared" si="296"/>
        <v>470.46638214482971</v>
      </c>
      <c r="I189" s="41">
        <f t="shared" si="296"/>
        <v>-768.79923794882666</v>
      </c>
      <c r="J189" s="41">
        <f t="shared" si="296"/>
        <v>-643.79425191909354</v>
      </c>
      <c r="K189" s="121">
        <f t="shared" si="296"/>
        <v>-1224.8198543269625</v>
      </c>
      <c r="L189" s="126">
        <f t="shared" si="268"/>
        <v>-3393.2369230114437</v>
      </c>
      <c r="M189" s="41">
        <f t="shared" si="268"/>
        <v>1069.6783931361972</v>
      </c>
      <c r="N189" s="41">
        <f t="shared" si="268"/>
        <v>-22.62854367304368</v>
      </c>
      <c r="O189" s="41">
        <f t="shared" si="268"/>
        <v>-163.37429912091866</v>
      </c>
      <c r="P189" s="41">
        <f t="shared" si="268"/>
        <v>-302.27427888642512</v>
      </c>
      <c r="Q189" s="41">
        <f t="shared" si="268"/>
        <v>-344.53516923689824</v>
      </c>
      <c r="R189" s="41">
        <f t="shared" si="268"/>
        <v>-436.73901583707692</v>
      </c>
      <c r="S189" s="112">
        <f t="shared" si="268"/>
        <v>-979.87088004864472</v>
      </c>
      <c r="T189" s="123">
        <f t="shared" si="269"/>
        <v>-3393.2369230114437</v>
      </c>
      <c r="U189" s="41">
        <f t="shared" si="269"/>
        <v>2059.6278867973642</v>
      </c>
      <c r="V189" s="41">
        <f t="shared" si="269"/>
        <v>702.06478261401446</v>
      </c>
      <c r="W189" s="41">
        <f t="shared" si="269"/>
        <v>408.17330752848977</v>
      </c>
      <c r="X189" s="41">
        <f t="shared" si="269"/>
        <v>-302.27427888642484</v>
      </c>
      <c r="Y189" s="41">
        <f t="shared" si="269"/>
        <v>645.41432442426844</v>
      </c>
      <c r="Z189" s="41">
        <f t="shared" si="269"/>
        <v>287.95431044998122</v>
      </c>
      <c r="AA189" s="41">
        <f t="shared" si="269"/>
        <v>-408.3232733992366</v>
      </c>
      <c r="AB189" s="53"/>
      <c r="AC189" s="126" t="str">
        <f t="shared" si="270"/>
        <v/>
      </c>
      <c r="AD189" s="41" t="str">
        <f t="shared" si="270"/>
        <v/>
      </c>
      <c r="AE189" s="41" t="str">
        <f t="shared" si="270"/>
        <v/>
      </c>
      <c r="AF189" s="41" t="str">
        <f t="shared" si="270"/>
        <v/>
      </c>
      <c r="AG189" s="41">
        <f t="shared" si="270"/>
        <v>470.46638214482971</v>
      </c>
      <c r="AH189" s="41" t="str">
        <f t="shared" si="270"/>
        <v/>
      </c>
      <c r="AI189" s="41">
        <f t="shared" si="270"/>
        <v>-643.79425191909354</v>
      </c>
      <c r="AJ189" s="112" t="str">
        <f t="shared" si="270"/>
        <v/>
      </c>
      <c r="AK189" s="126" t="str">
        <f t="shared" si="271"/>
        <v/>
      </c>
      <c r="AL189" s="41" t="str">
        <f t="shared" si="271"/>
        <v/>
      </c>
      <c r="AM189" s="41" t="str">
        <f t="shared" si="271"/>
        <v/>
      </c>
      <c r="AN189" s="41" t="str">
        <f t="shared" si="271"/>
        <v/>
      </c>
      <c r="AO189" s="41">
        <f t="shared" si="271"/>
        <v>-302.27427888642512</v>
      </c>
      <c r="AP189" s="41">
        <f t="shared" si="271"/>
        <v>-344.53516923689824</v>
      </c>
      <c r="AQ189" s="41" t="str">
        <f t="shared" si="271"/>
        <v/>
      </c>
      <c r="AR189" s="112" t="str">
        <f t="shared" si="271"/>
        <v/>
      </c>
      <c r="AS189" s="123" t="str">
        <f t="shared" si="272"/>
        <v/>
      </c>
      <c r="AT189" s="41" t="str">
        <f t="shared" si="272"/>
        <v/>
      </c>
      <c r="AU189" s="41" t="str">
        <f t="shared" si="272"/>
        <v/>
      </c>
      <c r="AV189" s="41" t="str">
        <f t="shared" si="272"/>
        <v/>
      </c>
      <c r="AW189" s="41" t="str">
        <f t="shared" si="272"/>
        <v/>
      </c>
      <c r="AX189" s="41" t="str">
        <f t="shared" si="272"/>
        <v/>
      </c>
      <c r="AY189" s="41" t="str">
        <f t="shared" si="272"/>
        <v/>
      </c>
      <c r="AZ189" s="41" t="str">
        <f t="shared" si="272"/>
        <v/>
      </c>
      <c r="BA189" s="53"/>
      <c r="BB189" s="147" cm="1">
        <f t="array" ref="BB189:BE189">IFERROR(_xlfn._xlws.SORT(_xlfn.UNIQUE(_xlfn._xlws.FILTER($AC189:$AZ189,ISNUMBER($AC189:$AZ189)),TRUE),,,TRUE),"")</f>
        <v>-643.79425191909354</v>
      </c>
      <c r="BC189" s="51">
        <v>-344.53516923689824</v>
      </c>
      <c r="BD189" s="51">
        <v>-302.27427888642512</v>
      </c>
      <c r="BE189" s="51">
        <v>470.46638214482971</v>
      </c>
      <c r="BF189" s="51"/>
      <c r="BG189" s="51"/>
      <c r="BH189" s="51"/>
      <c r="BI189" s="51"/>
      <c r="BJ189" s="51">
        <f t="shared" si="273"/>
        <v>-495.1046210843507</v>
      </c>
      <c r="BK189" s="51">
        <f t="shared" si="273"/>
        <v>-495.1046210843507</v>
      </c>
      <c r="BL189" s="51">
        <f t="shared" si="273"/>
        <v>-495.1046210843507</v>
      </c>
      <c r="BM189" s="51">
        <f t="shared" si="273"/>
        <v>-495.1046210843507</v>
      </c>
      <c r="BN189" s="51" t="str">
        <f t="shared" si="273"/>
        <v/>
      </c>
      <c r="BO189" s="51" t="str">
        <f t="shared" si="273"/>
        <v/>
      </c>
      <c r="BP189" s="51" t="str">
        <f t="shared" si="273"/>
        <v/>
      </c>
      <c r="BQ189" s="148" t="str">
        <f t="shared" si="273"/>
        <v/>
      </c>
      <c r="BR189" s="170">
        <f t="shared" si="53"/>
        <v>4</v>
      </c>
      <c r="BS189" s="172">
        <f t="shared" si="274"/>
        <v>299.2590826821953</v>
      </c>
      <c r="BT189" s="172" t="str">
        <f t="shared" si="274"/>
        <v>hole</v>
      </c>
      <c r="BU189" s="172">
        <f t="shared" si="274"/>
        <v>772.74066103125483</v>
      </c>
      <c r="BV189" s="172">
        <f t="shared" si="274"/>
        <v>0</v>
      </c>
      <c r="BW189" s="172">
        <f t="shared" si="274"/>
        <v>0</v>
      </c>
      <c r="BX189" s="172">
        <f t="shared" si="274"/>
        <v>0</v>
      </c>
      <c r="BY189" s="173">
        <f t="shared" si="274"/>
        <v>0</v>
      </c>
      <c r="BZ189" s="123" cm="1">
        <f t="array" ref="BZ189">IF(ISEVEN(BR189),SUM(BS189:BY189),SUM(ABS(BS189:BY189)))</f>
        <v>1071.9997437134502</v>
      </c>
      <c r="CA189" s="112">
        <f t="shared" si="39"/>
        <v>28673.297634297876</v>
      </c>
      <c r="CB189" s="126">
        <f t="shared" si="275"/>
        <v>-494.16471057799589</v>
      </c>
      <c r="CC189" s="41">
        <f t="shared" si="275"/>
        <v>0</v>
      </c>
      <c r="CD189" s="41">
        <f t="shared" si="275"/>
        <v>84.096051629202293</v>
      </c>
      <c r="CE189" s="41">
        <f t="shared" si="275"/>
        <v>0</v>
      </c>
      <c r="CF189" s="41">
        <f t="shared" si="275"/>
        <v>0</v>
      </c>
      <c r="CG189" s="41">
        <f t="shared" si="275"/>
        <v>0</v>
      </c>
      <c r="CH189" s="112">
        <f t="shared" si="275"/>
        <v>0</v>
      </c>
      <c r="CI189" s="196">
        <f t="shared" si="56"/>
        <v>-77.331025442459847</v>
      </c>
      <c r="CJ189" s="2">
        <f t="shared" si="57"/>
        <v>-495.1046210843507</v>
      </c>
      <c r="CK189" s="200">
        <f t="shared" ref="CK189" si="352">(CI189-xc)*COS(RADIANS(p)) + (CJ189-yc)*SIN(RADIANS(p))</f>
        <v>-202.83853990318599</v>
      </c>
      <c r="CL189" s="201">
        <f t="shared" ref="CL189:CL206" si="353">-(CI189-xc)*SIN(RADIANS(p)) +(CJ189-yc)*COS(RADIANS(p))</f>
        <v>-458.21959805862133</v>
      </c>
      <c r="CN189" s="126">
        <f t="shared" ref="CN189:CN206" si="354">+C189-yc</f>
        <v>-495.1046210843507</v>
      </c>
      <c r="CO189" s="50">
        <f t="shared" si="61"/>
        <v>1.3380621224904127E-3</v>
      </c>
      <c r="CP189" s="40">
        <f t="shared" si="44"/>
        <v>22.706718820277906</v>
      </c>
      <c r="CQ189" s="41">
        <f t="shared" si="62"/>
        <v>651076.50703214156</v>
      </c>
      <c r="CR189" s="41">
        <f t="shared" ref="CR189:CR206" si="355">+CQ189*COS(RADIANS(p))</f>
        <v>628891.61303242168</v>
      </c>
      <c r="CS189" s="41">
        <f t="shared" ref="CS189:CS206" si="356">+CQ189*SIN(RADIANS(p))</f>
        <v>168510.9998387435</v>
      </c>
      <c r="CT189" s="41">
        <f t="shared" si="65"/>
        <v>-288170462.14615428</v>
      </c>
      <c r="CU189" s="112">
        <f t="shared" si="66"/>
        <v>-34180525.164916739</v>
      </c>
    </row>
    <row r="190" spans="2:99" x14ac:dyDescent="0.25">
      <c r="B190" s="129">
        <v>47</v>
      </c>
      <c r="C190" s="114">
        <f>+$D$77-(B190-0.5)*$G$136</f>
        <v>-521.85210661543158</v>
      </c>
      <c r="D190" s="41">
        <f t="shared" si="296"/>
        <v>-4265.800559019407</v>
      </c>
      <c r="E190" s="41">
        <f t="shared" si="296"/>
        <v>2530.2199594238377</v>
      </c>
      <c r="F190" s="41">
        <f t="shared" si="296"/>
        <v>916.28698584364736</v>
      </c>
      <c r="G190" s="41">
        <f t="shared" si="296"/>
        <v>637.67961383529234</v>
      </c>
      <c r="H190" s="41">
        <f t="shared" si="296"/>
        <v>370.64340716812245</v>
      </c>
      <c r="I190" s="41">
        <f t="shared" si="296"/>
        <v>-722.47123403428122</v>
      </c>
      <c r="J190" s="41">
        <f t="shared" si="296"/>
        <v>-636.62728477147732</v>
      </c>
      <c r="K190" s="121">
        <f t="shared" si="296"/>
        <v>-1240.2625222984777</v>
      </c>
      <c r="L190" s="126">
        <f t="shared" ref="L190:S193" si="357">IF(D$63-E$63=0,"",(-(E$62-D$62)*$C190-(D$62*E$63-E$62*D$63))/(D$63-E$63))</f>
        <v>-3493.0598979881515</v>
      </c>
      <c r="M190" s="41">
        <f t="shared" si="357"/>
        <v>1116.0063970507429</v>
      </c>
      <c r="N190" s="41">
        <f t="shared" si="357"/>
        <v>-15.461576525427416</v>
      </c>
      <c r="O190" s="41">
        <f t="shared" si="357"/>
        <v>-178.81696709243386</v>
      </c>
      <c r="P190" s="41">
        <f t="shared" si="357"/>
        <v>-402.09725386313244</v>
      </c>
      <c r="Q190" s="41">
        <f t="shared" si="357"/>
        <v>-298.20716532235269</v>
      </c>
      <c r="R190" s="41">
        <f t="shared" si="357"/>
        <v>-429.5720486894607</v>
      </c>
      <c r="S190" s="112">
        <f t="shared" si="357"/>
        <v>-995.31354802015994</v>
      </c>
      <c r="T190" s="123">
        <f t="shared" ref="T190:AA193" si="358">IF(D$68-E$68=0,"",(-(E$67-D$67)*$C190-(D$67*E$68-E$67*D$68))/(D$68-E$68))</f>
        <v>-3493.0598979881515</v>
      </c>
      <c r="U190" s="41">
        <f t="shared" si="358"/>
        <v>2105.9558907119099</v>
      </c>
      <c r="V190" s="41">
        <f t="shared" si="358"/>
        <v>709.23174976163068</v>
      </c>
      <c r="W190" s="41">
        <f t="shared" si="358"/>
        <v>392.73063955697455</v>
      </c>
      <c r="X190" s="41">
        <f t="shared" si="358"/>
        <v>-402.09725386313215</v>
      </c>
      <c r="Y190" s="41">
        <f t="shared" si="358"/>
        <v>691.74232833881399</v>
      </c>
      <c r="Z190" s="41">
        <f t="shared" si="358"/>
        <v>295.12127759759744</v>
      </c>
      <c r="AA190" s="41">
        <f t="shared" si="358"/>
        <v>-423.76594137075176</v>
      </c>
      <c r="AB190" s="53"/>
      <c r="AC190" s="126" t="str">
        <f t="shared" ref="AC190:AJ193" si="359">IF(IF(D$57=E$57,AND($C190&gt;=MIN(D$58,E$58),$C190&lt;=MAX(D$58,E$58)),AND(D190&gt;=MIN(D$57,E$57),D190&lt;=MAX(D$57,E$57))),D190,"")</f>
        <v/>
      </c>
      <c r="AD190" s="41" t="str">
        <f t="shared" si="359"/>
        <v/>
      </c>
      <c r="AE190" s="41" t="str">
        <f t="shared" si="359"/>
        <v/>
      </c>
      <c r="AF190" s="41" t="str">
        <f t="shared" si="359"/>
        <v/>
      </c>
      <c r="AG190" s="41">
        <f t="shared" si="359"/>
        <v>370.64340716812245</v>
      </c>
      <c r="AH190" s="41" t="str">
        <f t="shared" si="359"/>
        <v/>
      </c>
      <c r="AI190" s="41">
        <f t="shared" si="359"/>
        <v>-636.62728477147732</v>
      </c>
      <c r="AJ190" s="112" t="str">
        <f t="shared" si="359"/>
        <v/>
      </c>
      <c r="AK190" s="126" t="str">
        <f t="shared" ref="AK190:AR193" si="360">IF(IF(D$62=E$62,AND($C190&gt;=MIN(D$63,E$63),$C190&lt;=MAX(D$63,E$63)),AND(L190&gt;=MIN(D$62,E$62),L190&lt;=MAX(D$62,E$62))),L190,"")</f>
        <v/>
      </c>
      <c r="AL190" s="41" t="str">
        <f t="shared" si="360"/>
        <v/>
      </c>
      <c r="AM190" s="41" t="str">
        <f t="shared" si="360"/>
        <v/>
      </c>
      <c r="AN190" s="41" t="str">
        <f t="shared" si="360"/>
        <v/>
      </c>
      <c r="AO190" s="41" t="str">
        <f t="shared" si="360"/>
        <v/>
      </c>
      <c r="AP190" s="41" t="str">
        <f t="shared" si="360"/>
        <v/>
      </c>
      <c r="AQ190" s="41" t="str">
        <f t="shared" si="360"/>
        <v/>
      </c>
      <c r="AR190" s="112" t="str">
        <f t="shared" si="360"/>
        <v/>
      </c>
      <c r="AS190" s="123" t="str">
        <f t="shared" ref="AS190:AZ193" si="361">IF(IF(D$67=E$67,AND($C190&gt;=MIN(D$68,E$68),$C190&lt;=MAX(D$68,E$68)),AND(T190&gt;=MIN(D$67,E$67),T190&lt;=MAX(D$67,E$67))),T190,"")</f>
        <v/>
      </c>
      <c r="AT190" s="41" t="str">
        <f t="shared" si="361"/>
        <v/>
      </c>
      <c r="AU190" s="41" t="str">
        <f t="shared" si="361"/>
        <v/>
      </c>
      <c r="AV190" s="41" t="str">
        <f t="shared" si="361"/>
        <v/>
      </c>
      <c r="AW190" s="41" t="str">
        <f t="shared" si="361"/>
        <v/>
      </c>
      <c r="AX190" s="41" t="str">
        <f t="shared" si="361"/>
        <v/>
      </c>
      <c r="AY190" s="41" t="str">
        <f t="shared" si="361"/>
        <v/>
      </c>
      <c r="AZ190" s="41" t="str">
        <f t="shared" si="361"/>
        <v/>
      </c>
      <c r="BA190" s="53"/>
      <c r="BB190" s="147" cm="1">
        <f t="array" ref="BB190:BC190">IFERROR(_xlfn._xlws.SORT(_xlfn.UNIQUE(_xlfn._xlws.FILTER($AC190:$AZ190,ISNUMBER($AC190:$AZ190)),TRUE),,,TRUE),"")</f>
        <v>-636.62728477147732</v>
      </c>
      <c r="BC190" s="51">
        <v>370.64340716812245</v>
      </c>
      <c r="BD190" s="51"/>
      <c r="BE190" s="51"/>
      <c r="BF190" s="51"/>
      <c r="BG190" s="51"/>
      <c r="BH190" s="51"/>
      <c r="BI190" s="51"/>
      <c r="BJ190" s="51">
        <f t="shared" ref="BJ190:BQ193" si="362">IF(ISNUMBER(BB190),$C190,"")</f>
        <v>-521.85210661543158</v>
      </c>
      <c r="BK190" s="51">
        <f t="shared" si="362"/>
        <v>-521.85210661543158</v>
      </c>
      <c r="BL190" s="51" t="str">
        <f t="shared" si="362"/>
        <v/>
      </c>
      <c r="BM190" s="51" t="str">
        <f t="shared" si="362"/>
        <v/>
      </c>
      <c r="BN190" s="51" t="str">
        <f t="shared" si="362"/>
        <v/>
      </c>
      <c r="BO190" s="51" t="str">
        <f t="shared" si="362"/>
        <v/>
      </c>
      <c r="BP190" s="51" t="str">
        <f t="shared" si="362"/>
        <v/>
      </c>
      <c r="BQ190" s="148" t="str">
        <f t="shared" si="362"/>
        <v/>
      </c>
      <c r="BR190" s="170">
        <f t="shared" si="53"/>
        <v>2</v>
      </c>
      <c r="BS190" s="172">
        <f t="shared" ref="BS190:BY193" si="363">IF(ISNUMBER(BC190),IF(ISEVEN(BB$143),"hole",(BC190-BB190)),0)</f>
        <v>1007.2706919395998</v>
      </c>
      <c r="BT190" s="172">
        <f t="shared" si="363"/>
        <v>0</v>
      </c>
      <c r="BU190" s="172">
        <f t="shared" si="363"/>
        <v>0</v>
      </c>
      <c r="BV190" s="172">
        <f t="shared" si="363"/>
        <v>0</v>
      </c>
      <c r="BW190" s="172">
        <f t="shared" si="363"/>
        <v>0</v>
      </c>
      <c r="BX190" s="172">
        <f t="shared" si="363"/>
        <v>0</v>
      </c>
      <c r="BY190" s="173">
        <f t="shared" si="363"/>
        <v>0</v>
      </c>
      <c r="BZ190" s="123" cm="1">
        <f t="array" ref="BZ190">IF(ISEVEN(BR190),SUM(BS190:BY190),SUM(ABS(BS190:BY190)))</f>
        <v>1007.2706919395998</v>
      </c>
      <c r="CA190" s="112">
        <f t="shared" si="39"/>
        <v>26941.95825853623</v>
      </c>
      <c r="CB190" s="126">
        <f t="shared" si="275"/>
        <v>-132.99193880167741</v>
      </c>
      <c r="CC190" s="41">
        <f t="shared" si="275"/>
        <v>0</v>
      </c>
      <c r="CD190" s="41">
        <f t="shared" si="275"/>
        <v>0</v>
      </c>
      <c r="CE190" s="41">
        <f t="shared" si="275"/>
        <v>0</v>
      </c>
      <c r="CF190" s="41">
        <f t="shared" si="275"/>
        <v>0</v>
      </c>
      <c r="CG190" s="41">
        <f t="shared" si="275"/>
        <v>0</v>
      </c>
      <c r="CH190" s="112">
        <f t="shared" si="275"/>
        <v>0</v>
      </c>
      <c r="CI190" s="196">
        <f t="shared" si="56"/>
        <v>-132.99193880167741</v>
      </c>
      <c r="CJ190" s="2">
        <f t="shared" si="57"/>
        <v>-521.85210661543158</v>
      </c>
      <c r="CK190" s="200">
        <f t="shared" ref="CK190" si="364">(CI190-xc)*COS(RADIANS(p)) + (CJ190-yc)*SIN(RADIANS(p))</f>
        <v>-263.5256122957403</v>
      </c>
      <c r="CL190" s="201">
        <f t="shared" ref="CL190:CL207" si="365">-(CI190-xc)*SIN(RADIANS(p)) +(CJ190-yc)*COS(RADIANS(p))</f>
        <v>-469.64958067621865</v>
      </c>
      <c r="CN190" s="126">
        <f t="shared" ref="CN190:CN207" si="366">+C190-yc</f>
        <v>-521.85210661543158</v>
      </c>
      <c r="CO190" s="50">
        <f t="shared" si="61"/>
        <v>1.2720621224904126E-3</v>
      </c>
      <c r="CP190" s="40">
        <f t="shared" si="44"/>
        <v>22.121928596353584</v>
      </c>
      <c r="CQ190" s="41">
        <f t="shared" si="62"/>
        <v>596008.07684127719</v>
      </c>
      <c r="CR190" s="41">
        <f t="shared" ref="CR190:CR207" si="367">+CQ190*COS(RADIANS(p))</f>
        <v>575699.59409786924</v>
      </c>
      <c r="CS190" s="41">
        <f t="shared" ref="CS190:CS207" si="368">+CQ190*SIN(RADIANS(p))</f>
        <v>154258.24132144917</v>
      </c>
      <c r="CT190" s="41">
        <f t="shared" si="65"/>
        <v>-270377072.96353358</v>
      </c>
      <c r="CU190" s="112">
        <f t="shared" si="66"/>
        <v>-40650997.495898962</v>
      </c>
    </row>
    <row r="191" spans="2:99" x14ac:dyDescent="0.25">
      <c r="B191" s="129">
        <v>48</v>
      </c>
      <c r="C191" s="114">
        <f>+$D$77-(B191-0.5)*$G$136</f>
        <v>-548.59959214651246</v>
      </c>
      <c r="D191" s="41">
        <f t="shared" si="296"/>
        <v>-4365.6235339961131</v>
      </c>
      <c r="E191" s="41">
        <f t="shared" si="296"/>
        <v>2576.5479633383829</v>
      </c>
      <c r="F191" s="41">
        <f t="shared" si="296"/>
        <v>923.45395299126358</v>
      </c>
      <c r="G191" s="41">
        <f t="shared" si="296"/>
        <v>622.23694586377712</v>
      </c>
      <c r="H191" s="41">
        <f t="shared" si="296"/>
        <v>270.82043219141519</v>
      </c>
      <c r="I191" s="41">
        <f t="shared" si="296"/>
        <v>-676.14323011973579</v>
      </c>
      <c r="J191" s="41">
        <f t="shared" si="296"/>
        <v>-629.46031762386099</v>
      </c>
      <c r="K191" s="121">
        <f t="shared" si="296"/>
        <v>-1255.705190269993</v>
      </c>
      <c r="L191" s="126">
        <f t="shared" si="357"/>
        <v>-3592.882872964859</v>
      </c>
      <c r="M191" s="41">
        <f t="shared" si="357"/>
        <v>1162.3344009652883</v>
      </c>
      <c r="N191" s="41">
        <f t="shared" si="357"/>
        <v>-8.2946093778111525</v>
      </c>
      <c r="O191" s="41">
        <f t="shared" si="357"/>
        <v>-194.25963506394902</v>
      </c>
      <c r="P191" s="41">
        <f t="shared" si="357"/>
        <v>-501.92022883983969</v>
      </c>
      <c r="Q191" s="41">
        <f t="shared" si="357"/>
        <v>-251.87916140780723</v>
      </c>
      <c r="R191" s="41">
        <f t="shared" si="357"/>
        <v>-422.40508154184442</v>
      </c>
      <c r="S191" s="112">
        <f t="shared" si="357"/>
        <v>-1010.756215991675</v>
      </c>
      <c r="T191" s="123">
        <f t="shared" si="358"/>
        <v>-3592.8828729648585</v>
      </c>
      <c r="U191" s="41">
        <f t="shared" si="358"/>
        <v>2152.2838946264551</v>
      </c>
      <c r="V191" s="41">
        <f t="shared" si="358"/>
        <v>716.3987169092469</v>
      </c>
      <c r="W191" s="41">
        <f t="shared" si="358"/>
        <v>377.28797158545945</v>
      </c>
      <c r="X191" s="41">
        <f t="shared" si="358"/>
        <v>-501.92022883983941</v>
      </c>
      <c r="Y191" s="41">
        <f t="shared" si="358"/>
        <v>738.07033225335942</v>
      </c>
      <c r="Z191" s="41">
        <f t="shared" si="358"/>
        <v>302.28824474521372</v>
      </c>
      <c r="AA191" s="41">
        <f t="shared" si="358"/>
        <v>-439.20860934226687</v>
      </c>
      <c r="AB191" s="53"/>
      <c r="AC191" s="126" t="str">
        <f t="shared" si="359"/>
        <v/>
      </c>
      <c r="AD191" s="41" t="str">
        <f t="shared" si="359"/>
        <v/>
      </c>
      <c r="AE191" s="41" t="str">
        <f t="shared" si="359"/>
        <v/>
      </c>
      <c r="AF191" s="41" t="str">
        <f t="shared" si="359"/>
        <v/>
      </c>
      <c r="AG191" s="41">
        <f t="shared" si="359"/>
        <v>270.82043219141519</v>
      </c>
      <c r="AH191" s="41" t="str">
        <f t="shared" si="359"/>
        <v/>
      </c>
      <c r="AI191" s="41">
        <f t="shared" si="359"/>
        <v>-629.46031762386099</v>
      </c>
      <c r="AJ191" s="112" t="str">
        <f t="shared" si="359"/>
        <v/>
      </c>
      <c r="AK191" s="126" t="str">
        <f t="shared" si="360"/>
        <v/>
      </c>
      <c r="AL191" s="41" t="str">
        <f t="shared" si="360"/>
        <v/>
      </c>
      <c r="AM191" s="41" t="str">
        <f t="shared" si="360"/>
        <v/>
      </c>
      <c r="AN191" s="41" t="str">
        <f t="shared" si="360"/>
        <v/>
      </c>
      <c r="AO191" s="41" t="str">
        <f t="shared" si="360"/>
        <v/>
      </c>
      <c r="AP191" s="41" t="str">
        <f t="shared" si="360"/>
        <v/>
      </c>
      <c r="AQ191" s="41" t="str">
        <f t="shared" si="360"/>
        <v/>
      </c>
      <c r="AR191" s="112" t="str">
        <f t="shared" si="360"/>
        <v/>
      </c>
      <c r="AS191" s="123" t="str">
        <f t="shared" si="361"/>
        <v/>
      </c>
      <c r="AT191" s="41" t="str">
        <f t="shared" si="361"/>
        <v/>
      </c>
      <c r="AU191" s="41" t="str">
        <f t="shared" si="361"/>
        <v/>
      </c>
      <c r="AV191" s="41" t="str">
        <f t="shared" si="361"/>
        <v/>
      </c>
      <c r="AW191" s="41" t="str">
        <f t="shared" si="361"/>
        <v/>
      </c>
      <c r="AX191" s="41" t="str">
        <f t="shared" si="361"/>
        <v/>
      </c>
      <c r="AY191" s="41" t="str">
        <f t="shared" si="361"/>
        <v/>
      </c>
      <c r="AZ191" s="41" t="str">
        <f t="shared" si="361"/>
        <v/>
      </c>
      <c r="BA191" s="53"/>
      <c r="BB191" s="147" cm="1">
        <f t="array" ref="BB191:BC191">IFERROR(_xlfn._xlws.SORT(_xlfn.UNIQUE(_xlfn._xlws.FILTER($AC191:$AZ191,ISNUMBER($AC191:$AZ191)),TRUE),,,TRUE),"")</f>
        <v>-629.46031762386099</v>
      </c>
      <c r="BC191" s="51">
        <v>270.82043219141519</v>
      </c>
      <c r="BD191" s="51"/>
      <c r="BE191" s="51"/>
      <c r="BF191" s="51"/>
      <c r="BG191" s="51"/>
      <c r="BH191" s="51"/>
      <c r="BI191" s="51"/>
      <c r="BJ191" s="51">
        <f t="shared" si="362"/>
        <v>-548.59959214651246</v>
      </c>
      <c r="BK191" s="51">
        <f t="shared" si="362"/>
        <v>-548.59959214651246</v>
      </c>
      <c r="BL191" s="51" t="str">
        <f t="shared" si="362"/>
        <v/>
      </c>
      <c r="BM191" s="51" t="str">
        <f t="shared" si="362"/>
        <v/>
      </c>
      <c r="BN191" s="51" t="str">
        <f t="shared" si="362"/>
        <v/>
      </c>
      <c r="BO191" s="51" t="str">
        <f t="shared" si="362"/>
        <v/>
      </c>
      <c r="BP191" s="51" t="str">
        <f t="shared" si="362"/>
        <v/>
      </c>
      <c r="BQ191" s="148" t="str">
        <f t="shared" si="362"/>
        <v/>
      </c>
      <c r="BR191" s="170">
        <f t="shared" si="53"/>
        <v>2</v>
      </c>
      <c r="BS191" s="172">
        <f t="shared" si="363"/>
        <v>900.28074981527618</v>
      </c>
      <c r="BT191" s="172">
        <f t="shared" si="363"/>
        <v>0</v>
      </c>
      <c r="BU191" s="172">
        <f t="shared" si="363"/>
        <v>0</v>
      </c>
      <c r="BV191" s="172">
        <f t="shared" si="363"/>
        <v>0</v>
      </c>
      <c r="BW191" s="172">
        <f t="shared" si="363"/>
        <v>0</v>
      </c>
      <c r="BX191" s="172">
        <f t="shared" si="363"/>
        <v>0</v>
      </c>
      <c r="BY191" s="173">
        <f t="shared" si="363"/>
        <v>0</v>
      </c>
      <c r="BZ191" s="123" cm="1">
        <f t="array" ref="BZ191">IF(ISEVEN(BR191),SUM(BS191:BY191),SUM(ABS(BS191:BY191)))</f>
        <v>900.28074981527618</v>
      </c>
      <c r="CA191" s="112">
        <f t="shared" si="39"/>
        <v>24080.246329594705</v>
      </c>
      <c r="CB191" s="126">
        <f t="shared" si="275"/>
        <v>-179.3199427162229</v>
      </c>
      <c r="CC191" s="41">
        <f t="shared" si="275"/>
        <v>0</v>
      </c>
      <c r="CD191" s="41">
        <f t="shared" si="275"/>
        <v>0</v>
      </c>
      <c r="CE191" s="41">
        <f t="shared" si="275"/>
        <v>0</v>
      </c>
      <c r="CF191" s="41">
        <f t="shared" si="275"/>
        <v>0</v>
      </c>
      <c r="CG191" s="41">
        <f t="shared" si="275"/>
        <v>0</v>
      </c>
      <c r="CH191" s="112">
        <f t="shared" si="275"/>
        <v>0</v>
      </c>
      <c r="CI191" s="196">
        <f t="shared" si="56"/>
        <v>-179.3199427162229</v>
      </c>
      <c r="CJ191" s="2">
        <f t="shared" si="57"/>
        <v>-548.59959214651246</v>
      </c>
      <c r="CK191" s="200">
        <f t="shared" ref="CK191" si="369">(CI191-xc)*COS(RADIANS(p)) + (CJ191-yc)*SIN(RADIANS(p))</f>
        <v>-315.19778642126869</v>
      </c>
      <c r="CL191" s="201">
        <f t="shared" ref="CL191:CL208" si="370">-(CI191-xc)*SIN(RADIANS(p)) +(CJ191-yc)*COS(RADIANS(p))</f>
        <v>-483.49509800431434</v>
      </c>
      <c r="CN191" s="126">
        <f t="shared" ref="CN191:CN208" si="371">+C191-yc</f>
        <v>-548.59959214651246</v>
      </c>
      <c r="CO191" s="50">
        <f t="shared" si="61"/>
        <v>1.2060621224904125E-3</v>
      </c>
      <c r="CP191" s="40">
        <f t="shared" si="44"/>
        <v>21.481599372429269</v>
      </c>
      <c r="CQ191" s="41">
        <f t="shared" si="62"/>
        <v>517282.20444176381</v>
      </c>
      <c r="CR191" s="41">
        <f t="shared" ref="CR191:CR208" si="372">+CQ191*COS(RADIANS(p))</f>
        <v>499656.2407500415</v>
      </c>
      <c r="CS191" s="41">
        <f t="shared" ref="CS191:CS208" si="373">+CQ191*SIN(RADIANS(p))</f>
        <v>133882.48620214421</v>
      </c>
      <c r="CT191" s="41">
        <f t="shared" si="65"/>
        <v>-241581343.0899086</v>
      </c>
      <c r="CU191" s="112">
        <f t="shared" si="66"/>
        <v>-42199463.291491903</v>
      </c>
    </row>
    <row r="192" spans="2:99" x14ac:dyDescent="0.25">
      <c r="B192" s="129">
        <v>49</v>
      </c>
      <c r="C192" s="114">
        <f>+$D$77-(B192-0.5)*$G$136</f>
        <v>-575.34707767759335</v>
      </c>
      <c r="D192" s="41">
        <f t="shared" si="296"/>
        <v>-4465.446508972821</v>
      </c>
      <c r="E192" s="41">
        <f t="shared" si="296"/>
        <v>2622.8759672529281</v>
      </c>
      <c r="F192" s="41">
        <f t="shared" si="296"/>
        <v>930.62092013887991</v>
      </c>
      <c r="G192" s="41">
        <f t="shared" si="296"/>
        <v>606.7942778922619</v>
      </c>
      <c r="H192" s="41">
        <f t="shared" si="296"/>
        <v>170.99745721470794</v>
      </c>
      <c r="I192" s="41">
        <f t="shared" si="296"/>
        <v>-629.81522620519036</v>
      </c>
      <c r="J192" s="41">
        <f t="shared" si="296"/>
        <v>-622.29335047624477</v>
      </c>
      <c r="K192" s="121">
        <f t="shared" si="296"/>
        <v>-1271.1478582415082</v>
      </c>
      <c r="L192" s="126">
        <f t="shared" si="357"/>
        <v>-3692.7058479415659</v>
      </c>
      <c r="M192" s="41">
        <f t="shared" si="357"/>
        <v>1208.662404879834</v>
      </c>
      <c r="N192" s="41">
        <f t="shared" si="357"/>
        <v>-1.1276422301949156</v>
      </c>
      <c r="O192" s="41">
        <f t="shared" si="357"/>
        <v>-209.70230303546421</v>
      </c>
      <c r="P192" s="41">
        <f t="shared" si="357"/>
        <v>-601.74320381654695</v>
      </c>
      <c r="Q192" s="41">
        <f t="shared" si="357"/>
        <v>-205.5511574932616</v>
      </c>
      <c r="R192" s="41">
        <f t="shared" si="357"/>
        <v>-415.23811439422815</v>
      </c>
      <c r="S192" s="112">
        <f t="shared" si="357"/>
        <v>-1026.1988839631902</v>
      </c>
      <c r="T192" s="123">
        <f t="shared" si="358"/>
        <v>-3692.7058479415655</v>
      </c>
      <c r="U192" s="41">
        <f t="shared" si="358"/>
        <v>2198.6118985410008</v>
      </c>
      <c r="V192" s="41">
        <f t="shared" si="358"/>
        <v>723.56568405686323</v>
      </c>
      <c r="W192" s="41">
        <f t="shared" si="358"/>
        <v>361.84530361394422</v>
      </c>
      <c r="X192" s="41">
        <f t="shared" si="358"/>
        <v>-601.74320381654672</v>
      </c>
      <c r="Y192" s="41">
        <f t="shared" si="358"/>
        <v>784.39833616790509</v>
      </c>
      <c r="Z192" s="41">
        <f t="shared" si="358"/>
        <v>309.45521189282994</v>
      </c>
      <c r="AA192" s="41">
        <f t="shared" si="358"/>
        <v>-454.65127731378209</v>
      </c>
      <c r="AB192" s="53"/>
      <c r="AC192" s="126" t="str">
        <f t="shared" si="359"/>
        <v/>
      </c>
      <c r="AD192" s="41" t="str">
        <f t="shared" si="359"/>
        <v/>
      </c>
      <c r="AE192" s="41" t="str">
        <f t="shared" si="359"/>
        <v/>
      </c>
      <c r="AF192" s="41" t="str">
        <f t="shared" si="359"/>
        <v/>
      </c>
      <c r="AG192" s="41">
        <f t="shared" si="359"/>
        <v>170.99745721470794</v>
      </c>
      <c r="AH192" s="41" t="str">
        <f t="shared" si="359"/>
        <v/>
      </c>
      <c r="AI192" s="41">
        <f t="shared" si="359"/>
        <v>-622.29335047624477</v>
      </c>
      <c r="AJ192" s="112" t="str">
        <f t="shared" si="359"/>
        <v/>
      </c>
      <c r="AK192" s="126" t="str">
        <f t="shared" si="360"/>
        <v/>
      </c>
      <c r="AL192" s="41" t="str">
        <f t="shared" si="360"/>
        <v/>
      </c>
      <c r="AM192" s="41" t="str">
        <f t="shared" si="360"/>
        <v/>
      </c>
      <c r="AN192" s="41" t="str">
        <f t="shared" si="360"/>
        <v/>
      </c>
      <c r="AO192" s="41" t="str">
        <f t="shared" si="360"/>
        <v/>
      </c>
      <c r="AP192" s="41" t="str">
        <f t="shared" si="360"/>
        <v/>
      </c>
      <c r="AQ192" s="41" t="str">
        <f t="shared" si="360"/>
        <v/>
      </c>
      <c r="AR192" s="112" t="str">
        <f t="shared" si="360"/>
        <v/>
      </c>
      <c r="AS192" s="123" t="str">
        <f t="shared" si="361"/>
        <v/>
      </c>
      <c r="AT192" s="41" t="str">
        <f t="shared" si="361"/>
        <v/>
      </c>
      <c r="AU192" s="41" t="str">
        <f t="shared" si="361"/>
        <v/>
      </c>
      <c r="AV192" s="41" t="str">
        <f t="shared" si="361"/>
        <v/>
      </c>
      <c r="AW192" s="41" t="str">
        <f t="shared" si="361"/>
        <v/>
      </c>
      <c r="AX192" s="41" t="str">
        <f t="shared" si="361"/>
        <v/>
      </c>
      <c r="AY192" s="41" t="str">
        <f t="shared" si="361"/>
        <v/>
      </c>
      <c r="AZ192" s="41" t="str">
        <f t="shared" si="361"/>
        <v/>
      </c>
      <c r="BA192" s="53"/>
      <c r="BB192" s="147" cm="1">
        <f t="array" ref="BB192:BC192">IFERROR(_xlfn._xlws.SORT(_xlfn.UNIQUE(_xlfn._xlws.FILTER($AC192:$AZ192,ISNUMBER($AC192:$AZ192)),TRUE),,,TRUE),"")</f>
        <v>-622.29335047624477</v>
      </c>
      <c r="BC192" s="51">
        <v>170.99745721470794</v>
      </c>
      <c r="BD192" s="51"/>
      <c r="BE192" s="51"/>
      <c r="BF192" s="51"/>
      <c r="BG192" s="51"/>
      <c r="BH192" s="51"/>
      <c r="BI192" s="51"/>
      <c r="BJ192" s="51">
        <f t="shared" si="362"/>
        <v>-575.34707767759335</v>
      </c>
      <c r="BK192" s="51">
        <f t="shared" si="362"/>
        <v>-575.34707767759335</v>
      </c>
      <c r="BL192" s="51" t="str">
        <f t="shared" si="362"/>
        <v/>
      </c>
      <c r="BM192" s="51" t="str">
        <f t="shared" si="362"/>
        <v/>
      </c>
      <c r="BN192" s="51" t="str">
        <f t="shared" si="362"/>
        <v/>
      </c>
      <c r="BO192" s="51" t="str">
        <f t="shared" si="362"/>
        <v/>
      </c>
      <c r="BP192" s="51" t="str">
        <f t="shared" si="362"/>
        <v/>
      </c>
      <c r="BQ192" s="148" t="str">
        <f t="shared" si="362"/>
        <v/>
      </c>
      <c r="BR192" s="170">
        <f t="shared" si="53"/>
        <v>2</v>
      </c>
      <c r="BS192" s="172">
        <f t="shared" si="363"/>
        <v>793.29080769095276</v>
      </c>
      <c r="BT192" s="172">
        <f t="shared" si="363"/>
        <v>0</v>
      </c>
      <c r="BU192" s="172">
        <f t="shared" si="363"/>
        <v>0</v>
      </c>
      <c r="BV192" s="172">
        <f t="shared" si="363"/>
        <v>0</v>
      </c>
      <c r="BW192" s="172">
        <f t="shared" si="363"/>
        <v>0</v>
      </c>
      <c r="BX192" s="172">
        <f t="shared" si="363"/>
        <v>0</v>
      </c>
      <c r="BY192" s="173">
        <f t="shared" si="363"/>
        <v>0</v>
      </c>
      <c r="BZ192" s="123" cm="1">
        <f t="array" ref="BZ192">IF(ISEVEN(BR192),SUM(BS192:BY192),SUM(ABS(BS192:BY192)))</f>
        <v>793.29080769095276</v>
      </c>
      <c r="CA192" s="112">
        <f t="shared" si="39"/>
        <v>21218.534400653189</v>
      </c>
      <c r="CB192" s="126">
        <f t="shared" si="275"/>
        <v>-225.64794663076839</v>
      </c>
      <c r="CC192" s="41">
        <f t="shared" si="275"/>
        <v>0</v>
      </c>
      <c r="CD192" s="41">
        <f t="shared" si="275"/>
        <v>0</v>
      </c>
      <c r="CE192" s="41">
        <f t="shared" si="275"/>
        <v>0</v>
      </c>
      <c r="CF192" s="41">
        <f t="shared" si="275"/>
        <v>0</v>
      </c>
      <c r="CG192" s="41">
        <f t="shared" si="275"/>
        <v>0</v>
      </c>
      <c r="CH192" s="112">
        <f t="shared" si="275"/>
        <v>0</v>
      </c>
      <c r="CI192" s="196">
        <f t="shared" si="56"/>
        <v>-225.64794663076839</v>
      </c>
      <c r="CJ192" s="2">
        <f t="shared" si="57"/>
        <v>-575.34707767759335</v>
      </c>
      <c r="CK192" s="200">
        <f t="shared" ref="CK192" si="374">(CI192-xc)*COS(RADIANS(p)) + (CJ192-yc)*SIN(RADIANS(p))</f>
        <v>-366.86996054679707</v>
      </c>
      <c r="CL192" s="201">
        <f t="shared" ref="CL192:CL209" si="375">-(CI192-xc)*SIN(RADIANS(p)) +(CJ192-yc)*COS(RADIANS(p))</f>
        <v>-497.3406153324101</v>
      </c>
      <c r="CN192" s="126">
        <f t="shared" ref="CN192:CN209" si="376">+C192-yc</f>
        <v>-575.34707767759335</v>
      </c>
      <c r="CO192" s="50">
        <f t="shared" si="61"/>
        <v>1.1400621224904124E-3</v>
      </c>
      <c r="CP192" s="40">
        <f t="shared" si="44"/>
        <v>20.785731148504947</v>
      </c>
      <c r="CQ192" s="41">
        <f t="shared" si="62"/>
        <v>441042.75141728076</v>
      </c>
      <c r="CR192" s="41">
        <f t="shared" ref="CR192:CR209" si="377">+CQ192*COS(RADIANS(p))</f>
        <v>426014.58409154107</v>
      </c>
      <c r="CS192" s="41">
        <f t="shared" ref="CS192:CS209" si="378">+CQ192*SIN(RADIANS(p))</f>
        <v>114150.26377120904</v>
      </c>
      <c r="CT192" s="41">
        <f t="shared" si="65"/>
        <v>-211874355.3926678</v>
      </c>
      <c r="CU192" s="112">
        <f t="shared" si="66"/>
        <v>-41878302.766149938</v>
      </c>
    </row>
    <row r="193" spans="2:110" x14ac:dyDescent="0.25">
      <c r="B193" s="129">
        <v>50</v>
      </c>
      <c r="C193" s="114">
        <f>+$D$77-(B193-0.5)*$G$136</f>
        <v>-602.094563208674</v>
      </c>
      <c r="D193" s="41">
        <f t="shared" si="296"/>
        <v>-4565.269483949528</v>
      </c>
      <c r="E193" s="41">
        <f t="shared" si="296"/>
        <v>2669.2039711674738</v>
      </c>
      <c r="F193" s="41">
        <f t="shared" si="296"/>
        <v>937.78788728649602</v>
      </c>
      <c r="G193" s="41">
        <f t="shared" si="296"/>
        <v>591.35160992074691</v>
      </c>
      <c r="H193" s="41">
        <f t="shared" si="296"/>
        <v>71.174482238001474</v>
      </c>
      <c r="I193" s="41">
        <f t="shared" si="296"/>
        <v>-583.48722229064504</v>
      </c>
      <c r="J193" s="41">
        <f t="shared" si="296"/>
        <v>-615.12638332862855</v>
      </c>
      <c r="K193" s="121">
        <f t="shared" si="296"/>
        <v>-1286.5905262130232</v>
      </c>
      <c r="L193" s="126">
        <f t="shared" si="357"/>
        <v>-3792.5288229182725</v>
      </c>
      <c r="M193" s="41">
        <f t="shared" si="357"/>
        <v>1254.9904087943789</v>
      </c>
      <c r="N193" s="41">
        <f t="shared" si="357"/>
        <v>6.0393249174212968</v>
      </c>
      <c r="O193" s="41">
        <f t="shared" si="357"/>
        <v>-225.14497100697926</v>
      </c>
      <c r="P193" s="41">
        <f t="shared" si="357"/>
        <v>-701.56617879325347</v>
      </c>
      <c r="Q193" s="41">
        <f t="shared" si="357"/>
        <v>-159.22315357871659</v>
      </c>
      <c r="R193" s="41">
        <f t="shared" si="357"/>
        <v>-408.07114724661199</v>
      </c>
      <c r="S193" s="112">
        <f t="shared" si="357"/>
        <v>-1041.6415519347054</v>
      </c>
      <c r="T193" s="123">
        <f t="shared" si="358"/>
        <v>-3792.528822918272</v>
      </c>
      <c r="U193" s="41">
        <f t="shared" si="358"/>
        <v>2244.939902455546</v>
      </c>
      <c r="V193" s="41">
        <f t="shared" si="358"/>
        <v>730.73265120447945</v>
      </c>
      <c r="W193" s="41">
        <f t="shared" si="358"/>
        <v>346.40263564242917</v>
      </c>
      <c r="X193" s="41">
        <f t="shared" si="358"/>
        <v>-701.56617879325313</v>
      </c>
      <c r="Y193" s="41">
        <f t="shared" si="358"/>
        <v>830.72634008245006</v>
      </c>
      <c r="Z193" s="41">
        <f t="shared" si="358"/>
        <v>316.62217904044621</v>
      </c>
      <c r="AA193" s="41">
        <f t="shared" si="358"/>
        <v>-470.0939452852972</v>
      </c>
      <c r="AB193" s="53"/>
      <c r="AC193" s="126" t="str">
        <f t="shared" si="359"/>
        <v/>
      </c>
      <c r="AD193" s="41" t="str">
        <f t="shared" si="359"/>
        <v/>
      </c>
      <c r="AE193" s="41" t="str">
        <f t="shared" si="359"/>
        <v/>
      </c>
      <c r="AF193" s="41" t="str">
        <f t="shared" si="359"/>
        <v/>
      </c>
      <c r="AG193" s="41">
        <f t="shared" si="359"/>
        <v>71.174482238001474</v>
      </c>
      <c r="AH193" s="41">
        <f t="shared" si="359"/>
        <v>-583.48722229064504</v>
      </c>
      <c r="AI193" s="41" t="str">
        <f t="shared" si="359"/>
        <v/>
      </c>
      <c r="AJ193" s="112" t="str">
        <f t="shared" si="359"/>
        <v/>
      </c>
      <c r="AK193" s="126" t="str">
        <f t="shared" si="360"/>
        <v/>
      </c>
      <c r="AL193" s="41" t="str">
        <f t="shared" si="360"/>
        <v/>
      </c>
      <c r="AM193" s="41" t="str">
        <f t="shared" si="360"/>
        <v/>
      </c>
      <c r="AN193" s="41" t="str">
        <f t="shared" si="360"/>
        <v/>
      </c>
      <c r="AO193" s="41" t="str">
        <f t="shared" si="360"/>
        <v/>
      </c>
      <c r="AP193" s="41" t="str">
        <f t="shared" si="360"/>
        <v/>
      </c>
      <c r="AQ193" s="41" t="str">
        <f t="shared" si="360"/>
        <v/>
      </c>
      <c r="AR193" s="112" t="str">
        <f t="shared" si="360"/>
        <v/>
      </c>
      <c r="AS193" s="123" t="str">
        <f t="shared" si="361"/>
        <v/>
      </c>
      <c r="AT193" s="41" t="str">
        <f t="shared" si="361"/>
        <v/>
      </c>
      <c r="AU193" s="41" t="str">
        <f t="shared" si="361"/>
        <v/>
      </c>
      <c r="AV193" s="41" t="str">
        <f t="shared" si="361"/>
        <v/>
      </c>
      <c r="AW193" s="41" t="str">
        <f t="shared" si="361"/>
        <v/>
      </c>
      <c r="AX193" s="41" t="str">
        <f t="shared" si="361"/>
        <v/>
      </c>
      <c r="AY193" s="41" t="str">
        <f t="shared" si="361"/>
        <v/>
      </c>
      <c r="AZ193" s="41" t="str">
        <f t="shared" si="361"/>
        <v/>
      </c>
      <c r="BA193" s="53"/>
      <c r="BB193" s="147" cm="1">
        <f t="array" ref="BB193:BC193">IFERROR(_xlfn._xlws.SORT(_xlfn.UNIQUE(_xlfn._xlws.FILTER($AC193:$AZ193,ISNUMBER($AC193:$AZ193)),TRUE),,,TRUE),"")</f>
        <v>-583.48722229064504</v>
      </c>
      <c r="BC193" s="51">
        <v>71.174482238001474</v>
      </c>
      <c r="BD193" s="51"/>
      <c r="BE193" s="51"/>
      <c r="BF193" s="51"/>
      <c r="BG193" s="51"/>
      <c r="BH193" s="51"/>
      <c r="BI193" s="51"/>
      <c r="BJ193" s="51">
        <f t="shared" si="362"/>
        <v>-602.094563208674</v>
      </c>
      <c r="BK193" s="51">
        <f t="shared" si="362"/>
        <v>-602.094563208674</v>
      </c>
      <c r="BL193" s="51" t="str">
        <f t="shared" si="362"/>
        <v/>
      </c>
      <c r="BM193" s="51" t="str">
        <f t="shared" si="362"/>
        <v/>
      </c>
      <c r="BN193" s="51" t="str">
        <f t="shared" si="362"/>
        <v/>
      </c>
      <c r="BO193" s="51" t="str">
        <f t="shared" si="362"/>
        <v/>
      </c>
      <c r="BP193" s="51" t="str">
        <f t="shared" si="362"/>
        <v/>
      </c>
      <c r="BQ193" s="148" t="str">
        <f t="shared" si="362"/>
        <v/>
      </c>
      <c r="BR193" s="170">
        <f t="shared" si="53"/>
        <v>2</v>
      </c>
      <c r="BS193" s="172">
        <f t="shared" si="363"/>
        <v>654.66170452864651</v>
      </c>
      <c r="BT193" s="172">
        <f t="shared" si="363"/>
        <v>0</v>
      </c>
      <c r="BU193" s="172">
        <f t="shared" si="363"/>
        <v>0</v>
      </c>
      <c r="BV193" s="172">
        <f t="shared" si="363"/>
        <v>0</v>
      </c>
      <c r="BW193" s="172">
        <f t="shared" si="363"/>
        <v>0</v>
      </c>
      <c r="BX193" s="172">
        <f t="shared" si="363"/>
        <v>0</v>
      </c>
      <c r="BY193" s="173">
        <f t="shared" si="363"/>
        <v>0</v>
      </c>
      <c r="BZ193" s="123" cm="1">
        <f t="array" ref="BZ193">IF(ISEVEN(BR193),SUM(BS193:BY193),SUM(ABS(BS193:BY193)))</f>
        <v>654.66170452864651</v>
      </c>
      <c r="CA193" s="112">
        <f t="shared" si="39"/>
        <v>17510.554469632691</v>
      </c>
      <c r="CB193" s="126">
        <f t="shared" si="275"/>
        <v>-256.15637002632178</v>
      </c>
      <c r="CC193" s="41">
        <f t="shared" si="275"/>
        <v>0</v>
      </c>
      <c r="CD193" s="41">
        <f t="shared" si="275"/>
        <v>0</v>
      </c>
      <c r="CE193" s="41">
        <f t="shared" si="275"/>
        <v>0</v>
      </c>
      <c r="CF193" s="41">
        <f t="shared" si="275"/>
        <v>0</v>
      </c>
      <c r="CG193" s="41">
        <f t="shared" si="275"/>
        <v>0</v>
      </c>
      <c r="CH193" s="112">
        <f t="shared" si="275"/>
        <v>0</v>
      </c>
      <c r="CI193" s="196">
        <f t="shared" si="56"/>
        <v>-256.15637002632178</v>
      </c>
      <c r="CJ193" s="2">
        <f t="shared" si="57"/>
        <v>-602.094563208674</v>
      </c>
      <c r="CK193" s="200">
        <f t="shared" ref="CK193" si="379">(CI193-xc)*COS(RADIANS(p)) + (CJ193-yc)*SIN(RADIANS(p))</f>
        <v>-403.26159328797149</v>
      </c>
      <c r="CL193" s="201">
        <f t="shared" ref="CL193:CL210" si="380">-(CI193-xc)*SIN(RADIANS(p)) +(CJ193-yc)*COS(RADIANS(p))</f>
        <v>-515.28054138435357</v>
      </c>
      <c r="CN193" s="126">
        <f t="shared" ref="CN193:CN210" si="381">+C193-yc</f>
        <v>-602.094563208674</v>
      </c>
      <c r="CO193" s="50">
        <f t="shared" si="61"/>
        <v>1.0740621224904128E-3</v>
      </c>
      <c r="CP193" s="40">
        <f t="shared" si="44"/>
        <v>20.034323924580633</v>
      </c>
      <c r="CQ193" s="41">
        <f t="shared" si="62"/>
        <v>350812.12034363457</v>
      </c>
      <c r="CR193" s="41">
        <f t="shared" ref="CR193:CR210" si="382">+CQ193*COS(RADIANS(p))</f>
        <v>338858.48721514532</v>
      </c>
      <c r="CS193" s="41">
        <f t="shared" ref="CS193:CS210" si="383">+CQ193*SIN(RADIANS(p))</f>
        <v>90796.857997730083</v>
      </c>
      <c r="CT193" s="41">
        <f t="shared" si="65"/>
        <v>-174607184.74490312</v>
      </c>
      <c r="CU193" s="112">
        <f t="shared" si="66"/>
        <v>-36614885.621706329</v>
      </c>
    </row>
    <row r="196" spans="2:110" s="281" customFormat="1" x14ac:dyDescent="0.25">
      <c r="D196" s="282"/>
      <c r="E196" s="283"/>
      <c r="G196" s="283"/>
      <c r="H196" s="283"/>
      <c r="I196" s="284"/>
      <c r="J196" s="284"/>
      <c r="K196" s="284"/>
      <c r="L196" s="284"/>
      <c r="M196" s="285"/>
    </row>
    <row r="197" spans="2:110" ht="16.5" thickBot="1" x14ac:dyDescent="0.3">
      <c r="C197" s="278" t="s">
        <v>43</v>
      </c>
      <c r="D197" s="178"/>
      <c r="E197" s="86"/>
      <c r="G197" s="86"/>
      <c r="H197" s="86"/>
      <c r="I197" s="8"/>
      <c r="J197" s="8"/>
      <c r="K197" s="8"/>
      <c r="L197" s="8"/>
      <c r="M197" s="179"/>
    </row>
    <row r="198" spans="2:110" ht="17.25" thickTop="1" thickBot="1" x14ac:dyDescent="0.3">
      <c r="C198" s="11" t="s">
        <v>70</v>
      </c>
      <c r="D198" s="12"/>
      <c r="E198" s="12"/>
      <c r="F198" s="186" t="s">
        <v>17</v>
      </c>
      <c r="G198" s="187">
        <f>INDEX(D$71:U$71,MATCH(MIN(D$73:U$73),D$73:U$73,0))</f>
        <v>6</v>
      </c>
      <c r="H198" s="181"/>
      <c r="I198" s="8"/>
      <c r="J198" s="8"/>
      <c r="K198" s="8"/>
      <c r="L198" s="8"/>
      <c r="M198" s="179"/>
      <c r="O198" s="180" t="s">
        <v>156</v>
      </c>
    </row>
    <row r="199" spans="2:110" ht="15.75" thickTop="1" x14ac:dyDescent="0.25">
      <c r="C199" s="13" t="s">
        <v>71</v>
      </c>
      <c r="E199" t="s">
        <v>9</v>
      </c>
      <c r="F199" s="7" t="s">
        <v>17</v>
      </c>
      <c r="G199" s="86">
        <f>+MIN(D$73:U$73)</f>
        <v>-615.46830597421456</v>
      </c>
      <c r="H199" s="182"/>
      <c r="I199" s="8"/>
      <c r="L199" t="s">
        <v>97</v>
      </c>
      <c r="N199" s="179"/>
      <c r="O199" s="18"/>
      <c r="P199" s="19" t="s">
        <v>129</v>
      </c>
      <c r="Q199" s="279" t="s">
        <v>23</v>
      </c>
      <c r="R199" s="20" t="s">
        <v>142</v>
      </c>
    </row>
    <row r="200" spans="2:110" x14ac:dyDescent="0.25">
      <c r="C200" s="13"/>
      <c r="E200" t="s">
        <v>143</v>
      </c>
      <c r="F200" s="7" t="s">
        <v>17</v>
      </c>
      <c r="G200" s="86">
        <f>+$D$77-G199</f>
        <v>1337.3742765540419</v>
      </c>
      <c r="H200" s="182"/>
      <c r="I200" t="s">
        <v>148</v>
      </c>
      <c r="L200" s="23" t="s">
        <v>15</v>
      </c>
      <c r="M200" s="25" t="s">
        <v>9</v>
      </c>
      <c r="N200" s="179"/>
      <c r="O200" s="289" t="s">
        <v>11</v>
      </c>
      <c r="P200" s="286">
        <f>+CQ210/10^3</f>
        <v>20002.941331076308</v>
      </c>
      <c r="Q200" s="287">
        <f>+DE210/10^3</f>
        <v>4142.4250200174038</v>
      </c>
      <c r="R200" s="288">
        <f>+P200+Q200</f>
        <v>24145.366351093711</v>
      </c>
      <c r="V200" s="2"/>
      <c r="W200" s="2"/>
    </row>
    <row r="201" spans="2:110" ht="15.75" thickBot="1" x14ac:dyDescent="0.3">
      <c r="C201" s="13"/>
      <c r="E201" t="s">
        <v>25</v>
      </c>
      <c r="F201" s="7" t="s">
        <v>17</v>
      </c>
      <c r="G201" s="294">
        <f>ecu/(ecu+0.5*fy/Es)*G200</f>
        <v>1026.3570029368229</v>
      </c>
      <c r="H201" s="182"/>
      <c r="I201" t="s">
        <v>149</v>
      </c>
      <c r="L201" s="188">
        <f>E160</f>
        <v>1140.3798419874747</v>
      </c>
      <c r="M201" s="189">
        <f>+G199</f>
        <v>-615.46830597421456</v>
      </c>
      <c r="N201" s="179"/>
      <c r="O201" s="289" t="s">
        <v>13</v>
      </c>
      <c r="P201" s="286">
        <f>+SQRT(P202^2 +P203^2)</f>
        <v>3699.7161409102314</v>
      </c>
      <c r="Q201" s="286">
        <f t="shared" ref="Q201:R201" si="384">+SQRT(Q202^2 +Q203^2)</f>
        <v>581.13751042005572</v>
      </c>
      <c r="R201" s="288">
        <f t="shared" si="384"/>
        <v>4280.8043418110256</v>
      </c>
      <c r="V201" s="2"/>
      <c r="W201" s="2"/>
    </row>
    <row r="202" spans="2:110" ht="15.75" thickTop="1" x14ac:dyDescent="0.25">
      <c r="C202" s="183" t="s">
        <v>72</v>
      </c>
      <c r="D202" s="179"/>
      <c r="F202" s="7" t="s">
        <v>17</v>
      </c>
      <c r="G202" s="61">
        <v>50</v>
      </c>
      <c r="H202" s="182"/>
      <c r="I202" s="290" t="s">
        <v>146</v>
      </c>
      <c r="J202" s="291">
        <f>+ecu*(G201-h/2)/G201</f>
        <v>2.335423349607194E-3</v>
      </c>
      <c r="L202" s="190">
        <f>+D160</f>
        <v>-1271.1113097181926</v>
      </c>
      <c r="M202" s="157">
        <f>+G199</f>
        <v>-615.46830597421456</v>
      </c>
      <c r="O202" s="21" t="s">
        <v>126</v>
      </c>
      <c r="P202" s="62">
        <f>+CT210/10^6</f>
        <v>3685.7401924972605</v>
      </c>
      <c r="Q202" s="280">
        <f>+DJ210/10^6</f>
        <v>578.17825102781364</v>
      </c>
      <c r="R202" s="100">
        <f t="shared" ref="R202" si="385">+P202+Q202</f>
        <v>4263.9184435250745</v>
      </c>
      <c r="CN202" s="70" t="s">
        <v>101</v>
      </c>
      <c r="CO202" s="71"/>
      <c r="CP202" s="71"/>
      <c r="CQ202" s="71"/>
      <c r="CR202" s="71" t="s">
        <v>102</v>
      </c>
      <c r="CS202" s="71"/>
      <c r="CT202" s="72"/>
      <c r="CW202" s="70" t="s">
        <v>101</v>
      </c>
      <c r="CX202" s="71"/>
      <c r="CY202" s="71"/>
      <c r="CZ202" s="71"/>
      <c r="DA202" s="71"/>
      <c r="DB202" s="71" t="s">
        <v>105</v>
      </c>
      <c r="DC202" s="71"/>
      <c r="DD202" s="71"/>
      <c r="DE202" s="71"/>
      <c r="DF202" s="72"/>
    </row>
    <row r="203" spans="2:110" ht="15.75" thickBot="1" x14ac:dyDescent="0.3">
      <c r="C203" s="15" t="s">
        <v>73</v>
      </c>
      <c r="D203" s="16"/>
      <c r="E203" s="16"/>
      <c r="F203" s="184" t="s">
        <v>17</v>
      </c>
      <c r="G203" s="185">
        <f>G201/G202</f>
        <v>20.52714005873646</v>
      </c>
      <c r="H203" s="17"/>
      <c r="I203" s="292" t="s">
        <v>147</v>
      </c>
      <c r="J203" s="293">
        <f>+ecu/G201</f>
        <v>3.2152555013093532E-6</v>
      </c>
      <c r="O203" s="22" t="s">
        <v>127</v>
      </c>
      <c r="P203" s="89">
        <f>+CU210/10^6</f>
        <v>321.27676032037033</v>
      </c>
      <c r="Q203" s="277">
        <f>+DK210/10^6</f>
        <v>58.572314753976322</v>
      </c>
      <c r="R203" s="101">
        <f>+P203+Q203</f>
        <v>379.84907507434667</v>
      </c>
      <c r="CN203" s="154" t="s">
        <v>103</v>
      </c>
      <c r="CO203" s="205"/>
      <c r="CP203" s="205"/>
      <c r="CQ203" s="205"/>
      <c r="CR203" s="205"/>
      <c r="CS203" s="205"/>
      <c r="CT203" s="191"/>
      <c r="CW203" s="154" t="s">
        <v>106</v>
      </c>
      <c r="CX203" s="205"/>
      <c r="CY203" s="205"/>
      <c r="CZ203" s="205"/>
      <c r="DA203" s="205"/>
      <c r="DB203" s="205"/>
      <c r="DC203" s="205"/>
      <c r="DD203" s="205"/>
      <c r="DE203" s="205"/>
      <c r="DF203" s="191"/>
    </row>
    <row r="204" spans="2:110" ht="15.75" thickTop="1" x14ac:dyDescent="0.25">
      <c r="CN204" s="154" t="s">
        <v>104</v>
      </c>
      <c r="CO204" s="205"/>
      <c r="CP204" s="205"/>
      <c r="CQ204" s="205"/>
      <c r="CR204" s="205"/>
      <c r="CS204" s="205"/>
      <c r="CT204" s="191"/>
      <c r="CW204" s="154" t="s">
        <v>104</v>
      </c>
      <c r="CX204" s="205"/>
      <c r="CY204" s="205"/>
      <c r="CZ204" s="205"/>
      <c r="DA204" s="205"/>
      <c r="DB204" s="205" t="s">
        <v>107</v>
      </c>
      <c r="DC204" s="205"/>
      <c r="DD204" s="205"/>
      <c r="DE204" s="205"/>
      <c r="DF204" s="191"/>
    </row>
    <row r="205" spans="2:110" x14ac:dyDescent="0.25">
      <c r="D205" s="5" t="s">
        <v>82</v>
      </c>
      <c r="L205" s="69" t="s">
        <v>58</v>
      </c>
      <c r="AC205" s="69" t="s">
        <v>79</v>
      </c>
      <c r="BB205" s="69" t="s">
        <v>83</v>
      </c>
      <c r="BS205" s="69" t="s">
        <v>88</v>
      </c>
      <c r="CN205" s="154" t="s">
        <v>115</v>
      </c>
      <c r="CO205" s="205"/>
      <c r="CP205" s="205"/>
      <c r="CQ205" s="205"/>
      <c r="CR205" s="205"/>
      <c r="CS205" s="205"/>
      <c r="CT205" s="191"/>
      <c r="CW205" s="154" t="s">
        <v>123</v>
      </c>
      <c r="CX205" s="205"/>
      <c r="CY205" s="205"/>
      <c r="CZ205" s="205"/>
      <c r="DA205" s="205"/>
      <c r="DB205" s="205"/>
      <c r="DC205" s="205"/>
      <c r="DD205" s="205"/>
      <c r="DE205" s="205"/>
      <c r="DF205" s="191"/>
    </row>
    <row r="206" spans="2:110" x14ac:dyDescent="0.25">
      <c r="D206" s="70" t="s">
        <v>52</v>
      </c>
      <c r="E206" s="71"/>
      <c r="F206" s="71"/>
      <c r="G206" s="71"/>
      <c r="H206" s="71"/>
      <c r="I206" s="71"/>
      <c r="J206" s="72"/>
      <c r="L206" s="70" t="s">
        <v>59</v>
      </c>
      <c r="M206" s="71"/>
      <c r="N206" s="71"/>
      <c r="O206" s="72"/>
      <c r="AC206" s="70" t="s">
        <v>80</v>
      </c>
      <c r="AD206" s="71"/>
      <c r="AE206" s="71"/>
      <c r="AF206" s="71"/>
      <c r="AG206" s="71"/>
      <c r="AH206" s="72"/>
      <c r="BB206" s="70" t="s">
        <v>84</v>
      </c>
      <c r="BC206" s="71"/>
      <c r="BD206" s="71"/>
      <c r="BE206" s="71"/>
      <c r="BF206" s="71"/>
      <c r="BG206" s="72"/>
      <c r="BS206" s="70" t="s">
        <v>90</v>
      </c>
      <c r="BT206" s="71"/>
      <c r="BU206" s="71"/>
      <c r="BV206" s="71"/>
      <c r="BW206" s="71"/>
      <c r="BX206" s="72"/>
      <c r="CI206" s="63" t="s">
        <v>152</v>
      </c>
      <c r="CJ206" s="64"/>
      <c r="CK206" s="65"/>
      <c r="CN206" s="154" t="s">
        <v>124</v>
      </c>
      <c r="CO206" s="205"/>
      <c r="CP206" s="205"/>
      <c r="CQ206" s="205"/>
      <c r="CR206" s="205"/>
      <c r="CS206" s="205"/>
      <c r="CT206" s="191"/>
      <c r="CW206" s="154" t="s">
        <v>125</v>
      </c>
      <c r="CX206" s="205"/>
      <c r="CY206" s="205"/>
      <c r="CZ206" s="205"/>
      <c r="DA206" s="205"/>
      <c r="DB206" s="205"/>
      <c r="DC206" s="205"/>
      <c r="DD206" s="205"/>
      <c r="DE206" s="205"/>
      <c r="DF206" s="191"/>
    </row>
    <row r="207" spans="2:110" x14ac:dyDescent="0.25">
      <c r="D207" s="73" t="s">
        <v>53</v>
      </c>
      <c r="E207" s="74"/>
      <c r="F207" s="74" t="s">
        <v>54</v>
      </c>
      <c r="G207" s="74"/>
      <c r="H207" s="74" t="s">
        <v>55</v>
      </c>
      <c r="I207" s="74"/>
      <c r="J207" s="75"/>
      <c r="L207" s="73" t="s">
        <v>60</v>
      </c>
      <c r="M207" s="74"/>
      <c r="N207" s="74"/>
      <c r="O207" s="75"/>
      <c r="AC207" s="73" t="s">
        <v>81</v>
      </c>
      <c r="AD207" s="74"/>
      <c r="AE207" s="74"/>
      <c r="AF207" s="74"/>
      <c r="AG207" s="74"/>
      <c r="AH207" s="75"/>
      <c r="BB207" s="73" t="s">
        <v>85</v>
      </c>
      <c r="BC207" s="74"/>
      <c r="BD207" s="74"/>
      <c r="BE207" s="74"/>
      <c r="BF207" s="74"/>
      <c r="BG207" s="75"/>
      <c r="BS207" s="73" t="s">
        <v>89</v>
      </c>
      <c r="BT207" s="74"/>
      <c r="BU207" s="74"/>
      <c r="BV207" s="74"/>
      <c r="BW207" s="74"/>
      <c r="BX207" s="75"/>
      <c r="CC207" s="192" t="s">
        <v>111</v>
      </c>
      <c r="CD207" s="193"/>
      <c r="CE207" s="194"/>
      <c r="CF207" s="195"/>
      <c r="CI207" s="66" t="s">
        <v>153</v>
      </c>
      <c r="CJ207" s="67"/>
      <c r="CK207" s="68"/>
      <c r="CN207" s="73" t="s">
        <v>116</v>
      </c>
      <c r="CO207" s="74"/>
      <c r="CP207" s="74"/>
      <c r="CQ207" s="74"/>
      <c r="CR207" s="74"/>
      <c r="CS207" s="74"/>
      <c r="CT207" s="75"/>
      <c r="CW207" s="73" t="s">
        <v>116</v>
      </c>
      <c r="CX207" s="74"/>
      <c r="CY207" s="74"/>
      <c r="CZ207" s="74"/>
      <c r="DA207" s="74"/>
      <c r="DB207" s="74"/>
      <c r="DC207" s="74"/>
      <c r="DD207" s="74"/>
      <c r="DE207" s="74"/>
      <c r="DF207" s="75"/>
    </row>
    <row r="208" spans="2:110" ht="16.5" thickBot="1" x14ac:dyDescent="0.3">
      <c r="C208" s="61" t="s">
        <v>144</v>
      </c>
      <c r="CA208" s="61" t="s">
        <v>144</v>
      </c>
      <c r="CI208" t="s">
        <v>112</v>
      </c>
      <c r="CN208" s="180" t="s">
        <v>40</v>
      </c>
      <c r="CO208" s="61" t="s">
        <v>144</v>
      </c>
      <c r="CW208" s="180" t="s">
        <v>39</v>
      </c>
      <c r="CX208" s="180"/>
      <c r="DA208" s="61" t="s">
        <v>144</v>
      </c>
    </row>
    <row r="209" spans="2:116" ht="24.75" customHeight="1" thickTop="1" x14ac:dyDescent="0.25">
      <c r="B209" s="18"/>
      <c r="C209" s="19"/>
      <c r="D209" s="115" t="s">
        <v>76</v>
      </c>
      <c r="E209" s="115"/>
      <c r="F209" s="116"/>
      <c r="G209" s="117"/>
      <c r="H209" s="115"/>
      <c r="I209" s="115"/>
      <c r="J209" s="115"/>
      <c r="K209" s="120"/>
      <c r="L209" s="124" t="s">
        <v>77</v>
      </c>
      <c r="M209" s="118"/>
      <c r="N209" s="118"/>
      <c r="O209" s="118"/>
      <c r="P209" s="118"/>
      <c r="Q209" s="118"/>
      <c r="R209" s="118"/>
      <c r="S209" s="125"/>
      <c r="T209" s="141" t="s">
        <v>78</v>
      </c>
      <c r="U209" s="142"/>
      <c r="V209" s="142"/>
      <c r="W209" s="142"/>
      <c r="X209" s="142"/>
      <c r="Y209" s="142"/>
      <c r="Z209" s="142"/>
      <c r="AA209" s="142"/>
      <c r="AB209" s="143"/>
      <c r="AC209" s="127" t="s">
        <v>76</v>
      </c>
      <c r="AD209" s="115"/>
      <c r="AE209" s="116"/>
      <c r="AF209" s="117"/>
      <c r="AG209" s="115"/>
      <c r="AH209" s="115"/>
      <c r="AI209" s="115"/>
      <c r="AJ209" s="128"/>
      <c r="AK209" s="124" t="s">
        <v>77</v>
      </c>
      <c r="AL209" s="118"/>
      <c r="AM209" s="118"/>
      <c r="AN209" s="118"/>
      <c r="AO209" s="118"/>
      <c r="AP209" s="118"/>
      <c r="AQ209" s="118"/>
      <c r="AR209" s="125"/>
      <c r="AS209" s="141" t="s">
        <v>78</v>
      </c>
      <c r="AT209" s="142"/>
      <c r="AU209" s="142"/>
      <c r="AV209" s="142"/>
      <c r="AW209" s="142"/>
      <c r="AX209" s="142"/>
      <c r="AY209" s="142"/>
      <c r="AZ209" s="142"/>
      <c r="BA209" s="143"/>
      <c r="BB209" s="139" t="s">
        <v>86</v>
      </c>
      <c r="BC209" s="119"/>
      <c r="BD209" s="119"/>
      <c r="BE209" s="119"/>
      <c r="BF209" s="119"/>
      <c r="BG209" s="119"/>
      <c r="BH209" s="119"/>
      <c r="BI209" s="119"/>
      <c r="BJ209" s="122" t="s">
        <v>87</v>
      </c>
      <c r="BK209" s="119"/>
      <c r="BL209" s="119"/>
      <c r="BM209" s="119"/>
      <c r="BN209" s="119"/>
      <c r="BO209" s="119"/>
      <c r="BP209" s="119"/>
      <c r="BQ209" s="140"/>
      <c r="BR209" s="18" t="s">
        <v>91</v>
      </c>
      <c r="BS209" s="119" t="s">
        <v>92</v>
      </c>
      <c r="BT209" s="113"/>
      <c r="BU209" s="113"/>
      <c r="BV209" s="113"/>
      <c r="BW209" s="113"/>
      <c r="BX209" s="113"/>
      <c r="BY209" s="149"/>
      <c r="BZ209" s="151" t="s">
        <v>93</v>
      </c>
      <c r="CA209" s="152" t="s">
        <v>74</v>
      </c>
      <c r="CB209" s="139" t="s">
        <v>110</v>
      </c>
      <c r="CC209" s="113"/>
      <c r="CD209" s="113"/>
      <c r="CE209" s="113"/>
      <c r="CF209" s="113"/>
      <c r="CG209" s="113"/>
      <c r="CH209" s="149"/>
      <c r="CI209" s="202" t="s">
        <v>15</v>
      </c>
      <c r="CJ209" s="203" t="s">
        <v>9</v>
      </c>
      <c r="CK209" s="203" t="s">
        <v>15</v>
      </c>
      <c r="CL209" s="204" t="s">
        <v>9</v>
      </c>
      <c r="CN209" s="42" t="s">
        <v>9</v>
      </c>
      <c r="CO209" s="43" t="s">
        <v>27</v>
      </c>
      <c r="CP209" s="43" t="s">
        <v>28</v>
      </c>
      <c r="CQ209" s="43" t="s">
        <v>37</v>
      </c>
      <c r="CR209" s="43" t="s">
        <v>113</v>
      </c>
      <c r="CS209" s="43" t="s">
        <v>114</v>
      </c>
      <c r="CT209" s="43" t="s">
        <v>117</v>
      </c>
      <c r="CU209" s="44" t="s">
        <v>118</v>
      </c>
      <c r="CW209" s="42" t="s">
        <v>63</v>
      </c>
      <c r="CX209" s="43" t="s">
        <v>137</v>
      </c>
      <c r="CY209" s="43" t="s">
        <v>9</v>
      </c>
      <c r="CZ209" s="43" t="s">
        <v>154</v>
      </c>
      <c r="DA209" s="43" t="s">
        <v>32</v>
      </c>
      <c r="DB209" s="43" t="s">
        <v>31</v>
      </c>
      <c r="DC209" s="43" t="s">
        <v>28</v>
      </c>
      <c r="DD209" s="43" t="s">
        <v>33</v>
      </c>
      <c r="DE209" s="43" t="s">
        <v>34</v>
      </c>
      <c r="DF209" s="43" t="s">
        <v>155</v>
      </c>
      <c r="DG209" s="43" t="s">
        <v>154</v>
      </c>
      <c r="DH209" s="43" t="s">
        <v>119</v>
      </c>
      <c r="DI209" s="43" t="s">
        <v>120</v>
      </c>
      <c r="DJ209" s="43" t="s">
        <v>121</v>
      </c>
      <c r="DK209" s="44" t="s">
        <v>122</v>
      </c>
    </row>
    <row r="210" spans="2:116" s="30" customFormat="1" x14ac:dyDescent="0.25">
      <c r="B210" s="129" t="s">
        <v>75</v>
      </c>
      <c r="C210" s="130" t="s">
        <v>98</v>
      </c>
      <c r="D210" s="131">
        <v>1</v>
      </c>
      <c r="E210" s="131">
        <v>2</v>
      </c>
      <c r="F210" s="131">
        <v>3</v>
      </c>
      <c r="G210" s="131">
        <v>4</v>
      </c>
      <c r="H210" s="131">
        <v>5</v>
      </c>
      <c r="I210" s="131">
        <v>6</v>
      </c>
      <c r="J210" s="131">
        <v>7</v>
      </c>
      <c r="K210" s="132">
        <v>8</v>
      </c>
      <c r="L210" s="133">
        <v>1</v>
      </c>
      <c r="M210" s="134">
        <v>2</v>
      </c>
      <c r="N210" s="134">
        <v>3</v>
      </c>
      <c r="O210" s="134">
        <v>4</v>
      </c>
      <c r="P210" s="134">
        <v>5</v>
      </c>
      <c r="Q210" s="134">
        <v>6</v>
      </c>
      <c r="R210" s="134">
        <v>7</v>
      </c>
      <c r="S210" s="135">
        <v>8</v>
      </c>
      <c r="T210" s="144">
        <v>1</v>
      </c>
      <c r="U210" s="145">
        <v>2</v>
      </c>
      <c r="V210" s="145">
        <v>3</v>
      </c>
      <c r="W210" s="145">
        <v>4</v>
      </c>
      <c r="X210" s="145">
        <v>5</v>
      </c>
      <c r="Y210" s="145">
        <v>6</v>
      </c>
      <c r="Z210" s="145">
        <v>7</v>
      </c>
      <c r="AA210" s="145">
        <v>8</v>
      </c>
      <c r="AB210" s="146"/>
      <c r="AC210" s="136">
        <v>1</v>
      </c>
      <c r="AD210" s="131">
        <v>2</v>
      </c>
      <c r="AE210" s="131">
        <v>3</v>
      </c>
      <c r="AF210" s="131">
        <v>4</v>
      </c>
      <c r="AG210" s="131">
        <v>5</v>
      </c>
      <c r="AH210" s="131">
        <v>6</v>
      </c>
      <c r="AI210" s="131">
        <v>7</v>
      </c>
      <c r="AJ210" s="137">
        <v>8</v>
      </c>
      <c r="AK210" s="133">
        <v>1</v>
      </c>
      <c r="AL210" s="134">
        <v>2</v>
      </c>
      <c r="AM210" s="134">
        <v>3</v>
      </c>
      <c r="AN210" s="134">
        <v>4</v>
      </c>
      <c r="AO210" s="134">
        <v>5</v>
      </c>
      <c r="AP210" s="134">
        <v>6</v>
      </c>
      <c r="AQ210" s="134">
        <v>7</v>
      </c>
      <c r="AR210" s="135">
        <v>8</v>
      </c>
      <c r="AS210" s="144">
        <v>1</v>
      </c>
      <c r="AT210" s="145">
        <v>2</v>
      </c>
      <c r="AU210" s="145">
        <v>3</v>
      </c>
      <c r="AV210" s="145">
        <v>4</v>
      </c>
      <c r="AW210" s="145">
        <v>5</v>
      </c>
      <c r="AX210" s="145">
        <v>6</v>
      </c>
      <c r="AY210" s="145">
        <v>7</v>
      </c>
      <c r="AZ210" s="145">
        <v>8</v>
      </c>
      <c r="BA210" s="146"/>
      <c r="BB210" s="129">
        <v>1</v>
      </c>
      <c r="BC210" s="130">
        <v>2</v>
      </c>
      <c r="BD210" s="130">
        <v>3</v>
      </c>
      <c r="BE210" s="130">
        <v>4</v>
      </c>
      <c r="BF210" s="130">
        <v>5</v>
      </c>
      <c r="BG210" s="130">
        <v>6</v>
      </c>
      <c r="BH210" s="130">
        <v>7</v>
      </c>
      <c r="BI210" s="130">
        <v>8</v>
      </c>
      <c r="BJ210" s="130">
        <v>1</v>
      </c>
      <c r="BK210" s="130">
        <v>2</v>
      </c>
      <c r="BL210" s="130">
        <v>3</v>
      </c>
      <c r="BM210" s="130">
        <v>4</v>
      </c>
      <c r="BN210" s="130">
        <v>5</v>
      </c>
      <c r="BO210" s="130">
        <v>6</v>
      </c>
      <c r="BP210" s="130">
        <v>7</v>
      </c>
      <c r="BQ210" s="138">
        <v>8</v>
      </c>
      <c r="BR210" s="129"/>
      <c r="BS210" s="130">
        <v>1</v>
      </c>
      <c r="BT210" s="130">
        <v>2</v>
      </c>
      <c r="BU210" s="130">
        <v>3</v>
      </c>
      <c r="BV210" s="130">
        <v>4</v>
      </c>
      <c r="BW210" s="130">
        <v>5</v>
      </c>
      <c r="BX210" s="130">
        <v>6</v>
      </c>
      <c r="BY210" s="138">
        <v>7</v>
      </c>
      <c r="BZ210" s="150">
        <f>+SUM(BZ211:BZ260)</f>
        <v>38486.163365119588</v>
      </c>
      <c r="CA210" s="153">
        <f>+SUM(CA211:CA260)</f>
        <v>790010.86571922235</v>
      </c>
      <c r="CB210" s="129">
        <v>1</v>
      </c>
      <c r="CC210" s="130">
        <v>2</v>
      </c>
      <c r="CD210" s="130">
        <v>3</v>
      </c>
      <c r="CE210" s="130">
        <v>4</v>
      </c>
      <c r="CF210" s="130">
        <v>5</v>
      </c>
      <c r="CG210" s="130">
        <v>6</v>
      </c>
      <c r="CH210" s="138">
        <v>7</v>
      </c>
      <c r="CI210" s="197">
        <f>+SUM(CI211:CI260)</f>
        <v>1853.9840253171903</v>
      </c>
      <c r="CJ210" s="198">
        <f>+SUM(CJ211:CJ260)</f>
        <v>10436.373455570791</v>
      </c>
      <c r="CK210" s="198">
        <f>+SUM(CK211:CK260)</f>
        <v>4491.943263685368</v>
      </c>
      <c r="CL210" s="199">
        <f>+SUM(CL211:CL260)</f>
        <v>9600.9162784655982</v>
      </c>
      <c r="CN210" s="47"/>
      <c r="CO210" s="48"/>
      <c r="CP210" s="48"/>
      <c r="CQ210" s="49">
        <f>+SUM(CQ211:CQ260)</f>
        <v>20002941.331076309</v>
      </c>
      <c r="CR210" s="49">
        <f>+SUM(CR211:CR260)</f>
        <v>19321357.633431654</v>
      </c>
      <c r="CS210" s="49">
        <f>+SUM(CS211:CS260)</f>
        <v>5177142.1745509198</v>
      </c>
      <c r="CT210" s="49">
        <f>+SUM(CT211:CT260)</f>
        <v>3685740192.4972606</v>
      </c>
      <c r="CU210" s="206">
        <f>+SUM(CU211:CU260)</f>
        <v>321276760.32037032</v>
      </c>
      <c r="CW210" s="47"/>
      <c r="CX210" s="48"/>
      <c r="CY210" s="48"/>
      <c r="CZ210" s="48"/>
      <c r="DA210" s="48"/>
      <c r="DB210" s="48"/>
      <c r="DC210" s="49"/>
      <c r="DD210" s="48"/>
      <c r="DE210" s="52">
        <f>+SUM(DE211:DE228)</f>
        <v>4142425.0200174041</v>
      </c>
      <c r="DF210" s="48"/>
      <c r="DG210" s="48"/>
      <c r="DH210" s="49">
        <f>+SUM(DH211:DH228)</f>
        <v>4001275.3103008196</v>
      </c>
      <c r="DI210" s="49">
        <f>+SUM(DI211:DI228)</f>
        <v>1072138.4880896946</v>
      </c>
      <c r="DJ210" s="49">
        <f>+SUM(DJ211:DJ228)</f>
        <v>578178251.02781367</v>
      </c>
      <c r="DK210" s="206">
        <f>+SUM(DK211:DK228)</f>
        <v>58572314.753976323</v>
      </c>
      <c r="DL210"/>
    </row>
    <row r="211" spans="2:116" x14ac:dyDescent="0.25">
      <c r="B211" s="129">
        <v>1</v>
      </c>
      <c r="C211" s="114">
        <f>+$D$77-(B211-0.5)*$G$203</f>
        <v>711.64240055045912</v>
      </c>
      <c r="D211" s="41">
        <f>IF(D$58-E$58=0,"",(-(E$57-D$57)*$C211-(D$57*E$58-E$57*D$58))/(D$58-E$58))</f>
        <v>337.66361258083174</v>
      </c>
      <c r="E211" s="41">
        <f t="shared" ref="E211:K260" si="386">IF(E$58-F$58=0,"",(-(F$57-E$57)*$C211-(E$57*F$58-F$57*E$58))/(E$58-F$58))</f>
        <v>393.74480215538233</v>
      </c>
      <c r="F211" s="41">
        <f t="shared" si="386"/>
        <v>585.77312878032126</v>
      </c>
      <c r="G211" s="41">
        <f t="shared" si="386"/>
        <v>1349.837999591444</v>
      </c>
      <c r="H211" s="41">
        <f t="shared" si="386"/>
        <v>4974.1075787683603</v>
      </c>
      <c r="I211" s="41">
        <f t="shared" si="386"/>
        <v>-2858.9463913027362</v>
      </c>
      <c r="J211" s="41">
        <f t="shared" si="386"/>
        <v>-967.14114183480331</v>
      </c>
      <c r="K211" s="121">
        <f t="shared" si="386"/>
        <v>-528.10413654232593</v>
      </c>
      <c r="L211" s="126">
        <f>IF(D$63-E$63=0,"",(-(E$62-D$62)*$C211-(D$62*E$63-E$62*D$63))/(D$63-E$63))</f>
        <v>1110.4042736120862</v>
      </c>
      <c r="M211" s="41">
        <f t="shared" ref="M211:S260" si="387">IF(E$63-F$63=0,"",(-(F$62-E$62)*$C211-(E$62*F$63-F$62*E$63))/(E$63-F$63))</f>
        <v>-1020.4687602177131</v>
      </c>
      <c r="N211" s="41">
        <f t="shared" si="387"/>
        <v>-345.97543358875345</v>
      </c>
      <c r="O211" s="41">
        <f t="shared" si="387"/>
        <v>533.34141866371817</v>
      </c>
      <c r="P211" s="41">
        <f t="shared" si="387"/>
        <v>4201.3669177371048</v>
      </c>
      <c r="Q211" s="41">
        <f t="shared" si="387"/>
        <v>-2434.6823225908088</v>
      </c>
      <c r="R211" s="41">
        <f t="shared" si="387"/>
        <v>-760.08590575278674</v>
      </c>
      <c r="S211" s="112">
        <f t="shared" si="387"/>
        <v>-283.15516226400825</v>
      </c>
      <c r="T211" s="123">
        <f>IF(D$68-E$68=0,"",(-(E$67-D$67)*$C211-(D$67*E$68-E$67*D$68))/(D$68-E$68))</f>
        <v>1110.4042736120864</v>
      </c>
      <c r="U211" s="41">
        <f t="shared" ref="U211:AA260" si="388">IF(E$68-F$68=0,"",(-(F$67-E$67)*$C211-(E$67*F$68-F$67*E$68))/(E$68-F$68))</f>
        <v>-30.519266556546398</v>
      </c>
      <c r="V211" s="41">
        <f t="shared" si="388"/>
        <v>378.71789269830469</v>
      </c>
      <c r="W211" s="41">
        <f t="shared" si="388"/>
        <v>1104.8890253131265</v>
      </c>
      <c r="X211" s="41">
        <f t="shared" si="388"/>
        <v>4201.3669177371057</v>
      </c>
      <c r="Y211" s="41">
        <f t="shared" si="388"/>
        <v>-1444.732828929642</v>
      </c>
      <c r="Z211" s="41">
        <f t="shared" si="388"/>
        <v>-35.392579465728595</v>
      </c>
      <c r="AA211" s="41">
        <f t="shared" si="388"/>
        <v>288.39244438540021</v>
      </c>
      <c r="AB211" s="53"/>
      <c r="AC211" s="126">
        <f>IF(IF(D$57=E$57,AND($C211&gt;=MIN(D$58,E$58),$C211&lt;=MAX(D$58,E$58)),AND(D211&gt;=MIN(D$57,E$57),D211&lt;=MAX(D$57,E$57))),D211,"")</f>
        <v>337.66361258083174</v>
      </c>
      <c r="AD211" s="41">
        <f t="shared" ref="AD211:AJ260" si="389">IF(IF(E$57=F$57,AND($C211&gt;=MIN(E$58,F$58),$C211&lt;=MAX(E$58,F$58)),AND(E211&gt;=MIN(E$57,F$57),E211&lt;=MAX(E$57,F$57))),E211,"")</f>
        <v>393.74480215538233</v>
      </c>
      <c r="AE211" s="41" t="str">
        <f t="shared" si="389"/>
        <v/>
      </c>
      <c r="AF211" s="41" t="str">
        <f t="shared" si="389"/>
        <v/>
      </c>
      <c r="AG211" s="41" t="str">
        <f t="shared" si="389"/>
        <v/>
      </c>
      <c r="AH211" s="41" t="str">
        <f t="shared" si="389"/>
        <v/>
      </c>
      <c r="AI211" s="41" t="str">
        <f t="shared" si="389"/>
        <v/>
      </c>
      <c r="AJ211" s="112" t="str">
        <f t="shared" si="389"/>
        <v/>
      </c>
      <c r="AK211" s="126" t="str">
        <f>IF(IF(D$62=E$62,AND($C211&gt;=MIN(D$63,E$63),$C211&lt;=MAX(D$63,E$63)),AND(L211&gt;=MIN(D$62,E$62),L211&lt;=MAX(D$62,E$62))),L211,"")</f>
        <v/>
      </c>
      <c r="AL211" s="41" t="str">
        <f t="shared" ref="AL211:AR260" si="390">IF(IF(E$62=F$62,AND($C211&gt;=MIN(E$63,F$63),$C211&lt;=MAX(E$63,F$63)),AND(M211&gt;=MIN(E$62,F$62),M211&lt;=MAX(E$62,F$62))),M211,"")</f>
        <v/>
      </c>
      <c r="AM211" s="41" t="str">
        <f t="shared" si="390"/>
        <v/>
      </c>
      <c r="AN211" s="41" t="str">
        <f t="shared" si="390"/>
        <v/>
      </c>
      <c r="AO211" s="41" t="str">
        <f t="shared" si="390"/>
        <v/>
      </c>
      <c r="AP211" s="41" t="str">
        <f t="shared" si="390"/>
        <v/>
      </c>
      <c r="AQ211" s="41" t="str">
        <f t="shared" si="390"/>
        <v/>
      </c>
      <c r="AR211" s="112" t="str">
        <f t="shared" si="390"/>
        <v/>
      </c>
      <c r="AS211" s="123" t="str">
        <f>IF(IF(D$67=E$67,AND($C211&gt;=MIN(D$68,E$68),$C211&lt;=MAX(D$68,E$68)),AND(T211&gt;=MIN(D$67,E$67),T211&lt;=MAX(D$67,E$67))),T211,"")</f>
        <v/>
      </c>
      <c r="AT211" s="41" t="str">
        <f t="shared" ref="AT211:AZ260" si="391">IF(IF(E$67=F$67,AND($C211&gt;=MIN(E$68,F$68),$C211&lt;=MAX(E$68,F$68)),AND(U211&gt;=MIN(E$67,F$67),U211&lt;=MAX(E$67,F$67))),U211,"")</f>
        <v/>
      </c>
      <c r="AU211" s="41" t="str">
        <f t="shared" si="391"/>
        <v/>
      </c>
      <c r="AV211" s="41" t="str">
        <f t="shared" si="391"/>
        <v/>
      </c>
      <c r="AW211" s="41" t="str">
        <f t="shared" si="391"/>
        <v/>
      </c>
      <c r="AX211" s="41" t="str">
        <f t="shared" si="391"/>
        <v/>
      </c>
      <c r="AY211" s="41" t="str">
        <f t="shared" si="391"/>
        <v/>
      </c>
      <c r="AZ211" s="41" t="str">
        <f>IF(IF(K$67=L$67,AND($C211&gt;=MIN(K$68,L$68),$C211&lt;=MAX(K$68,L$68)),AND(AA211&gt;=MIN(K$67,L$67),AA211&lt;=MAX(K$67,L$67))),AA211,"")</f>
        <v/>
      </c>
      <c r="BA211" s="53"/>
      <c r="BB211" s="147" cm="1">
        <f t="array" ref="BB211:BC211">IFERROR(_xlfn._xlws.SORT(_xlfn.UNIQUE(_xlfn._xlws.FILTER($AC211:$AZ211,ISNUMBER($AC211:$AZ211)),TRUE),,,TRUE),"")</f>
        <v>337.66361258083174</v>
      </c>
      <c r="BC211" s="51">
        <v>393.74480215538233</v>
      </c>
      <c r="BD211" s="51"/>
      <c r="BE211" s="51"/>
      <c r="BF211" s="51"/>
      <c r="BG211" s="51"/>
      <c r="BH211" s="51"/>
      <c r="BI211" s="51"/>
      <c r="BJ211" s="51">
        <f>IF(ISNUMBER(BB211),$C211,"")</f>
        <v>711.64240055045912</v>
      </c>
      <c r="BK211" s="51">
        <f t="shared" ref="BK211:BQ260" si="392">IF(ISNUMBER(BC211),$C211,"")</f>
        <v>711.64240055045912</v>
      </c>
      <c r="BL211" s="51" t="str">
        <f t="shared" si="392"/>
        <v/>
      </c>
      <c r="BM211" s="51" t="str">
        <f t="shared" si="392"/>
        <v/>
      </c>
      <c r="BN211" s="51" t="str">
        <f t="shared" si="392"/>
        <v/>
      </c>
      <c r="BO211" s="51" t="str">
        <f t="shared" si="392"/>
        <v/>
      </c>
      <c r="BP211" s="51" t="str">
        <f t="shared" si="392"/>
        <v/>
      </c>
      <c r="BQ211" s="148" t="str">
        <f t="shared" si="392"/>
        <v/>
      </c>
      <c r="BR211" s="170">
        <f>COUNTIF(BJ211:BQ211,"&lt;0")+COUNTIF(BJ211:BQ211,"&gt;0")</f>
        <v>2</v>
      </c>
      <c r="BS211" s="172">
        <f>IF(ISNUMBER(BC211),IF(ISEVEN(BB$143),"hole",(BC211-BB211)),0)</f>
        <v>56.081189574550592</v>
      </c>
      <c r="BT211" s="172">
        <f t="shared" ref="BT211:BY260" si="393">IF(ISNUMBER(BD211),IF(ISEVEN(BC$143),"hole",(BD211-BC211)),0)</f>
        <v>0</v>
      </c>
      <c r="BU211" s="172">
        <f t="shared" si="393"/>
        <v>0</v>
      </c>
      <c r="BV211" s="172">
        <f t="shared" si="393"/>
        <v>0</v>
      </c>
      <c r="BW211" s="172">
        <f t="shared" si="393"/>
        <v>0</v>
      </c>
      <c r="BX211" s="172">
        <f t="shared" si="393"/>
        <v>0</v>
      </c>
      <c r="BY211" s="173">
        <f t="shared" si="393"/>
        <v>0</v>
      </c>
      <c r="BZ211" s="123" cm="1">
        <f t="array" ref="BZ211">IF(ISEVEN(BR211),SUM(BS211:BY211),SUM(ABS(BS211:BY211)))</f>
        <v>56.081189574550592</v>
      </c>
      <c r="CA211" s="112">
        <f>+BZ211*$G$203</f>
        <v>1151.186433057351</v>
      </c>
      <c r="CB211" s="126">
        <f>+IF(AND(ISNUMBER(BS211),BS211&gt;0),BB211+BS211/2,0)</f>
        <v>365.70420736810706</v>
      </c>
      <c r="CC211" s="41">
        <f t="shared" ref="CC211:CH260" si="394">+IF(AND(ISNUMBER(BT211),BT211&gt;0),BC211+BT211/2,0)</f>
        <v>0</v>
      </c>
      <c r="CD211" s="41">
        <f t="shared" si="394"/>
        <v>0</v>
      </c>
      <c r="CE211" s="41">
        <f t="shared" si="394"/>
        <v>0</v>
      </c>
      <c r="CF211" s="41">
        <f t="shared" si="394"/>
        <v>0</v>
      </c>
      <c r="CG211" s="41">
        <f t="shared" si="394"/>
        <v>0</v>
      </c>
      <c r="CH211" s="112">
        <f t="shared" si="394"/>
        <v>0</v>
      </c>
      <c r="CI211" s="196">
        <f>+SUMPRODUCT(BS211:BY211,CB211:CH211)/BZ211</f>
        <v>365.70420736810712</v>
      </c>
      <c r="CJ211" s="2">
        <f>+C211</f>
        <v>711.64240055045912</v>
      </c>
      <c r="CK211" s="200">
        <f t="shared" ref="CK211" si="395">(CI211-xc)*COS(RADIANS(p)) + (CJ211-yc)*SIN(RADIANS(p))</f>
        <v>537.42974524436306</v>
      </c>
      <c r="CL211" s="201">
        <f t="shared" ref="CL211:CL242" si="396">-(CI211-xc)*SIN(RADIANS(p)) +(CJ211-yc)*COS(RADIANS(p))</f>
        <v>592.74256003305061</v>
      </c>
      <c r="CN211" s="126">
        <f t="shared" ref="CN211:CN242" si="397">+C211-yc</f>
        <v>711.64240055045912</v>
      </c>
      <c r="CO211" s="50">
        <f>$J$202+$J$203*CN211</f>
        <v>4.6235354929420516E-3</v>
      </c>
      <c r="CP211" s="40">
        <f>+IF(CO211&gt;=0,IF(CO211&lt;=eco,1-(1-CO211/eco)^n,1),0)*0.85*fck</f>
        <v>25.5</v>
      </c>
      <c r="CQ211" s="41">
        <f>+CP211*CA211</f>
        <v>29355.25404296245</v>
      </c>
      <c r="CR211" s="41">
        <f>+CQ211*COS(RADIANS(p))</f>
        <v>28354.998017374019</v>
      </c>
      <c r="CS211" s="41">
        <f>+CQ211*SIN(RADIANS(p))</f>
        <v>7597.6988201414524</v>
      </c>
      <c r="CT211" s="41">
        <f>+CR211*CL211</f>
        <v>16807214.114550352</v>
      </c>
      <c r="CU211" s="112">
        <f>+CS211*CK211</f>
        <v>4083229.3413520185</v>
      </c>
      <c r="CW211" s="21" cm="1">
        <f t="array" ref="CW211:CW228">+TRANSPOSE($D$71:$U$71)</f>
        <v>1</v>
      </c>
      <c r="CX211" s="41" cm="1">
        <f t="array" ref="CX211:CX228">+TRANSPOSE($D$23:$U$23)</f>
        <v>32</v>
      </c>
      <c r="CY211" s="41" cm="1">
        <f t="array" ref="CY211:CY228">+TRANSPOSE($D$73:$U$73)</f>
        <v>408.41306989219794</v>
      </c>
      <c r="CZ211" s="51">
        <f t="shared" ref="CZ211" si="398">CY211-yc</f>
        <v>408.41306989219794</v>
      </c>
      <c r="DA211" s="50">
        <f>$J$202+$J$203*CZ211</f>
        <v>3.6485757193847248E-3</v>
      </c>
      <c r="DB211" s="40">
        <f t="shared" ref="DB211:DB228" si="399">DA211*Es</f>
        <v>729.71514387694492</v>
      </c>
      <c r="DC211" s="40">
        <f t="shared" ref="DC211:DC228" si="400">+IF(DB211&gt;=0,IF(DA211&lt;=eco,1-(1-DA211/eco)^n,1),0)*0.85*fck</f>
        <v>25.5</v>
      </c>
      <c r="DD211" s="51">
        <f t="shared" ref="DD211:DD228" si="401">MAX(MIN(DB211,fy),-fy)-IF(DB211&gt;=0,DC211,0)</f>
        <v>374.5</v>
      </c>
      <c r="DE211" s="39">
        <f>+DD211*0.25*PI()*CX211^2</f>
        <v>301190.77088496066</v>
      </c>
      <c r="DF211" s="41" cm="1">
        <f t="array" ref="DF211:DF228">+TRANSPOSE($D$21:$U$21)-xc</f>
        <v>-400</v>
      </c>
      <c r="DG211" s="51" cm="1">
        <f t="array" ref="DG211:DG228">+TRANSPOSE($D$22:$U$22)-yc</f>
        <v>530</v>
      </c>
      <c r="DH211" s="41">
        <f t="shared" ref="DH211:DH228" si="402">+DE211*COS(RADIANS(p))</f>
        <v>290927.94423769705</v>
      </c>
      <c r="DI211" s="41">
        <f t="shared" ref="DI211:DI228" si="403">+DE211*SIN(RADIANS(p))</f>
        <v>77953.907714137618</v>
      </c>
      <c r="DJ211" s="41">
        <f t="shared" ref="DJ211:DJ228" si="404">+DH211*DG211</f>
        <v>154191810.44597945</v>
      </c>
      <c r="DK211" s="112">
        <f t="shared" ref="DK211:DK228" si="405">+DI211*DF211</f>
        <v>-31181563.085655048</v>
      </c>
    </row>
    <row r="212" spans="2:116" x14ac:dyDescent="0.25">
      <c r="B212" s="129">
        <v>2</v>
      </c>
      <c r="C212" s="114">
        <f>+$D$77-(B212-0.5)*$G$203</f>
        <v>691.11526049172267</v>
      </c>
      <c r="D212" s="41">
        <f>IF(D$58-E$58=0,"",(-(E$57-D$57)*$C212-(D$57*E$58-E$57*D$58))/(D$58-E$58))</f>
        <v>261.05528294754498</v>
      </c>
      <c r="E212" s="41">
        <f t="shared" si="386"/>
        <v>429.29885167119619</v>
      </c>
      <c r="F212" s="41">
        <f t="shared" si="386"/>
        <v>591.2733593819803</v>
      </c>
      <c r="G212" s="41">
        <f t="shared" si="386"/>
        <v>1337.9866497528394</v>
      </c>
      <c r="H212" s="41">
        <f t="shared" si="386"/>
        <v>4897.4992491350731</v>
      </c>
      <c r="I212" s="41">
        <f t="shared" si="386"/>
        <v>-2823.3923417869223</v>
      </c>
      <c r="J212" s="41">
        <f t="shared" si="386"/>
        <v>-961.64091123314438</v>
      </c>
      <c r="K212" s="121">
        <f t="shared" si="386"/>
        <v>-539.95548638093067</v>
      </c>
      <c r="L212" s="126">
        <f>IF(D$63-E$63=0,"",(-(E$62-D$62)*$C212-(D$62*E$63-E$62*D$63))/(D$63-E$63))</f>
        <v>1033.7959439787992</v>
      </c>
      <c r="M212" s="41">
        <f t="shared" si="387"/>
        <v>-984.91471070189925</v>
      </c>
      <c r="N212" s="41">
        <f t="shared" si="387"/>
        <v>-340.47520298709446</v>
      </c>
      <c r="O212" s="41">
        <f t="shared" si="387"/>
        <v>521.49006882511344</v>
      </c>
      <c r="P212" s="41">
        <f t="shared" si="387"/>
        <v>4124.7585881038185</v>
      </c>
      <c r="Q212" s="41">
        <f t="shared" si="387"/>
        <v>-2399.1282730749949</v>
      </c>
      <c r="R212" s="41">
        <f t="shared" si="387"/>
        <v>-754.5856751511277</v>
      </c>
      <c r="S212" s="112">
        <f t="shared" si="387"/>
        <v>-295.00651210261287</v>
      </c>
      <c r="T212" s="123">
        <f>IF(D$68-E$68=0,"",(-(E$67-D$67)*$C212-(D$67*E$68-E$67*D$68))/(D$68-E$68))</f>
        <v>1033.7959439787996</v>
      </c>
      <c r="U212" s="41">
        <f t="shared" si="388"/>
        <v>5.0347829592674858</v>
      </c>
      <c r="V212" s="41">
        <f t="shared" si="388"/>
        <v>384.21812329996368</v>
      </c>
      <c r="W212" s="41">
        <f t="shared" si="388"/>
        <v>1093.0376754745216</v>
      </c>
      <c r="X212" s="41">
        <f t="shared" si="388"/>
        <v>4124.7585881038185</v>
      </c>
      <c r="Y212" s="41">
        <f t="shared" si="388"/>
        <v>-1409.1787794138281</v>
      </c>
      <c r="Z212" s="41">
        <f t="shared" si="388"/>
        <v>-29.892348864069607</v>
      </c>
      <c r="AA212" s="41">
        <f t="shared" si="388"/>
        <v>276.54109454679559</v>
      </c>
      <c r="AB212" s="53"/>
      <c r="AC212" s="126">
        <f>IF(IF(D$57=E$57,AND($C212&gt;=MIN(D$58,E$58),$C212&lt;=MAX(D$58,E$58)),AND(D212&gt;=MIN(D$57,E$57),D212&lt;=MAX(D$57,E$57))),D212,"")</f>
        <v>261.05528294754498</v>
      </c>
      <c r="AD212" s="41">
        <f t="shared" si="389"/>
        <v>429.29885167119619</v>
      </c>
      <c r="AE212" s="41" t="str">
        <f t="shared" si="389"/>
        <v/>
      </c>
      <c r="AF212" s="41" t="str">
        <f t="shared" si="389"/>
        <v/>
      </c>
      <c r="AG212" s="41" t="str">
        <f t="shared" si="389"/>
        <v/>
      </c>
      <c r="AH212" s="41" t="str">
        <f t="shared" si="389"/>
        <v/>
      </c>
      <c r="AI212" s="41" t="str">
        <f t="shared" si="389"/>
        <v/>
      </c>
      <c r="AJ212" s="112" t="str">
        <f t="shared" si="389"/>
        <v/>
      </c>
      <c r="AK212" s="126" t="str">
        <f>IF(IF(D$62=E$62,AND($C212&gt;=MIN(D$63,E$63),$C212&lt;=MAX(D$63,E$63)),AND(L212&gt;=MIN(D$62,E$62),L212&lt;=MAX(D$62,E$62))),L212,"")</f>
        <v/>
      </c>
      <c r="AL212" s="41" t="str">
        <f t="shared" si="390"/>
        <v/>
      </c>
      <c r="AM212" s="41" t="str">
        <f t="shared" si="390"/>
        <v/>
      </c>
      <c r="AN212" s="41" t="str">
        <f t="shared" si="390"/>
        <v/>
      </c>
      <c r="AO212" s="41" t="str">
        <f t="shared" si="390"/>
        <v/>
      </c>
      <c r="AP212" s="41" t="str">
        <f t="shared" si="390"/>
        <v/>
      </c>
      <c r="AQ212" s="41" t="str">
        <f t="shared" si="390"/>
        <v/>
      </c>
      <c r="AR212" s="112" t="str">
        <f t="shared" si="390"/>
        <v/>
      </c>
      <c r="AS212" s="123" t="str">
        <f>IF(IF(D$67=E$67,AND($C212&gt;=MIN(D$68,E$68),$C212&lt;=MAX(D$68,E$68)),AND(T212&gt;=MIN(D$67,E$67),T212&lt;=MAX(D$67,E$67))),T212,"")</f>
        <v/>
      </c>
      <c r="AT212" s="41" t="str">
        <f t="shared" si="391"/>
        <v/>
      </c>
      <c r="AU212" s="41" t="str">
        <f t="shared" si="391"/>
        <v/>
      </c>
      <c r="AV212" s="41" t="str">
        <f t="shared" si="391"/>
        <v/>
      </c>
      <c r="AW212" s="41" t="str">
        <f t="shared" si="391"/>
        <v/>
      </c>
      <c r="AX212" s="41" t="str">
        <f t="shared" si="391"/>
        <v/>
      </c>
      <c r="AY212" s="41" t="str">
        <f t="shared" si="391"/>
        <v/>
      </c>
      <c r="AZ212" s="41" t="str">
        <f>IF(IF(K$67=L$67,AND($C212&gt;=MIN(K$68,L$68),$C212&lt;=MAX(K$68,L$68)),AND(AA212&gt;=MIN(K$67,L$67),AA212&lt;=MAX(K$67,L$67))),AA212,"")</f>
        <v/>
      </c>
      <c r="BA212" s="53"/>
      <c r="BB212" s="147" cm="1">
        <f t="array" ref="BB212:BC212">IFERROR(_xlfn._xlws.SORT(_xlfn.UNIQUE(_xlfn._xlws.FILTER($AC212:$AZ212,ISNUMBER($AC212:$AZ212)),TRUE),,,TRUE),"")</f>
        <v>261.05528294754498</v>
      </c>
      <c r="BC212" s="51">
        <v>429.29885167119619</v>
      </c>
      <c r="BD212" s="51"/>
      <c r="BE212" s="51"/>
      <c r="BF212" s="51"/>
      <c r="BG212" s="51"/>
      <c r="BH212" s="51"/>
      <c r="BI212" s="51"/>
      <c r="BJ212" s="51">
        <f>IF(ISNUMBER(BB212),$C212,"")</f>
        <v>691.11526049172267</v>
      </c>
      <c r="BK212" s="51">
        <f t="shared" si="392"/>
        <v>691.11526049172267</v>
      </c>
      <c r="BL212" s="51" t="str">
        <f t="shared" si="392"/>
        <v/>
      </c>
      <c r="BM212" s="51" t="str">
        <f t="shared" si="392"/>
        <v/>
      </c>
      <c r="BN212" s="51" t="str">
        <f t="shared" si="392"/>
        <v/>
      </c>
      <c r="BO212" s="51" t="str">
        <f t="shared" si="392"/>
        <v/>
      </c>
      <c r="BP212" s="51" t="str">
        <f t="shared" si="392"/>
        <v/>
      </c>
      <c r="BQ212" s="148" t="str">
        <f t="shared" si="392"/>
        <v/>
      </c>
      <c r="BR212" s="170">
        <f t="shared" ref="BR212:BR260" si="406">COUNTIF(BJ212:BQ212,"&lt;0")+COUNTIF(BJ212:BQ212,"&gt;0")</f>
        <v>2</v>
      </c>
      <c r="BS212" s="172">
        <f t="shared" ref="BS212:BV260" si="407">IF(ISNUMBER(BC212),IF(ISEVEN(BB$143),"hole",(BC212-BB212)),0)</f>
        <v>168.24356872365121</v>
      </c>
      <c r="BT212" s="172">
        <f t="shared" si="393"/>
        <v>0</v>
      </c>
      <c r="BU212" s="172">
        <f t="shared" si="393"/>
        <v>0</v>
      </c>
      <c r="BV212" s="172">
        <f t="shared" si="393"/>
        <v>0</v>
      </c>
      <c r="BW212" s="172">
        <f t="shared" si="393"/>
        <v>0</v>
      </c>
      <c r="BX212" s="172">
        <f t="shared" si="393"/>
        <v>0</v>
      </c>
      <c r="BY212" s="173">
        <f t="shared" si="393"/>
        <v>0</v>
      </c>
      <c r="BZ212" s="123" cm="1">
        <f t="array" ref="BZ212">IF(ISEVEN(BR212),SUM(BS212:BY212),SUM(ABS(BS212:BY212)))</f>
        <v>168.24356872365121</v>
      </c>
      <c r="CA212" s="112">
        <f t="shared" ref="CA212:CA260" si="408">+BZ212*$G$203</f>
        <v>3453.5592991720414</v>
      </c>
      <c r="CB212" s="126">
        <f t="shared" ref="CB212:CE260" si="409">+IF(AND(ISNUMBER(BS212),BS212&gt;0),BB212+BS212/2,0)</f>
        <v>345.17706730937061</v>
      </c>
      <c r="CC212" s="41">
        <f t="shared" si="394"/>
        <v>0</v>
      </c>
      <c r="CD212" s="41">
        <f t="shared" si="394"/>
        <v>0</v>
      </c>
      <c r="CE212" s="41">
        <f t="shared" si="394"/>
        <v>0</v>
      </c>
      <c r="CF212" s="41">
        <f t="shared" si="394"/>
        <v>0</v>
      </c>
      <c r="CG212" s="41">
        <f t="shared" si="394"/>
        <v>0</v>
      </c>
      <c r="CH212" s="112">
        <f t="shared" si="394"/>
        <v>0</v>
      </c>
      <c r="CI212" s="196">
        <f t="shared" ref="CI212:CI260" si="410">+SUMPRODUCT(BS212:BY212,CB212:CH212)/BZ212</f>
        <v>345.17706730937061</v>
      </c>
      <c r="CJ212" s="2">
        <f t="shared" ref="CJ212:CJ260" si="411">+C212</f>
        <v>691.11526049172267</v>
      </c>
      <c r="CK212" s="200">
        <f t="shared" ref="CK212" si="412">(CI212-xc)*COS(RADIANS(p)) + (CJ212-yc)*SIN(RADIANS(p))</f>
        <v>512.28923573308873</v>
      </c>
      <c r="CL212" s="201">
        <f t="shared" ref="CL212:CL243" si="413">-(CI212-xc)*SIN(RADIANS(p)) +(CJ212-yc)*COS(RADIANS(p))</f>
        <v>578.22768009915205</v>
      </c>
      <c r="CN212" s="126">
        <f t="shared" ref="CN212:CN243" si="414">+C212-yc</f>
        <v>691.11526049172267</v>
      </c>
      <c r="CO212" s="50">
        <f t="shared" ref="CO212:CO260" si="415">$J$202+$J$203*CN212</f>
        <v>4.5575354929420515E-3</v>
      </c>
      <c r="CP212" s="40">
        <f t="shared" ref="CP212:CP260" si="416">+IF(CO212&gt;=0,IF(CO212&lt;=eco,1-(1-CO212/eco)^n,1),0)*0.85*fck</f>
        <v>25.5</v>
      </c>
      <c r="CQ212" s="41">
        <f t="shared" ref="CQ212:CQ260" si="417">+CP212*CA212</f>
        <v>88065.762128887058</v>
      </c>
      <c r="CR212" s="41">
        <f t="shared" ref="CR212:CR260" si="418">+CQ212*COS(RADIANS(p))</f>
        <v>85064.994052121765</v>
      </c>
      <c r="CS212" s="41">
        <f t="shared" ref="CS212:CS260" si="419">+CQ212*SIN(RADIANS(p))</f>
        <v>22793.096460424284</v>
      </c>
      <c r="CT212" s="41">
        <f t="shared" ref="CT212:CT260" si="420">+CR212*CL212</f>
        <v>49186934.168406539</v>
      </c>
      <c r="CU212" s="112">
        <f t="shared" ref="CU212:CU260" si="421">+CS212*CK212</f>
        <v>11676657.965701327</v>
      </c>
      <c r="CW212" s="21">
        <v>2</v>
      </c>
      <c r="CX212" s="41">
        <v>32</v>
      </c>
      <c r="CY212" s="41">
        <v>460.17687891270208</v>
      </c>
      <c r="CZ212" s="51">
        <f t="shared" ref="CZ212" si="422">CY212-yc</f>
        <v>460.17687891270208</v>
      </c>
      <c r="DA212" s="50">
        <f t="shared" ref="DA212:DA228" si="423">$J$202+$J$203*CZ212</f>
        <v>3.8150095911066275E-3</v>
      </c>
      <c r="DB212" s="40">
        <f t="shared" si="399"/>
        <v>763.00191822132547</v>
      </c>
      <c r="DC212" s="40">
        <f t="shared" si="400"/>
        <v>25.5</v>
      </c>
      <c r="DD212" s="51">
        <f t="shared" si="401"/>
        <v>374.5</v>
      </c>
      <c r="DE212" s="39">
        <f t="shared" ref="DE212:DE228" si="424">+DD212*0.25*PI()*CX212^2</f>
        <v>301190.77088496066</v>
      </c>
      <c r="DF212" s="41">
        <v>-200</v>
      </c>
      <c r="DG212" s="51">
        <v>530</v>
      </c>
      <c r="DH212" s="41">
        <f t="shared" ref="DH212:DH229" si="425">+DE212*COS(RADIANS(p))</f>
        <v>290927.94423769705</v>
      </c>
      <c r="DI212" s="41">
        <f t="shared" ref="DI212:DI229" si="426">+DE212*SIN(RADIANS(p))</f>
        <v>77953.907714137618</v>
      </c>
      <c r="DJ212" s="41">
        <f t="shared" si="404"/>
        <v>154191810.44597945</v>
      </c>
      <c r="DK212" s="112">
        <f t="shared" si="405"/>
        <v>-15590781.542827524</v>
      </c>
    </row>
    <row r="213" spans="2:116" x14ac:dyDescent="0.25">
      <c r="B213" s="129">
        <v>3</v>
      </c>
      <c r="C213" s="114">
        <f>+$D$77-(B213-0.5)*$G$203</f>
        <v>670.58812043298622</v>
      </c>
      <c r="D213" s="41">
        <f t="shared" ref="D213:G260" si="427">IF(D$58-E$58=0,"",(-(E$57-D$57)*$C213-(D$57*E$58-E$57*D$58))/(D$58-E$58))</f>
        <v>184.44695331425822</v>
      </c>
      <c r="E213" s="41">
        <f t="shared" si="386"/>
        <v>464.85290118701005</v>
      </c>
      <c r="F213" s="41">
        <f t="shared" si="386"/>
        <v>596.77358998363923</v>
      </c>
      <c r="G213" s="41">
        <f t="shared" si="386"/>
        <v>1326.135299914235</v>
      </c>
      <c r="H213" s="41">
        <f t="shared" si="386"/>
        <v>4820.8909195017868</v>
      </c>
      <c r="I213" s="41">
        <f t="shared" si="386"/>
        <v>-2787.838292271108</v>
      </c>
      <c r="J213" s="41">
        <f t="shared" si="386"/>
        <v>-956.14068063148545</v>
      </c>
      <c r="K213" s="121">
        <f t="shared" si="386"/>
        <v>-551.80683621953517</v>
      </c>
      <c r="L213" s="126">
        <f t="shared" ref="L213:O260" si="428">IF(D$63-E$63=0,"",(-(E$62-D$62)*$C213-(D$62*E$63-E$62*D$63))/(D$63-E$63))</f>
        <v>957.18761434551266</v>
      </c>
      <c r="M213" s="41">
        <f t="shared" si="387"/>
        <v>-949.36066118608528</v>
      </c>
      <c r="N213" s="41">
        <f t="shared" si="387"/>
        <v>-334.97497238543548</v>
      </c>
      <c r="O213" s="41">
        <f t="shared" si="387"/>
        <v>509.63871898650888</v>
      </c>
      <c r="P213" s="41">
        <f t="shared" si="387"/>
        <v>4048.1502584705318</v>
      </c>
      <c r="Q213" s="41">
        <f t="shared" si="387"/>
        <v>-2363.5742235591811</v>
      </c>
      <c r="R213" s="41">
        <f t="shared" si="387"/>
        <v>-749.08544454946878</v>
      </c>
      <c r="S213" s="112">
        <f t="shared" si="387"/>
        <v>-306.85786194121749</v>
      </c>
      <c r="T213" s="123">
        <f t="shared" ref="T213:W260" si="429">IF(D$68-E$68=0,"",(-(E$67-D$67)*$C213-(D$67*E$68-E$67*D$68))/(D$68-E$68))</f>
        <v>957.18761434551288</v>
      </c>
      <c r="U213" s="41">
        <f t="shared" si="388"/>
        <v>40.588832475081368</v>
      </c>
      <c r="V213" s="41">
        <f t="shared" si="388"/>
        <v>389.71835390162261</v>
      </c>
      <c r="W213" s="41">
        <f t="shared" si="388"/>
        <v>1081.186325635917</v>
      </c>
      <c r="X213" s="41">
        <f t="shared" si="388"/>
        <v>4048.1502584705322</v>
      </c>
      <c r="Y213" s="41">
        <f t="shared" si="388"/>
        <v>-1373.6247298980143</v>
      </c>
      <c r="Z213" s="41">
        <f t="shared" si="388"/>
        <v>-24.392118262410644</v>
      </c>
      <c r="AA213" s="41">
        <f t="shared" si="388"/>
        <v>264.68974470819097</v>
      </c>
      <c r="AB213" s="53"/>
      <c r="AC213" s="126">
        <f t="shared" ref="AC213:AF260" si="430">IF(IF(D$57=E$57,AND($C213&gt;=MIN(D$58,E$58),$C213&lt;=MAX(D$58,E$58)),AND(D213&gt;=MIN(D$57,E$57),D213&lt;=MAX(D$57,E$57))),D213,"")</f>
        <v>184.44695331425822</v>
      </c>
      <c r="AD213" s="41">
        <f t="shared" si="389"/>
        <v>464.85290118701005</v>
      </c>
      <c r="AE213" s="41" t="str">
        <f t="shared" si="389"/>
        <v/>
      </c>
      <c r="AF213" s="41" t="str">
        <f t="shared" si="389"/>
        <v/>
      </c>
      <c r="AG213" s="41" t="str">
        <f t="shared" si="389"/>
        <v/>
      </c>
      <c r="AH213" s="41" t="str">
        <f t="shared" si="389"/>
        <v/>
      </c>
      <c r="AI213" s="41" t="str">
        <f t="shared" si="389"/>
        <v/>
      </c>
      <c r="AJ213" s="112" t="str">
        <f t="shared" si="389"/>
        <v/>
      </c>
      <c r="AK213" s="126" t="str">
        <f t="shared" ref="AK213:AN260" si="431">IF(IF(D$62=E$62,AND($C213&gt;=MIN(D$63,E$63),$C213&lt;=MAX(D$63,E$63)),AND(L213&gt;=MIN(D$62,E$62),L213&lt;=MAX(D$62,E$62))),L213,"")</f>
        <v/>
      </c>
      <c r="AL213" s="41" t="str">
        <f t="shared" si="390"/>
        <v/>
      </c>
      <c r="AM213" s="41" t="str">
        <f t="shared" si="390"/>
        <v/>
      </c>
      <c r="AN213" s="41" t="str">
        <f t="shared" si="390"/>
        <v/>
      </c>
      <c r="AO213" s="41" t="str">
        <f t="shared" si="390"/>
        <v/>
      </c>
      <c r="AP213" s="41" t="str">
        <f t="shared" si="390"/>
        <v/>
      </c>
      <c r="AQ213" s="41" t="str">
        <f t="shared" si="390"/>
        <v/>
      </c>
      <c r="AR213" s="112" t="str">
        <f t="shared" si="390"/>
        <v/>
      </c>
      <c r="AS213" s="123" t="str">
        <f t="shared" ref="AS213:AX260" si="432">IF(IF(D$67=E$67,AND($C213&gt;=MIN(D$68,E$68),$C213&lt;=MAX(D$68,E$68)),AND(T213&gt;=MIN(D$67,E$67),T213&lt;=MAX(D$67,E$67))),T213,"")</f>
        <v/>
      </c>
      <c r="AT213" s="41" t="str">
        <f t="shared" si="391"/>
        <v/>
      </c>
      <c r="AU213" s="41" t="str">
        <f t="shared" si="391"/>
        <v/>
      </c>
      <c r="AV213" s="41" t="str">
        <f t="shared" si="391"/>
        <v/>
      </c>
      <c r="AW213" s="41" t="str">
        <f t="shared" si="391"/>
        <v/>
      </c>
      <c r="AX213" s="41" t="str">
        <f t="shared" si="391"/>
        <v/>
      </c>
      <c r="AY213" s="41" t="str">
        <f t="shared" si="391"/>
        <v/>
      </c>
      <c r="AZ213" s="41" t="str">
        <f t="shared" si="391"/>
        <v/>
      </c>
      <c r="BA213" s="53"/>
      <c r="BB213" s="147" cm="1">
        <f t="array" ref="BB213:BC213">IFERROR(_xlfn._xlws.SORT(_xlfn.UNIQUE(_xlfn._xlws.FILTER($AC213:$AZ213,ISNUMBER($AC213:$AZ213)),TRUE),,,TRUE),"")</f>
        <v>184.44695331425822</v>
      </c>
      <c r="BC213" s="51">
        <v>464.85290118701005</v>
      </c>
      <c r="BD213" s="51"/>
      <c r="BE213" s="51"/>
      <c r="BF213" s="51"/>
      <c r="BG213" s="51"/>
      <c r="BH213" s="51"/>
      <c r="BI213" s="51"/>
      <c r="BJ213" s="51">
        <f t="shared" ref="BJ213:BM260" si="433">IF(ISNUMBER(BB213),$C213,"")</f>
        <v>670.58812043298622</v>
      </c>
      <c r="BK213" s="51">
        <f t="shared" si="392"/>
        <v>670.58812043298622</v>
      </c>
      <c r="BL213" s="51" t="str">
        <f t="shared" si="392"/>
        <v/>
      </c>
      <c r="BM213" s="51" t="str">
        <f t="shared" si="392"/>
        <v/>
      </c>
      <c r="BN213" s="51" t="str">
        <f t="shared" si="392"/>
        <v/>
      </c>
      <c r="BO213" s="51" t="str">
        <f t="shared" si="392"/>
        <v/>
      </c>
      <c r="BP213" s="51" t="str">
        <f t="shared" si="392"/>
        <v/>
      </c>
      <c r="BQ213" s="148" t="str">
        <f t="shared" si="392"/>
        <v/>
      </c>
      <c r="BR213" s="170">
        <f t="shared" si="406"/>
        <v>2</v>
      </c>
      <c r="BS213" s="172">
        <f t="shared" si="407"/>
        <v>280.40594787275182</v>
      </c>
      <c r="BT213" s="172">
        <f t="shared" si="393"/>
        <v>0</v>
      </c>
      <c r="BU213" s="172">
        <f t="shared" si="393"/>
        <v>0</v>
      </c>
      <c r="BV213" s="172">
        <f t="shared" si="393"/>
        <v>0</v>
      </c>
      <c r="BW213" s="172">
        <f t="shared" si="393"/>
        <v>0</v>
      </c>
      <c r="BX213" s="172">
        <f t="shared" si="393"/>
        <v>0</v>
      </c>
      <c r="BY213" s="173">
        <f t="shared" si="393"/>
        <v>0</v>
      </c>
      <c r="BZ213" s="123" cm="1">
        <f t="array" ref="BZ213">IF(ISEVEN(BR213),SUM(BS213:BY213),SUM(ABS(BS213:BY213)))</f>
        <v>280.40594787275182</v>
      </c>
      <c r="CA213" s="112">
        <f t="shared" si="408"/>
        <v>5755.932165286732</v>
      </c>
      <c r="CB213" s="126">
        <f t="shared" si="409"/>
        <v>324.64992725063416</v>
      </c>
      <c r="CC213" s="41">
        <f t="shared" si="394"/>
        <v>0</v>
      </c>
      <c r="CD213" s="41">
        <f t="shared" si="394"/>
        <v>0</v>
      </c>
      <c r="CE213" s="41">
        <f t="shared" si="394"/>
        <v>0</v>
      </c>
      <c r="CF213" s="41">
        <f t="shared" si="394"/>
        <v>0</v>
      </c>
      <c r="CG213" s="41">
        <f t="shared" si="394"/>
        <v>0</v>
      </c>
      <c r="CH213" s="112">
        <f t="shared" si="394"/>
        <v>0</v>
      </c>
      <c r="CI213" s="196">
        <f t="shared" si="410"/>
        <v>324.64992725063416</v>
      </c>
      <c r="CJ213" s="2">
        <f t="shared" si="411"/>
        <v>670.58812043298622</v>
      </c>
      <c r="CK213" s="200">
        <f t="shared" ref="CK213" si="434">(CI213-xc)*COS(RADIANS(p)) + (CJ213-yc)*SIN(RADIANS(p))</f>
        <v>487.1487262218144</v>
      </c>
      <c r="CL213" s="201">
        <f t="shared" ref="CL213:CL244" si="435">-(CI213-xc)*SIN(RADIANS(p)) +(CJ213-yc)*COS(RADIANS(p))</f>
        <v>563.7128001652535</v>
      </c>
      <c r="CN213" s="126">
        <f t="shared" ref="CN213:CN244" si="436">+C213-yc</f>
        <v>670.58812043298622</v>
      </c>
      <c r="CO213" s="50">
        <f t="shared" si="415"/>
        <v>4.4915354929420514E-3</v>
      </c>
      <c r="CP213" s="40">
        <f t="shared" si="416"/>
        <v>25.5</v>
      </c>
      <c r="CQ213" s="41">
        <f t="shared" si="417"/>
        <v>146776.27021481167</v>
      </c>
      <c r="CR213" s="41">
        <f t="shared" ref="CR213:CR261" si="437">+CQ213*COS(RADIANS(p))</f>
        <v>141774.99008686951</v>
      </c>
      <c r="CS213" s="41">
        <f t="shared" ref="CS213:CS261" si="438">+CQ213*SIN(RADIANS(p))</f>
        <v>37988.49410070711</v>
      </c>
      <c r="CT213" s="41">
        <f t="shared" si="420"/>
        <v>79920376.655270264</v>
      </c>
      <c r="CU213" s="112">
        <f t="shared" si="421"/>
        <v>18506046.512244381</v>
      </c>
      <c r="CW213" s="21">
        <v>3</v>
      </c>
      <c r="CX213" s="41">
        <v>32</v>
      </c>
      <c r="CY213" s="41">
        <v>511.94068793320622</v>
      </c>
      <c r="CZ213" s="51">
        <f t="shared" ref="CZ213" si="439">CY213-yc</f>
        <v>511.94068793320622</v>
      </c>
      <c r="DA213" s="50">
        <f t="shared" si="423"/>
        <v>3.9814434628285301E-3</v>
      </c>
      <c r="DB213" s="40">
        <f t="shared" si="399"/>
        <v>796.28869256570601</v>
      </c>
      <c r="DC213" s="40">
        <f t="shared" si="400"/>
        <v>25.5</v>
      </c>
      <c r="DD213" s="51">
        <f t="shared" si="401"/>
        <v>374.5</v>
      </c>
      <c r="DE213" s="39">
        <f t="shared" si="424"/>
        <v>301190.77088496066</v>
      </c>
      <c r="DF213" s="41">
        <v>0</v>
      </c>
      <c r="DG213" s="51">
        <v>530</v>
      </c>
      <c r="DH213" s="41">
        <f t="shared" ref="DH213:DH230" si="440">+DE213*COS(RADIANS(p))</f>
        <v>290927.94423769705</v>
      </c>
      <c r="DI213" s="41">
        <f t="shared" ref="DI213:DI230" si="441">+DE213*SIN(RADIANS(p))</f>
        <v>77953.907714137618</v>
      </c>
      <c r="DJ213" s="41">
        <f t="shared" si="404"/>
        <v>154191810.44597945</v>
      </c>
      <c r="DK213" s="112">
        <f t="shared" si="405"/>
        <v>0</v>
      </c>
    </row>
    <row r="214" spans="2:116" x14ac:dyDescent="0.25">
      <c r="B214" s="129">
        <v>4</v>
      </c>
      <c r="C214" s="114">
        <f>+$D$77-(B214-0.5)*$G$203</f>
        <v>650.06098037424977</v>
      </c>
      <c r="D214" s="41">
        <f t="shared" si="427"/>
        <v>107.83862368097107</v>
      </c>
      <c r="E214" s="41">
        <f t="shared" si="386"/>
        <v>500.40695070282396</v>
      </c>
      <c r="F214" s="41">
        <f t="shared" si="386"/>
        <v>602.27382058529827</v>
      </c>
      <c r="G214" s="41">
        <f t="shared" si="386"/>
        <v>1314.2839500756299</v>
      </c>
      <c r="H214" s="41">
        <f t="shared" si="386"/>
        <v>4744.2825898684996</v>
      </c>
      <c r="I214" s="41">
        <f t="shared" si="386"/>
        <v>-2752.2842427552941</v>
      </c>
      <c r="J214" s="41">
        <f t="shared" si="386"/>
        <v>-950.64045002982641</v>
      </c>
      <c r="K214" s="121">
        <f t="shared" si="386"/>
        <v>-563.6581860581399</v>
      </c>
      <c r="L214" s="126">
        <f t="shared" si="428"/>
        <v>880.57928471222579</v>
      </c>
      <c r="M214" s="41">
        <f t="shared" si="387"/>
        <v>-913.8066116702712</v>
      </c>
      <c r="N214" s="41">
        <f t="shared" si="387"/>
        <v>-329.47474178377649</v>
      </c>
      <c r="O214" s="41">
        <f t="shared" si="387"/>
        <v>497.7873691479042</v>
      </c>
      <c r="P214" s="41">
        <f t="shared" si="387"/>
        <v>3971.5419288372445</v>
      </c>
      <c r="Q214" s="41">
        <f t="shared" si="387"/>
        <v>-2328.0201740433668</v>
      </c>
      <c r="R214" s="41">
        <f t="shared" si="387"/>
        <v>-743.58521394780973</v>
      </c>
      <c r="S214" s="112">
        <f t="shared" si="387"/>
        <v>-318.70921177982217</v>
      </c>
      <c r="T214" s="123">
        <f t="shared" si="429"/>
        <v>880.57928471222601</v>
      </c>
      <c r="U214" s="41">
        <f t="shared" si="388"/>
        <v>76.142881990895461</v>
      </c>
      <c r="V214" s="41">
        <f t="shared" si="388"/>
        <v>395.21858450328159</v>
      </c>
      <c r="W214" s="41">
        <f t="shared" si="388"/>
        <v>1069.3349757973124</v>
      </c>
      <c r="X214" s="41">
        <f t="shared" si="388"/>
        <v>3971.5419288372445</v>
      </c>
      <c r="Y214" s="41">
        <f t="shared" si="388"/>
        <v>-1338.0706803822002</v>
      </c>
      <c r="Z214" s="41">
        <f t="shared" si="388"/>
        <v>-18.891887660751657</v>
      </c>
      <c r="AA214" s="41">
        <f t="shared" si="388"/>
        <v>252.83839486958632</v>
      </c>
      <c r="AB214" s="53"/>
      <c r="AC214" s="126">
        <f t="shared" si="430"/>
        <v>107.83862368097107</v>
      </c>
      <c r="AD214" s="41">
        <f t="shared" si="389"/>
        <v>500.40695070282396</v>
      </c>
      <c r="AE214" s="41" t="str">
        <f t="shared" si="389"/>
        <v/>
      </c>
      <c r="AF214" s="41" t="str">
        <f t="shared" si="389"/>
        <v/>
      </c>
      <c r="AG214" s="41" t="str">
        <f t="shared" si="389"/>
        <v/>
      </c>
      <c r="AH214" s="41" t="str">
        <f t="shared" si="389"/>
        <v/>
      </c>
      <c r="AI214" s="41" t="str">
        <f t="shared" si="389"/>
        <v/>
      </c>
      <c r="AJ214" s="112" t="str">
        <f t="shared" si="389"/>
        <v/>
      </c>
      <c r="AK214" s="126" t="str">
        <f t="shared" si="431"/>
        <v/>
      </c>
      <c r="AL214" s="41" t="str">
        <f t="shared" si="390"/>
        <v/>
      </c>
      <c r="AM214" s="41" t="str">
        <f t="shared" si="390"/>
        <v/>
      </c>
      <c r="AN214" s="41" t="str">
        <f t="shared" si="390"/>
        <v/>
      </c>
      <c r="AO214" s="41" t="str">
        <f t="shared" si="390"/>
        <v/>
      </c>
      <c r="AP214" s="41" t="str">
        <f t="shared" si="390"/>
        <v/>
      </c>
      <c r="AQ214" s="41" t="str">
        <f t="shared" si="390"/>
        <v/>
      </c>
      <c r="AR214" s="112" t="str">
        <f t="shared" si="390"/>
        <v/>
      </c>
      <c r="AS214" s="123" t="str">
        <f t="shared" si="432"/>
        <v/>
      </c>
      <c r="AT214" s="41" t="str">
        <f t="shared" si="391"/>
        <v/>
      </c>
      <c r="AU214" s="41" t="str">
        <f t="shared" si="391"/>
        <v/>
      </c>
      <c r="AV214" s="41" t="str">
        <f t="shared" si="391"/>
        <v/>
      </c>
      <c r="AW214" s="41" t="str">
        <f t="shared" si="391"/>
        <v/>
      </c>
      <c r="AX214" s="41" t="str">
        <f t="shared" si="391"/>
        <v/>
      </c>
      <c r="AY214" s="41" t="str">
        <f t="shared" si="391"/>
        <v/>
      </c>
      <c r="AZ214" s="41" t="str">
        <f t="shared" si="391"/>
        <v/>
      </c>
      <c r="BA214" s="53"/>
      <c r="BB214" s="147" cm="1">
        <f t="array" ref="BB214:BC214">IFERROR(_xlfn._xlws.SORT(_xlfn.UNIQUE(_xlfn._xlws.FILTER($AC214:$AZ214,ISNUMBER($AC214:$AZ214)),TRUE),,,TRUE),"")</f>
        <v>107.83862368097107</v>
      </c>
      <c r="BC214" s="51">
        <v>500.40695070282396</v>
      </c>
      <c r="BD214" s="51"/>
      <c r="BE214" s="51"/>
      <c r="BF214" s="51"/>
      <c r="BG214" s="51"/>
      <c r="BH214" s="51"/>
      <c r="BI214" s="51"/>
      <c r="BJ214" s="51">
        <f t="shared" si="433"/>
        <v>650.06098037424977</v>
      </c>
      <c r="BK214" s="51">
        <f t="shared" si="392"/>
        <v>650.06098037424977</v>
      </c>
      <c r="BL214" s="51" t="str">
        <f t="shared" si="392"/>
        <v/>
      </c>
      <c r="BM214" s="51" t="str">
        <f t="shared" si="392"/>
        <v/>
      </c>
      <c r="BN214" s="51" t="str">
        <f t="shared" si="392"/>
        <v/>
      </c>
      <c r="BO214" s="51" t="str">
        <f t="shared" si="392"/>
        <v/>
      </c>
      <c r="BP214" s="51" t="str">
        <f t="shared" si="392"/>
        <v/>
      </c>
      <c r="BQ214" s="148" t="str">
        <f t="shared" si="392"/>
        <v/>
      </c>
      <c r="BR214" s="170">
        <f t="shared" si="406"/>
        <v>2</v>
      </c>
      <c r="BS214" s="172">
        <f t="shared" si="407"/>
        <v>392.56832702185289</v>
      </c>
      <c r="BT214" s="172">
        <f t="shared" si="393"/>
        <v>0</v>
      </c>
      <c r="BU214" s="172">
        <f t="shared" si="393"/>
        <v>0</v>
      </c>
      <c r="BV214" s="172">
        <f t="shared" si="393"/>
        <v>0</v>
      </c>
      <c r="BW214" s="172">
        <f t="shared" si="393"/>
        <v>0</v>
      </c>
      <c r="BX214" s="172">
        <f t="shared" si="393"/>
        <v>0</v>
      </c>
      <c r="BY214" s="173">
        <f t="shared" si="393"/>
        <v>0</v>
      </c>
      <c r="BZ214" s="123" cm="1">
        <f t="array" ref="BZ214">IF(ISEVEN(BR214),SUM(BS214:BY214),SUM(ABS(BS214:BY214)))</f>
        <v>392.56832702185289</v>
      </c>
      <c r="CA214" s="112">
        <f t="shared" si="408"/>
        <v>8058.3050314014317</v>
      </c>
      <c r="CB214" s="126">
        <f t="shared" si="409"/>
        <v>304.12278719189749</v>
      </c>
      <c r="CC214" s="41">
        <f t="shared" si="394"/>
        <v>0</v>
      </c>
      <c r="CD214" s="41">
        <f t="shared" si="394"/>
        <v>0</v>
      </c>
      <c r="CE214" s="41">
        <f t="shared" si="394"/>
        <v>0</v>
      </c>
      <c r="CF214" s="41">
        <f t="shared" si="394"/>
        <v>0</v>
      </c>
      <c r="CG214" s="41">
        <f t="shared" si="394"/>
        <v>0</v>
      </c>
      <c r="CH214" s="112">
        <f t="shared" si="394"/>
        <v>0</v>
      </c>
      <c r="CI214" s="196">
        <f t="shared" si="410"/>
        <v>304.12278719189749</v>
      </c>
      <c r="CJ214" s="2">
        <f t="shared" si="411"/>
        <v>650.06098037424977</v>
      </c>
      <c r="CK214" s="200">
        <f t="shared" ref="CK214" si="442">(CI214-xc)*COS(RADIANS(p)) + (CJ214-yc)*SIN(RADIANS(p))</f>
        <v>462.00821671053984</v>
      </c>
      <c r="CL214" s="201">
        <f t="shared" ref="CL214:CL245" si="443">-(CI214-xc)*SIN(RADIANS(p)) +(CJ214-yc)*COS(RADIANS(p))</f>
        <v>549.19792023135494</v>
      </c>
      <c r="CN214" s="126">
        <f t="shared" ref="CN214:CN245" si="444">+C214-yc</f>
        <v>650.06098037424977</v>
      </c>
      <c r="CO214" s="50">
        <f t="shared" si="415"/>
        <v>4.4255354929420522E-3</v>
      </c>
      <c r="CP214" s="40">
        <f t="shared" si="416"/>
        <v>25.5</v>
      </c>
      <c r="CQ214" s="41">
        <f t="shared" si="417"/>
        <v>205486.77830073651</v>
      </c>
      <c r="CR214" s="41">
        <f t="shared" ref="CR214:CR262" si="445">+CQ214*COS(RADIANS(p))</f>
        <v>198484.98612161749</v>
      </c>
      <c r="CS214" s="41">
        <f t="shared" ref="CS214:CS262" si="446">+CQ214*SIN(RADIANS(p))</f>
        <v>53183.891740990002</v>
      </c>
      <c r="CT214" s="41">
        <f t="shared" si="420"/>
        <v>109007541.57514167</v>
      </c>
      <c r="CU214" s="112">
        <f t="shared" si="421"/>
        <v>24571394.980981197</v>
      </c>
      <c r="CW214" s="21">
        <v>4</v>
      </c>
      <c r="CX214" s="41">
        <v>32</v>
      </c>
      <c r="CY214" s="41">
        <v>563.70449695371042</v>
      </c>
      <c r="CZ214" s="51">
        <f t="shared" ref="CZ214" si="447">CY214-yc</f>
        <v>563.70449695371042</v>
      </c>
      <c r="DA214" s="50">
        <f t="shared" si="423"/>
        <v>4.1478773345504328E-3</v>
      </c>
      <c r="DB214" s="40">
        <f t="shared" si="399"/>
        <v>829.57546691008656</v>
      </c>
      <c r="DC214" s="40">
        <f t="shared" si="400"/>
        <v>25.5</v>
      </c>
      <c r="DD214" s="51">
        <f t="shared" si="401"/>
        <v>374.5</v>
      </c>
      <c r="DE214" s="39">
        <f t="shared" si="424"/>
        <v>301190.77088496066</v>
      </c>
      <c r="DF214" s="41">
        <v>200</v>
      </c>
      <c r="DG214" s="51">
        <v>530</v>
      </c>
      <c r="DH214" s="41">
        <f t="shared" ref="DH214:DH231" si="448">+DE214*COS(RADIANS(p))</f>
        <v>290927.94423769705</v>
      </c>
      <c r="DI214" s="41">
        <f t="shared" ref="DI214:DI231" si="449">+DE214*SIN(RADIANS(p))</f>
        <v>77953.907714137618</v>
      </c>
      <c r="DJ214" s="41">
        <f t="shared" si="404"/>
        <v>154191810.44597945</v>
      </c>
      <c r="DK214" s="112">
        <f t="shared" si="405"/>
        <v>15590781.542827524</v>
      </c>
    </row>
    <row r="215" spans="2:116" x14ac:dyDescent="0.25">
      <c r="B215" s="129">
        <v>5</v>
      </c>
      <c r="C215" s="114">
        <f>+$D$77-(B215-0.5)*$G$203</f>
        <v>629.53384031551332</v>
      </c>
      <c r="D215" s="41">
        <f t="shared" si="427"/>
        <v>31.230294047684314</v>
      </c>
      <c r="E215" s="41">
        <f t="shared" si="386"/>
        <v>535.96100021863788</v>
      </c>
      <c r="F215" s="41">
        <f t="shared" si="386"/>
        <v>607.77405118695719</v>
      </c>
      <c r="G215" s="41">
        <f t="shared" si="386"/>
        <v>1302.4326002370256</v>
      </c>
      <c r="H215" s="41">
        <f t="shared" si="386"/>
        <v>4667.6742602352124</v>
      </c>
      <c r="I215" s="41">
        <f t="shared" si="386"/>
        <v>-2716.7301932394803</v>
      </c>
      <c r="J215" s="41">
        <f t="shared" si="386"/>
        <v>-945.14021942816737</v>
      </c>
      <c r="K215" s="121">
        <f t="shared" si="386"/>
        <v>-575.50953589674452</v>
      </c>
      <c r="L215" s="126">
        <f t="shared" si="428"/>
        <v>803.9709550789388</v>
      </c>
      <c r="M215" s="41">
        <f t="shared" si="387"/>
        <v>-878.25256215445734</v>
      </c>
      <c r="N215" s="41">
        <f t="shared" si="387"/>
        <v>-323.97451118211757</v>
      </c>
      <c r="O215" s="41">
        <f t="shared" si="387"/>
        <v>485.93601930929947</v>
      </c>
      <c r="P215" s="41">
        <f t="shared" si="387"/>
        <v>3894.9335992039578</v>
      </c>
      <c r="Q215" s="41">
        <f t="shared" si="387"/>
        <v>-2292.4661245275529</v>
      </c>
      <c r="R215" s="41">
        <f t="shared" si="387"/>
        <v>-738.08498334615081</v>
      </c>
      <c r="S215" s="112">
        <f t="shared" si="387"/>
        <v>-330.56056161842685</v>
      </c>
      <c r="T215" s="123">
        <f t="shared" si="429"/>
        <v>803.97095507893914</v>
      </c>
      <c r="U215" s="41">
        <f t="shared" si="388"/>
        <v>111.69693150670935</v>
      </c>
      <c r="V215" s="41">
        <f t="shared" si="388"/>
        <v>400.71881510494052</v>
      </c>
      <c r="W215" s="41">
        <f t="shared" si="388"/>
        <v>1057.4836259587075</v>
      </c>
      <c r="X215" s="41">
        <f t="shared" si="388"/>
        <v>3894.9335992039582</v>
      </c>
      <c r="Y215" s="41">
        <f t="shared" si="388"/>
        <v>-1302.5166308663863</v>
      </c>
      <c r="Z215" s="41">
        <f t="shared" si="388"/>
        <v>-13.391657059092694</v>
      </c>
      <c r="AA215" s="41">
        <f t="shared" si="388"/>
        <v>240.98704503098165</v>
      </c>
      <c r="AB215" s="53"/>
      <c r="AC215" s="126">
        <f t="shared" si="430"/>
        <v>31.230294047684314</v>
      </c>
      <c r="AD215" s="41">
        <f t="shared" si="389"/>
        <v>535.96100021863788</v>
      </c>
      <c r="AE215" s="41" t="str">
        <f t="shared" si="389"/>
        <v/>
      </c>
      <c r="AF215" s="41" t="str">
        <f t="shared" si="389"/>
        <v/>
      </c>
      <c r="AG215" s="41" t="str">
        <f t="shared" si="389"/>
        <v/>
      </c>
      <c r="AH215" s="41" t="str">
        <f t="shared" si="389"/>
        <v/>
      </c>
      <c r="AI215" s="41" t="str">
        <f t="shared" si="389"/>
        <v/>
      </c>
      <c r="AJ215" s="112" t="str">
        <f t="shared" si="389"/>
        <v/>
      </c>
      <c r="AK215" s="126" t="str">
        <f t="shared" si="431"/>
        <v/>
      </c>
      <c r="AL215" s="41" t="str">
        <f t="shared" si="390"/>
        <v/>
      </c>
      <c r="AM215" s="41" t="str">
        <f t="shared" si="390"/>
        <v/>
      </c>
      <c r="AN215" s="41" t="str">
        <f t="shared" si="390"/>
        <v/>
      </c>
      <c r="AO215" s="41" t="str">
        <f t="shared" si="390"/>
        <v/>
      </c>
      <c r="AP215" s="41" t="str">
        <f t="shared" si="390"/>
        <v/>
      </c>
      <c r="AQ215" s="41" t="str">
        <f t="shared" si="390"/>
        <v/>
      </c>
      <c r="AR215" s="112" t="str">
        <f t="shared" si="390"/>
        <v/>
      </c>
      <c r="AS215" s="123" t="str">
        <f t="shared" si="432"/>
        <v/>
      </c>
      <c r="AT215" s="41" t="str">
        <f t="shared" si="391"/>
        <v/>
      </c>
      <c r="AU215" s="41" t="str">
        <f t="shared" si="391"/>
        <v/>
      </c>
      <c r="AV215" s="41" t="str">
        <f t="shared" si="391"/>
        <v/>
      </c>
      <c r="AW215" s="41" t="str">
        <f t="shared" si="391"/>
        <v/>
      </c>
      <c r="AX215" s="41" t="str">
        <f t="shared" si="391"/>
        <v/>
      </c>
      <c r="AY215" s="41" t="str">
        <f t="shared" si="391"/>
        <v/>
      </c>
      <c r="AZ215" s="41" t="str">
        <f t="shared" si="391"/>
        <v/>
      </c>
      <c r="BA215" s="53"/>
      <c r="BB215" s="147" cm="1">
        <f t="array" ref="BB215:BC215">IFERROR(_xlfn._xlws.SORT(_xlfn.UNIQUE(_xlfn._xlws.FILTER($AC215:$AZ215,ISNUMBER($AC215:$AZ215)),TRUE),,,TRUE),"")</f>
        <v>31.230294047684314</v>
      </c>
      <c r="BC215" s="51">
        <v>535.96100021863788</v>
      </c>
      <c r="BD215" s="51"/>
      <c r="BE215" s="51"/>
      <c r="BF215" s="51"/>
      <c r="BG215" s="51"/>
      <c r="BH215" s="51"/>
      <c r="BI215" s="51"/>
      <c r="BJ215" s="51">
        <f t="shared" si="433"/>
        <v>629.53384031551332</v>
      </c>
      <c r="BK215" s="51">
        <f t="shared" si="392"/>
        <v>629.53384031551332</v>
      </c>
      <c r="BL215" s="51" t="str">
        <f t="shared" si="392"/>
        <v/>
      </c>
      <c r="BM215" s="51" t="str">
        <f t="shared" si="392"/>
        <v/>
      </c>
      <c r="BN215" s="51" t="str">
        <f t="shared" si="392"/>
        <v/>
      </c>
      <c r="BO215" s="51" t="str">
        <f t="shared" si="392"/>
        <v/>
      </c>
      <c r="BP215" s="51" t="str">
        <f t="shared" si="392"/>
        <v/>
      </c>
      <c r="BQ215" s="148" t="str">
        <f t="shared" si="392"/>
        <v/>
      </c>
      <c r="BR215" s="170">
        <f t="shared" si="406"/>
        <v>2</v>
      </c>
      <c r="BS215" s="172">
        <f t="shared" si="407"/>
        <v>504.73070617095357</v>
      </c>
      <c r="BT215" s="172">
        <f t="shared" si="393"/>
        <v>0</v>
      </c>
      <c r="BU215" s="172">
        <f t="shared" si="393"/>
        <v>0</v>
      </c>
      <c r="BV215" s="172">
        <f t="shared" si="393"/>
        <v>0</v>
      </c>
      <c r="BW215" s="172">
        <f t="shared" si="393"/>
        <v>0</v>
      </c>
      <c r="BX215" s="172">
        <f t="shared" si="393"/>
        <v>0</v>
      </c>
      <c r="BY215" s="173">
        <f t="shared" si="393"/>
        <v>0</v>
      </c>
      <c r="BZ215" s="123" cm="1">
        <f t="array" ref="BZ215">IF(ISEVEN(BR215),SUM(BS215:BY215),SUM(ABS(BS215:BY215)))</f>
        <v>504.73070617095357</v>
      </c>
      <c r="CA215" s="112">
        <f t="shared" si="408"/>
        <v>10360.677897516123</v>
      </c>
      <c r="CB215" s="126">
        <f t="shared" si="409"/>
        <v>283.59564713316109</v>
      </c>
      <c r="CC215" s="41">
        <f t="shared" si="394"/>
        <v>0</v>
      </c>
      <c r="CD215" s="41">
        <f t="shared" si="394"/>
        <v>0</v>
      </c>
      <c r="CE215" s="41">
        <f t="shared" si="394"/>
        <v>0</v>
      </c>
      <c r="CF215" s="41">
        <f t="shared" si="394"/>
        <v>0</v>
      </c>
      <c r="CG215" s="41">
        <f t="shared" si="394"/>
        <v>0</v>
      </c>
      <c r="CH215" s="112">
        <f t="shared" si="394"/>
        <v>0</v>
      </c>
      <c r="CI215" s="196">
        <f t="shared" si="410"/>
        <v>283.59564713316109</v>
      </c>
      <c r="CJ215" s="2">
        <f t="shared" si="411"/>
        <v>629.53384031551332</v>
      </c>
      <c r="CK215" s="200">
        <f t="shared" ref="CK215" si="450">(CI215-xc)*COS(RADIANS(p)) + (CJ215-yc)*SIN(RADIANS(p))</f>
        <v>436.86770719926562</v>
      </c>
      <c r="CL215" s="201">
        <f t="shared" ref="CL215:CL246" si="451">-(CI215-xc)*SIN(RADIANS(p)) +(CJ215-yc)*COS(RADIANS(p))</f>
        <v>534.68304029745639</v>
      </c>
      <c r="CN215" s="126">
        <f t="shared" ref="CN215:CN246" si="452">+C215-yc</f>
        <v>629.53384031551332</v>
      </c>
      <c r="CO215" s="50">
        <f t="shared" si="415"/>
        <v>4.3595354929420521E-3</v>
      </c>
      <c r="CP215" s="40">
        <f t="shared" si="416"/>
        <v>25.5</v>
      </c>
      <c r="CQ215" s="41">
        <f t="shared" si="417"/>
        <v>264197.28638666112</v>
      </c>
      <c r="CR215" s="41">
        <f t="shared" ref="CR215:CR263" si="453">+CQ215*COS(RADIANS(p))</f>
        <v>255194.98215636527</v>
      </c>
      <c r="CS215" s="41">
        <f t="shared" ref="CS215:CS263" si="454">+CQ215*SIN(RADIANS(p))</f>
        <v>68379.289381272829</v>
      </c>
      <c r="CT215" s="41">
        <f t="shared" si="420"/>
        <v>136448428.92802051</v>
      </c>
      <c r="CU215" s="112">
        <f t="shared" si="421"/>
        <v>29872703.371911753</v>
      </c>
      <c r="CW215" s="21">
        <v>5</v>
      </c>
      <c r="CX215" s="41">
        <v>32</v>
      </c>
      <c r="CY215" s="41">
        <v>615.46830597421456</v>
      </c>
      <c r="CZ215" s="51">
        <f t="shared" ref="CZ215" si="455">CY215-yc</f>
        <v>615.46830597421456</v>
      </c>
      <c r="DA215" s="50">
        <f t="shared" si="423"/>
        <v>4.3143112062723355E-3</v>
      </c>
      <c r="DB215" s="40">
        <f t="shared" si="399"/>
        <v>862.86224125446711</v>
      </c>
      <c r="DC215" s="40">
        <f t="shared" si="400"/>
        <v>25.5</v>
      </c>
      <c r="DD215" s="51">
        <f t="shared" si="401"/>
        <v>374.5</v>
      </c>
      <c r="DE215" s="39">
        <f t="shared" si="424"/>
        <v>301190.77088496066</v>
      </c>
      <c r="DF215" s="41">
        <v>400</v>
      </c>
      <c r="DG215" s="51">
        <v>530</v>
      </c>
      <c r="DH215" s="41">
        <f t="shared" ref="DH215:DH232" si="456">+DE215*COS(RADIANS(p))</f>
        <v>290927.94423769705</v>
      </c>
      <c r="DI215" s="41">
        <f t="shared" ref="DI215:DI232" si="457">+DE215*SIN(RADIANS(p))</f>
        <v>77953.907714137618</v>
      </c>
      <c r="DJ215" s="41">
        <f t="shared" si="404"/>
        <v>154191810.44597945</v>
      </c>
      <c r="DK215" s="112">
        <f t="shared" si="405"/>
        <v>31181563.085655048</v>
      </c>
    </row>
    <row r="216" spans="2:116" x14ac:dyDescent="0.25">
      <c r="B216" s="129">
        <v>6</v>
      </c>
      <c r="C216" s="114">
        <f>+$D$77-(B216-0.5)*$G$203</f>
        <v>609.00670025677687</v>
      </c>
      <c r="D216" s="41">
        <f t="shared" si="427"/>
        <v>-45.37803558560244</v>
      </c>
      <c r="E216" s="41">
        <f t="shared" si="386"/>
        <v>571.51504973445174</v>
      </c>
      <c r="F216" s="41">
        <f t="shared" si="386"/>
        <v>613.27428178861612</v>
      </c>
      <c r="G216" s="41">
        <f t="shared" si="386"/>
        <v>1290.5812503984209</v>
      </c>
      <c r="H216" s="41">
        <f t="shared" si="386"/>
        <v>4591.0659306019261</v>
      </c>
      <c r="I216" s="41">
        <f t="shared" si="386"/>
        <v>-2681.1761437236664</v>
      </c>
      <c r="J216" s="41">
        <f t="shared" si="386"/>
        <v>-939.63998882650844</v>
      </c>
      <c r="K216" s="121">
        <f t="shared" si="386"/>
        <v>-587.36088573534914</v>
      </c>
      <c r="L216" s="126">
        <f t="shared" si="428"/>
        <v>727.36262544565216</v>
      </c>
      <c r="M216" s="41">
        <f t="shared" si="387"/>
        <v>-842.69851263864348</v>
      </c>
      <c r="N216" s="41">
        <f t="shared" si="387"/>
        <v>-318.47428058045858</v>
      </c>
      <c r="O216" s="41">
        <f t="shared" si="387"/>
        <v>474.08466947069491</v>
      </c>
      <c r="P216" s="41">
        <f t="shared" si="387"/>
        <v>3818.325269570671</v>
      </c>
      <c r="Q216" s="41">
        <f t="shared" si="387"/>
        <v>-2256.912075011739</v>
      </c>
      <c r="R216" s="41">
        <f t="shared" si="387"/>
        <v>-732.58475274449188</v>
      </c>
      <c r="S216" s="112">
        <f t="shared" si="387"/>
        <v>-342.41191145703147</v>
      </c>
      <c r="T216" s="123">
        <f t="shared" si="429"/>
        <v>727.3626254456525</v>
      </c>
      <c r="U216" s="41">
        <f t="shared" si="388"/>
        <v>147.25098102252323</v>
      </c>
      <c r="V216" s="41">
        <f t="shared" si="388"/>
        <v>406.2190457065995</v>
      </c>
      <c r="W216" s="41">
        <f t="shared" si="388"/>
        <v>1045.6322761201031</v>
      </c>
      <c r="X216" s="41">
        <f t="shared" si="388"/>
        <v>3818.3252695706715</v>
      </c>
      <c r="Y216" s="41">
        <f t="shared" si="388"/>
        <v>-1266.9625813505725</v>
      </c>
      <c r="Z216" s="41">
        <f t="shared" si="388"/>
        <v>-7.8914264574337052</v>
      </c>
      <c r="AA216" s="41">
        <f t="shared" si="388"/>
        <v>229.135695192377</v>
      </c>
      <c r="AB216" s="53"/>
      <c r="AC216" s="126">
        <f t="shared" si="430"/>
        <v>-45.37803558560244</v>
      </c>
      <c r="AD216" s="41">
        <f t="shared" si="389"/>
        <v>571.51504973445174</v>
      </c>
      <c r="AE216" s="41" t="str">
        <f t="shared" si="389"/>
        <v/>
      </c>
      <c r="AF216" s="41" t="str">
        <f t="shared" si="389"/>
        <v/>
      </c>
      <c r="AG216" s="41" t="str">
        <f t="shared" si="389"/>
        <v/>
      </c>
      <c r="AH216" s="41" t="str">
        <f t="shared" si="389"/>
        <v/>
      </c>
      <c r="AI216" s="41" t="str">
        <f t="shared" si="389"/>
        <v/>
      </c>
      <c r="AJ216" s="112" t="str">
        <f t="shared" si="389"/>
        <v/>
      </c>
      <c r="AK216" s="126" t="str">
        <f t="shared" si="431"/>
        <v/>
      </c>
      <c r="AL216" s="41" t="str">
        <f t="shared" si="390"/>
        <v/>
      </c>
      <c r="AM216" s="41" t="str">
        <f t="shared" si="390"/>
        <v/>
      </c>
      <c r="AN216" s="41" t="str">
        <f t="shared" si="390"/>
        <v/>
      </c>
      <c r="AO216" s="41" t="str">
        <f t="shared" si="390"/>
        <v/>
      </c>
      <c r="AP216" s="41" t="str">
        <f t="shared" si="390"/>
        <v/>
      </c>
      <c r="AQ216" s="41" t="str">
        <f t="shared" si="390"/>
        <v/>
      </c>
      <c r="AR216" s="112" t="str">
        <f t="shared" si="390"/>
        <v/>
      </c>
      <c r="AS216" s="123" t="str">
        <f t="shared" si="432"/>
        <v/>
      </c>
      <c r="AT216" s="41" t="str">
        <f t="shared" si="391"/>
        <v/>
      </c>
      <c r="AU216" s="41" t="str">
        <f t="shared" si="391"/>
        <v/>
      </c>
      <c r="AV216" s="41" t="str">
        <f t="shared" si="391"/>
        <v/>
      </c>
      <c r="AW216" s="41" t="str">
        <f t="shared" si="391"/>
        <v/>
      </c>
      <c r="AX216" s="41" t="str">
        <f t="shared" si="391"/>
        <v/>
      </c>
      <c r="AY216" s="41" t="str">
        <f t="shared" si="391"/>
        <v/>
      </c>
      <c r="AZ216" s="41" t="str">
        <f t="shared" si="391"/>
        <v/>
      </c>
      <c r="BA216" s="53"/>
      <c r="BB216" s="147" cm="1">
        <f t="array" ref="BB216:BC216">IFERROR(_xlfn._xlws.SORT(_xlfn.UNIQUE(_xlfn._xlws.FILTER($AC216:$AZ216,ISNUMBER($AC216:$AZ216)),TRUE),,,TRUE),"")</f>
        <v>-45.37803558560244</v>
      </c>
      <c r="BC216" s="51">
        <v>571.51504973445174</v>
      </c>
      <c r="BD216" s="51"/>
      <c r="BE216" s="51"/>
      <c r="BF216" s="51"/>
      <c r="BG216" s="51"/>
      <c r="BH216" s="51"/>
      <c r="BI216" s="51"/>
      <c r="BJ216" s="51">
        <f t="shared" si="433"/>
        <v>609.00670025677687</v>
      </c>
      <c r="BK216" s="51">
        <f t="shared" si="392"/>
        <v>609.00670025677687</v>
      </c>
      <c r="BL216" s="51" t="str">
        <f t="shared" si="392"/>
        <v/>
      </c>
      <c r="BM216" s="51" t="str">
        <f t="shared" si="392"/>
        <v/>
      </c>
      <c r="BN216" s="51" t="str">
        <f t="shared" si="392"/>
        <v/>
      </c>
      <c r="BO216" s="51" t="str">
        <f t="shared" si="392"/>
        <v/>
      </c>
      <c r="BP216" s="51" t="str">
        <f t="shared" si="392"/>
        <v/>
      </c>
      <c r="BQ216" s="148" t="str">
        <f t="shared" si="392"/>
        <v/>
      </c>
      <c r="BR216" s="170">
        <f t="shared" si="406"/>
        <v>2</v>
      </c>
      <c r="BS216" s="172">
        <f t="shared" si="407"/>
        <v>616.89308532005418</v>
      </c>
      <c r="BT216" s="172">
        <f t="shared" si="393"/>
        <v>0</v>
      </c>
      <c r="BU216" s="172">
        <f t="shared" si="393"/>
        <v>0</v>
      </c>
      <c r="BV216" s="172">
        <f t="shared" si="393"/>
        <v>0</v>
      </c>
      <c r="BW216" s="172">
        <f t="shared" si="393"/>
        <v>0</v>
      </c>
      <c r="BX216" s="172">
        <f t="shared" si="393"/>
        <v>0</v>
      </c>
      <c r="BY216" s="173">
        <f t="shared" si="393"/>
        <v>0</v>
      </c>
      <c r="BZ216" s="123" cm="1">
        <f t="array" ref="BZ216">IF(ISEVEN(BR216),SUM(BS216:BY216),SUM(ABS(BS216:BY216)))</f>
        <v>616.89308532005418</v>
      </c>
      <c r="CA216" s="112">
        <f t="shared" si="408"/>
        <v>12663.050763630814</v>
      </c>
      <c r="CB216" s="126">
        <f t="shared" si="409"/>
        <v>263.06850707442464</v>
      </c>
      <c r="CC216" s="41">
        <f t="shared" si="394"/>
        <v>0</v>
      </c>
      <c r="CD216" s="41">
        <f t="shared" si="394"/>
        <v>0</v>
      </c>
      <c r="CE216" s="41">
        <f t="shared" si="394"/>
        <v>0</v>
      </c>
      <c r="CF216" s="41">
        <f t="shared" si="394"/>
        <v>0</v>
      </c>
      <c r="CG216" s="41">
        <f t="shared" si="394"/>
        <v>0</v>
      </c>
      <c r="CH216" s="112">
        <f t="shared" si="394"/>
        <v>0</v>
      </c>
      <c r="CI216" s="196">
        <f t="shared" si="410"/>
        <v>263.06850707442464</v>
      </c>
      <c r="CJ216" s="2">
        <f t="shared" si="411"/>
        <v>609.00670025677687</v>
      </c>
      <c r="CK216" s="200">
        <f t="shared" ref="CK216" si="458">(CI216-xc)*COS(RADIANS(p)) + (CJ216-yc)*SIN(RADIANS(p))</f>
        <v>411.72719768799129</v>
      </c>
      <c r="CL216" s="201">
        <f t="shared" ref="CL216:CL247" si="459">-(CI216-xc)*SIN(RADIANS(p)) +(CJ216-yc)*COS(RADIANS(p))</f>
        <v>520.16816036355783</v>
      </c>
      <c r="CN216" s="126">
        <f t="shared" ref="CN216:CN247" si="460">+C216-yc</f>
        <v>609.00670025677687</v>
      </c>
      <c r="CO216" s="50">
        <f t="shared" si="415"/>
        <v>4.293535492942052E-3</v>
      </c>
      <c r="CP216" s="40">
        <f t="shared" si="416"/>
        <v>25.5</v>
      </c>
      <c r="CQ216" s="41">
        <f t="shared" si="417"/>
        <v>322907.79447258578</v>
      </c>
      <c r="CR216" s="41">
        <f t="shared" ref="CR216:CR264" si="461">+CQ216*COS(RADIANS(p))</f>
        <v>311904.97819111304</v>
      </c>
      <c r="CS216" s="41">
        <f t="shared" ref="CS216:CS264" si="462">+CQ216*SIN(RADIANS(p))</f>
        <v>83574.68702155567</v>
      </c>
      <c r="CT216" s="41">
        <f t="shared" si="420"/>
        <v>162243038.71390688</v>
      </c>
      <c r="CU216" s="112">
        <f t="shared" si="421"/>
        <v>34409971.685036048</v>
      </c>
      <c r="CW216" s="21">
        <v>6</v>
      </c>
      <c r="CX216" s="41">
        <v>32</v>
      </c>
      <c r="CY216" s="41">
        <v>-615.46830597421456</v>
      </c>
      <c r="CZ216" s="51">
        <f t="shared" ref="CZ216" si="463">CY216-yc</f>
        <v>-615.46830597421456</v>
      </c>
      <c r="DA216" s="50">
        <f t="shared" si="423"/>
        <v>3.5653549294205247E-4</v>
      </c>
      <c r="DB216" s="40">
        <f t="shared" si="399"/>
        <v>71.307098588410497</v>
      </c>
      <c r="DC216" s="40">
        <f t="shared" si="400"/>
        <v>8.2812806395099585</v>
      </c>
      <c r="DD216" s="51">
        <f t="shared" si="401"/>
        <v>63.025817948900539</v>
      </c>
      <c r="DE216" s="39">
        <f t="shared" si="424"/>
        <v>50688.370343616938</v>
      </c>
      <c r="DF216" s="41">
        <v>-400</v>
      </c>
      <c r="DG216" s="51">
        <v>-530</v>
      </c>
      <c r="DH216" s="41">
        <f t="shared" ref="DH216:DH233" si="464">+DE216*COS(RADIANS(p))</f>
        <v>48961.206007404493</v>
      </c>
      <c r="DI216" s="41">
        <f t="shared" ref="DI216:DI233" si="465">+DE216*SIN(RADIANS(p))</f>
        <v>13119.115610137867</v>
      </c>
      <c r="DJ216" s="41">
        <f t="shared" si="404"/>
        <v>-25949439.183924381</v>
      </c>
      <c r="DK216" s="112">
        <f t="shared" si="405"/>
        <v>-5247646.2440551473</v>
      </c>
    </row>
    <row r="217" spans="2:116" x14ac:dyDescent="0.25">
      <c r="B217" s="129">
        <v>7</v>
      </c>
      <c r="C217" s="114">
        <f>+$D$77-(B217-0.5)*$G$203</f>
        <v>588.47956019804042</v>
      </c>
      <c r="D217" s="41">
        <f t="shared" si="427"/>
        <v>-121.98636521888919</v>
      </c>
      <c r="E217" s="41">
        <f t="shared" si="386"/>
        <v>607.06909925026559</v>
      </c>
      <c r="F217" s="41">
        <f t="shared" si="386"/>
        <v>618.77451239027516</v>
      </c>
      <c r="G217" s="41">
        <f t="shared" si="386"/>
        <v>1278.7299005598161</v>
      </c>
      <c r="H217" s="41">
        <f t="shared" si="386"/>
        <v>4514.4576009686398</v>
      </c>
      <c r="I217" s="41">
        <f t="shared" si="386"/>
        <v>-2645.6220942078526</v>
      </c>
      <c r="J217" s="41">
        <f t="shared" si="386"/>
        <v>-934.1397582248494</v>
      </c>
      <c r="K217" s="121">
        <f t="shared" si="386"/>
        <v>-599.21223557395388</v>
      </c>
      <c r="L217" s="126">
        <f t="shared" si="428"/>
        <v>650.75429581236529</v>
      </c>
      <c r="M217" s="41">
        <f t="shared" si="387"/>
        <v>-807.14446312282962</v>
      </c>
      <c r="N217" s="41">
        <f t="shared" si="387"/>
        <v>-312.9740499787996</v>
      </c>
      <c r="O217" s="41">
        <f t="shared" si="387"/>
        <v>462.23331963209023</v>
      </c>
      <c r="P217" s="41">
        <f t="shared" si="387"/>
        <v>3741.7169399373847</v>
      </c>
      <c r="Q217" s="41">
        <f t="shared" si="387"/>
        <v>-2221.3580254959252</v>
      </c>
      <c r="R217" s="41">
        <f t="shared" si="387"/>
        <v>-727.08452214283284</v>
      </c>
      <c r="S217" s="112">
        <f t="shared" si="387"/>
        <v>-354.26326129563608</v>
      </c>
      <c r="T217" s="123">
        <f t="shared" si="429"/>
        <v>650.75429581236563</v>
      </c>
      <c r="U217" s="41">
        <f t="shared" si="388"/>
        <v>182.80503053833712</v>
      </c>
      <c r="V217" s="41">
        <f t="shared" si="388"/>
        <v>411.71927630825854</v>
      </c>
      <c r="W217" s="41">
        <f t="shared" si="388"/>
        <v>1033.7809262814985</v>
      </c>
      <c r="X217" s="41">
        <f t="shared" si="388"/>
        <v>3741.7169399373847</v>
      </c>
      <c r="Y217" s="41">
        <f t="shared" si="388"/>
        <v>-1231.4085318347586</v>
      </c>
      <c r="Z217" s="41">
        <f t="shared" si="388"/>
        <v>-2.3911958557747166</v>
      </c>
      <c r="AA217" s="41">
        <f t="shared" si="388"/>
        <v>217.28434535377238</v>
      </c>
      <c r="AB217" s="53"/>
      <c r="AC217" s="126">
        <f t="shared" si="430"/>
        <v>-121.98636521888919</v>
      </c>
      <c r="AD217" s="41">
        <f t="shared" si="389"/>
        <v>607.06909925026559</v>
      </c>
      <c r="AE217" s="41" t="str">
        <f t="shared" si="389"/>
        <v/>
      </c>
      <c r="AF217" s="41" t="str">
        <f t="shared" si="389"/>
        <v/>
      </c>
      <c r="AG217" s="41" t="str">
        <f t="shared" si="389"/>
        <v/>
      </c>
      <c r="AH217" s="41" t="str">
        <f t="shared" si="389"/>
        <v/>
      </c>
      <c r="AI217" s="41" t="str">
        <f t="shared" si="389"/>
        <v/>
      </c>
      <c r="AJ217" s="112" t="str">
        <f t="shared" si="389"/>
        <v/>
      </c>
      <c r="AK217" s="126" t="str">
        <f t="shared" si="431"/>
        <v/>
      </c>
      <c r="AL217" s="41" t="str">
        <f t="shared" si="390"/>
        <v/>
      </c>
      <c r="AM217" s="41" t="str">
        <f t="shared" si="390"/>
        <v/>
      </c>
      <c r="AN217" s="41" t="str">
        <f t="shared" si="390"/>
        <v/>
      </c>
      <c r="AO217" s="41" t="str">
        <f t="shared" si="390"/>
        <v/>
      </c>
      <c r="AP217" s="41" t="str">
        <f t="shared" si="390"/>
        <v/>
      </c>
      <c r="AQ217" s="41" t="str">
        <f t="shared" si="390"/>
        <v/>
      </c>
      <c r="AR217" s="112" t="str">
        <f t="shared" si="390"/>
        <v/>
      </c>
      <c r="AS217" s="123" t="str">
        <f t="shared" si="432"/>
        <v/>
      </c>
      <c r="AT217" s="41" t="str">
        <f t="shared" si="391"/>
        <v/>
      </c>
      <c r="AU217" s="41" t="str">
        <f t="shared" si="391"/>
        <v/>
      </c>
      <c r="AV217" s="41" t="str">
        <f t="shared" si="391"/>
        <v/>
      </c>
      <c r="AW217" s="41" t="str">
        <f t="shared" si="391"/>
        <v/>
      </c>
      <c r="AX217" s="41" t="str">
        <f t="shared" si="391"/>
        <v/>
      </c>
      <c r="AY217" s="41" t="str">
        <f t="shared" si="391"/>
        <v/>
      </c>
      <c r="AZ217" s="41" t="str">
        <f t="shared" si="391"/>
        <v/>
      </c>
      <c r="BA217" s="53"/>
      <c r="BB217" s="147" cm="1">
        <f t="array" ref="BB217:BC217">IFERROR(_xlfn._xlws.SORT(_xlfn.UNIQUE(_xlfn._xlws.FILTER($AC217:$AZ217,ISNUMBER($AC217:$AZ217)),TRUE),,,TRUE),"")</f>
        <v>-121.98636521888919</v>
      </c>
      <c r="BC217" s="51">
        <v>607.06909925026559</v>
      </c>
      <c r="BD217" s="51"/>
      <c r="BE217" s="51"/>
      <c r="BF217" s="51"/>
      <c r="BG217" s="51"/>
      <c r="BH217" s="51"/>
      <c r="BI217" s="51"/>
      <c r="BJ217" s="51">
        <f t="shared" si="433"/>
        <v>588.47956019804042</v>
      </c>
      <c r="BK217" s="51">
        <f t="shared" si="392"/>
        <v>588.47956019804042</v>
      </c>
      <c r="BL217" s="51" t="str">
        <f t="shared" si="392"/>
        <v/>
      </c>
      <c r="BM217" s="51" t="str">
        <f t="shared" si="392"/>
        <v/>
      </c>
      <c r="BN217" s="51" t="str">
        <f t="shared" si="392"/>
        <v/>
      </c>
      <c r="BO217" s="51" t="str">
        <f t="shared" si="392"/>
        <v/>
      </c>
      <c r="BP217" s="51" t="str">
        <f t="shared" si="392"/>
        <v/>
      </c>
      <c r="BQ217" s="148" t="str">
        <f t="shared" si="392"/>
        <v/>
      </c>
      <c r="BR217" s="170">
        <f t="shared" si="406"/>
        <v>2</v>
      </c>
      <c r="BS217" s="172">
        <f t="shared" si="407"/>
        <v>729.0554644691548</v>
      </c>
      <c r="BT217" s="172">
        <f t="shared" si="393"/>
        <v>0</v>
      </c>
      <c r="BU217" s="172">
        <f t="shared" si="393"/>
        <v>0</v>
      </c>
      <c r="BV217" s="172">
        <f t="shared" si="393"/>
        <v>0</v>
      </c>
      <c r="BW217" s="172">
        <f t="shared" si="393"/>
        <v>0</v>
      </c>
      <c r="BX217" s="172">
        <f t="shared" si="393"/>
        <v>0</v>
      </c>
      <c r="BY217" s="173">
        <f t="shared" si="393"/>
        <v>0</v>
      </c>
      <c r="BZ217" s="123" cm="1">
        <f t="array" ref="BZ217">IF(ISEVEN(BR217),SUM(BS217:BY217),SUM(ABS(BS217:BY217)))</f>
        <v>729.0554644691548</v>
      </c>
      <c r="CA217" s="112">
        <f t="shared" si="408"/>
        <v>14965.423629745503</v>
      </c>
      <c r="CB217" s="126">
        <f t="shared" si="409"/>
        <v>242.54136701568819</v>
      </c>
      <c r="CC217" s="41">
        <f t="shared" si="394"/>
        <v>0</v>
      </c>
      <c r="CD217" s="41">
        <f t="shared" si="394"/>
        <v>0</v>
      </c>
      <c r="CE217" s="41">
        <f t="shared" si="394"/>
        <v>0</v>
      </c>
      <c r="CF217" s="41">
        <f t="shared" si="394"/>
        <v>0</v>
      </c>
      <c r="CG217" s="41">
        <f t="shared" si="394"/>
        <v>0</v>
      </c>
      <c r="CH217" s="112">
        <f t="shared" si="394"/>
        <v>0</v>
      </c>
      <c r="CI217" s="196">
        <f t="shared" si="410"/>
        <v>242.54136701568819</v>
      </c>
      <c r="CJ217" s="2">
        <f t="shared" si="411"/>
        <v>588.47956019804042</v>
      </c>
      <c r="CK217" s="200">
        <f t="shared" ref="CK217" si="466">(CI217-xc)*COS(RADIANS(p)) + (CJ217-yc)*SIN(RADIANS(p))</f>
        <v>386.58668817671696</v>
      </c>
      <c r="CL217" s="201">
        <f t="shared" ref="CL217:CL248" si="467">-(CI217-xc)*SIN(RADIANS(p)) +(CJ217-yc)*COS(RADIANS(p))</f>
        <v>505.65328042965922</v>
      </c>
      <c r="CN217" s="126">
        <f t="shared" ref="CN217:CN248" si="468">+C217-yc</f>
        <v>588.47956019804042</v>
      </c>
      <c r="CO217" s="50">
        <f t="shared" si="415"/>
        <v>4.2275354929420519E-3</v>
      </c>
      <c r="CP217" s="40">
        <f t="shared" si="416"/>
        <v>25.5</v>
      </c>
      <c r="CQ217" s="41">
        <f t="shared" si="417"/>
        <v>381618.30255851033</v>
      </c>
      <c r="CR217" s="41">
        <f t="shared" ref="CR217:CR265" si="469">+CQ217*COS(RADIANS(p))</f>
        <v>368614.97422586079</v>
      </c>
      <c r="CS217" s="41">
        <f t="shared" ref="CS217:CS265" si="470">+CQ217*SIN(RADIANS(p))</f>
        <v>98770.084661838497</v>
      </c>
      <c r="CT217" s="41">
        <f t="shared" si="420"/>
        <v>186391370.9328008</v>
      </c>
      <c r="CU217" s="112">
        <f t="shared" si="421"/>
        <v>38183199.920354091</v>
      </c>
      <c r="CW217" s="21">
        <v>7</v>
      </c>
      <c r="CX217" s="41">
        <v>32</v>
      </c>
      <c r="CY217" s="41">
        <v>-563.70449695371042</v>
      </c>
      <c r="CZ217" s="51">
        <f t="shared" ref="CZ217" si="471">CY217-yc</f>
        <v>-563.70449695371042</v>
      </c>
      <c r="DA217" s="50">
        <f t="shared" si="423"/>
        <v>5.2296936466395515E-4</v>
      </c>
      <c r="DB217" s="40">
        <f t="shared" si="399"/>
        <v>104.59387293279103</v>
      </c>
      <c r="DC217" s="40">
        <f t="shared" si="400"/>
        <v>11.592175702027351</v>
      </c>
      <c r="DD217" s="51">
        <f t="shared" si="401"/>
        <v>93.001697230763682</v>
      </c>
      <c r="DE217" s="39">
        <f t="shared" si="424"/>
        <v>74796.402890636644</v>
      </c>
      <c r="DF217" s="41">
        <v>-200</v>
      </c>
      <c r="DG217" s="51">
        <v>-530</v>
      </c>
      <c r="DH217" s="41">
        <f t="shared" ref="DH217:DH234" si="472">+DE217*COS(RADIANS(p))</f>
        <v>72247.777265588258</v>
      </c>
      <c r="DI217" s="41">
        <f t="shared" ref="DI217:DI234" si="473">+DE217*SIN(RADIANS(p))</f>
        <v>19358.733573258</v>
      </c>
      <c r="DJ217" s="41">
        <f t="shared" si="404"/>
        <v>-38291321.95076178</v>
      </c>
      <c r="DK217" s="112">
        <f t="shared" si="405"/>
        <v>-3871746.7146516</v>
      </c>
    </row>
    <row r="218" spans="2:116" x14ac:dyDescent="0.25">
      <c r="B218" s="129">
        <v>8</v>
      </c>
      <c r="C218" s="114">
        <f>+$D$77-(B218-0.5)*$G$203</f>
        <v>567.95242013930385</v>
      </c>
      <c r="D218" s="41">
        <f t="shared" si="427"/>
        <v>-198.59469485217636</v>
      </c>
      <c r="E218" s="41">
        <f t="shared" si="386"/>
        <v>642.62314876607991</v>
      </c>
      <c r="F218" s="41">
        <f t="shared" si="386"/>
        <v>624.2747429919342</v>
      </c>
      <c r="G218" s="41">
        <f t="shared" si="386"/>
        <v>1266.8785507212115</v>
      </c>
      <c r="H218" s="41">
        <f t="shared" si="386"/>
        <v>4437.8492713353517</v>
      </c>
      <c r="I218" s="41">
        <f t="shared" si="386"/>
        <v>-2610.0680446920387</v>
      </c>
      <c r="J218" s="41">
        <f t="shared" si="386"/>
        <v>-928.63952762319047</v>
      </c>
      <c r="K218" s="121">
        <f t="shared" si="386"/>
        <v>-611.0635854125585</v>
      </c>
      <c r="L218" s="126">
        <f t="shared" si="428"/>
        <v>574.14596617907807</v>
      </c>
      <c r="M218" s="41">
        <f t="shared" si="387"/>
        <v>-771.59041360701553</v>
      </c>
      <c r="N218" s="41">
        <f t="shared" si="387"/>
        <v>-307.47381937714056</v>
      </c>
      <c r="O218" s="41">
        <f t="shared" si="387"/>
        <v>450.38196979348555</v>
      </c>
      <c r="P218" s="41">
        <f t="shared" si="387"/>
        <v>3665.1086103040971</v>
      </c>
      <c r="Q218" s="41">
        <f t="shared" si="387"/>
        <v>-2185.8039759801113</v>
      </c>
      <c r="R218" s="41">
        <f t="shared" si="387"/>
        <v>-721.5842915411738</v>
      </c>
      <c r="S218" s="112">
        <f t="shared" si="387"/>
        <v>-366.11461113424076</v>
      </c>
      <c r="T218" s="123">
        <f t="shared" si="429"/>
        <v>574.14596617907841</v>
      </c>
      <c r="U218" s="41">
        <f t="shared" si="388"/>
        <v>218.35908005415121</v>
      </c>
      <c r="V218" s="41">
        <f t="shared" si="388"/>
        <v>417.21950690991753</v>
      </c>
      <c r="W218" s="41">
        <f t="shared" si="388"/>
        <v>1021.9295764428938</v>
      </c>
      <c r="X218" s="41">
        <f t="shared" si="388"/>
        <v>3665.1086103040971</v>
      </c>
      <c r="Y218" s="41">
        <f t="shared" si="388"/>
        <v>-1195.8544823189445</v>
      </c>
      <c r="Z218" s="41">
        <f t="shared" si="388"/>
        <v>3.1090347458842968</v>
      </c>
      <c r="AA218" s="41">
        <f t="shared" si="388"/>
        <v>205.43299551516768</v>
      </c>
      <c r="AB218" s="53"/>
      <c r="AC218" s="126">
        <f t="shared" si="430"/>
        <v>-198.59469485217636</v>
      </c>
      <c r="AD218" s="41" t="str">
        <f t="shared" si="389"/>
        <v/>
      </c>
      <c r="AE218" s="41">
        <f t="shared" si="389"/>
        <v>624.2747429919342</v>
      </c>
      <c r="AF218" s="41" t="str">
        <f t="shared" si="389"/>
        <v/>
      </c>
      <c r="AG218" s="41" t="str">
        <f t="shared" si="389"/>
        <v/>
      </c>
      <c r="AH218" s="41" t="str">
        <f t="shared" si="389"/>
        <v/>
      </c>
      <c r="AI218" s="41" t="str">
        <f t="shared" si="389"/>
        <v/>
      </c>
      <c r="AJ218" s="112" t="str">
        <f t="shared" si="389"/>
        <v/>
      </c>
      <c r="AK218" s="126" t="str">
        <f t="shared" si="431"/>
        <v/>
      </c>
      <c r="AL218" s="41" t="str">
        <f t="shared" si="390"/>
        <v/>
      </c>
      <c r="AM218" s="41" t="str">
        <f t="shared" si="390"/>
        <v/>
      </c>
      <c r="AN218" s="41" t="str">
        <f t="shared" si="390"/>
        <v/>
      </c>
      <c r="AO218" s="41" t="str">
        <f t="shared" si="390"/>
        <v/>
      </c>
      <c r="AP218" s="41" t="str">
        <f t="shared" si="390"/>
        <v/>
      </c>
      <c r="AQ218" s="41" t="str">
        <f t="shared" si="390"/>
        <v/>
      </c>
      <c r="AR218" s="112" t="str">
        <f t="shared" si="390"/>
        <v/>
      </c>
      <c r="AS218" s="123" t="str">
        <f t="shared" si="432"/>
        <v/>
      </c>
      <c r="AT218" s="41" t="str">
        <f t="shared" si="391"/>
        <v/>
      </c>
      <c r="AU218" s="41" t="str">
        <f t="shared" si="391"/>
        <v/>
      </c>
      <c r="AV218" s="41" t="str">
        <f t="shared" si="391"/>
        <v/>
      </c>
      <c r="AW218" s="41" t="str">
        <f t="shared" si="391"/>
        <v/>
      </c>
      <c r="AX218" s="41" t="str">
        <f t="shared" si="391"/>
        <v/>
      </c>
      <c r="AY218" s="41" t="str">
        <f t="shared" si="391"/>
        <v/>
      </c>
      <c r="AZ218" s="41" t="str">
        <f t="shared" si="391"/>
        <v/>
      </c>
      <c r="BA218" s="53"/>
      <c r="BB218" s="147" cm="1">
        <f t="array" ref="BB218:BC218">IFERROR(_xlfn._xlws.SORT(_xlfn.UNIQUE(_xlfn._xlws.FILTER($AC218:$AZ218,ISNUMBER($AC218:$AZ218)),TRUE),,,TRUE),"")</f>
        <v>-198.59469485217636</v>
      </c>
      <c r="BC218" s="51">
        <v>624.2747429919342</v>
      </c>
      <c r="BD218" s="51"/>
      <c r="BE218" s="51"/>
      <c r="BF218" s="51"/>
      <c r="BG218" s="51"/>
      <c r="BH218" s="51"/>
      <c r="BI218" s="51"/>
      <c r="BJ218" s="51">
        <f t="shared" si="433"/>
        <v>567.95242013930385</v>
      </c>
      <c r="BK218" s="51">
        <f t="shared" si="392"/>
        <v>567.95242013930385</v>
      </c>
      <c r="BL218" s="51" t="str">
        <f t="shared" si="392"/>
        <v/>
      </c>
      <c r="BM218" s="51" t="str">
        <f t="shared" si="392"/>
        <v/>
      </c>
      <c r="BN218" s="51" t="str">
        <f t="shared" si="392"/>
        <v/>
      </c>
      <c r="BO218" s="51" t="str">
        <f t="shared" si="392"/>
        <v/>
      </c>
      <c r="BP218" s="51" t="str">
        <f t="shared" si="392"/>
        <v/>
      </c>
      <c r="BQ218" s="148" t="str">
        <f t="shared" si="392"/>
        <v/>
      </c>
      <c r="BR218" s="170">
        <f t="shared" si="406"/>
        <v>2</v>
      </c>
      <c r="BS218" s="172">
        <f t="shared" si="407"/>
        <v>822.86943784411051</v>
      </c>
      <c r="BT218" s="172">
        <f t="shared" si="393"/>
        <v>0</v>
      </c>
      <c r="BU218" s="172">
        <f t="shared" si="393"/>
        <v>0</v>
      </c>
      <c r="BV218" s="172">
        <f t="shared" si="393"/>
        <v>0</v>
      </c>
      <c r="BW218" s="172">
        <f t="shared" si="393"/>
        <v>0</v>
      </c>
      <c r="BX218" s="172">
        <f t="shared" si="393"/>
        <v>0</v>
      </c>
      <c r="BY218" s="173">
        <f t="shared" si="393"/>
        <v>0</v>
      </c>
      <c r="BZ218" s="123" cm="1">
        <f t="array" ref="BZ218">IF(ISEVEN(BR218),SUM(BS218:BY218),SUM(ABS(BS218:BY218)))</f>
        <v>822.86943784411051</v>
      </c>
      <c r="CA218" s="112">
        <f t="shared" si="408"/>
        <v>16891.156200679794</v>
      </c>
      <c r="CB218" s="126">
        <f t="shared" si="409"/>
        <v>212.84002406987889</v>
      </c>
      <c r="CC218" s="41">
        <f t="shared" si="394"/>
        <v>0</v>
      </c>
      <c r="CD218" s="41">
        <f t="shared" si="394"/>
        <v>0</v>
      </c>
      <c r="CE218" s="41">
        <f t="shared" si="394"/>
        <v>0</v>
      </c>
      <c r="CF218" s="41">
        <f t="shared" si="394"/>
        <v>0</v>
      </c>
      <c r="CG218" s="41">
        <f t="shared" si="394"/>
        <v>0</v>
      </c>
      <c r="CH218" s="112">
        <f t="shared" si="394"/>
        <v>0</v>
      </c>
      <c r="CI218" s="196">
        <f t="shared" si="410"/>
        <v>212.84002406987892</v>
      </c>
      <c r="CJ218" s="2">
        <f t="shared" si="411"/>
        <v>567.95242013930385</v>
      </c>
      <c r="CK218" s="200">
        <f t="shared" ref="CK218" si="474">(CI218-xc)*COS(RADIANS(p)) + (CJ218-yc)*SIN(RADIANS(p))</f>
        <v>352.58457916120329</v>
      </c>
      <c r="CL218" s="201">
        <f t="shared" ref="CL218:CL249" si="475">-(CI218-xc)*SIN(RADIANS(p)) +(CJ218-yc)*COS(RADIANS(p))</f>
        <v>493.51285892656949</v>
      </c>
      <c r="CN218" s="126">
        <f t="shared" ref="CN218:CN249" si="476">+C218-yc</f>
        <v>567.95242013930385</v>
      </c>
      <c r="CO218" s="50">
        <f t="shared" si="415"/>
        <v>4.1615354929420518E-3</v>
      </c>
      <c r="CP218" s="40">
        <f t="shared" si="416"/>
        <v>25.5</v>
      </c>
      <c r="CQ218" s="41">
        <f t="shared" si="417"/>
        <v>430724.48311733472</v>
      </c>
      <c r="CR218" s="41">
        <f t="shared" ref="CR218:CR266" si="477">+CQ218*COS(RADIANS(p))</f>
        <v>416047.90225804341</v>
      </c>
      <c r="CS218" s="41">
        <f t="shared" ref="CS218:CS266" si="478">+CQ218*SIN(RADIANS(p))</f>
        <v>111479.69942270539</v>
      </c>
      <c r="CT218" s="41">
        <f t="shared" si="420"/>
        <v>205324989.69376895</v>
      </c>
      <c r="CU218" s="112">
        <f t="shared" si="421"/>
        <v>39306022.905972019</v>
      </c>
      <c r="CW218" s="21">
        <v>8</v>
      </c>
      <c r="CX218" s="41">
        <v>32</v>
      </c>
      <c r="CY218" s="41">
        <v>-511.94068793320622</v>
      </c>
      <c r="CZ218" s="51">
        <f t="shared" ref="CZ218" si="479">CY218-yc</f>
        <v>-511.94068793320622</v>
      </c>
      <c r="DA218" s="50">
        <f t="shared" si="423"/>
        <v>6.8940323638585783E-4</v>
      </c>
      <c r="DB218" s="40">
        <f t="shared" si="399"/>
        <v>137.88064727717156</v>
      </c>
      <c r="DC218" s="40">
        <f t="shared" si="400"/>
        <v>14.549892785426367</v>
      </c>
      <c r="DD218" s="51">
        <f t="shared" si="401"/>
        <v>123.3307544917452</v>
      </c>
      <c r="DE218" s="39">
        <f t="shared" si="424"/>
        <v>99188.478021875984</v>
      </c>
      <c r="DF218" s="41">
        <v>0</v>
      </c>
      <c r="DG218" s="51">
        <v>-530</v>
      </c>
      <c r="DH218" s="41">
        <f t="shared" ref="DH218:DH235" si="480">+DE218*COS(RADIANS(p))</f>
        <v>95808.712591635645</v>
      </c>
      <c r="DI218" s="41">
        <f t="shared" ref="DI218:DI235" si="481">+DE218*SIN(RADIANS(p))</f>
        <v>25671.867166794309</v>
      </c>
      <c r="DJ218" s="41">
        <f t="shared" si="404"/>
        <v>-50778617.673566893</v>
      </c>
      <c r="DK218" s="112">
        <f t="shared" si="405"/>
        <v>0</v>
      </c>
    </row>
    <row r="219" spans="2:116" x14ac:dyDescent="0.25">
      <c r="B219" s="129">
        <v>9</v>
      </c>
      <c r="C219" s="114">
        <f>+$D$77-(B219-0.5)*$G$203</f>
        <v>547.4252800805674</v>
      </c>
      <c r="D219" s="41">
        <f t="shared" si="427"/>
        <v>-275.20302448546352</v>
      </c>
      <c r="E219" s="41">
        <f t="shared" si="386"/>
        <v>678.17719828189377</v>
      </c>
      <c r="F219" s="41">
        <f t="shared" si="386"/>
        <v>629.77497359359313</v>
      </c>
      <c r="G219" s="41">
        <f t="shared" si="386"/>
        <v>1255.0272008826068</v>
      </c>
      <c r="H219" s="41">
        <f t="shared" si="386"/>
        <v>4361.2409417020654</v>
      </c>
      <c r="I219" s="41">
        <f t="shared" si="386"/>
        <v>-2574.5139951762249</v>
      </c>
      <c r="J219" s="41">
        <f t="shared" si="386"/>
        <v>-923.13929702153155</v>
      </c>
      <c r="K219" s="121">
        <f t="shared" si="386"/>
        <v>-622.91493525116323</v>
      </c>
      <c r="L219" s="126">
        <f t="shared" si="428"/>
        <v>497.5376365457912</v>
      </c>
      <c r="M219" s="41">
        <f t="shared" si="387"/>
        <v>-736.03636409120145</v>
      </c>
      <c r="N219" s="41">
        <f t="shared" si="387"/>
        <v>-301.97358877548163</v>
      </c>
      <c r="O219" s="41">
        <f t="shared" si="387"/>
        <v>438.53061995488088</v>
      </c>
      <c r="P219" s="41">
        <f t="shared" si="387"/>
        <v>3588.5002806708103</v>
      </c>
      <c r="Q219" s="41">
        <f t="shared" si="387"/>
        <v>-2150.249926464297</v>
      </c>
      <c r="R219" s="41">
        <f t="shared" si="387"/>
        <v>-716.08406093951487</v>
      </c>
      <c r="S219" s="112">
        <f t="shared" si="387"/>
        <v>-377.96596097284544</v>
      </c>
      <c r="T219" s="123">
        <f t="shared" si="429"/>
        <v>497.53763654579149</v>
      </c>
      <c r="U219" s="41">
        <f t="shared" si="388"/>
        <v>253.91312956996529</v>
      </c>
      <c r="V219" s="41">
        <f t="shared" si="388"/>
        <v>422.71973751157651</v>
      </c>
      <c r="W219" s="41">
        <f t="shared" si="388"/>
        <v>1010.0782266042892</v>
      </c>
      <c r="X219" s="41">
        <f t="shared" si="388"/>
        <v>3588.5002806708108</v>
      </c>
      <c r="Y219" s="41">
        <f t="shared" si="388"/>
        <v>-1160.3004328031302</v>
      </c>
      <c r="Z219" s="41">
        <f t="shared" si="388"/>
        <v>8.6092653475432606</v>
      </c>
      <c r="AA219" s="41">
        <f t="shared" si="388"/>
        <v>193.581645676563</v>
      </c>
      <c r="AB219" s="53"/>
      <c r="AC219" s="126">
        <f t="shared" si="430"/>
        <v>-275.20302448546352</v>
      </c>
      <c r="AD219" s="41" t="str">
        <f t="shared" si="389"/>
        <v/>
      </c>
      <c r="AE219" s="41">
        <f t="shared" si="389"/>
        <v>629.77497359359313</v>
      </c>
      <c r="AF219" s="41" t="str">
        <f t="shared" si="389"/>
        <v/>
      </c>
      <c r="AG219" s="41" t="str">
        <f t="shared" si="389"/>
        <v/>
      </c>
      <c r="AH219" s="41" t="str">
        <f t="shared" si="389"/>
        <v/>
      </c>
      <c r="AI219" s="41" t="str">
        <f t="shared" si="389"/>
        <v/>
      </c>
      <c r="AJ219" s="112" t="str">
        <f t="shared" si="389"/>
        <v/>
      </c>
      <c r="AK219" s="126" t="str">
        <f t="shared" si="431"/>
        <v/>
      </c>
      <c r="AL219" s="41" t="str">
        <f t="shared" si="390"/>
        <v/>
      </c>
      <c r="AM219" s="41" t="str">
        <f t="shared" si="390"/>
        <v/>
      </c>
      <c r="AN219" s="41" t="str">
        <f t="shared" si="390"/>
        <v/>
      </c>
      <c r="AO219" s="41" t="str">
        <f t="shared" si="390"/>
        <v/>
      </c>
      <c r="AP219" s="41" t="str">
        <f t="shared" si="390"/>
        <v/>
      </c>
      <c r="AQ219" s="41" t="str">
        <f t="shared" si="390"/>
        <v/>
      </c>
      <c r="AR219" s="112" t="str">
        <f t="shared" si="390"/>
        <v/>
      </c>
      <c r="AS219" s="123" t="str">
        <f t="shared" si="432"/>
        <v/>
      </c>
      <c r="AT219" s="41" t="str">
        <f t="shared" si="391"/>
        <v/>
      </c>
      <c r="AU219" s="41" t="str">
        <f t="shared" si="391"/>
        <v/>
      </c>
      <c r="AV219" s="41" t="str">
        <f t="shared" si="391"/>
        <v/>
      </c>
      <c r="AW219" s="41" t="str">
        <f t="shared" si="391"/>
        <v/>
      </c>
      <c r="AX219" s="41" t="str">
        <f t="shared" si="391"/>
        <v/>
      </c>
      <c r="AY219" s="41" t="str">
        <f t="shared" si="391"/>
        <v/>
      </c>
      <c r="AZ219" s="41" t="str">
        <f t="shared" si="391"/>
        <v/>
      </c>
      <c r="BA219" s="53"/>
      <c r="BB219" s="147" cm="1">
        <f t="array" ref="BB219:BC219">IFERROR(_xlfn._xlws.SORT(_xlfn.UNIQUE(_xlfn._xlws.FILTER($AC219:$AZ219,ISNUMBER($AC219:$AZ219)),TRUE),,,TRUE),"")</f>
        <v>-275.20302448546352</v>
      </c>
      <c r="BC219" s="51">
        <v>629.77497359359313</v>
      </c>
      <c r="BD219" s="51"/>
      <c r="BE219" s="51"/>
      <c r="BF219" s="51"/>
      <c r="BG219" s="51"/>
      <c r="BH219" s="51"/>
      <c r="BI219" s="51"/>
      <c r="BJ219" s="51">
        <f t="shared" si="433"/>
        <v>547.4252800805674</v>
      </c>
      <c r="BK219" s="51">
        <f t="shared" si="392"/>
        <v>547.4252800805674</v>
      </c>
      <c r="BL219" s="51" t="str">
        <f t="shared" si="392"/>
        <v/>
      </c>
      <c r="BM219" s="51" t="str">
        <f t="shared" si="392"/>
        <v/>
      </c>
      <c r="BN219" s="51" t="str">
        <f t="shared" si="392"/>
        <v/>
      </c>
      <c r="BO219" s="51" t="str">
        <f t="shared" si="392"/>
        <v/>
      </c>
      <c r="BP219" s="51" t="str">
        <f t="shared" si="392"/>
        <v/>
      </c>
      <c r="BQ219" s="148" t="str">
        <f t="shared" si="392"/>
        <v/>
      </c>
      <c r="BR219" s="170">
        <f t="shared" si="406"/>
        <v>2</v>
      </c>
      <c r="BS219" s="172">
        <f t="shared" si="407"/>
        <v>904.97799807905665</v>
      </c>
      <c r="BT219" s="172">
        <f t="shared" si="393"/>
        <v>0</v>
      </c>
      <c r="BU219" s="172">
        <f t="shared" si="393"/>
        <v>0</v>
      </c>
      <c r="BV219" s="172">
        <f t="shared" si="393"/>
        <v>0</v>
      </c>
      <c r="BW219" s="172">
        <f t="shared" si="393"/>
        <v>0</v>
      </c>
      <c r="BX219" s="172">
        <f t="shared" si="393"/>
        <v>0</v>
      </c>
      <c r="BY219" s="173">
        <f t="shared" si="393"/>
        <v>0</v>
      </c>
      <c r="BZ219" s="123" cm="1">
        <f t="array" ref="BZ219">IF(ISEVEN(BR219),SUM(BS219:BY219),SUM(ABS(BS219:BY219)))</f>
        <v>904.97799807905665</v>
      </c>
      <c r="CA219" s="112">
        <f t="shared" si="408"/>
        <v>18576.610116643733</v>
      </c>
      <c r="CB219" s="126">
        <f t="shared" si="409"/>
        <v>177.28597455406481</v>
      </c>
      <c r="CC219" s="41">
        <f t="shared" si="394"/>
        <v>0</v>
      </c>
      <c r="CD219" s="41">
        <f t="shared" si="394"/>
        <v>0</v>
      </c>
      <c r="CE219" s="41">
        <f t="shared" si="394"/>
        <v>0</v>
      </c>
      <c r="CF219" s="41">
        <f t="shared" si="394"/>
        <v>0</v>
      </c>
      <c r="CG219" s="41">
        <f t="shared" si="394"/>
        <v>0</v>
      </c>
      <c r="CH219" s="112">
        <f t="shared" si="394"/>
        <v>0</v>
      </c>
      <c r="CI219" s="196">
        <f t="shared" si="410"/>
        <v>177.28597455406481</v>
      </c>
      <c r="CJ219" s="2">
        <f t="shared" si="411"/>
        <v>547.4252800805674</v>
      </c>
      <c r="CK219" s="200">
        <f t="shared" ref="CK219" si="482">(CI219-xc)*COS(RADIANS(p)) + (CJ219-yc)*SIN(RADIANS(p))</f>
        <v>312.92918971603024</v>
      </c>
      <c r="CL219" s="201">
        <f t="shared" ref="CL219:CL250" si="483">-(CI219-xc)*SIN(RADIANS(p)) +(CJ219-yc)*COS(RADIANS(p))</f>
        <v>482.88722934919383</v>
      </c>
      <c r="CN219" s="126">
        <f t="shared" ref="CN219:CN250" si="484">+C219-yc</f>
        <v>547.4252800805674</v>
      </c>
      <c r="CO219" s="50">
        <f t="shared" si="415"/>
        <v>4.0955354929420517E-3</v>
      </c>
      <c r="CP219" s="40">
        <f t="shared" si="416"/>
        <v>25.5</v>
      </c>
      <c r="CQ219" s="41">
        <f t="shared" si="417"/>
        <v>473703.55797441519</v>
      </c>
      <c r="CR219" s="41">
        <f t="shared" ref="CR219:CR267" si="485">+CQ219*COS(RADIANS(p))</f>
        <v>457562.50065250858</v>
      </c>
      <c r="CS219" s="41">
        <f t="shared" ref="CS219:CS267" si="486">+CQ219*SIN(RADIANS(p))</f>
        <v>122603.50253660472</v>
      </c>
      <c r="CT219" s="41">
        <f t="shared" si="420"/>
        <v>220951088.19417855</v>
      </c>
      <c r="CU219" s="112">
        <f t="shared" si="421"/>
        <v>38366214.705126971</v>
      </c>
      <c r="CW219" s="21">
        <v>9</v>
      </c>
      <c r="CX219" s="41">
        <v>32</v>
      </c>
      <c r="CY219" s="41">
        <v>-460.17687891270208</v>
      </c>
      <c r="CZ219" s="51">
        <f t="shared" ref="CZ219" si="487">CY219-yc</f>
        <v>-460.17687891270208</v>
      </c>
      <c r="DA219" s="50">
        <f t="shared" si="423"/>
        <v>8.5583710810776051E-4</v>
      </c>
      <c r="DB219" s="40">
        <f t="shared" si="399"/>
        <v>171.16742162155211</v>
      </c>
      <c r="DC219" s="40">
        <f t="shared" si="400"/>
        <v>17.15443188970702</v>
      </c>
      <c r="DD219" s="51">
        <f t="shared" si="401"/>
        <v>154.0129897318451</v>
      </c>
      <c r="DE219" s="39">
        <f t="shared" si="424"/>
        <v>123864.59573733498</v>
      </c>
      <c r="DF219" s="41">
        <v>200</v>
      </c>
      <c r="DG219" s="51">
        <v>-530</v>
      </c>
      <c r="DH219" s="41">
        <f t="shared" ref="DH219:DH236" si="488">+DE219*COS(RADIANS(p))</f>
        <v>119644.01198554671</v>
      </c>
      <c r="DI219" s="41">
        <f t="shared" ref="DI219:DI236" si="489">+DE219*SIN(RADIANS(p))</f>
        <v>32058.516390746801</v>
      </c>
      <c r="DJ219" s="41">
        <f t="shared" si="404"/>
        <v>-63411326.352339752</v>
      </c>
      <c r="DK219" s="112">
        <f t="shared" si="405"/>
        <v>6411703.2781493599</v>
      </c>
    </row>
    <row r="220" spans="2:116" x14ac:dyDescent="0.25">
      <c r="B220" s="129">
        <v>10</v>
      </c>
      <c r="C220" s="114">
        <f>+$D$77-(B220-0.5)*$G$203</f>
        <v>526.89814002183095</v>
      </c>
      <c r="D220" s="41">
        <f t="shared" si="427"/>
        <v>-351.81135411875027</v>
      </c>
      <c r="E220" s="41">
        <f t="shared" si="386"/>
        <v>713.73124779770774</v>
      </c>
      <c r="F220" s="41">
        <f t="shared" si="386"/>
        <v>635.27520419525217</v>
      </c>
      <c r="G220" s="41">
        <f t="shared" si="386"/>
        <v>1243.1758510440025</v>
      </c>
      <c r="H220" s="41">
        <f t="shared" si="386"/>
        <v>4284.6326120687781</v>
      </c>
      <c r="I220" s="41">
        <f t="shared" si="386"/>
        <v>-2538.959945660411</v>
      </c>
      <c r="J220" s="41">
        <f t="shared" si="386"/>
        <v>-917.63906641987239</v>
      </c>
      <c r="K220" s="121">
        <f t="shared" si="386"/>
        <v>-634.76628508976785</v>
      </c>
      <c r="L220" s="126">
        <f t="shared" si="428"/>
        <v>420.92930691250433</v>
      </c>
      <c r="M220" s="41">
        <f t="shared" si="387"/>
        <v>-700.48231457538748</v>
      </c>
      <c r="N220" s="41">
        <f t="shared" si="387"/>
        <v>-296.47335817382265</v>
      </c>
      <c r="O220" s="41">
        <f t="shared" si="387"/>
        <v>426.67927011627631</v>
      </c>
      <c r="P220" s="41">
        <f t="shared" si="387"/>
        <v>3511.8919510375231</v>
      </c>
      <c r="Q220" s="41">
        <f t="shared" si="387"/>
        <v>-2114.6958769484831</v>
      </c>
      <c r="R220" s="41">
        <f t="shared" si="387"/>
        <v>-710.58383033785594</v>
      </c>
      <c r="S220" s="112">
        <f t="shared" si="387"/>
        <v>-389.81731081145006</v>
      </c>
      <c r="T220" s="123">
        <f t="shared" si="429"/>
        <v>420.92930691250461</v>
      </c>
      <c r="U220" s="41">
        <f t="shared" si="388"/>
        <v>289.46717908577921</v>
      </c>
      <c r="V220" s="41">
        <f t="shared" si="388"/>
        <v>428.2199681132355</v>
      </c>
      <c r="W220" s="41">
        <f t="shared" si="388"/>
        <v>998.22687676568444</v>
      </c>
      <c r="X220" s="41">
        <f t="shared" si="388"/>
        <v>3511.8919510375231</v>
      </c>
      <c r="Y220" s="41">
        <f t="shared" si="388"/>
        <v>-1124.7463832873163</v>
      </c>
      <c r="Z220" s="41">
        <f t="shared" si="388"/>
        <v>14.109495949202248</v>
      </c>
      <c r="AA220" s="41">
        <f t="shared" si="388"/>
        <v>181.73029583795838</v>
      </c>
      <c r="AB220" s="53"/>
      <c r="AC220" s="126">
        <f t="shared" si="430"/>
        <v>-351.81135411875027</v>
      </c>
      <c r="AD220" s="41" t="str">
        <f t="shared" si="389"/>
        <v/>
      </c>
      <c r="AE220" s="41">
        <f t="shared" si="389"/>
        <v>635.27520419525217</v>
      </c>
      <c r="AF220" s="41" t="str">
        <f t="shared" si="389"/>
        <v/>
      </c>
      <c r="AG220" s="41" t="str">
        <f t="shared" si="389"/>
        <v/>
      </c>
      <c r="AH220" s="41" t="str">
        <f t="shared" si="389"/>
        <v/>
      </c>
      <c r="AI220" s="41" t="str">
        <f t="shared" si="389"/>
        <v/>
      </c>
      <c r="AJ220" s="112" t="str">
        <f t="shared" si="389"/>
        <v/>
      </c>
      <c r="AK220" s="126" t="str">
        <f t="shared" si="431"/>
        <v/>
      </c>
      <c r="AL220" s="41" t="str">
        <f t="shared" si="390"/>
        <v/>
      </c>
      <c r="AM220" s="41" t="str">
        <f t="shared" si="390"/>
        <v/>
      </c>
      <c r="AN220" s="41" t="str">
        <f t="shared" si="390"/>
        <v/>
      </c>
      <c r="AO220" s="41" t="str">
        <f t="shared" si="390"/>
        <v/>
      </c>
      <c r="AP220" s="41" t="str">
        <f t="shared" si="390"/>
        <v/>
      </c>
      <c r="AQ220" s="41" t="str">
        <f t="shared" si="390"/>
        <v/>
      </c>
      <c r="AR220" s="112" t="str">
        <f t="shared" si="390"/>
        <v/>
      </c>
      <c r="AS220" s="123" t="str">
        <f t="shared" si="432"/>
        <v/>
      </c>
      <c r="AT220" s="41" t="str">
        <f t="shared" si="391"/>
        <v/>
      </c>
      <c r="AU220" s="41" t="str">
        <f t="shared" si="391"/>
        <v/>
      </c>
      <c r="AV220" s="41" t="str">
        <f t="shared" si="391"/>
        <v/>
      </c>
      <c r="AW220" s="41" t="str">
        <f t="shared" si="391"/>
        <v/>
      </c>
      <c r="AX220" s="41" t="str">
        <f t="shared" si="391"/>
        <v/>
      </c>
      <c r="AY220" s="41" t="str">
        <f t="shared" si="391"/>
        <v/>
      </c>
      <c r="AZ220" s="41" t="str">
        <f t="shared" si="391"/>
        <v/>
      </c>
      <c r="BA220" s="53"/>
      <c r="BB220" s="147" cm="1">
        <f t="array" ref="BB220:BC220">IFERROR(_xlfn._xlws.SORT(_xlfn.UNIQUE(_xlfn._xlws.FILTER($AC220:$AZ220,ISNUMBER($AC220:$AZ220)),TRUE),,,TRUE),"")</f>
        <v>-351.81135411875027</v>
      </c>
      <c r="BC220" s="51">
        <v>635.27520419525217</v>
      </c>
      <c r="BD220" s="51"/>
      <c r="BE220" s="51"/>
      <c r="BF220" s="51"/>
      <c r="BG220" s="51"/>
      <c r="BH220" s="51"/>
      <c r="BI220" s="51"/>
      <c r="BJ220" s="51">
        <f t="shared" si="433"/>
        <v>526.89814002183095</v>
      </c>
      <c r="BK220" s="51">
        <f t="shared" si="392"/>
        <v>526.89814002183095</v>
      </c>
      <c r="BL220" s="51" t="str">
        <f t="shared" si="392"/>
        <v/>
      </c>
      <c r="BM220" s="51" t="str">
        <f t="shared" si="392"/>
        <v/>
      </c>
      <c r="BN220" s="51" t="str">
        <f t="shared" si="392"/>
        <v/>
      </c>
      <c r="BO220" s="51" t="str">
        <f t="shared" si="392"/>
        <v/>
      </c>
      <c r="BP220" s="51" t="str">
        <f t="shared" si="392"/>
        <v/>
      </c>
      <c r="BQ220" s="148" t="str">
        <f t="shared" si="392"/>
        <v/>
      </c>
      <c r="BR220" s="170">
        <f t="shared" si="406"/>
        <v>2</v>
      </c>
      <c r="BS220" s="172">
        <f t="shared" si="407"/>
        <v>987.08655831400245</v>
      </c>
      <c r="BT220" s="172">
        <f t="shared" si="393"/>
        <v>0</v>
      </c>
      <c r="BU220" s="172">
        <f t="shared" si="393"/>
        <v>0</v>
      </c>
      <c r="BV220" s="172">
        <f t="shared" si="393"/>
        <v>0</v>
      </c>
      <c r="BW220" s="172">
        <f t="shared" si="393"/>
        <v>0</v>
      </c>
      <c r="BX220" s="172">
        <f t="shared" si="393"/>
        <v>0</v>
      </c>
      <c r="BY220" s="173">
        <f t="shared" si="393"/>
        <v>0</v>
      </c>
      <c r="BZ220" s="123" cm="1">
        <f t="array" ref="BZ220">IF(ISEVEN(BR220),SUM(BS220:BY220),SUM(ABS(BS220:BY220)))</f>
        <v>987.08655831400245</v>
      </c>
      <c r="CA220" s="112">
        <f t="shared" si="408"/>
        <v>20262.064032607661</v>
      </c>
      <c r="CB220" s="126">
        <f t="shared" si="409"/>
        <v>141.73192503825095</v>
      </c>
      <c r="CC220" s="41">
        <f t="shared" si="394"/>
        <v>0</v>
      </c>
      <c r="CD220" s="41">
        <f t="shared" si="394"/>
        <v>0</v>
      </c>
      <c r="CE220" s="41">
        <f t="shared" si="394"/>
        <v>0</v>
      </c>
      <c r="CF220" s="41">
        <f t="shared" si="394"/>
        <v>0</v>
      </c>
      <c r="CG220" s="41">
        <f t="shared" si="394"/>
        <v>0</v>
      </c>
      <c r="CH220" s="112">
        <f t="shared" si="394"/>
        <v>0</v>
      </c>
      <c r="CI220" s="196">
        <f t="shared" si="410"/>
        <v>141.73192503825095</v>
      </c>
      <c r="CJ220" s="2">
        <f t="shared" si="411"/>
        <v>526.89814002183095</v>
      </c>
      <c r="CK220" s="200">
        <f t="shared" ref="CK220" si="490">(CI220-xc)*COS(RADIANS(p)) + (CJ220-yc)*SIN(RADIANS(p))</f>
        <v>273.27380027085735</v>
      </c>
      <c r="CL220" s="201">
        <f t="shared" ref="CL220:CL251" si="491">-(CI220-xc)*SIN(RADIANS(p)) +(CJ220-yc)*COS(RADIANS(p))</f>
        <v>472.26159977181811</v>
      </c>
      <c r="CN220" s="126">
        <f t="shared" ref="CN220:CN251" si="492">+C220-yc</f>
        <v>526.89814002183095</v>
      </c>
      <c r="CO220" s="50">
        <f t="shared" si="415"/>
        <v>4.0295354929420516E-3</v>
      </c>
      <c r="CP220" s="40">
        <f t="shared" si="416"/>
        <v>25.5</v>
      </c>
      <c r="CQ220" s="41">
        <f t="shared" si="417"/>
        <v>516682.63283149537</v>
      </c>
      <c r="CR220" s="41">
        <f t="shared" ref="CR220:CR268" si="493">+CQ220*COS(RADIANS(p))</f>
        <v>499077.09904697345</v>
      </c>
      <c r="CS220" s="41">
        <f t="shared" ref="CS220:CS268" si="494">+CQ220*SIN(RADIANS(p))</f>
        <v>133727.30565050396</v>
      </c>
      <c r="CT220" s="41">
        <f t="shared" si="420"/>
        <v>235694949.20540181</v>
      </c>
      <c r="CU220" s="112">
        <f t="shared" si="421"/>
        <v>36544169.015095711</v>
      </c>
      <c r="CW220" s="21">
        <v>10</v>
      </c>
      <c r="CX220" s="41">
        <v>32</v>
      </c>
      <c r="CY220" s="41">
        <v>-408.41306989219794</v>
      </c>
      <c r="CZ220" s="51">
        <f t="shared" ref="CZ220" si="495">CY220-yc</f>
        <v>-408.41306989219794</v>
      </c>
      <c r="DA220" s="50">
        <f t="shared" si="423"/>
        <v>1.0222709798296632E-3</v>
      </c>
      <c r="DB220" s="40">
        <f t="shared" si="399"/>
        <v>204.45419596593263</v>
      </c>
      <c r="DC220" s="40">
        <f t="shared" si="400"/>
        <v>19.4057930148693</v>
      </c>
      <c r="DD220" s="51">
        <f t="shared" si="401"/>
        <v>185.04840295106334</v>
      </c>
      <c r="DE220" s="39">
        <f t="shared" si="424"/>
        <v>148824.75603701361</v>
      </c>
      <c r="DF220" s="41">
        <v>400</v>
      </c>
      <c r="DG220" s="51">
        <v>-530</v>
      </c>
      <c r="DH220" s="41">
        <f t="shared" ref="DH220:DH237" si="496">+DE220*COS(RADIANS(p))</f>
        <v>143753.67544732138</v>
      </c>
      <c r="DI220" s="41">
        <f t="shared" ref="DI220:DI237" si="497">+DE220*SIN(RADIANS(p))</f>
        <v>38518.681245115469</v>
      </c>
      <c r="DJ220" s="41">
        <f t="shared" si="404"/>
        <v>-76189447.987080336</v>
      </c>
      <c r="DK220" s="112">
        <f t="shared" si="405"/>
        <v>15407472.498046188</v>
      </c>
    </row>
    <row r="221" spans="2:116" x14ac:dyDescent="0.25">
      <c r="B221" s="129">
        <v>11</v>
      </c>
      <c r="C221" s="114">
        <f>+$D$77-(B221-0.5)*$G$203</f>
        <v>506.3709999630945</v>
      </c>
      <c r="D221" s="41">
        <f t="shared" si="427"/>
        <v>-428.41968375203703</v>
      </c>
      <c r="E221" s="41">
        <f t="shared" si="386"/>
        <v>749.2852973135216</v>
      </c>
      <c r="F221" s="41">
        <f t="shared" si="386"/>
        <v>640.7754347969111</v>
      </c>
      <c r="G221" s="41">
        <f t="shared" si="386"/>
        <v>1231.3245012053976</v>
      </c>
      <c r="H221" s="41">
        <f t="shared" si="386"/>
        <v>4208.0242824354918</v>
      </c>
      <c r="I221" s="41">
        <f t="shared" si="386"/>
        <v>-2503.4058961445971</v>
      </c>
      <c r="J221" s="41">
        <f t="shared" si="386"/>
        <v>-912.13883581821347</v>
      </c>
      <c r="K221" s="121">
        <f t="shared" si="386"/>
        <v>-646.61763492837235</v>
      </c>
      <c r="L221" s="126">
        <f t="shared" si="428"/>
        <v>344.3209772792174</v>
      </c>
      <c r="M221" s="41">
        <f t="shared" si="387"/>
        <v>-664.92826505957362</v>
      </c>
      <c r="N221" s="41">
        <f t="shared" si="387"/>
        <v>-290.97312757216366</v>
      </c>
      <c r="O221" s="41">
        <f t="shared" si="387"/>
        <v>414.82792027767158</v>
      </c>
      <c r="P221" s="41">
        <f t="shared" si="387"/>
        <v>3435.2836214042363</v>
      </c>
      <c r="Q221" s="41">
        <f t="shared" si="387"/>
        <v>-2079.1418274326693</v>
      </c>
      <c r="R221" s="41">
        <f t="shared" si="387"/>
        <v>-705.0835997361969</v>
      </c>
      <c r="S221" s="112">
        <f t="shared" si="387"/>
        <v>-401.66866065005468</v>
      </c>
      <c r="T221" s="123">
        <f t="shared" si="429"/>
        <v>344.32097727921769</v>
      </c>
      <c r="U221" s="41">
        <f t="shared" si="388"/>
        <v>325.02122860159307</v>
      </c>
      <c r="V221" s="41">
        <f t="shared" si="388"/>
        <v>433.72019871489448</v>
      </c>
      <c r="W221" s="41">
        <f t="shared" si="388"/>
        <v>986.3755269270797</v>
      </c>
      <c r="X221" s="41">
        <f t="shared" si="388"/>
        <v>3435.2836214042368</v>
      </c>
      <c r="Y221" s="41">
        <f t="shared" si="388"/>
        <v>-1089.1923337715025</v>
      </c>
      <c r="Z221" s="41">
        <f t="shared" si="388"/>
        <v>19.609726550861236</v>
      </c>
      <c r="AA221" s="41">
        <f t="shared" si="388"/>
        <v>169.87894599935373</v>
      </c>
      <c r="AB221" s="53"/>
      <c r="AC221" s="126">
        <f t="shared" si="430"/>
        <v>-428.41968375203703</v>
      </c>
      <c r="AD221" s="41" t="str">
        <f t="shared" si="389"/>
        <v/>
      </c>
      <c r="AE221" s="41">
        <f t="shared" si="389"/>
        <v>640.7754347969111</v>
      </c>
      <c r="AF221" s="41" t="str">
        <f t="shared" si="389"/>
        <v/>
      </c>
      <c r="AG221" s="41" t="str">
        <f t="shared" si="389"/>
        <v/>
      </c>
      <c r="AH221" s="41" t="str">
        <f t="shared" si="389"/>
        <v/>
      </c>
      <c r="AI221" s="41" t="str">
        <f t="shared" si="389"/>
        <v/>
      </c>
      <c r="AJ221" s="112" t="str">
        <f t="shared" si="389"/>
        <v/>
      </c>
      <c r="AK221" s="126" t="str">
        <f t="shared" si="431"/>
        <v/>
      </c>
      <c r="AL221" s="41" t="str">
        <f t="shared" si="390"/>
        <v/>
      </c>
      <c r="AM221" s="41" t="str">
        <f t="shared" si="390"/>
        <v/>
      </c>
      <c r="AN221" s="41" t="str">
        <f t="shared" si="390"/>
        <v/>
      </c>
      <c r="AO221" s="41" t="str">
        <f t="shared" si="390"/>
        <v/>
      </c>
      <c r="AP221" s="41" t="str">
        <f t="shared" si="390"/>
        <v/>
      </c>
      <c r="AQ221" s="41" t="str">
        <f t="shared" si="390"/>
        <v/>
      </c>
      <c r="AR221" s="112" t="str">
        <f t="shared" si="390"/>
        <v/>
      </c>
      <c r="AS221" s="123" t="str">
        <f t="shared" si="432"/>
        <v/>
      </c>
      <c r="AT221" s="41" t="str">
        <f t="shared" si="391"/>
        <v/>
      </c>
      <c r="AU221" s="41" t="str">
        <f t="shared" si="391"/>
        <v/>
      </c>
      <c r="AV221" s="41" t="str">
        <f t="shared" si="391"/>
        <v/>
      </c>
      <c r="AW221" s="41" t="str">
        <f t="shared" si="391"/>
        <v/>
      </c>
      <c r="AX221" s="41" t="str">
        <f t="shared" si="391"/>
        <v/>
      </c>
      <c r="AY221" s="41" t="str">
        <f t="shared" si="391"/>
        <v/>
      </c>
      <c r="AZ221" s="41" t="str">
        <f t="shared" si="391"/>
        <v/>
      </c>
      <c r="BA221" s="53"/>
      <c r="BB221" s="147" cm="1">
        <f t="array" ref="BB221:BC221">IFERROR(_xlfn._xlws.SORT(_xlfn.UNIQUE(_xlfn._xlws.FILTER($AC221:$AZ221,ISNUMBER($AC221:$AZ221)),TRUE),,,TRUE),"")</f>
        <v>-428.41968375203703</v>
      </c>
      <c r="BC221" s="51">
        <v>640.7754347969111</v>
      </c>
      <c r="BD221" s="51"/>
      <c r="BE221" s="51"/>
      <c r="BF221" s="51"/>
      <c r="BG221" s="51"/>
      <c r="BH221" s="51"/>
      <c r="BI221" s="51"/>
      <c r="BJ221" s="51">
        <f t="shared" si="433"/>
        <v>506.3709999630945</v>
      </c>
      <c r="BK221" s="51">
        <f t="shared" si="392"/>
        <v>506.3709999630945</v>
      </c>
      <c r="BL221" s="51" t="str">
        <f t="shared" si="392"/>
        <v/>
      </c>
      <c r="BM221" s="51" t="str">
        <f t="shared" si="392"/>
        <v/>
      </c>
      <c r="BN221" s="51" t="str">
        <f t="shared" si="392"/>
        <v/>
      </c>
      <c r="BO221" s="51" t="str">
        <f t="shared" si="392"/>
        <v/>
      </c>
      <c r="BP221" s="51" t="str">
        <f t="shared" si="392"/>
        <v/>
      </c>
      <c r="BQ221" s="148" t="str">
        <f t="shared" si="392"/>
        <v/>
      </c>
      <c r="BR221" s="170">
        <f t="shared" si="406"/>
        <v>2</v>
      </c>
      <c r="BS221" s="172">
        <f t="shared" si="407"/>
        <v>1069.1951185489481</v>
      </c>
      <c r="BT221" s="172">
        <f t="shared" si="393"/>
        <v>0</v>
      </c>
      <c r="BU221" s="172">
        <f t="shared" si="393"/>
        <v>0</v>
      </c>
      <c r="BV221" s="172">
        <f t="shared" si="393"/>
        <v>0</v>
      </c>
      <c r="BW221" s="172">
        <f t="shared" si="393"/>
        <v>0</v>
      </c>
      <c r="BX221" s="172">
        <f t="shared" si="393"/>
        <v>0</v>
      </c>
      <c r="BY221" s="173">
        <f t="shared" si="393"/>
        <v>0</v>
      </c>
      <c r="BZ221" s="123" cm="1">
        <f t="array" ref="BZ221">IF(ISEVEN(BR221),SUM(BS221:BY221),SUM(ABS(BS221:BY221)))</f>
        <v>1069.1951185489481</v>
      </c>
      <c r="CA221" s="112">
        <f t="shared" si="408"/>
        <v>21947.517948571593</v>
      </c>
      <c r="CB221" s="126">
        <f t="shared" si="409"/>
        <v>106.17787552243703</v>
      </c>
      <c r="CC221" s="41">
        <f t="shared" si="394"/>
        <v>0</v>
      </c>
      <c r="CD221" s="41">
        <f t="shared" si="394"/>
        <v>0</v>
      </c>
      <c r="CE221" s="41">
        <f t="shared" si="394"/>
        <v>0</v>
      </c>
      <c r="CF221" s="41">
        <f t="shared" si="394"/>
        <v>0</v>
      </c>
      <c r="CG221" s="41">
        <f t="shared" si="394"/>
        <v>0</v>
      </c>
      <c r="CH221" s="112">
        <f t="shared" si="394"/>
        <v>0</v>
      </c>
      <c r="CI221" s="196">
        <f t="shared" si="410"/>
        <v>106.17787552243703</v>
      </c>
      <c r="CJ221" s="2">
        <f t="shared" si="411"/>
        <v>506.3709999630945</v>
      </c>
      <c r="CK221" s="200">
        <f t="shared" ref="CK221" si="498">(CI221-xc)*COS(RADIANS(p)) + (CJ221-yc)*SIN(RADIANS(p))</f>
        <v>233.61841082568452</v>
      </c>
      <c r="CL221" s="201">
        <f t="shared" ref="CL221:CL252" si="499">-(CI221-xc)*SIN(RADIANS(p)) +(CJ221-yc)*COS(RADIANS(p))</f>
        <v>461.63597019444239</v>
      </c>
      <c r="CN221" s="126">
        <f t="shared" ref="CN221:CN252" si="500">+C221-yc</f>
        <v>506.3709999630945</v>
      </c>
      <c r="CO221" s="50">
        <f t="shared" si="415"/>
        <v>3.9635354929420516E-3</v>
      </c>
      <c r="CP221" s="40">
        <f t="shared" si="416"/>
        <v>25.5</v>
      </c>
      <c r="CQ221" s="41">
        <f t="shared" si="417"/>
        <v>559661.70768857561</v>
      </c>
      <c r="CR221" s="41">
        <f t="shared" ref="CR221:CR269" si="501">+CQ221*COS(RADIANS(p))</f>
        <v>540591.69744143845</v>
      </c>
      <c r="CS221" s="41">
        <f t="shared" ref="CS221:CS269" si="502">+CQ221*SIN(RADIANS(p))</f>
        <v>144851.10876440324</v>
      </c>
      <c r="CT221" s="41">
        <f t="shared" si="420"/>
        <v>249556572.7274389</v>
      </c>
      <c r="CU221" s="112">
        <f t="shared" si="421"/>
        <v>33839885.835878268</v>
      </c>
      <c r="CW221" s="21">
        <v>11</v>
      </c>
      <c r="CX221" s="41">
        <v>32</v>
      </c>
      <c r="CY221" s="41">
        <v>113.78079721700638</v>
      </c>
      <c r="CZ221" s="51">
        <f t="shared" ref="CZ221" si="503">CY221-yc</f>
        <v>113.78079721700638</v>
      </c>
      <c r="DA221" s="50">
        <f t="shared" si="423"/>
        <v>2.7012576838025375E-3</v>
      </c>
      <c r="DB221" s="40">
        <f t="shared" si="399"/>
        <v>540.25153676050752</v>
      </c>
      <c r="DC221" s="40">
        <f t="shared" si="400"/>
        <v>25.5</v>
      </c>
      <c r="DD221" s="51">
        <f t="shared" si="401"/>
        <v>374.5</v>
      </c>
      <c r="DE221" s="39">
        <f t="shared" si="424"/>
        <v>301190.77088496066</v>
      </c>
      <c r="DF221" s="41">
        <v>-680</v>
      </c>
      <c r="DG221" s="51">
        <v>300</v>
      </c>
      <c r="DH221" s="41">
        <f t="shared" ref="DH221:DH238" si="504">+DE221*COS(RADIANS(p))</f>
        <v>290927.94423769705</v>
      </c>
      <c r="DI221" s="41">
        <f t="shared" ref="DI221:DI238" si="505">+DE221*SIN(RADIANS(p))</f>
        <v>77953.907714137618</v>
      </c>
      <c r="DJ221" s="41">
        <f t="shared" si="404"/>
        <v>87278383.271309122</v>
      </c>
      <c r="DK221" s="112">
        <f t="shared" si="405"/>
        <v>-53008657.245613582</v>
      </c>
    </row>
    <row r="222" spans="2:116" x14ac:dyDescent="0.25">
      <c r="B222" s="129">
        <v>12</v>
      </c>
      <c r="C222" s="114">
        <f>+$D$77-(B222-0.5)*$G$203</f>
        <v>485.84385990435806</v>
      </c>
      <c r="D222" s="41">
        <f t="shared" si="427"/>
        <v>-505.02801338532396</v>
      </c>
      <c r="E222" s="41">
        <f t="shared" si="386"/>
        <v>784.83934682933545</v>
      </c>
      <c r="F222" s="41">
        <f t="shared" si="386"/>
        <v>646.27566539857003</v>
      </c>
      <c r="G222" s="41">
        <f t="shared" si="386"/>
        <v>1219.473151366793</v>
      </c>
      <c r="H222" s="41">
        <f t="shared" si="386"/>
        <v>4131.4159528022046</v>
      </c>
      <c r="I222" s="41">
        <f t="shared" si="386"/>
        <v>-2467.8518466287833</v>
      </c>
      <c r="J222" s="41">
        <f t="shared" si="386"/>
        <v>-906.63860521655454</v>
      </c>
      <c r="K222" s="121">
        <f t="shared" si="386"/>
        <v>-658.46898476697709</v>
      </c>
      <c r="L222" s="126">
        <f t="shared" si="428"/>
        <v>267.71264764593076</v>
      </c>
      <c r="M222" s="41">
        <f t="shared" si="387"/>
        <v>-629.37421554375965</v>
      </c>
      <c r="N222" s="41">
        <f t="shared" si="387"/>
        <v>-285.47289697050468</v>
      </c>
      <c r="O222" s="41">
        <f t="shared" si="387"/>
        <v>402.97657043906702</v>
      </c>
      <c r="P222" s="41">
        <f t="shared" si="387"/>
        <v>3358.6752917709496</v>
      </c>
      <c r="Q222" s="41">
        <f t="shared" si="387"/>
        <v>-2043.5877779168552</v>
      </c>
      <c r="R222" s="41">
        <f t="shared" si="387"/>
        <v>-699.58336913453797</v>
      </c>
      <c r="S222" s="112">
        <f t="shared" si="387"/>
        <v>-413.52001048865935</v>
      </c>
      <c r="T222" s="123">
        <f t="shared" si="429"/>
        <v>267.71264764593104</v>
      </c>
      <c r="U222" s="41">
        <f t="shared" si="388"/>
        <v>360.57527811740704</v>
      </c>
      <c r="V222" s="41">
        <f t="shared" si="388"/>
        <v>439.22042931655346</v>
      </c>
      <c r="W222" s="41">
        <f t="shared" si="388"/>
        <v>974.5241770884752</v>
      </c>
      <c r="X222" s="41">
        <f t="shared" si="388"/>
        <v>3358.67529177095</v>
      </c>
      <c r="Y222" s="41">
        <f t="shared" si="388"/>
        <v>-1053.6382842556886</v>
      </c>
      <c r="Z222" s="41">
        <f t="shared" si="388"/>
        <v>25.109957152520199</v>
      </c>
      <c r="AA222" s="41">
        <f t="shared" si="388"/>
        <v>158.02759616074911</v>
      </c>
      <c r="AB222" s="53"/>
      <c r="AC222" s="126">
        <f t="shared" si="430"/>
        <v>-505.02801338532396</v>
      </c>
      <c r="AD222" s="41" t="str">
        <f t="shared" si="389"/>
        <v/>
      </c>
      <c r="AE222" s="41">
        <f t="shared" si="389"/>
        <v>646.27566539857003</v>
      </c>
      <c r="AF222" s="41" t="str">
        <f t="shared" si="389"/>
        <v/>
      </c>
      <c r="AG222" s="41" t="str">
        <f t="shared" si="389"/>
        <v/>
      </c>
      <c r="AH222" s="41" t="str">
        <f t="shared" si="389"/>
        <v/>
      </c>
      <c r="AI222" s="41" t="str">
        <f t="shared" si="389"/>
        <v/>
      </c>
      <c r="AJ222" s="112" t="str">
        <f t="shared" si="389"/>
        <v/>
      </c>
      <c r="AK222" s="126" t="str">
        <f t="shared" si="431"/>
        <v/>
      </c>
      <c r="AL222" s="41" t="str">
        <f t="shared" si="390"/>
        <v/>
      </c>
      <c r="AM222" s="41" t="str">
        <f t="shared" si="390"/>
        <v/>
      </c>
      <c r="AN222" s="41" t="str">
        <f t="shared" si="390"/>
        <v/>
      </c>
      <c r="AO222" s="41" t="str">
        <f t="shared" si="390"/>
        <v/>
      </c>
      <c r="AP222" s="41" t="str">
        <f t="shared" si="390"/>
        <v/>
      </c>
      <c r="AQ222" s="41" t="str">
        <f t="shared" si="390"/>
        <v/>
      </c>
      <c r="AR222" s="112" t="str">
        <f t="shared" si="390"/>
        <v/>
      </c>
      <c r="AS222" s="123">
        <f t="shared" si="432"/>
        <v>267.71264764593104</v>
      </c>
      <c r="AT222" s="41">
        <f t="shared" si="391"/>
        <v>360.57527811740704</v>
      </c>
      <c r="AU222" s="41" t="str">
        <f t="shared" si="391"/>
        <v/>
      </c>
      <c r="AV222" s="41" t="str">
        <f t="shared" si="391"/>
        <v/>
      </c>
      <c r="AW222" s="41" t="str">
        <f t="shared" si="391"/>
        <v/>
      </c>
      <c r="AX222" s="41" t="str">
        <f t="shared" si="391"/>
        <v/>
      </c>
      <c r="AY222" s="41" t="str">
        <f t="shared" si="391"/>
        <v/>
      </c>
      <c r="AZ222" s="41" t="str">
        <f t="shared" si="391"/>
        <v/>
      </c>
      <c r="BA222" s="53"/>
      <c r="BB222" s="147" cm="1">
        <f t="array" ref="BB222:BE222">IFERROR(_xlfn._xlws.SORT(_xlfn.UNIQUE(_xlfn._xlws.FILTER($AC222:$AZ222,ISNUMBER($AC222:$AZ222)),TRUE),,,TRUE),"")</f>
        <v>-505.02801338532396</v>
      </c>
      <c r="BC222" s="51">
        <v>267.71264764593104</v>
      </c>
      <c r="BD222" s="51">
        <v>360.57527811740704</v>
      </c>
      <c r="BE222" s="51">
        <v>646.27566539857003</v>
      </c>
      <c r="BF222" s="51"/>
      <c r="BG222" s="51"/>
      <c r="BH222" s="51"/>
      <c r="BI222" s="51"/>
      <c r="BJ222" s="51">
        <f t="shared" si="433"/>
        <v>485.84385990435806</v>
      </c>
      <c r="BK222" s="51">
        <f t="shared" si="392"/>
        <v>485.84385990435806</v>
      </c>
      <c r="BL222" s="51">
        <f t="shared" si="392"/>
        <v>485.84385990435806</v>
      </c>
      <c r="BM222" s="51">
        <f t="shared" si="392"/>
        <v>485.84385990435806</v>
      </c>
      <c r="BN222" s="51" t="str">
        <f t="shared" si="392"/>
        <v/>
      </c>
      <c r="BO222" s="51" t="str">
        <f t="shared" si="392"/>
        <v/>
      </c>
      <c r="BP222" s="51" t="str">
        <f t="shared" si="392"/>
        <v/>
      </c>
      <c r="BQ222" s="148" t="str">
        <f t="shared" si="392"/>
        <v/>
      </c>
      <c r="BR222" s="170">
        <f t="shared" si="406"/>
        <v>4</v>
      </c>
      <c r="BS222" s="172">
        <f t="shared" si="407"/>
        <v>772.74066103125506</v>
      </c>
      <c r="BT222" s="172" t="str">
        <f t="shared" si="393"/>
        <v>hole</v>
      </c>
      <c r="BU222" s="172">
        <f t="shared" si="393"/>
        <v>285.70038728116299</v>
      </c>
      <c r="BV222" s="172">
        <f t="shared" si="393"/>
        <v>0</v>
      </c>
      <c r="BW222" s="172">
        <f t="shared" si="393"/>
        <v>0</v>
      </c>
      <c r="BX222" s="172">
        <f t="shared" si="393"/>
        <v>0</v>
      </c>
      <c r="BY222" s="173">
        <f t="shared" si="393"/>
        <v>0</v>
      </c>
      <c r="BZ222" s="123" cm="1">
        <f t="array" ref="BZ222">IF(ISEVEN(BR222),SUM(BS222:BY222),SUM(ABS(BS222:BY222)))</f>
        <v>1058.4410483124179</v>
      </c>
      <c r="CA222" s="112">
        <f t="shared" si="408"/>
        <v>21726.767642624847</v>
      </c>
      <c r="CB222" s="126">
        <f t="shared" si="409"/>
        <v>-118.65768286969643</v>
      </c>
      <c r="CC222" s="41">
        <f t="shared" si="394"/>
        <v>0</v>
      </c>
      <c r="CD222" s="41">
        <f t="shared" si="394"/>
        <v>503.42547175798853</v>
      </c>
      <c r="CE222" s="41">
        <f t="shared" si="394"/>
        <v>0</v>
      </c>
      <c r="CF222" s="41">
        <f t="shared" si="394"/>
        <v>0</v>
      </c>
      <c r="CG222" s="41">
        <f t="shared" si="394"/>
        <v>0</v>
      </c>
      <c r="CH222" s="112">
        <f t="shared" si="394"/>
        <v>0</v>
      </c>
      <c r="CI222" s="196">
        <f t="shared" si="410"/>
        <v>49.258516602715886</v>
      </c>
      <c r="CJ222" s="2">
        <f t="shared" si="411"/>
        <v>485.84385990435806</v>
      </c>
      <c r="CK222" s="200">
        <f t="shared" ref="CK222" si="506">(CI222-xc)*COS(RADIANS(p)) + (CJ222-yc)*SIN(RADIANS(p))</f>
        <v>173.32571724062095</v>
      </c>
      <c r="CL222" s="201">
        <f t="shared" ref="CL222:CL253" si="507">-(CI222-xc)*SIN(RADIANS(p)) +(CJ222-yc)*COS(RADIANS(p))</f>
        <v>456.5400895953058</v>
      </c>
      <c r="CN222" s="126">
        <f t="shared" ref="CN222:CN253" si="508">+C222-yc</f>
        <v>485.84385990435806</v>
      </c>
      <c r="CO222" s="50">
        <f t="shared" si="415"/>
        <v>3.8975354929420519E-3</v>
      </c>
      <c r="CP222" s="40">
        <f t="shared" si="416"/>
        <v>25.5</v>
      </c>
      <c r="CQ222" s="41">
        <f t="shared" si="417"/>
        <v>554032.57488693355</v>
      </c>
      <c r="CR222" s="41">
        <f t="shared" ref="CR222:CR270" si="509">+CQ222*COS(RADIANS(p))</f>
        <v>535154.3726887214</v>
      </c>
      <c r="CS222" s="41">
        <f t="shared" ref="CS222:CS270" si="510">+CQ222*SIN(RADIANS(p))</f>
        <v>143394.18198792695</v>
      </c>
      <c r="CT222" s="41">
        <f t="shared" si="420"/>
        <v>244319425.25462854</v>
      </c>
      <c r="CU222" s="112">
        <f t="shared" si="421"/>
        <v>24853899.441189568</v>
      </c>
      <c r="CW222" s="21">
        <v>12</v>
      </c>
      <c r="CX222" s="41">
        <v>32</v>
      </c>
      <c r="CY222" s="41">
        <v>-79.40436804080727</v>
      </c>
      <c r="CZ222" s="51">
        <f t="shared" ref="CZ222" si="511">CY222-yc</f>
        <v>-79.40436804080727</v>
      </c>
      <c r="DA222" s="50">
        <f t="shared" si="423"/>
        <v>2.0801180184359959E-3</v>
      </c>
      <c r="DB222" s="40">
        <f t="shared" si="399"/>
        <v>416.02360368719917</v>
      </c>
      <c r="DC222" s="40">
        <f t="shared" si="400"/>
        <v>25.5</v>
      </c>
      <c r="DD222" s="51">
        <f t="shared" si="401"/>
        <v>374.5</v>
      </c>
      <c r="DE222" s="39">
        <f t="shared" si="424"/>
        <v>301190.77088496066</v>
      </c>
      <c r="DF222" s="41">
        <v>-680</v>
      </c>
      <c r="DG222" s="51">
        <v>100</v>
      </c>
      <c r="DH222" s="41">
        <f t="shared" ref="DH222:DH239" si="512">+DE222*COS(RADIANS(p))</f>
        <v>290927.94423769705</v>
      </c>
      <c r="DI222" s="41">
        <f t="shared" ref="DI222:DI239" si="513">+DE222*SIN(RADIANS(p))</f>
        <v>77953.907714137618</v>
      </c>
      <c r="DJ222" s="41">
        <f t="shared" si="404"/>
        <v>29092794.423769705</v>
      </c>
      <c r="DK222" s="112">
        <f t="shared" si="405"/>
        <v>-53008657.245613582</v>
      </c>
    </row>
    <row r="223" spans="2:116" x14ac:dyDescent="0.25">
      <c r="B223" s="129">
        <v>13</v>
      </c>
      <c r="C223" s="114">
        <f>+$D$77-(B223-0.5)*$G$203</f>
        <v>465.31671984562161</v>
      </c>
      <c r="D223" s="41">
        <f t="shared" si="427"/>
        <v>-581.63634301861077</v>
      </c>
      <c r="E223" s="41">
        <f t="shared" si="386"/>
        <v>820.39339634514943</v>
      </c>
      <c r="F223" s="41">
        <f t="shared" si="386"/>
        <v>651.77589600022907</v>
      </c>
      <c r="G223" s="41">
        <f t="shared" si="386"/>
        <v>1207.6218015281884</v>
      </c>
      <c r="H223" s="41">
        <f t="shared" si="386"/>
        <v>4054.8076231689179</v>
      </c>
      <c r="I223" s="41">
        <f t="shared" si="386"/>
        <v>-2432.297797112969</v>
      </c>
      <c r="J223" s="41">
        <f t="shared" si="386"/>
        <v>-901.13837461489561</v>
      </c>
      <c r="K223" s="121">
        <f t="shared" si="386"/>
        <v>-670.32033460558171</v>
      </c>
      <c r="L223" s="126">
        <f t="shared" si="428"/>
        <v>191.10431801264389</v>
      </c>
      <c r="M223" s="41">
        <f t="shared" si="387"/>
        <v>-593.82016602794579</v>
      </c>
      <c r="N223" s="41">
        <f t="shared" si="387"/>
        <v>-279.97266636884569</v>
      </c>
      <c r="O223" s="41">
        <f t="shared" si="387"/>
        <v>391.12522060046234</v>
      </c>
      <c r="P223" s="41">
        <f t="shared" si="387"/>
        <v>3282.0669621376633</v>
      </c>
      <c r="Q223" s="41">
        <f t="shared" si="387"/>
        <v>-2008.0337284010413</v>
      </c>
      <c r="R223" s="41">
        <f t="shared" si="387"/>
        <v>-694.08313853287893</v>
      </c>
      <c r="S223" s="112">
        <f t="shared" si="387"/>
        <v>-425.37136032726397</v>
      </c>
      <c r="T223" s="123">
        <f t="shared" si="429"/>
        <v>191.10431801264417</v>
      </c>
      <c r="U223" s="41">
        <f t="shared" si="388"/>
        <v>396.12932763322095</v>
      </c>
      <c r="V223" s="41">
        <f t="shared" si="388"/>
        <v>444.72065991821245</v>
      </c>
      <c r="W223" s="41">
        <f t="shared" si="388"/>
        <v>962.67282724987058</v>
      </c>
      <c r="X223" s="41">
        <f t="shared" si="388"/>
        <v>3282.0669621376633</v>
      </c>
      <c r="Y223" s="41">
        <f t="shared" si="388"/>
        <v>-1018.0842347398748</v>
      </c>
      <c r="Z223" s="41">
        <f t="shared" si="388"/>
        <v>30.610187754179186</v>
      </c>
      <c r="AA223" s="41">
        <f t="shared" si="388"/>
        <v>146.17624632214449</v>
      </c>
      <c r="AB223" s="53"/>
      <c r="AC223" s="126">
        <f t="shared" si="430"/>
        <v>-581.63634301861077</v>
      </c>
      <c r="AD223" s="41" t="str">
        <f t="shared" si="389"/>
        <v/>
      </c>
      <c r="AE223" s="41">
        <f t="shared" si="389"/>
        <v>651.77589600022907</v>
      </c>
      <c r="AF223" s="41" t="str">
        <f t="shared" si="389"/>
        <v/>
      </c>
      <c r="AG223" s="41" t="str">
        <f t="shared" si="389"/>
        <v/>
      </c>
      <c r="AH223" s="41" t="str">
        <f t="shared" si="389"/>
        <v/>
      </c>
      <c r="AI223" s="41" t="str">
        <f t="shared" si="389"/>
        <v/>
      </c>
      <c r="AJ223" s="112" t="str">
        <f t="shared" si="389"/>
        <v/>
      </c>
      <c r="AK223" s="126" t="str">
        <f t="shared" si="431"/>
        <v/>
      </c>
      <c r="AL223" s="41" t="str">
        <f t="shared" si="390"/>
        <v/>
      </c>
      <c r="AM223" s="41" t="str">
        <f t="shared" si="390"/>
        <v/>
      </c>
      <c r="AN223" s="41" t="str">
        <f t="shared" si="390"/>
        <v/>
      </c>
      <c r="AO223" s="41" t="str">
        <f t="shared" si="390"/>
        <v/>
      </c>
      <c r="AP223" s="41" t="str">
        <f t="shared" si="390"/>
        <v/>
      </c>
      <c r="AQ223" s="41" t="str">
        <f t="shared" si="390"/>
        <v/>
      </c>
      <c r="AR223" s="112" t="str">
        <f t="shared" si="390"/>
        <v/>
      </c>
      <c r="AS223" s="123">
        <f t="shared" si="432"/>
        <v>191.10431801264417</v>
      </c>
      <c r="AT223" s="41">
        <f t="shared" si="391"/>
        <v>396.12932763322095</v>
      </c>
      <c r="AU223" s="41" t="str">
        <f t="shared" si="391"/>
        <v/>
      </c>
      <c r="AV223" s="41" t="str">
        <f t="shared" si="391"/>
        <v/>
      </c>
      <c r="AW223" s="41" t="str">
        <f t="shared" si="391"/>
        <v/>
      </c>
      <c r="AX223" s="41" t="str">
        <f t="shared" si="391"/>
        <v/>
      </c>
      <c r="AY223" s="41" t="str">
        <f t="shared" si="391"/>
        <v/>
      </c>
      <c r="AZ223" s="41" t="str">
        <f t="shared" si="391"/>
        <v/>
      </c>
      <c r="BA223" s="53"/>
      <c r="BB223" s="147" cm="1">
        <f t="array" ref="BB223:BE223">IFERROR(_xlfn._xlws.SORT(_xlfn.UNIQUE(_xlfn._xlws.FILTER($AC223:$AZ223,ISNUMBER($AC223:$AZ223)),TRUE),,,TRUE),"")</f>
        <v>-581.63634301861077</v>
      </c>
      <c r="BC223" s="51">
        <v>191.10431801264417</v>
      </c>
      <c r="BD223" s="51">
        <v>396.12932763322095</v>
      </c>
      <c r="BE223" s="51">
        <v>651.77589600022907</v>
      </c>
      <c r="BF223" s="51"/>
      <c r="BG223" s="51"/>
      <c r="BH223" s="51"/>
      <c r="BI223" s="51"/>
      <c r="BJ223" s="51">
        <f t="shared" si="433"/>
        <v>465.31671984562161</v>
      </c>
      <c r="BK223" s="51">
        <f t="shared" si="392"/>
        <v>465.31671984562161</v>
      </c>
      <c r="BL223" s="51">
        <f t="shared" si="392"/>
        <v>465.31671984562161</v>
      </c>
      <c r="BM223" s="51">
        <f t="shared" si="392"/>
        <v>465.31671984562161</v>
      </c>
      <c r="BN223" s="51" t="str">
        <f t="shared" si="392"/>
        <v/>
      </c>
      <c r="BO223" s="51" t="str">
        <f t="shared" si="392"/>
        <v/>
      </c>
      <c r="BP223" s="51" t="str">
        <f t="shared" si="392"/>
        <v/>
      </c>
      <c r="BQ223" s="148" t="str">
        <f t="shared" si="392"/>
        <v/>
      </c>
      <c r="BR223" s="170">
        <f t="shared" si="406"/>
        <v>4</v>
      </c>
      <c r="BS223" s="172">
        <f t="shared" si="407"/>
        <v>772.74066103125494</v>
      </c>
      <c r="BT223" s="172" t="str">
        <f t="shared" si="393"/>
        <v>hole</v>
      </c>
      <c r="BU223" s="172">
        <f t="shared" si="393"/>
        <v>255.64656836700811</v>
      </c>
      <c r="BV223" s="172">
        <f t="shared" si="393"/>
        <v>0</v>
      </c>
      <c r="BW223" s="172">
        <f t="shared" si="393"/>
        <v>0</v>
      </c>
      <c r="BX223" s="172">
        <f t="shared" si="393"/>
        <v>0</v>
      </c>
      <c r="BY223" s="173">
        <f t="shared" si="393"/>
        <v>0</v>
      </c>
      <c r="BZ223" s="123" cm="1">
        <f t="array" ref="BZ223">IF(ISEVEN(BR223),SUM(BS223:BY223),SUM(ABS(BS223:BY223)))</f>
        <v>1028.3872293982631</v>
      </c>
      <c r="CA223" s="112">
        <f t="shared" si="408"/>
        <v>21109.84869247409</v>
      </c>
      <c r="CB223" s="126">
        <f t="shared" si="409"/>
        <v>-195.2660125029833</v>
      </c>
      <c r="CC223" s="41">
        <f t="shared" si="394"/>
        <v>0</v>
      </c>
      <c r="CD223" s="41">
        <f t="shared" si="394"/>
        <v>523.95261181672504</v>
      </c>
      <c r="CE223" s="41">
        <f t="shared" si="394"/>
        <v>0</v>
      </c>
      <c r="CF223" s="41">
        <f t="shared" si="394"/>
        <v>0</v>
      </c>
      <c r="CG223" s="41">
        <f t="shared" si="394"/>
        <v>0</v>
      </c>
      <c r="CH223" s="112">
        <f t="shared" si="394"/>
        <v>0</v>
      </c>
      <c r="CI223" s="196">
        <f t="shared" si="410"/>
        <v>-16.475603640595313</v>
      </c>
      <c r="CJ223" s="2">
        <f t="shared" si="411"/>
        <v>465.31671984562161</v>
      </c>
      <c r="CK223" s="200">
        <f t="shared" ref="CK223" si="514">(CI223-xc)*COS(RADIANS(p)) + (CJ223-yc)*SIN(RADIANS(p))</f>
        <v>104.51861804052774</v>
      </c>
      <c r="CL223" s="201">
        <f t="shared" ref="CL223:CL254" si="515">-(CI223-xc)*SIN(RADIANS(p)) +(CJ223-yc)*COS(RADIANS(p))</f>
        <v>453.72563710474742</v>
      </c>
      <c r="CN223" s="126">
        <f t="shared" ref="CN223:CN254" si="516">+C223-yc</f>
        <v>465.31671984562161</v>
      </c>
      <c r="CO223" s="50">
        <f t="shared" si="415"/>
        <v>3.8315354929420518E-3</v>
      </c>
      <c r="CP223" s="40">
        <f t="shared" si="416"/>
        <v>25.5</v>
      </c>
      <c r="CQ223" s="41">
        <f t="shared" si="417"/>
        <v>538301.14165808924</v>
      </c>
      <c r="CR223" s="41">
        <f t="shared" ref="CR223:CR271" si="517">+CQ223*COS(RADIANS(p))</f>
        <v>519958.97504843865</v>
      </c>
      <c r="CS223" s="41">
        <f t="shared" ref="CS223:CS271" si="518">+CQ223*SIN(RADIANS(p))</f>
        <v>139322.58746154341</v>
      </c>
      <c r="CT223" s="41">
        <f t="shared" si="420"/>
        <v>235918717.2221843</v>
      </c>
      <c r="CU223" s="112">
        <f t="shared" si="421"/>
        <v>14561804.303311076</v>
      </c>
      <c r="CW223" s="21">
        <v>13</v>
      </c>
      <c r="CX223" s="41">
        <v>32</v>
      </c>
      <c r="CY223" s="41">
        <v>-272.58953329862095</v>
      </c>
      <c r="CZ223" s="51">
        <f t="shared" ref="CZ223" si="519">CY223-yc</f>
        <v>-272.58953329862095</v>
      </c>
      <c r="DA223" s="50">
        <f t="shared" si="423"/>
        <v>1.458978353069454E-3</v>
      </c>
      <c r="DB223" s="40">
        <f t="shared" si="399"/>
        <v>291.79567061389082</v>
      </c>
      <c r="DC223" s="40">
        <f t="shared" si="400"/>
        <v>23.634009306897568</v>
      </c>
      <c r="DD223" s="51">
        <f t="shared" si="401"/>
        <v>268.16166130699327</v>
      </c>
      <c r="DE223" s="39">
        <f t="shared" si="424"/>
        <v>215668.40451493999</v>
      </c>
      <c r="DF223" s="41">
        <v>-680</v>
      </c>
      <c r="DG223" s="51">
        <v>-100</v>
      </c>
      <c r="DH223" s="41">
        <f t="shared" ref="DH223:DH240" si="520">+DE223*COS(RADIANS(p))</f>
        <v>208319.68183553845</v>
      </c>
      <c r="DI223" s="41">
        <f t="shared" ref="DI223:DI240" si="521">+DE223*SIN(RADIANS(p))</f>
        <v>55819.09051534094</v>
      </c>
      <c r="DJ223" s="41">
        <f t="shared" si="404"/>
        <v>-20831968.183553845</v>
      </c>
      <c r="DK223" s="112">
        <f t="shared" si="405"/>
        <v>-37956981.55043184</v>
      </c>
    </row>
    <row r="224" spans="2:116" x14ac:dyDescent="0.25">
      <c r="B224" s="129">
        <v>14</v>
      </c>
      <c r="C224" s="114">
        <f>+$D$77-(B224-0.5)*$G$203</f>
        <v>444.7895797868851</v>
      </c>
      <c r="D224" s="41">
        <f t="shared" si="427"/>
        <v>-658.24467265189787</v>
      </c>
      <c r="E224" s="41">
        <f t="shared" si="386"/>
        <v>855.9474458609634</v>
      </c>
      <c r="F224" s="41">
        <f t="shared" si="386"/>
        <v>657.276126601888</v>
      </c>
      <c r="G224" s="41">
        <f t="shared" si="386"/>
        <v>1195.7704516895835</v>
      </c>
      <c r="H224" s="41">
        <f t="shared" si="386"/>
        <v>3978.1992935356307</v>
      </c>
      <c r="I224" s="41">
        <f t="shared" si="386"/>
        <v>-2396.7437475971551</v>
      </c>
      <c r="J224" s="41">
        <f t="shared" si="386"/>
        <v>-895.63814401323657</v>
      </c>
      <c r="K224" s="121">
        <f t="shared" si="386"/>
        <v>-682.17168444418644</v>
      </c>
      <c r="L224" s="126">
        <f t="shared" si="428"/>
        <v>114.49598837935669</v>
      </c>
      <c r="M224" s="41">
        <f t="shared" si="387"/>
        <v>-558.26611651213182</v>
      </c>
      <c r="N224" s="41">
        <f t="shared" si="387"/>
        <v>-274.47243576718671</v>
      </c>
      <c r="O224" s="41">
        <f t="shared" si="387"/>
        <v>379.27387076185767</v>
      </c>
      <c r="P224" s="41">
        <f t="shared" si="387"/>
        <v>3205.4586325043756</v>
      </c>
      <c r="Q224" s="41">
        <f t="shared" si="387"/>
        <v>-1972.4796788852275</v>
      </c>
      <c r="R224" s="41">
        <f t="shared" si="387"/>
        <v>-688.58290793122001</v>
      </c>
      <c r="S224" s="112">
        <f t="shared" si="387"/>
        <v>-437.22271016586865</v>
      </c>
      <c r="T224" s="123">
        <f t="shared" si="429"/>
        <v>114.49598837935697</v>
      </c>
      <c r="U224" s="41">
        <f t="shared" si="388"/>
        <v>431.68337714903492</v>
      </c>
      <c r="V224" s="41">
        <f t="shared" si="388"/>
        <v>450.22089051987143</v>
      </c>
      <c r="W224" s="41">
        <f t="shared" si="388"/>
        <v>950.82147741126596</v>
      </c>
      <c r="X224" s="41">
        <f t="shared" si="388"/>
        <v>3205.4586325043756</v>
      </c>
      <c r="Y224" s="41">
        <f t="shared" si="388"/>
        <v>-982.53018522406069</v>
      </c>
      <c r="Z224" s="41">
        <f t="shared" si="388"/>
        <v>36.110418355838178</v>
      </c>
      <c r="AA224" s="41">
        <f t="shared" si="388"/>
        <v>134.32489648353976</v>
      </c>
      <c r="AB224" s="53"/>
      <c r="AC224" s="126">
        <f t="shared" si="430"/>
        <v>-658.24467265189787</v>
      </c>
      <c r="AD224" s="41" t="str">
        <f t="shared" si="389"/>
        <v/>
      </c>
      <c r="AE224" s="41">
        <f t="shared" si="389"/>
        <v>657.276126601888</v>
      </c>
      <c r="AF224" s="41" t="str">
        <f t="shared" si="389"/>
        <v/>
      </c>
      <c r="AG224" s="41" t="str">
        <f t="shared" si="389"/>
        <v/>
      </c>
      <c r="AH224" s="41" t="str">
        <f t="shared" si="389"/>
        <v/>
      </c>
      <c r="AI224" s="41" t="str">
        <f t="shared" si="389"/>
        <v/>
      </c>
      <c r="AJ224" s="112" t="str">
        <f t="shared" si="389"/>
        <v/>
      </c>
      <c r="AK224" s="126" t="str">
        <f t="shared" si="431"/>
        <v/>
      </c>
      <c r="AL224" s="41" t="str">
        <f t="shared" si="390"/>
        <v/>
      </c>
      <c r="AM224" s="41" t="str">
        <f t="shared" si="390"/>
        <v/>
      </c>
      <c r="AN224" s="41" t="str">
        <f t="shared" si="390"/>
        <v/>
      </c>
      <c r="AO224" s="41" t="str">
        <f t="shared" si="390"/>
        <v/>
      </c>
      <c r="AP224" s="41" t="str">
        <f t="shared" si="390"/>
        <v/>
      </c>
      <c r="AQ224" s="41" t="str">
        <f t="shared" si="390"/>
        <v/>
      </c>
      <c r="AR224" s="112" t="str">
        <f t="shared" si="390"/>
        <v/>
      </c>
      <c r="AS224" s="123" t="str">
        <f t="shared" si="432"/>
        <v/>
      </c>
      <c r="AT224" s="41">
        <f t="shared" si="391"/>
        <v>431.68337714903492</v>
      </c>
      <c r="AU224" s="41" t="str">
        <f t="shared" si="391"/>
        <v/>
      </c>
      <c r="AV224" s="41" t="str">
        <f t="shared" si="391"/>
        <v/>
      </c>
      <c r="AW224" s="41" t="str">
        <f t="shared" si="391"/>
        <v/>
      </c>
      <c r="AX224" s="41" t="str">
        <f t="shared" si="391"/>
        <v/>
      </c>
      <c r="AY224" s="41" t="str">
        <f t="shared" si="391"/>
        <v/>
      </c>
      <c r="AZ224" s="41">
        <f t="shared" si="391"/>
        <v>134.32489648353976</v>
      </c>
      <c r="BA224" s="53"/>
      <c r="BB224" s="147" cm="1">
        <f t="array" ref="BB224:BE224">IFERROR(_xlfn._xlws.SORT(_xlfn.UNIQUE(_xlfn._xlws.FILTER($AC224:$AZ224,ISNUMBER($AC224:$AZ224)),TRUE),,,TRUE),"")</f>
        <v>-658.24467265189787</v>
      </c>
      <c r="BC224" s="51">
        <v>134.32489648353976</v>
      </c>
      <c r="BD224" s="51">
        <v>431.68337714903492</v>
      </c>
      <c r="BE224" s="51">
        <v>657.276126601888</v>
      </c>
      <c r="BF224" s="51"/>
      <c r="BG224" s="51"/>
      <c r="BH224" s="51"/>
      <c r="BI224" s="51"/>
      <c r="BJ224" s="51">
        <f t="shared" si="433"/>
        <v>444.7895797868851</v>
      </c>
      <c r="BK224" s="51">
        <f t="shared" si="392"/>
        <v>444.7895797868851</v>
      </c>
      <c r="BL224" s="51">
        <f t="shared" si="392"/>
        <v>444.7895797868851</v>
      </c>
      <c r="BM224" s="51">
        <f t="shared" si="392"/>
        <v>444.7895797868851</v>
      </c>
      <c r="BN224" s="51" t="str">
        <f t="shared" si="392"/>
        <v/>
      </c>
      <c r="BO224" s="51" t="str">
        <f t="shared" si="392"/>
        <v/>
      </c>
      <c r="BP224" s="51" t="str">
        <f t="shared" si="392"/>
        <v/>
      </c>
      <c r="BQ224" s="148" t="str">
        <f t="shared" si="392"/>
        <v/>
      </c>
      <c r="BR224" s="170">
        <f t="shared" si="406"/>
        <v>4</v>
      </c>
      <c r="BS224" s="172">
        <f t="shared" si="407"/>
        <v>792.56956913543763</v>
      </c>
      <c r="BT224" s="172" t="str">
        <f t="shared" si="393"/>
        <v>hole</v>
      </c>
      <c r="BU224" s="172">
        <f t="shared" si="393"/>
        <v>225.59274945285307</v>
      </c>
      <c r="BV224" s="172">
        <f t="shared" si="393"/>
        <v>0</v>
      </c>
      <c r="BW224" s="172">
        <f t="shared" si="393"/>
        <v>0</v>
      </c>
      <c r="BX224" s="172">
        <f t="shared" si="393"/>
        <v>0</v>
      </c>
      <c r="BY224" s="173">
        <f t="shared" si="393"/>
        <v>0</v>
      </c>
      <c r="BZ224" s="123" cm="1">
        <f t="array" ref="BZ224">IF(ISEVEN(BR224),SUM(BS224:BY224),SUM(ABS(BS224:BY224)))</f>
        <v>1018.1623185882906</v>
      </c>
      <c r="CA224" s="112">
        <f t="shared" si="408"/>
        <v>20899.960516189694</v>
      </c>
      <c r="CB224" s="126">
        <f t="shared" si="409"/>
        <v>-261.95988808417906</v>
      </c>
      <c r="CC224" s="41">
        <f t="shared" si="394"/>
        <v>0</v>
      </c>
      <c r="CD224" s="41">
        <f t="shared" si="394"/>
        <v>544.47975187546149</v>
      </c>
      <c r="CE224" s="41">
        <f t="shared" si="394"/>
        <v>0</v>
      </c>
      <c r="CF224" s="41">
        <f t="shared" si="394"/>
        <v>0</v>
      </c>
      <c r="CG224" s="41">
        <f t="shared" si="394"/>
        <v>0</v>
      </c>
      <c r="CH224" s="112">
        <f t="shared" si="394"/>
        <v>0</v>
      </c>
      <c r="CI224" s="196">
        <f t="shared" si="410"/>
        <v>-83.278225715735886</v>
      </c>
      <c r="CJ224" s="2">
        <f t="shared" si="411"/>
        <v>444.7895797868851</v>
      </c>
      <c r="CK224" s="200">
        <f t="shared" ref="CK224" si="522">(CI224-xc)*COS(RADIANS(p)) + (CJ224-yc)*SIN(RADIANS(p))</f>
        <v>34.679425325633332</v>
      </c>
      <c r="CL224" s="201">
        <f t="shared" ref="CL224:CL255" si="523">-(CI224-xc)*SIN(RADIANS(p)) +(CJ224-yc)*COS(RADIANS(p))</f>
        <v>451.18773323799337</v>
      </c>
      <c r="CN224" s="126">
        <f t="shared" ref="CN224:CN255" si="524">+C224-yc</f>
        <v>444.7895797868851</v>
      </c>
      <c r="CO224" s="50">
        <f t="shared" si="415"/>
        <v>3.7655354929420517E-3</v>
      </c>
      <c r="CP224" s="40">
        <f t="shared" si="416"/>
        <v>25.5</v>
      </c>
      <c r="CQ224" s="41">
        <f t="shared" si="417"/>
        <v>532948.99316283723</v>
      </c>
      <c r="CR224" s="41">
        <f t="shared" ref="CR224:CR272" si="525">+CQ224*COS(RADIANS(p))</f>
        <v>514789.19659074058</v>
      </c>
      <c r="CS224" s="41">
        <f t="shared" ref="CS224:CS272" si="526">+CQ224*SIN(RADIANS(p))</f>
        <v>137937.34949875539</v>
      </c>
      <c r="CT224" s="41">
        <f t="shared" si="420"/>
        <v>232266570.70518398</v>
      </c>
      <c r="CU224" s="112">
        <f t="shared" si="421"/>
        <v>4783588.0115578733</v>
      </c>
      <c r="CW224" s="21">
        <v>14</v>
      </c>
      <c r="CX224" s="41">
        <v>32</v>
      </c>
      <c r="CY224" s="41">
        <v>-465.7746985564346</v>
      </c>
      <c r="CZ224" s="51">
        <f t="shared" ref="CZ224" si="527">CY224-yc</f>
        <v>-465.7746985564346</v>
      </c>
      <c r="DA224" s="50">
        <f t="shared" si="423"/>
        <v>8.3783868770291202E-4</v>
      </c>
      <c r="DB224" s="40">
        <f t="shared" si="399"/>
        <v>167.56773754058241</v>
      </c>
      <c r="DC224" s="40">
        <f t="shared" si="400"/>
        <v>16.889804411774428</v>
      </c>
      <c r="DD224" s="51">
        <f t="shared" si="401"/>
        <v>150.67793312880798</v>
      </c>
      <c r="DE224" s="39">
        <f t="shared" si="424"/>
        <v>121182.38407054266</v>
      </c>
      <c r="DF224" s="41">
        <v>-680</v>
      </c>
      <c r="DG224" s="51">
        <v>-300</v>
      </c>
      <c r="DH224" s="41">
        <f t="shared" ref="DH224:DH241" si="528">+DE224*COS(RADIANS(p))</f>
        <v>117053.19446501814</v>
      </c>
      <c r="DI224" s="41">
        <f t="shared" ref="DI224:DI241" si="529">+DE224*SIN(RADIANS(p))</f>
        <v>31364.308928384769</v>
      </c>
      <c r="DJ224" s="41">
        <f t="shared" si="404"/>
        <v>-35115958.339505441</v>
      </c>
      <c r="DK224" s="112">
        <f t="shared" si="405"/>
        <v>-21327730.071301643</v>
      </c>
    </row>
    <row r="225" spans="2:115" x14ac:dyDescent="0.25">
      <c r="B225" s="129">
        <v>15</v>
      </c>
      <c r="C225" s="114">
        <f>+$D$77-(B225-0.5)*$G$203</f>
        <v>424.26243972814865</v>
      </c>
      <c r="D225" s="41">
        <f t="shared" si="427"/>
        <v>-734.85300228518463</v>
      </c>
      <c r="E225" s="41">
        <f t="shared" si="386"/>
        <v>891.50149537677726</v>
      </c>
      <c r="F225" s="41">
        <f t="shared" si="386"/>
        <v>662.77635720354704</v>
      </c>
      <c r="G225" s="41">
        <f t="shared" si="386"/>
        <v>1183.9191018509789</v>
      </c>
      <c r="H225" s="41">
        <f t="shared" si="386"/>
        <v>3901.5909639023444</v>
      </c>
      <c r="I225" s="41">
        <f t="shared" si="386"/>
        <v>-2361.1896980813412</v>
      </c>
      <c r="J225" s="41">
        <f t="shared" si="386"/>
        <v>-890.13791341157764</v>
      </c>
      <c r="K225" s="121">
        <f t="shared" si="386"/>
        <v>-694.02303428279095</v>
      </c>
      <c r="L225" s="126">
        <f t="shared" si="428"/>
        <v>37.887658746070066</v>
      </c>
      <c r="M225" s="41">
        <f t="shared" si="387"/>
        <v>-522.71206699631773</v>
      </c>
      <c r="N225" s="41">
        <f t="shared" si="387"/>
        <v>-268.97220516552773</v>
      </c>
      <c r="O225" s="41">
        <f t="shared" si="387"/>
        <v>367.42252092325305</v>
      </c>
      <c r="P225" s="41">
        <f t="shared" si="387"/>
        <v>3128.8503028710893</v>
      </c>
      <c r="Q225" s="41">
        <f t="shared" si="387"/>
        <v>-1936.9256293694134</v>
      </c>
      <c r="R225" s="41">
        <f t="shared" si="387"/>
        <v>-683.08267732956097</v>
      </c>
      <c r="S225" s="112">
        <f t="shared" si="387"/>
        <v>-449.07406000447327</v>
      </c>
      <c r="T225" s="123">
        <f t="shared" si="429"/>
        <v>37.887658746070343</v>
      </c>
      <c r="U225" s="41">
        <f t="shared" si="388"/>
        <v>467.2374266648489</v>
      </c>
      <c r="V225" s="41">
        <f t="shared" si="388"/>
        <v>455.72112112153042</v>
      </c>
      <c r="W225" s="41">
        <f t="shared" si="388"/>
        <v>938.97012757266123</v>
      </c>
      <c r="X225" s="41">
        <f t="shared" si="388"/>
        <v>3128.8503028710893</v>
      </c>
      <c r="Y225" s="41">
        <f t="shared" si="388"/>
        <v>-946.9761357082466</v>
      </c>
      <c r="Z225" s="41">
        <f t="shared" si="388"/>
        <v>41.610648957497162</v>
      </c>
      <c r="AA225" s="41">
        <f t="shared" si="388"/>
        <v>122.47354664493513</v>
      </c>
      <c r="AB225" s="53"/>
      <c r="AC225" s="126" t="str">
        <f t="shared" si="430"/>
        <v/>
      </c>
      <c r="AD225" s="41" t="str">
        <f t="shared" si="389"/>
        <v/>
      </c>
      <c r="AE225" s="41">
        <f t="shared" si="389"/>
        <v>662.77635720354704</v>
      </c>
      <c r="AF225" s="41" t="str">
        <f t="shared" si="389"/>
        <v/>
      </c>
      <c r="AG225" s="41" t="str">
        <f t="shared" si="389"/>
        <v/>
      </c>
      <c r="AH225" s="41" t="str">
        <f t="shared" si="389"/>
        <v/>
      </c>
      <c r="AI225" s="41" t="str">
        <f t="shared" si="389"/>
        <v/>
      </c>
      <c r="AJ225" s="112">
        <f t="shared" si="389"/>
        <v>-694.02303428279095</v>
      </c>
      <c r="AK225" s="126" t="str">
        <f t="shared" si="431"/>
        <v/>
      </c>
      <c r="AL225" s="41" t="str">
        <f t="shared" si="390"/>
        <v/>
      </c>
      <c r="AM225" s="41" t="str">
        <f t="shared" si="390"/>
        <v/>
      </c>
      <c r="AN225" s="41" t="str">
        <f t="shared" si="390"/>
        <v/>
      </c>
      <c r="AO225" s="41" t="str">
        <f t="shared" si="390"/>
        <v/>
      </c>
      <c r="AP225" s="41" t="str">
        <f t="shared" si="390"/>
        <v/>
      </c>
      <c r="AQ225" s="41" t="str">
        <f t="shared" si="390"/>
        <v/>
      </c>
      <c r="AR225" s="112" t="str">
        <f t="shared" si="390"/>
        <v/>
      </c>
      <c r="AS225" s="123" t="str">
        <f t="shared" si="432"/>
        <v/>
      </c>
      <c r="AT225" s="41" t="str">
        <f t="shared" si="391"/>
        <v/>
      </c>
      <c r="AU225" s="41">
        <f t="shared" si="391"/>
        <v>455.72112112153042</v>
      </c>
      <c r="AV225" s="41" t="str">
        <f t="shared" si="391"/>
        <v/>
      </c>
      <c r="AW225" s="41" t="str">
        <f t="shared" si="391"/>
        <v/>
      </c>
      <c r="AX225" s="41" t="str">
        <f t="shared" si="391"/>
        <v/>
      </c>
      <c r="AY225" s="41" t="str">
        <f t="shared" si="391"/>
        <v/>
      </c>
      <c r="AZ225" s="41">
        <f t="shared" si="391"/>
        <v>122.47354664493513</v>
      </c>
      <c r="BA225" s="53"/>
      <c r="BB225" s="147" cm="1">
        <f t="array" ref="BB225:BE225">IFERROR(_xlfn._xlws.SORT(_xlfn.UNIQUE(_xlfn._xlws.FILTER($AC225:$AZ225,ISNUMBER($AC225:$AZ225)),TRUE),,,TRUE),"")</f>
        <v>-694.02303428279095</v>
      </c>
      <c r="BC225" s="51">
        <v>122.47354664493513</v>
      </c>
      <c r="BD225" s="51">
        <v>455.72112112153042</v>
      </c>
      <c r="BE225" s="51">
        <v>662.77635720354704</v>
      </c>
      <c r="BF225" s="51"/>
      <c r="BG225" s="51"/>
      <c r="BH225" s="51"/>
      <c r="BI225" s="51"/>
      <c r="BJ225" s="51">
        <f t="shared" si="433"/>
        <v>424.26243972814865</v>
      </c>
      <c r="BK225" s="51">
        <f t="shared" si="392"/>
        <v>424.26243972814865</v>
      </c>
      <c r="BL225" s="51">
        <f t="shared" si="392"/>
        <v>424.26243972814865</v>
      </c>
      <c r="BM225" s="51">
        <f t="shared" si="392"/>
        <v>424.26243972814865</v>
      </c>
      <c r="BN225" s="51" t="str">
        <f t="shared" si="392"/>
        <v/>
      </c>
      <c r="BO225" s="51" t="str">
        <f t="shared" si="392"/>
        <v/>
      </c>
      <c r="BP225" s="51" t="str">
        <f t="shared" si="392"/>
        <v/>
      </c>
      <c r="BQ225" s="148" t="str">
        <f t="shared" si="392"/>
        <v/>
      </c>
      <c r="BR225" s="170">
        <f t="shared" si="406"/>
        <v>4</v>
      </c>
      <c r="BS225" s="172">
        <f t="shared" si="407"/>
        <v>816.49658092772609</v>
      </c>
      <c r="BT225" s="172" t="str">
        <f t="shared" si="393"/>
        <v>hole</v>
      </c>
      <c r="BU225" s="172">
        <f t="shared" si="393"/>
        <v>207.05523608201662</v>
      </c>
      <c r="BV225" s="172">
        <f t="shared" si="393"/>
        <v>0</v>
      </c>
      <c r="BW225" s="172">
        <f t="shared" si="393"/>
        <v>0</v>
      </c>
      <c r="BX225" s="172">
        <f t="shared" si="393"/>
        <v>0</v>
      </c>
      <c r="BY225" s="173">
        <f t="shared" si="393"/>
        <v>0</v>
      </c>
      <c r="BZ225" s="123" cm="1">
        <f t="array" ref="BZ225">IF(ISEVEN(BR225),SUM(BS225:BY225),SUM(ABS(BS225:BY225)))</f>
        <v>1023.5518170097428</v>
      </c>
      <c r="CA225" s="112">
        <f t="shared" si="408"/>
        <v>21010.591505133183</v>
      </c>
      <c r="CB225" s="126">
        <f t="shared" si="409"/>
        <v>-285.7747438189279</v>
      </c>
      <c r="CC225" s="41">
        <f t="shared" si="394"/>
        <v>0</v>
      </c>
      <c r="CD225" s="41">
        <f t="shared" si="394"/>
        <v>559.24873916253875</v>
      </c>
      <c r="CE225" s="41">
        <f t="shared" si="394"/>
        <v>0</v>
      </c>
      <c r="CF225" s="41">
        <f t="shared" si="394"/>
        <v>0</v>
      </c>
      <c r="CG225" s="41">
        <f t="shared" si="394"/>
        <v>0</v>
      </c>
      <c r="CH225" s="112">
        <f t="shared" si="394"/>
        <v>0</v>
      </c>
      <c r="CI225" s="196">
        <f t="shared" si="410"/>
        <v>-114.83416821159631</v>
      </c>
      <c r="CJ225" s="2">
        <f t="shared" si="411"/>
        <v>424.26243972814865</v>
      </c>
      <c r="CK225" s="200">
        <f t="shared" ref="CK225" si="530">(CI225-xc)*COS(RADIANS(p)) + (CJ225-yc)*SIN(RADIANS(p))</f>
        <v>-1.1140892926988357</v>
      </c>
      <c r="CL225" s="201">
        <f t="shared" ref="CL225:CL256" si="531">-(CI225-xc)*SIN(RADIANS(p)) +(CJ225-yc)*COS(RADIANS(p))</f>
        <v>439.5273174194956</v>
      </c>
      <c r="CN225" s="126">
        <f t="shared" ref="CN225:CN256" si="532">+C225-yc</f>
        <v>424.26243972814865</v>
      </c>
      <c r="CO225" s="50">
        <f t="shared" si="415"/>
        <v>3.6995354929420521E-3</v>
      </c>
      <c r="CP225" s="40">
        <f t="shared" si="416"/>
        <v>25.5</v>
      </c>
      <c r="CQ225" s="41">
        <f t="shared" si="417"/>
        <v>535770.08338089613</v>
      </c>
      <c r="CR225" s="41">
        <f t="shared" ref="CR225:CR273" si="533">+CQ225*COS(RADIANS(p))</f>
        <v>517514.16049065511</v>
      </c>
      <c r="CS225" s="41">
        <f t="shared" ref="CS225:CS273" si="534">+CQ225*SIN(RADIANS(p))</f>
        <v>138667.50137514147</v>
      </c>
      <c r="CT225" s="41">
        <f t="shared" si="420"/>
        <v>227461610.68705997</v>
      </c>
      <c r="CU225" s="112">
        <f t="shared" si="421"/>
        <v>-154487.97852734619</v>
      </c>
      <c r="CW225" s="21">
        <v>15</v>
      </c>
      <c r="CX225" s="41">
        <v>32</v>
      </c>
      <c r="CY225" s="41">
        <v>465.7746985564346</v>
      </c>
      <c r="CZ225" s="51">
        <f t="shared" ref="CZ225" si="535">CY225-yc</f>
        <v>465.7746985564346</v>
      </c>
      <c r="DA225" s="50">
        <f t="shared" si="423"/>
        <v>3.833008011511476E-3</v>
      </c>
      <c r="DB225" s="40">
        <f t="shared" si="399"/>
        <v>766.60160230229519</v>
      </c>
      <c r="DC225" s="40">
        <f t="shared" si="400"/>
        <v>25.5</v>
      </c>
      <c r="DD225" s="51">
        <f t="shared" si="401"/>
        <v>374.5</v>
      </c>
      <c r="DE225" s="39">
        <f t="shared" si="424"/>
        <v>301190.77088496066</v>
      </c>
      <c r="DF225" s="41">
        <v>680</v>
      </c>
      <c r="DG225" s="51">
        <v>300</v>
      </c>
      <c r="DH225" s="41">
        <f t="shared" ref="DH225:DH242" si="536">+DE225*COS(RADIANS(p))</f>
        <v>290927.94423769705</v>
      </c>
      <c r="DI225" s="41">
        <f t="shared" ref="DI225:DI242" si="537">+DE225*SIN(RADIANS(p))</f>
        <v>77953.907714137618</v>
      </c>
      <c r="DJ225" s="41">
        <f t="shared" si="404"/>
        <v>87278383.271309122</v>
      </c>
      <c r="DK225" s="112">
        <f t="shared" si="405"/>
        <v>53008657.245613582</v>
      </c>
    </row>
    <row r="226" spans="2:115" x14ac:dyDescent="0.25">
      <c r="B226" s="129">
        <v>16</v>
      </c>
      <c r="C226" s="114">
        <f>+$D$77-(B226-0.5)*$G$203</f>
        <v>403.7352996694122</v>
      </c>
      <c r="D226" s="41">
        <f t="shared" si="427"/>
        <v>-811.46133191847139</v>
      </c>
      <c r="E226" s="41">
        <f t="shared" si="386"/>
        <v>927.05554489259123</v>
      </c>
      <c r="F226" s="41">
        <f t="shared" si="386"/>
        <v>668.27658780520596</v>
      </c>
      <c r="G226" s="41">
        <f t="shared" si="386"/>
        <v>1172.0677520123745</v>
      </c>
      <c r="H226" s="41">
        <f t="shared" si="386"/>
        <v>3824.9826342690571</v>
      </c>
      <c r="I226" s="41">
        <f t="shared" si="386"/>
        <v>-2325.6356485655274</v>
      </c>
      <c r="J226" s="41">
        <f t="shared" si="386"/>
        <v>-884.6376828099186</v>
      </c>
      <c r="K226" s="121">
        <f t="shared" si="386"/>
        <v>-705.87438412139568</v>
      </c>
      <c r="L226" s="126">
        <f t="shared" si="428"/>
        <v>-38.720670887216841</v>
      </c>
      <c r="M226" s="41">
        <f t="shared" si="387"/>
        <v>-487.15801748050393</v>
      </c>
      <c r="N226" s="41">
        <f t="shared" si="387"/>
        <v>-263.47197456386874</v>
      </c>
      <c r="O226" s="41">
        <f t="shared" si="387"/>
        <v>355.57117108464837</v>
      </c>
      <c r="P226" s="41">
        <f t="shared" si="387"/>
        <v>3052.2419732378016</v>
      </c>
      <c r="Q226" s="41">
        <f t="shared" si="387"/>
        <v>-1901.3715798535995</v>
      </c>
      <c r="R226" s="41">
        <f t="shared" si="387"/>
        <v>-677.58244672790204</v>
      </c>
      <c r="S226" s="112">
        <f t="shared" si="387"/>
        <v>-460.92540984307794</v>
      </c>
      <c r="T226" s="123">
        <f t="shared" si="429"/>
        <v>-38.720670887216556</v>
      </c>
      <c r="U226" s="41">
        <f t="shared" si="388"/>
        <v>502.79147618066281</v>
      </c>
      <c r="V226" s="41">
        <f t="shared" si="388"/>
        <v>461.2213517231894</v>
      </c>
      <c r="W226" s="41">
        <f t="shared" si="388"/>
        <v>927.11877773405661</v>
      </c>
      <c r="X226" s="41">
        <f t="shared" si="388"/>
        <v>3052.2419732378025</v>
      </c>
      <c r="Y226" s="41">
        <f t="shared" si="388"/>
        <v>-911.42208619243286</v>
      </c>
      <c r="Z226" s="41">
        <f t="shared" si="388"/>
        <v>47.110879559156139</v>
      </c>
      <c r="AA226" s="41">
        <f t="shared" si="388"/>
        <v>110.62219680633051</v>
      </c>
      <c r="AB226" s="53"/>
      <c r="AC226" s="126" t="str">
        <f t="shared" si="430"/>
        <v/>
      </c>
      <c r="AD226" s="41" t="str">
        <f t="shared" si="389"/>
        <v/>
      </c>
      <c r="AE226" s="41">
        <f t="shared" si="389"/>
        <v>668.27658780520596</v>
      </c>
      <c r="AF226" s="41" t="str">
        <f t="shared" si="389"/>
        <v/>
      </c>
      <c r="AG226" s="41" t="str">
        <f t="shared" si="389"/>
        <v/>
      </c>
      <c r="AH226" s="41" t="str">
        <f t="shared" si="389"/>
        <v/>
      </c>
      <c r="AI226" s="41" t="str">
        <f t="shared" si="389"/>
        <v/>
      </c>
      <c r="AJ226" s="112">
        <f t="shared" si="389"/>
        <v>-705.87438412139568</v>
      </c>
      <c r="AK226" s="126" t="str">
        <f t="shared" si="431"/>
        <v/>
      </c>
      <c r="AL226" s="41" t="str">
        <f t="shared" si="390"/>
        <v/>
      </c>
      <c r="AM226" s="41" t="str">
        <f t="shared" si="390"/>
        <v/>
      </c>
      <c r="AN226" s="41" t="str">
        <f t="shared" si="390"/>
        <v/>
      </c>
      <c r="AO226" s="41" t="str">
        <f t="shared" si="390"/>
        <v/>
      </c>
      <c r="AP226" s="41" t="str">
        <f t="shared" si="390"/>
        <v/>
      </c>
      <c r="AQ226" s="41" t="str">
        <f t="shared" si="390"/>
        <v/>
      </c>
      <c r="AR226" s="112" t="str">
        <f t="shared" si="390"/>
        <v/>
      </c>
      <c r="AS226" s="123" t="str">
        <f t="shared" si="432"/>
        <v/>
      </c>
      <c r="AT226" s="41" t="str">
        <f t="shared" si="391"/>
        <v/>
      </c>
      <c r="AU226" s="41">
        <f t="shared" si="391"/>
        <v>461.2213517231894</v>
      </c>
      <c r="AV226" s="41" t="str">
        <f t="shared" si="391"/>
        <v/>
      </c>
      <c r="AW226" s="41" t="str">
        <f t="shared" si="391"/>
        <v/>
      </c>
      <c r="AX226" s="41" t="str">
        <f t="shared" si="391"/>
        <v/>
      </c>
      <c r="AY226" s="41" t="str">
        <f t="shared" si="391"/>
        <v/>
      </c>
      <c r="AZ226" s="41">
        <f t="shared" si="391"/>
        <v>110.62219680633051</v>
      </c>
      <c r="BA226" s="53"/>
      <c r="BB226" s="147" cm="1">
        <f t="array" ref="BB226:BE226">IFERROR(_xlfn._xlws.SORT(_xlfn.UNIQUE(_xlfn._xlws.FILTER($AC226:$AZ226,ISNUMBER($AC226:$AZ226)),TRUE),,,TRUE),"")</f>
        <v>-705.87438412139568</v>
      </c>
      <c r="BC226" s="51">
        <v>110.62219680633051</v>
      </c>
      <c r="BD226" s="51">
        <v>461.2213517231894</v>
      </c>
      <c r="BE226" s="51">
        <v>668.27658780520596</v>
      </c>
      <c r="BF226" s="51"/>
      <c r="BG226" s="51"/>
      <c r="BH226" s="51"/>
      <c r="BI226" s="51"/>
      <c r="BJ226" s="51">
        <f t="shared" si="433"/>
        <v>403.7352996694122</v>
      </c>
      <c r="BK226" s="51">
        <f t="shared" si="392"/>
        <v>403.7352996694122</v>
      </c>
      <c r="BL226" s="51">
        <f t="shared" si="392"/>
        <v>403.7352996694122</v>
      </c>
      <c r="BM226" s="51">
        <f t="shared" si="392"/>
        <v>403.7352996694122</v>
      </c>
      <c r="BN226" s="51" t="str">
        <f t="shared" si="392"/>
        <v/>
      </c>
      <c r="BO226" s="51" t="str">
        <f t="shared" si="392"/>
        <v/>
      </c>
      <c r="BP226" s="51" t="str">
        <f t="shared" si="392"/>
        <v/>
      </c>
      <c r="BQ226" s="148" t="str">
        <f t="shared" si="392"/>
        <v/>
      </c>
      <c r="BR226" s="170">
        <f t="shared" si="406"/>
        <v>4</v>
      </c>
      <c r="BS226" s="172">
        <f t="shared" si="407"/>
        <v>816.4965809277262</v>
      </c>
      <c r="BT226" s="172" t="str">
        <f t="shared" si="393"/>
        <v>hole</v>
      </c>
      <c r="BU226" s="172">
        <f t="shared" si="393"/>
        <v>207.05523608201656</v>
      </c>
      <c r="BV226" s="172">
        <f t="shared" si="393"/>
        <v>0</v>
      </c>
      <c r="BW226" s="172">
        <f t="shared" si="393"/>
        <v>0</v>
      </c>
      <c r="BX226" s="172">
        <f t="shared" si="393"/>
        <v>0</v>
      </c>
      <c r="BY226" s="173">
        <f t="shared" si="393"/>
        <v>0</v>
      </c>
      <c r="BZ226" s="123" cm="1">
        <f t="array" ref="BZ226">IF(ISEVEN(BR226),SUM(BS226:BY226),SUM(ABS(BS226:BY226)))</f>
        <v>1023.5518170097428</v>
      </c>
      <c r="CA226" s="112">
        <f t="shared" si="408"/>
        <v>21010.591505133183</v>
      </c>
      <c r="CB226" s="126">
        <f t="shared" si="409"/>
        <v>-297.62609365753258</v>
      </c>
      <c r="CC226" s="41">
        <f t="shared" si="394"/>
        <v>0</v>
      </c>
      <c r="CD226" s="41">
        <f t="shared" si="394"/>
        <v>564.74896976419768</v>
      </c>
      <c r="CE226" s="41">
        <f t="shared" si="394"/>
        <v>0</v>
      </c>
      <c r="CF226" s="41">
        <f t="shared" si="394"/>
        <v>0</v>
      </c>
      <c r="CG226" s="41">
        <f t="shared" si="394"/>
        <v>0</v>
      </c>
      <c r="CH226" s="112">
        <f t="shared" si="394"/>
        <v>0</v>
      </c>
      <c r="CI226" s="196">
        <f t="shared" si="410"/>
        <v>-123.17545092438532</v>
      </c>
      <c r="CJ226" s="2">
        <f t="shared" si="411"/>
        <v>403.7352996694122</v>
      </c>
      <c r="CK226" s="200">
        <f t="shared" ref="CK226" si="538">(CI226-xc)*COS(RADIANS(p)) + (CJ226-yc)*SIN(RADIANS(p))</f>
        <v>-14.483964478048136</v>
      </c>
      <c r="CL226" s="201">
        <f t="shared" ref="CL226:CL257" si="539">-(CI226-xc)*SIN(RADIANS(p)) +(CJ226-yc)*COS(RADIANS(p))</f>
        <v>421.85850552356339</v>
      </c>
      <c r="CN226" s="126">
        <f t="shared" ref="CN226:CN257" si="540">+C226-yc</f>
        <v>403.7352996694122</v>
      </c>
      <c r="CO226" s="50">
        <f t="shared" si="415"/>
        <v>3.633535492942052E-3</v>
      </c>
      <c r="CP226" s="40">
        <f t="shared" si="416"/>
        <v>25.5</v>
      </c>
      <c r="CQ226" s="41">
        <f t="shared" si="417"/>
        <v>535770.08338089613</v>
      </c>
      <c r="CR226" s="41">
        <f t="shared" ref="CR226:CR274" si="541">+CQ226*COS(RADIANS(p))</f>
        <v>517514.16049065511</v>
      </c>
      <c r="CS226" s="41">
        <f t="shared" ref="CS226:CS274" si="542">+CQ226*SIN(RADIANS(p))</f>
        <v>138667.50137514147</v>
      </c>
      <c r="CT226" s="41">
        <f t="shared" si="420"/>
        <v>218317750.3318693</v>
      </c>
      <c r="CU226" s="112">
        <f t="shared" si="421"/>
        <v>-2008455.1641772401</v>
      </c>
      <c r="CW226" s="21">
        <v>16</v>
      </c>
      <c r="CX226" s="41">
        <v>32</v>
      </c>
      <c r="CY226" s="41">
        <v>272.58953329862095</v>
      </c>
      <c r="CZ226" s="51">
        <f t="shared" ref="CZ226" si="543">CY226-yc</f>
        <v>272.58953329862095</v>
      </c>
      <c r="DA226" s="50">
        <f t="shared" si="423"/>
        <v>3.211868346144934E-3</v>
      </c>
      <c r="DB226" s="40">
        <f t="shared" si="399"/>
        <v>642.37366922898684</v>
      </c>
      <c r="DC226" s="40">
        <f t="shared" si="400"/>
        <v>25.5</v>
      </c>
      <c r="DD226" s="51">
        <f t="shared" si="401"/>
        <v>374.5</v>
      </c>
      <c r="DE226" s="39">
        <f t="shared" si="424"/>
        <v>301190.77088496066</v>
      </c>
      <c r="DF226" s="41">
        <v>680</v>
      </c>
      <c r="DG226" s="51">
        <v>100</v>
      </c>
      <c r="DH226" s="41">
        <f t="shared" ref="DH226:DH243" si="544">+DE226*COS(RADIANS(p))</f>
        <v>290927.94423769705</v>
      </c>
      <c r="DI226" s="41">
        <f t="shared" ref="DI226:DI243" si="545">+DE226*SIN(RADIANS(p))</f>
        <v>77953.907714137618</v>
      </c>
      <c r="DJ226" s="41">
        <f t="shared" si="404"/>
        <v>29092794.423769705</v>
      </c>
      <c r="DK226" s="112">
        <f t="shared" si="405"/>
        <v>53008657.245613582</v>
      </c>
    </row>
    <row r="227" spans="2:115" x14ac:dyDescent="0.25">
      <c r="B227" s="129">
        <v>17</v>
      </c>
      <c r="C227" s="114">
        <f>+$D$77-(B227-0.5)*$G$203</f>
        <v>383.20815961067575</v>
      </c>
      <c r="D227" s="41">
        <f t="shared" si="427"/>
        <v>-888.06966155175837</v>
      </c>
      <c r="E227" s="41">
        <f t="shared" si="386"/>
        <v>962.60959440840509</v>
      </c>
      <c r="F227" s="41">
        <f t="shared" si="386"/>
        <v>673.776818406865</v>
      </c>
      <c r="G227" s="41">
        <f t="shared" si="386"/>
        <v>1160.2164021737697</v>
      </c>
      <c r="H227" s="41">
        <f t="shared" si="386"/>
        <v>3748.3743046357699</v>
      </c>
      <c r="I227" s="41">
        <f t="shared" si="386"/>
        <v>-2290.0815990497135</v>
      </c>
      <c r="J227" s="41">
        <f t="shared" si="386"/>
        <v>-879.13745220825967</v>
      </c>
      <c r="K227" s="121">
        <f t="shared" si="386"/>
        <v>-717.7257339600003</v>
      </c>
      <c r="L227" s="126">
        <f t="shared" si="428"/>
        <v>-115.32900052050374</v>
      </c>
      <c r="M227" s="41">
        <f t="shared" si="387"/>
        <v>-451.6039679646899</v>
      </c>
      <c r="N227" s="41">
        <f t="shared" si="387"/>
        <v>-257.97174396220976</v>
      </c>
      <c r="O227" s="41">
        <f t="shared" si="387"/>
        <v>343.71982124604369</v>
      </c>
      <c r="P227" s="41">
        <f t="shared" si="387"/>
        <v>2975.6336436045153</v>
      </c>
      <c r="Q227" s="41">
        <f t="shared" si="387"/>
        <v>-1865.8175303377852</v>
      </c>
      <c r="R227" s="41">
        <f t="shared" si="387"/>
        <v>-672.082216126243</v>
      </c>
      <c r="S227" s="112">
        <f t="shared" si="387"/>
        <v>-472.77675968168251</v>
      </c>
      <c r="T227" s="123">
        <f t="shared" si="429"/>
        <v>-115.32900052050347</v>
      </c>
      <c r="U227" s="41">
        <f t="shared" si="388"/>
        <v>538.34552569647678</v>
      </c>
      <c r="V227" s="41">
        <f t="shared" si="388"/>
        <v>466.72158232484838</v>
      </c>
      <c r="W227" s="41">
        <f t="shared" si="388"/>
        <v>915.26742789545199</v>
      </c>
      <c r="X227" s="41">
        <f t="shared" si="388"/>
        <v>2975.6336436045153</v>
      </c>
      <c r="Y227" s="41">
        <f t="shared" si="388"/>
        <v>-875.86803667661877</v>
      </c>
      <c r="Z227" s="41">
        <f t="shared" si="388"/>
        <v>52.611110160815116</v>
      </c>
      <c r="AA227" s="41">
        <f t="shared" si="388"/>
        <v>98.770846967725845</v>
      </c>
      <c r="AB227" s="53"/>
      <c r="AC227" s="126" t="str">
        <f t="shared" si="430"/>
        <v/>
      </c>
      <c r="AD227" s="41" t="str">
        <f t="shared" si="389"/>
        <v/>
      </c>
      <c r="AE227" s="41">
        <f t="shared" si="389"/>
        <v>673.776818406865</v>
      </c>
      <c r="AF227" s="41" t="str">
        <f t="shared" si="389"/>
        <v/>
      </c>
      <c r="AG227" s="41" t="str">
        <f t="shared" si="389"/>
        <v/>
      </c>
      <c r="AH227" s="41" t="str">
        <f t="shared" si="389"/>
        <v/>
      </c>
      <c r="AI227" s="41" t="str">
        <f t="shared" si="389"/>
        <v/>
      </c>
      <c r="AJ227" s="112">
        <f t="shared" si="389"/>
        <v>-717.7257339600003</v>
      </c>
      <c r="AK227" s="126" t="str">
        <f t="shared" si="431"/>
        <v/>
      </c>
      <c r="AL227" s="41" t="str">
        <f t="shared" si="390"/>
        <v/>
      </c>
      <c r="AM227" s="41" t="str">
        <f t="shared" si="390"/>
        <v/>
      </c>
      <c r="AN227" s="41" t="str">
        <f t="shared" si="390"/>
        <v/>
      </c>
      <c r="AO227" s="41" t="str">
        <f t="shared" si="390"/>
        <v/>
      </c>
      <c r="AP227" s="41" t="str">
        <f t="shared" si="390"/>
        <v/>
      </c>
      <c r="AQ227" s="41" t="str">
        <f t="shared" si="390"/>
        <v/>
      </c>
      <c r="AR227" s="112" t="str">
        <f t="shared" si="390"/>
        <v/>
      </c>
      <c r="AS227" s="123" t="str">
        <f t="shared" si="432"/>
        <v/>
      </c>
      <c r="AT227" s="41" t="str">
        <f t="shared" si="391"/>
        <v/>
      </c>
      <c r="AU227" s="41">
        <f t="shared" si="391"/>
        <v>466.72158232484838</v>
      </c>
      <c r="AV227" s="41" t="str">
        <f t="shared" si="391"/>
        <v/>
      </c>
      <c r="AW227" s="41" t="str">
        <f t="shared" si="391"/>
        <v/>
      </c>
      <c r="AX227" s="41" t="str">
        <f t="shared" si="391"/>
        <v/>
      </c>
      <c r="AY227" s="41" t="str">
        <f t="shared" si="391"/>
        <v/>
      </c>
      <c r="AZ227" s="41">
        <f t="shared" si="391"/>
        <v>98.770846967725845</v>
      </c>
      <c r="BA227" s="53"/>
      <c r="BB227" s="147" cm="1">
        <f t="array" ref="BB227:BE227">IFERROR(_xlfn._xlws.SORT(_xlfn.UNIQUE(_xlfn._xlws.FILTER($AC227:$AZ227,ISNUMBER($AC227:$AZ227)),TRUE),,,TRUE),"")</f>
        <v>-717.7257339600003</v>
      </c>
      <c r="BC227" s="51">
        <v>98.770846967725845</v>
      </c>
      <c r="BD227" s="51">
        <v>466.72158232484838</v>
      </c>
      <c r="BE227" s="51">
        <v>673.776818406865</v>
      </c>
      <c r="BF227" s="51"/>
      <c r="BG227" s="51"/>
      <c r="BH227" s="51"/>
      <c r="BI227" s="51"/>
      <c r="BJ227" s="51">
        <f t="shared" si="433"/>
        <v>383.20815961067575</v>
      </c>
      <c r="BK227" s="51">
        <f t="shared" si="392"/>
        <v>383.20815961067575</v>
      </c>
      <c r="BL227" s="51">
        <f t="shared" si="392"/>
        <v>383.20815961067575</v>
      </c>
      <c r="BM227" s="51">
        <f t="shared" si="392"/>
        <v>383.20815961067575</v>
      </c>
      <c r="BN227" s="51" t="str">
        <f t="shared" si="392"/>
        <v/>
      </c>
      <c r="BO227" s="51" t="str">
        <f t="shared" si="392"/>
        <v/>
      </c>
      <c r="BP227" s="51" t="str">
        <f t="shared" si="392"/>
        <v/>
      </c>
      <c r="BQ227" s="148" t="str">
        <f t="shared" si="392"/>
        <v/>
      </c>
      <c r="BR227" s="170">
        <f t="shared" si="406"/>
        <v>4</v>
      </c>
      <c r="BS227" s="172">
        <f t="shared" si="407"/>
        <v>816.4965809277262</v>
      </c>
      <c r="BT227" s="172" t="str">
        <f t="shared" si="393"/>
        <v>hole</v>
      </c>
      <c r="BU227" s="172">
        <f t="shared" si="393"/>
        <v>207.05523608201662</v>
      </c>
      <c r="BV227" s="172">
        <f t="shared" si="393"/>
        <v>0</v>
      </c>
      <c r="BW227" s="172">
        <f t="shared" si="393"/>
        <v>0</v>
      </c>
      <c r="BX227" s="172">
        <f t="shared" si="393"/>
        <v>0</v>
      </c>
      <c r="BY227" s="173">
        <f t="shared" si="393"/>
        <v>0</v>
      </c>
      <c r="BZ227" s="123" cm="1">
        <f t="array" ref="BZ227">IF(ISEVEN(BR227),SUM(BS227:BY227),SUM(ABS(BS227:BY227)))</f>
        <v>1023.5518170097428</v>
      </c>
      <c r="CA227" s="112">
        <f t="shared" si="408"/>
        <v>21010.591505133183</v>
      </c>
      <c r="CB227" s="126">
        <f t="shared" si="409"/>
        <v>-309.4774434961372</v>
      </c>
      <c r="CC227" s="41">
        <f t="shared" si="394"/>
        <v>0</v>
      </c>
      <c r="CD227" s="41">
        <f t="shared" si="394"/>
        <v>570.24920036585672</v>
      </c>
      <c r="CE227" s="41">
        <f t="shared" si="394"/>
        <v>0</v>
      </c>
      <c r="CF227" s="41">
        <f t="shared" si="394"/>
        <v>0</v>
      </c>
      <c r="CG227" s="41">
        <f t="shared" si="394"/>
        <v>0</v>
      </c>
      <c r="CH227" s="112">
        <f t="shared" si="394"/>
        <v>0</v>
      </c>
      <c r="CI227" s="196">
        <f t="shared" si="410"/>
        <v>-131.51673363717416</v>
      </c>
      <c r="CJ227" s="2">
        <f t="shared" si="411"/>
        <v>383.20815961067575</v>
      </c>
      <c r="CK227" s="200">
        <f t="shared" ref="CK227" si="546">(CI227-xc)*COS(RADIANS(p)) + (CJ227-yc)*SIN(RADIANS(p))</f>
        <v>-27.853839663397295</v>
      </c>
      <c r="CL227" s="201">
        <f t="shared" ref="CL227:CL258" si="547">-(CI227-xc)*SIN(RADIANS(p)) +(CJ227-yc)*COS(RADIANS(p))</f>
        <v>404.18969362763119</v>
      </c>
      <c r="CN227" s="126">
        <f t="shared" ref="CN227:CN258" si="548">+C227-yc</f>
        <v>383.20815961067575</v>
      </c>
      <c r="CO227" s="50">
        <f t="shared" si="415"/>
        <v>3.5675354929420519E-3</v>
      </c>
      <c r="CP227" s="40">
        <f t="shared" si="416"/>
        <v>25.5</v>
      </c>
      <c r="CQ227" s="41">
        <f t="shared" si="417"/>
        <v>535770.08338089613</v>
      </c>
      <c r="CR227" s="41">
        <f t="shared" ref="CR227:CR275" si="549">+CQ227*COS(RADIANS(p))</f>
        <v>517514.16049065511</v>
      </c>
      <c r="CS227" s="41">
        <f t="shared" ref="CS227:CS275" si="550">+CQ227*SIN(RADIANS(p))</f>
        <v>138667.50137514147</v>
      </c>
      <c r="CT227" s="41">
        <f t="shared" si="420"/>
        <v>209173889.97667864</v>
      </c>
      <c r="CU227" s="112">
        <f t="shared" si="421"/>
        <v>-3862422.3498271145</v>
      </c>
      <c r="CW227" s="21">
        <v>17</v>
      </c>
      <c r="CX227" s="41">
        <v>32</v>
      </c>
      <c r="CY227" s="41">
        <v>79.40436804080727</v>
      </c>
      <c r="CZ227" s="51">
        <f t="shared" ref="CZ227" si="551">CY227-yc</f>
        <v>79.40436804080727</v>
      </c>
      <c r="DA227" s="50">
        <f t="shared" si="423"/>
        <v>2.590728680778392E-3</v>
      </c>
      <c r="DB227" s="40">
        <f t="shared" si="399"/>
        <v>518.14573615567838</v>
      </c>
      <c r="DC227" s="40">
        <f t="shared" si="400"/>
        <v>25.5</v>
      </c>
      <c r="DD227" s="51">
        <f t="shared" si="401"/>
        <v>374.5</v>
      </c>
      <c r="DE227" s="39">
        <f t="shared" si="424"/>
        <v>301190.77088496066</v>
      </c>
      <c r="DF227" s="41">
        <v>680</v>
      </c>
      <c r="DG227" s="51">
        <v>-100</v>
      </c>
      <c r="DH227" s="41">
        <f t="shared" ref="DH227:DH244" si="552">+DE227*COS(RADIANS(p))</f>
        <v>290927.94423769705</v>
      </c>
      <c r="DI227" s="41">
        <f t="shared" ref="DI227:DI244" si="553">+DE227*SIN(RADIANS(p))</f>
        <v>77953.907714137618</v>
      </c>
      <c r="DJ227" s="41">
        <f t="shared" si="404"/>
        <v>-29092794.423769705</v>
      </c>
      <c r="DK227" s="112">
        <f t="shared" si="405"/>
        <v>53008657.245613582</v>
      </c>
    </row>
    <row r="228" spans="2:115" x14ac:dyDescent="0.25">
      <c r="B228" s="129">
        <v>18</v>
      </c>
      <c r="C228" s="114">
        <f>+$D$77-(B228-0.5)*$G$203</f>
        <v>362.6810195519393</v>
      </c>
      <c r="D228" s="41">
        <f t="shared" si="427"/>
        <v>-964.67799118504513</v>
      </c>
      <c r="E228" s="41">
        <f t="shared" si="386"/>
        <v>998.16364392421895</v>
      </c>
      <c r="F228" s="41">
        <f t="shared" si="386"/>
        <v>679.27704900852405</v>
      </c>
      <c r="G228" s="41">
        <f t="shared" si="386"/>
        <v>1148.365052335165</v>
      </c>
      <c r="H228" s="41">
        <f t="shared" si="386"/>
        <v>3671.7659750024836</v>
      </c>
      <c r="I228" s="41">
        <f t="shared" si="386"/>
        <v>-2254.5275495338997</v>
      </c>
      <c r="J228" s="41">
        <f t="shared" si="386"/>
        <v>-873.63722160660063</v>
      </c>
      <c r="K228" s="121">
        <f t="shared" si="386"/>
        <v>-729.57708379860492</v>
      </c>
      <c r="L228" s="126">
        <f t="shared" si="428"/>
        <v>-191.93733015379036</v>
      </c>
      <c r="M228" s="41">
        <f t="shared" si="387"/>
        <v>-416.04991844887604</v>
      </c>
      <c r="N228" s="41">
        <f t="shared" si="387"/>
        <v>-252.47151336055077</v>
      </c>
      <c r="O228" s="41">
        <f t="shared" si="387"/>
        <v>331.86847140743913</v>
      </c>
      <c r="P228" s="41">
        <f t="shared" si="387"/>
        <v>2899.0253139712286</v>
      </c>
      <c r="Q228" s="41">
        <f t="shared" si="387"/>
        <v>-1830.2634808219716</v>
      </c>
      <c r="R228" s="41">
        <f t="shared" si="387"/>
        <v>-666.58198552458396</v>
      </c>
      <c r="S228" s="112">
        <f t="shared" si="387"/>
        <v>-484.62810952028718</v>
      </c>
      <c r="T228" s="123">
        <f t="shared" si="429"/>
        <v>-191.9373301537901</v>
      </c>
      <c r="U228" s="41">
        <f t="shared" si="388"/>
        <v>573.89957521229064</v>
      </c>
      <c r="V228" s="41">
        <f t="shared" si="388"/>
        <v>472.22181292650737</v>
      </c>
      <c r="W228" s="41">
        <f t="shared" si="388"/>
        <v>903.41607805684725</v>
      </c>
      <c r="X228" s="41">
        <f t="shared" si="388"/>
        <v>2899.025313971229</v>
      </c>
      <c r="Y228" s="41">
        <f t="shared" si="388"/>
        <v>-840.31398716080491</v>
      </c>
      <c r="Z228" s="41">
        <f t="shared" si="388"/>
        <v>58.111340762474093</v>
      </c>
      <c r="AA228" s="41">
        <f t="shared" si="388"/>
        <v>86.919497129121211</v>
      </c>
      <c r="AB228" s="53"/>
      <c r="AC228" s="126" t="str">
        <f t="shared" si="430"/>
        <v/>
      </c>
      <c r="AD228" s="41" t="str">
        <f t="shared" si="389"/>
        <v/>
      </c>
      <c r="AE228" s="41">
        <f t="shared" si="389"/>
        <v>679.27704900852405</v>
      </c>
      <c r="AF228" s="41" t="str">
        <f t="shared" si="389"/>
        <v/>
      </c>
      <c r="AG228" s="41" t="str">
        <f t="shared" si="389"/>
        <v/>
      </c>
      <c r="AH228" s="41" t="str">
        <f t="shared" si="389"/>
        <v/>
      </c>
      <c r="AI228" s="41" t="str">
        <f t="shared" si="389"/>
        <v/>
      </c>
      <c r="AJ228" s="112">
        <f t="shared" si="389"/>
        <v>-729.57708379860492</v>
      </c>
      <c r="AK228" s="126" t="str">
        <f t="shared" si="431"/>
        <v/>
      </c>
      <c r="AL228" s="41" t="str">
        <f t="shared" si="390"/>
        <v/>
      </c>
      <c r="AM228" s="41" t="str">
        <f t="shared" si="390"/>
        <v/>
      </c>
      <c r="AN228" s="41" t="str">
        <f t="shared" si="390"/>
        <v/>
      </c>
      <c r="AO228" s="41" t="str">
        <f t="shared" si="390"/>
        <v/>
      </c>
      <c r="AP228" s="41" t="str">
        <f t="shared" si="390"/>
        <v/>
      </c>
      <c r="AQ228" s="41" t="str">
        <f t="shared" si="390"/>
        <v/>
      </c>
      <c r="AR228" s="112" t="str">
        <f t="shared" si="390"/>
        <v/>
      </c>
      <c r="AS228" s="123" t="str">
        <f t="shared" si="432"/>
        <v/>
      </c>
      <c r="AT228" s="41" t="str">
        <f t="shared" si="391"/>
        <v/>
      </c>
      <c r="AU228" s="41">
        <f t="shared" si="391"/>
        <v>472.22181292650737</v>
      </c>
      <c r="AV228" s="41" t="str">
        <f t="shared" si="391"/>
        <v/>
      </c>
      <c r="AW228" s="41" t="str">
        <f t="shared" si="391"/>
        <v/>
      </c>
      <c r="AX228" s="41" t="str">
        <f t="shared" si="391"/>
        <v/>
      </c>
      <c r="AY228" s="41" t="str">
        <f t="shared" si="391"/>
        <v/>
      </c>
      <c r="AZ228" s="41">
        <f t="shared" si="391"/>
        <v>86.919497129121211</v>
      </c>
      <c r="BA228" s="53"/>
      <c r="BB228" s="147" cm="1">
        <f t="array" ref="BB228:BE228">IFERROR(_xlfn._xlws.SORT(_xlfn.UNIQUE(_xlfn._xlws.FILTER($AC228:$AZ228,ISNUMBER($AC228:$AZ228)),TRUE),,,TRUE),"")</f>
        <v>-729.57708379860492</v>
      </c>
      <c r="BC228" s="51">
        <v>86.919497129121211</v>
      </c>
      <c r="BD228" s="51">
        <v>472.22181292650737</v>
      </c>
      <c r="BE228" s="51">
        <v>679.27704900852405</v>
      </c>
      <c r="BF228" s="51"/>
      <c r="BG228" s="51"/>
      <c r="BH228" s="51"/>
      <c r="BI228" s="51"/>
      <c r="BJ228" s="51">
        <f t="shared" si="433"/>
        <v>362.6810195519393</v>
      </c>
      <c r="BK228" s="51">
        <f t="shared" si="392"/>
        <v>362.6810195519393</v>
      </c>
      <c r="BL228" s="51">
        <f t="shared" si="392"/>
        <v>362.6810195519393</v>
      </c>
      <c r="BM228" s="51">
        <f t="shared" si="392"/>
        <v>362.6810195519393</v>
      </c>
      <c r="BN228" s="51" t="str">
        <f t="shared" si="392"/>
        <v/>
      </c>
      <c r="BO228" s="51" t="str">
        <f t="shared" si="392"/>
        <v/>
      </c>
      <c r="BP228" s="51" t="str">
        <f t="shared" si="392"/>
        <v/>
      </c>
      <c r="BQ228" s="148" t="str">
        <f t="shared" si="392"/>
        <v/>
      </c>
      <c r="BR228" s="170">
        <f t="shared" si="406"/>
        <v>4</v>
      </c>
      <c r="BS228" s="172">
        <f t="shared" si="407"/>
        <v>816.49658092772609</v>
      </c>
      <c r="BT228" s="172" t="str">
        <f t="shared" si="393"/>
        <v>hole</v>
      </c>
      <c r="BU228" s="172">
        <f t="shared" si="393"/>
        <v>207.05523608201668</v>
      </c>
      <c r="BV228" s="172">
        <f t="shared" si="393"/>
        <v>0</v>
      </c>
      <c r="BW228" s="172">
        <f t="shared" si="393"/>
        <v>0</v>
      </c>
      <c r="BX228" s="172">
        <f t="shared" si="393"/>
        <v>0</v>
      </c>
      <c r="BY228" s="173">
        <f t="shared" si="393"/>
        <v>0</v>
      </c>
      <c r="BZ228" s="123" cm="1">
        <f t="array" ref="BZ228">IF(ISEVEN(BR228),SUM(BS228:BY228),SUM(ABS(BS228:BY228)))</f>
        <v>1023.5518170097428</v>
      </c>
      <c r="CA228" s="112">
        <f t="shared" si="408"/>
        <v>21010.591505133183</v>
      </c>
      <c r="CB228" s="126">
        <f t="shared" si="409"/>
        <v>-321.32879333474187</v>
      </c>
      <c r="CC228" s="41">
        <f t="shared" si="394"/>
        <v>0</v>
      </c>
      <c r="CD228" s="41">
        <f t="shared" si="394"/>
        <v>575.74943096751576</v>
      </c>
      <c r="CE228" s="41">
        <f t="shared" si="394"/>
        <v>0</v>
      </c>
      <c r="CF228" s="41">
        <f t="shared" si="394"/>
        <v>0</v>
      </c>
      <c r="CG228" s="41">
        <f t="shared" si="394"/>
        <v>0</v>
      </c>
      <c r="CH228" s="112">
        <f t="shared" si="394"/>
        <v>0</v>
      </c>
      <c r="CI228" s="196">
        <f t="shared" si="410"/>
        <v>-139.85801634996295</v>
      </c>
      <c r="CJ228" s="2">
        <f t="shared" si="411"/>
        <v>362.6810195519393</v>
      </c>
      <c r="CK228" s="200">
        <f t="shared" ref="CK228" si="554">(CI228-xc)*COS(RADIANS(p)) + (CJ228-yc)*SIN(RADIANS(p))</f>
        <v>-41.223714848746411</v>
      </c>
      <c r="CL228" s="201">
        <f t="shared" ref="CL228:CL259" si="555">-(CI228-xc)*SIN(RADIANS(p)) +(CJ228-yc)*COS(RADIANS(p))</f>
        <v>386.52088173169886</v>
      </c>
      <c r="CN228" s="126">
        <f t="shared" ref="CN228:CN259" si="556">+C228-yc</f>
        <v>362.6810195519393</v>
      </c>
      <c r="CO228" s="50">
        <f t="shared" si="415"/>
        <v>3.5015354929420518E-3</v>
      </c>
      <c r="CP228" s="40">
        <f t="shared" si="416"/>
        <v>25.5</v>
      </c>
      <c r="CQ228" s="41">
        <f t="shared" si="417"/>
        <v>535770.08338089613</v>
      </c>
      <c r="CR228" s="41">
        <f t="shared" ref="CR228:CR276" si="557">+CQ228*COS(RADIANS(p))</f>
        <v>517514.16049065511</v>
      </c>
      <c r="CS228" s="41">
        <f t="shared" ref="CS228:CS276" si="558">+CQ228*SIN(RADIANS(p))</f>
        <v>138667.50137514147</v>
      </c>
      <c r="CT228" s="41">
        <f t="shared" si="420"/>
        <v>200030029.62148792</v>
      </c>
      <c r="CU228" s="112">
        <f t="shared" si="421"/>
        <v>-5716389.5354769826</v>
      </c>
      <c r="CW228" s="21">
        <v>18</v>
      </c>
      <c r="CX228" s="41">
        <v>32</v>
      </c>
      <c r="CY228" s="41">
        <v>-113.78079721700638</v>
      </c>
      <c r="CZ228" s="51">
        <f t="shared" ref="CZ228" si="559">CY228-yc</f>
        <v>-113.78079721700638</v>
      </c>
      <c r="DA228" s="50">
        <f t="shared" si="423"/>
        <v>1.9695890154118505E-3</v>
      </c>
      <c r="DB228" s="40">
        <f t="shared" si="399"/>
        <v>393.91780308237009</v>
      </c>
      <c r="DC228" s="40">
        <f t="shared" si="400"/>
        <v>25.494104221604417</v>
      </c>
      <c r="DD228" s="51">
        <f t="shared" si="401"/>
        <v>368.42369886076568</v>
      </c>
      <c r="DE228" s="39">
        <f t="shared" si="424"/>
        <v>296303.91955183609</v>
      </c>
      <c r="DF228" s="41">
        <v>680</v>
      </c>
      <c r="DG228" s="51">
        <v>-300</v>
      </c>
      <c r="DH228" s="41">
        <f t="shared" ref="DH228:DH245" si="560">+DE228*COS(RADIANS(p))</f>
        <v>286207.6083257969</v>
      </c>
      <c r="DI228" s="41">
        <f t="shared" ref="DI228:DI245" si="561">+DE228*SIN(RADIANS(p))</f>
        <v>76689.097518540337</v>
      </c>
      <c r="DJ228" s="41">
        <f t="shared" si="404"/>
        <v>-85862282.497739077</v>
      </c>
      <c r="DK228" s="112">
        <f t="shared" si="405"/>
        <v>52148586.31260743</v>
      </c>
    </row>
    <row r="229" spans="2:115" x14ac:dyDescent="0.25">
      <c r="B229" s="129">
        <v>19</v>
      </c>
      <c r="C229" s="114">
        <f>+$D$77-(B229-0.5)*$G$203</f>
        <v>342.15387949320285</v>
      </c>
      <c r="D229" s="41">
        <f t="shared" si="427"/>
        <v>-1041.2863208183321</v>
      </c>
      <c r="E229" s="41">
        <f t="shared" si="386"/>
        <v>1033.7176934400329</v>
      </c>
      <c r="F229" s="41">
        <f t="shared" si="386"/>
        <v>684.77727961018297</v>
      </c>
      <c r="G229" s="41">
        <f t="shared" si="386"/>
        <v>1136.5137024965604</v>
      </c>
      <c r="H229" s="41">
        <f t="shared" si="386"/>
        <v>3595.1576453691964</v>
      </c>
      <c r="I229" s="41">
        <f t="shared" si="386"/>
        <v>-2218.9735000180858</v>
      </c>
      <c r="J229" s="41">
        <f t="shared" si="386"/>
        <v>-868.13699100494171</v>
      </c>
      <c r="K229" s="121">
        <f t="shared" si="386"/>
        <v>-741.42843363720965</v>
      </c>
      <c r="L229" s="126">
        <f t="shared" si="428"/>
        <v>-268.54565978707728</v>
      </c>
      <c r="M229" s="41">
        <f t="shared" si="387"/>
        <v>-380.49586893306207</v>
      </c>
      <c r="N229" s="41">
        <f t="shared" si="387"/>
        <v>-246.97128275889179</v>
      </c>
      <c r="O229" s="41">
        <f t="shared" si="387"/>
        <v>320.01712156883445</v>
      </c>
      <c r="P229" s="41">
        <f t="shared" si="387"/>
        <v>2822.4169843379418</v>
      </c>
      <c r="Q229" s="41">
        <f t="shared" si="387"/>
        <v>-1794.7094313061575</v>
      </c>
      <c r="R229" s="41">
        <f t="shared" si="387"/>
        <v>-661.08175492292503</v>
      </c>
      <c r="S229" s="112">
        <f t="shared" si="387"/>
        <v>-496.47945935889186</v>
      </c>
      <c r="T229" s="123">
        <f t="shared" si="429"/>
        <v>-268.545659787077</v>
      </c>
      <c r="U229" s="41">
        <f t="shared" si="388"/>
        <v>609.45362472810461</v>
      </c>
      <c r="V229" s="41">
        <f t="shared" si="388"/>
        <v>477.72204352816635</v>
      </c>
      <c r="W229" s="41">
        <f t="shared" si="388"/>
        <v>891.56472821824275</v>
      </c>
      <c r="X229" s="41">
        <f t="shared" si="388"/>
        <v>2822.4169843379418</v>
      </c>
      <c r="Y229" s="41">
        <f t="shared" si="388"/>
        <v>-804.75993764499094</v>
      </c>
      <c r="Z229" s="41">
        <f t="shared" si="388"/>
        <v>63.611571364133077</v>
      </c>
      <c r="AA229" s="41">
        <f t="shared" si="388"/>
        <v>75.068147290516549</v>
      </c>
      <c r="AB229" s="53"/>
      <c r="AC229" s="126" t="str">
        <f t="shared" si="430"/>
        <v/>
      </c>
      <c r="AD229" s="41" t="str">
        <f t="shared" si="389"/>
        <v/>
      </c>
      <c r="AE229" s="41">
        <f t="shared" si="389"/>
        <v>684.77727961018297</v>
      </c>
      <c r="AF229" s="41" t="str">
        <f t="shared" si="389"/>
        <v/>
      </c>
      <c r="AG229" s="41" t="str">
        <f t="shared" si="389"/>
        <v/>
      </c>
      <c r="AH229" s="41" t="str">
        <f t="shared" si="389"/>
        <v/>
      </c>
      <c r="AI229" s="41" t="str">
        <f t="shared" si="389"/>
        <v/>
      </c>
      <c r="AJ229" s="112">
        <f t="shared" si="389"/>
        <v>-741.42843363720965</v>
      </c>
      <c r="AK229" s="126" t="str">
        <f t="shared" si="431"/>
        <v/>
      </c>
      <c r="AL229" s="41" t="str">
        <f t="shared" si="390"/>
        <v/>
      </c>
      <c r="AM229" s="41" t="str">
        <f t="shared" si="390"/>
        <v/>
      </c>
      <c r="AN229" s="41" t="str">
        <f t="shared" si="390"/>
        <v/>
      </c>
      <c r="AO229" s="41" t="str">
        <f t="shared" si="390"/>
        <v/>
      </c>
      <c r="AP229" s="41" t="str">
        <f t="shared" si="390"/>
        <v/>
      </c>
      <c r="AQ229" s="41" t="str">
        <f t="shared" si="390"/>
        <v/>
      </c>
      <c r="AR229" s="112" t="str">
        <f t="shared" si="390"/>
        <v/>
      </c>
      <c r="AS229" s="123" t="str">
        <f t="shared" si="432"/>
        <v/>
      </c>
      <c r="AT229" s="41" t="str">
        <f t="shared" si="391"/>
        <v/>
      </c>
      <c r="AU229" s="41">
        <f t="shared" si="391"/>
        <v>477.72204352816635</v>
      </c>
      <c r="AV229" s="41" t="str">
        <f t="shared" si="391"/>
        <v/>
      </c>
      <c r="AW229" s="41" t="str">
        <f t="shared" si="391"/>
        <v/>
      </c>
      <c r="AX229" s="41" t="str">
        <f t="shared" si="391"/>
        <v/>
      </c>
      <c r="AY229" s="41" t="str">
        <f t="shared" si="391"/>
        <v/>
      </c>
      <c r="AZ229" s="41">
        <f t="shared" si="391"/>
        <v>75.068147290516549</v>
      </c>
      <c r="BA229" s="53"/>
      <c r="BB229" s="147" cm="1">
        <f t="array" ref="BB229:BE229">IFERROR(_xlfn._xlws.SORT(_xlfn.UNIQUE(_xlfn._xlws.FILTER($AC229:$AZ229,ISNUMBER($AC229:$AZ229)),TRUE),,,TRUE),"")</f>
        <v>-741.42843363720965</v>
      </c>
      <c r="BC229" s="51">
        <v>75.068147290516549</v>
      </c>
      <c r="BD229" s="51">
        <v>477.72204352816635</v>
      </c>
      <c r="BE229" s="51">
        <v>684.77727961018297</v>
      </c>
      <c r="BF229" s="51"/>
      <c r="BG229" s="51"/>
      <c r="BH229" s="51"/>
      <c r="BI229" s="51"/>
      <c r="BJ229" s="51">
        <f t="shared" si="433"/>
        <v>342.15387949320285</v>
      </c>
      <c r="BK229" s="51">
        <f t="shared" si="392"/>
        <v>342.15387949320285</v>
      </c>
      <c r="BL229" s="51">
        <f t="shared" si="392"/>
        <v>342.15387949320285</v>
      </c>
      <c r="BM229" s="51">
        <f t="shared" si="392"/>
        <v>342.15387949320285</v>
      </c>
      <c r="BN229" s="51" t="str">
        <f t="shared" si="392"/>
        <v/>
      </c>
      <c r="BO229" s="51" t="str">
        <f t="shared" si="392"/>
        <v/>
      </c>
      <c r="BP229" s="51" t="str">
        <f t="shared" si="392"/>
        <v/>
      </c>
      <c r="BQ229" s="148" t="str">
        <f t="shared" si="392"/>
        <v/>
      </c>
      <c r="BR229" s="170">
        <f t="shared" si="406"/>
        <v>4</v>
      </c>
      <c r="BS229" s="172">
        <f t="shared" si="407"/>
        <v>816.4965809277262</v>
      </c>
      <c r="BT229" s="172" t="str">
        <f t="shared" si="393"/>
        <v>hole</v>
      </c>
      <c r="BU229" s="172">
        <f t="shared" si="393"/>
        <v>207.05523608201662</v>
      </c>
      <c r="BV229" s="172">
        <f t="shared" si="393"/>
        <v>0</v>
      </c>
      <c r="BW229" s="172">
        <f t="shared" si="393"/>
        <v>0</v>
      </c>
      <c r="BX229" s="172">
        <f t="shared" si="393"/>
        <v>0</v>
      </c>
      <c r="BY229" s="173">
        <f t="shared" si="393"/>
        <v>0</v>
      </c>
      <c r="BZ229" s="123" cm="1">
        <f t="array" ref="BZ229">IF(ISEVEN(BR229),SUM(BS229:BY229),SUM(ABS(BS229:BY229)))</f>
        <v>1023.5518170097428</v>
      </c>
      <c r="CA229" s="112">
        <f t="shared" si="408"/>
        <v>21010.591505133183</v>
      </c>
      <c r="CB229" s="126">
        <f t="shared" si="409"/>
        <v>-333.18014317334655</v>
      </c>
      <c r="CC229" s="41">
        <f t="shared" si="394"/>
        <v>0</v>
      </c>
      <c r="CD229" s="41">
        <f t="shared" si="394"/>
        <v>581.24966156917469</v>
      </c>
      <c r="CE229" s="41">
        <f t="shared" si="394"/>
        <v>0</v>
      </c>
      <c r="CF229" s="41">
        <f t="shared" si="394"/>
        <v>0</v>
      </c>
      <c r="CG229" s="41">
        <f t="shared" si="394"/>
        <v>0</v>
      </c>
      <c r="CH229" s="112">
        <f t="shared" si="394"/>
        <v>0</v>
      </c>
      <c r="CI229" s="196">
        <f t="shared" si="410"/>
        <v>-148.19929906275195</v>
      </c>
      <c r="CJ229" s="2">
        <f t="shared" si="411"/>
        <v>342.15387949320285</v>
      </c>
      <c r="CK229" s="200">
        <f t="shared" ref="CK229" si="562">(CI229-xc)*COS(RADIANS(p)) + (CJ229-yc)*SIN(RADIANS(p))</f>
        <v>-54.593590034095698</v>
      </c>
      <c r="CL229" s="201">
        <f t="shared" ref="CL229:CL260" si="563">-(CI229-xc)*SIN(RADIANS(p)) +(CJ229-yc)*COS(RADIANS(p))</f>
        <v>368.85206983576666</v>
      </c>
      <c r="CN229" s="126">
        <f t="shared" ref="CN229:CN260" si="564">+C229-yc</f>
        <v>342.15387949320285</v>
      </c>
      <c r="CO229" s="50">
        <f t="shared" si="415"/>
        <v>3.4355354929420517E-3</v>
      </c>
      <c r="CP229" s="40">
        <f t="shared" si="416"/>
        <v>25.5</v>
      </c>
      <c r="CQ229" s="41">
        <f t="shared" si="417"/>
        <v>535770.08338089613</v>
      </c>
      <c r="CR229" s="41">
        <f t="shared" ref="CR229:CR277" si="565">+CQ229*COS(RADIANS(p))</f>
        <v>517514.16049065511</v>
      </c>
      <c r="CS229" s="41">
        <f t="shared" ref="CS229:CS277" si="566">+CQ229*SIN(RADIANS(p))</f>
        <v>138667.50137514147</v>
      </c>
      <c r="CT229" s="41">
        <f t="shared" si="420"/>
        <v>190886169.26629728</v>
      </c>
      <c r="CU229" s="112">
        <f t="shared" si="421"/>
        <v>-7570356.7211268749</v>
      </c>
    </row>
    <row r="230" spans="2:115" x14ac:dyDescent="0.25">
      <c r="B230" s="129">
        <v>20</v>
      </c>
      <c r="C230" s="114">
        <f>+$D$77-(B230-0.5)*$G$203</f>
        <v>321.62673943446634</v>
      </c>
      <c r="D230" s="41">
        <f t="shared" si="427"/>
        <v>-1117.8946504516191</v>
      </c>
      <c r="E230" s="41">
        <f t="shared" si="386"/>
        <v>1069.2717429558472</v>
      </c>
      <c r="F230" s="41">
        <f t="shared" si="386"/>
        <v>690.2775102118419</v>
      </c>
      <c r="G230" s="41">
        <f t="shared" si="386"/>
        <v>1124.6623526579558</v>
      </c>
      <c r="H230" s="41">
        <f t="shared" si="386"/>
        <v>3518.5493157359097</v>
      </c>
      <c r="I230" s="41">
        <f t="shared" si="386"/>
        <v>-2183.4194505022715</v>
      </c>
      <c r="J230" s="41">
        <f t="shared" si="386"/>
        <v>-862.63676040328278</v>
      </c>
      <c r="K230" s="121">
        <f t="shared" si="386"/>
        <v>-753.27978347581427</v>
      </c>
      <c r="L230" s="126">
        <f t="shared" si="428"/>
        <v>-345.15398942036433</v>
      </c>
      <c r="M230" s="41">
        <f t="shared" si="387"/>
        <v>-344.94181941724804</v>
      </c>
      <c r="N230" s="41">
        <f t="shared" si="387"/>
        <v>-241.4710521572328</v>
      </c>
      <c r="O230" s="41">
        <f t="shared" si="387"/>
        <v>308.16577173022978</v>
      </c>
      <c r="P230" s="41">
        <f t="shared" si="387"/>
        <v>2745.8086547046546</v>
      </c>
      <c r="Q230" s="41">
        <f t="shared" si="387"/>
        <v>-1759.1553817903437</v>
      </c>
      <c r="R230" s="41">
        <f t="shared" si="387"/>
        <v>-655.58152432126599</v>
      </c>
      <c r="S230" s="112">
        <f t="shared" si="387"/>
        <v>-508.33080919749654</v>
      </c>
      <c r="T230" s="123">
        <f t="shared" si="429"/>
        <v>-345.15398942036404</v>
      </c>
      <c r="U230" s="41">
        <f t="shared" si="388"/>
        <v>645.0076742439187</v>
      </c>
      <c r="V230" s="41">
        <f t="shared" si="388"/>
        <v>483.22227412982534</v>
      </c>
      <c r="W230" s="41">
        <f t="shared" si="388"/>
        <v>879.71337837963802</v>
      </c>
      <c r="X230" s="41">
        <f t="shared" si="388"/>
        <v>2745.8086547046546</v>
      </c>
      <c r="Y230" s="41">
        <f t="shared" si="388"/>
        <v>-769.20588812917697</v>
      </c>
      <c r="Z230" s="41">
        <f t="shared" si="388"/>
        <v>69.111801965792068</v>
      </c>
      <c r="AA230" s="41">
        <f t="shared" si="388"/>
        <v>63.216797451911894</v>
      </c>
      <c r="AB230" s="53"/>
      <c r="AC230" s="126" t="str">
        <f t="shared" si="430"/>
        <v/>
      </c>
      <c r="AD230" s="41" t="str">
        <f t="shared" si="389"/>
        <v/>
      </c>
      <c r="AE230" s="41">
        <f t="shared" si="389"/>
        <v>690.2775102118419</v>
      </c>
      <c r="AF230" s="41" t="str">
        <f t="shared" si="389"/>
        <v/>
      </c>
      <c r="AG230" s="41" t="str">
        <f t="shared" si="389"/>
        <v/>
      </c>
      <c r="AH230" s="41" t="str">
        <f t="shared" si="389"/>
        <v/>
      </c>
      <c r="AI230" s="41" t="str">
        <f t="shared" si="389"/>
        <v/>
      </c>
      <c r="AJ230" s="112">
        <f t="shared" si="389"/>
        <v>-753.27978347581427</v>
      </c>
      <c r="AK230" s="126">
        <f t="shared" si="431"/>
        <v>-345.15398942036433</v>
      </c>
      <c r="AL230" s="41">
        <f t="shared" si="390"/>
        <v>-344.94181941724804</v>
      </c>
      <c r="AM230" s="41" t="str">
        <f t="shared" si="390"/>
        <v/>
      </c>
      <c r="AN230" s="41" t="str">
        <f t="shared" si="390"/>
        <v/>
      </c>
      <c r="AO230" s="41" t="str">
        <f t="shared" si="390"/>
        <v/>
      </c>
      <c r="AP230" s="41" t="str">
        <f t="shared" si="390"/>
        <v/>
      </c>
      <c r="AQ230" s="41" t="str">
        <f t="shared" si="390"/>
        <v/>
      </c>
      <c r="AR230" s="112" t="str">
        <f t="shared" si="390"/>
        <v/>
      </c>
      <c r="AS230" s="123" t="str">
        <f t="shared" si="432"/>
        <v/>
      </c>
      <c r="AT230" s="41" t="str">
        <f t="shared" si="391"/>
        <v/>
      </c>
      <c r="AU230" s="41">
        <f t="shared" si="391"/>
        <v>483.22227412982534</v>
      </c>
      <c r="AV230" s="41" t="str">
        <f t="shared" si="391"/>
        <v/>
      </c>
      <c r="AW230" s="41" t="str">
        <f t="shared" si="391"/>
        <v/>
      </c>
      <c r="AX230" s="41" t="str">
        <f t="shared" si="391"/>
        <v/>
      </c>
      <c r="AY230" s="41">
        <f t="shared" si="391"/>
        <v>69.111801965792068</v>
      </c>
      <c r="AZ230" s="41" t="str">
        <f t="shared" si="391"/>
        <v/>
      </c>
      <c r="BA230" s="53"/>
      <c r="BB230" s="147" cm="1">
        <f t="array" ref="BB230:BG230">IFERROR(_xlfn._xlws.SORT(_xlfn.UNIQUE(_xlfn._xlws.FILTER($AC230:$AZ230,ISNUMBER($AC230:$AZ230)),TRUE),,,TRUE),"")</f>
        <v>-753.27978347581427</v>
      </c>
      <c r="BC230" s="51">
        <v>-345.15398942036433</v>
      </c>
      <c r="BD230" s="51">
        <v>-344.94181941724804</v>
      </c>
      <c r="BE230" s="51">
        <v>69.111801965792068</v>
      </c>
      <c r="BF230" s="51">
        <v>483.22227412982534</v>
      </c>
      <c r="BG230" s="51">
        <v>690.2775102118419</v>
      </c>
      <c r="BH230" s="51"/>
      <c r="BI230" s="51"/>
      <c r="BJ230" s="51">
        <f t="shared" si="433"/>
        <v>321.62673943446634</v>
      </c>
      <c r="BK230" s="51">
        <f t="shared" si="392"/>
        <v>321.62673943446634</v>
      </c>
      <c r="BL230" s="51">
        <f t="shared" si="392"/>
        <v>321.62673943446634</v>
      </c>
      <c r="BM230" s="51">
        <f t="shared" si="392"/>
        <v>321.62673943446634</v>
      </c>
      <c r="BN230" s="51">
        <f t="shared" si="392"/>
        <v>321.62673943446634</v>
      </c>
      <c r="BO230" s="51">
        <f t="shared" si="392"/>
        <v>321.62673943446634</v>
      </c>
      <c r="BP230" s="51" t="str">
        <f t="shared" si="392"/>
        <v/>
      </c>
      <c r="BQ230" s="148" t="str">
        <f t="shared" si="392"/>
        <v/>
      </c>
      <c r="BR230" s="170">
        <f t="shared" si="406"/>
        <v>6</v>
      </c>
      <c r="BS230" s="172">
        <f t="shared" si="407"/>
        <v>408.12579405544994</v>
      </c>
      <c r="BT230" s="172" t="str">
        <f t="shared" si="393"/>
        <v>hole</v>
      </c>
      <c r="BU230" s="172">
        <f t="shared" si="393"/>
        <v>414.05362138304008</v>
      </c>
      <c r="BV230" s="172" t="str">
        <f t="shared" si="393"/>
        <v>hole</v>
      </c>
      <c r="BW230" s="172">
        <f t="shared" si="393"/>
        <v>207.05523608201656</v>
      </c>
      <c r="BX230" s="172">
        <f t="shared" si="393"/>
        <v>0</v>
      </c>
      <c r="BY230" s="173">
        <f t="shared" si="393"/>
        <v>0</v>
      </c>
      <c r="BZ230" s="123" cm="1">
        <f t="array" ref="BZ230">IF(ISEVEN(BR230),SUM(BS230:BY230),SUM(ABS(BS230:BY230)))</f>
        <v>1029.2346515205065</v>
      </c>
      <c r="CA230" s="112">
        <f t="shared" si="408"/>
        <v>21127.243845066252</v>
      </c>
      <c r="CB230" s="126">
        <f t="shared" si="409"/>
        <v>-549.21688644808933</v>
      </c>
      <c r="CC230" s="41">
        <f t="shared" si="394"/>
        <v>0</v>
      </c>
      <c r="CD230" s="41">
        <f t="shared" si="394"/>
        <v>-137.915008725728</v>
      </c>
      <c r="CE230" s="41">
        <f t="shared" si="394"/>
        <v>0</v>
      </c>
      <c r="CF230" s="41">
        <f t="shared" si="394"/>
        <v>586.74989217083362</v>
      </c>
      <c r="CG230" s="41">
        <f t="shared" si="394"/>
        <v>0</v>
      </c>
      <c r="CH230" s="112">
        <f t="shared" si="394"/>
        <v>0</v>
      </c>
      <c r="CI230" s="196">
        <f t="shared" si="410"/>
        <v>-155.22616637099958</v>
      </c>
      <c r="CJ230" s="2">
        <f t="shared" si="411"/>
        <v>321.62673943446634</v>
      </c>
      <c r="CK230" s="200">
        <f t="shared" ref="CK230" si="567">(CI230-xc)*COS(RADIANS(p)) + (CJ230-yc)*SIN(RADIANS(p))</f>
        <v>-66.69383743372633</v>
      </c>
      <c r="CL230" s="201">
        <f t="shared" ref="CL230:CL261" si="568">-(CI230-xc)*SIN(RADIANS(p)) +(CJ230-yc)*COS(RADIANS(p))</f>
        <v>350.8430621999629</v>
      </c>
      <c r="CN230" s="126">
        <f t="shared" ref="CN230:CN261" si="569">+C230-yc</f>
        <v>321.62673943446634</v>
      </c>
      <c r="CO230" s="50">
        <f t="shared" si="415"/>
        <v>3.3695354929420517E-3</v>
      </c>
      <c r="CP230" s="40">
        <f t="shared" si="416"/>
        <v>25.5</v>
      </c>
      <c r="CQ230" s="41">
        <f t="shared" si="417"/>
        <v>538744.71804918943</v>
      </c>
      <c r="CR230" s="41">
        <f t="shared" ref="CR230:CR278" si="570">+CQ230*COS(RADIANS(p))</f>
        <v>520387.43694053445</v>
      </c>
      <c r="CS230" s="41">
        <f t="shared" ref="CS230:CS278" si="571">+CQ230*SIN(RADIANS(p))</f>
        <v>139437.39347951798</v>
      </c>
      <c r="CT230" s="41">
        <f t="shared" si="420"/>
        <v>182574321.90660721</v>
      </c>
      <c r="CU230" s="112">
        <f t="shared" si="421"/>
        <v>-9299614.8529055044</v>
      </c>
    </row>
    <row r="231" spans="2:115" x14ac:dyDescent="0.25">
      <c r="B231" s="129">
        <v>21</v>
      </c>
      <c r="C231" s="114">
        <f>+$D$77-(B231-0.5)*$G$203</f>
        <v>301.09959937572989</v>
      </c>
      <c r="D231" s="41">
        <f t="shared" si="427"/>
        <v>-1194.5029800849059</v>
      </c>
      <c r="E231" s="41">
        <f t="shared" si="386"/>
        <v>1104.8257924716611</v>
      </c>
      <c r="F231" s="41">
        <f t="shared" si="386"/>
        <v>695.77774081350094</v>
      </c>
      <c r="G231" s="41">
        <f t="shared" si="386"/>
        <v>1112.811002819351</v>
      </c>
      <c r="H231" s="41">
        <f t="shared" si="386"/>
        <v>3441.9409861026229</v>
      </c>
      <c r="I231" s="41">
        <f t="shared" si="386"/>
        <v>-2147.8654009864576</v>
      </c>
      <c r="J231" s="41">
        <f t="shared" si="386"/>
        <v>-857.13652980162362</v>
      </c>
      <c r="K231" s="121">
        <f t="shared" si="386"/>
        <v>-765.13113331441889</v>
      </c>
      <c r="L231" s="126">
        <f t="shared" si="428"/>
        <v>-421.76231905365125</v>
      </c>
      <c r="M231" s="41">
        <f t="shared" si="387"/>
        <v>-309.38776990143407</v>
      </c>
      <c r="N231" s="41">
        <f t="shared" si="387"/>
        <v>-235.97082155557382</v>
      </c>
      <c r="O231" s="41">
        <f t="shared" si="387"/>
        <v>296.3144218916251</v>
      </c>
      <c r="P231" s="41">
        <f t="shared" si="387"/>
        <v>2669.2003250713678</v>
      </c>
      <c r="Q231" s="41">
        <f t="shared" si="387"/>
        <v>-1723.6013322745298</v>
      </c>
      <c r="R231" s="41">
        <f t="shared" si="387"/>
        <v>-650.08129371960706</v>
      </c>
      <c r="S231" s="112">
        <f t="shared" si="387"/>
        <v>-520.1821590361011</v>
      </c>
      <c r="T231" s="123">
        <f t="shared" si="429"/>
        <v>-421.76231905365097</v>
      </c>
      <c r="U231" s="41">
        <f t="shared" si="388"/>
        <v>680.56172375973267</v>
      </c>
      <c r="V231" s="41">
        <f t="shared" si="388"/>
        <v>488.72250473148438</v>
      </c>
      <c r="W231" s="41">
        <f t="shared" si="388"/>
        <v>867.8620285410334</v>
      </c>
      <c r="X231" s="41">
        <f t="shared" si="388"/>
        <v>2669.2003250713678</v>
      </c>
      <c r="Y231" s="41">
        <f t="shared" si="388"/>
        <v>-733.651838613363</v>
      </c>
      <c r="Z231" s="41">
        <f t="shared" si="388"/>
        <v>74.612032567451038</v>
      </c>
      <c r="AA231" s="41">
        <f t="shared" si="388"/>
        <v>51.365447613307239</v>
      </c>
      <c r="AB231" s="53"/>
      <c r="AC231" s="126" t="str">
        <f t="shared" si="430"/>
        <v/>
      </c>
      <c r="AD231" s="41" t="str">
        <f t="shared" si="389"/>
        <v/>
      </c>
      <c r="AE231" s="41">
        <f t="shared" si="389"/>
        <v>695.77774081350094</v>
      </c>
      <c r="AF231" s="41" t="str">
        <f t="shared" si="389"/>
        <v/>
      </c>
      <c r="AG231" s="41" t="str">
        <f t="shared" si="389"/>
        <v/>
      </c>
      <c r="AH231" s="41" t="str">
        <f t="shared" si="389"/>
        <v/>
      </c>
      <c r="AI231" s="41" t="str">
        <f t="shared" si="389"/>
        <v/>
      </c>
      <c r="AJ231" s="112">
        <f t="shared" si="389"/>
        <v>-765.13113331441889</v>
      </c>
      <c r="AK231" s="126">
        <f t="shared" si="431"/>
        <v>-421.76231905365125</v>
      </c>
      <c r="AL231" s="41">
        <f t="shared" si="390"/>
        <v>-309.38776990143407</v>
      </c>
      <c r="AM231" s="41" t="str">
        <f t="shared" si="390"/>
        <v/>
      </c>
      <c r="AN231" s="41" t="str">
        <f t="shared" si="390"/>
        <v/>
      </c>
      <c r="AO231" s="41" t="str">
        <f t="shared" si="390"/>
        <v/>
      </c>
      <c r="AP231" s="41" t="str">
        <f t="shared" si="390"/>
        <v/>
      </c>
      <c r="AQ231" s="41" t="str">
        <f t="shared" si="390"/>
        <v/>
      </c>
      <c r="AR231" s="112" t="str">
        <f t="shared" si="390"/>
        <v/>
      </c>
      <c r="AS231" s="123" t="str">
        <f t="shared" si="432"/>
        <v/>
      </c>
      <c r="AT231" s="41" t="str">
        <f t="shared" si="391"/>
        <v/>
      </c>
      <c r="AU231" s="41">
        <f t="shared" si="391"/>
        <v>488.72250473148438</v>
      </c>
      <c r="AV231" s="41" t="str">
        <f t="shared" si="391"/>
        <v/>
      </c>
      <c r="AW231" s="41" t="str">
        <f t="shared" si="391"/>
        <v/>
      </c>
      <c r="AX231" s="41" t="str">
        <f t="shared" si="391"/>
        <v/>
      </c>
      <c r="AY231" s="41">
        <f t="shared" si="391"/>
        <v>74.612032567451038</v>
      </c>
      <c r="AZ231" s="41" t="str">
        <f t="shared" si="391"/>
        <v/>
      </c>
      <c r="BA231" s="53"/>
      <c r="BB231" s="147" cm="1">
        <f t="array" ref="BB231:BG231">IFERROR(_xlfn._xlws.SORT(_xlfn.UNIQUE(_xlfn._xlws.FILTER($AC231:$AZ231,ISNUMBER($AC231:$AZ231)),TRUE),,,TRUE),"")</f>
        <v>-765.13113331441889</v>
      </c>
      <c r="BC231" s="51">
        <v>-421.76231905365125</v>
      </c>
      <c r="BD231" s="51">
        <v>-309.38776990143407</v>
      </c>
      <c r="BE231" s="51">
        <v>74.612032567451038</v>
      </c>
      <c r="BF231" s="51">
        <v>488.72250473148438</v>
      </c>
      <c r="BG231" s="51">
        <v>695.77774081350094</v>
      </c>
      <c r="BH231" s="51"/>
      <c r="BI231" s="51"/>
      <c r="BJ231" s="51">
        <f t="shared" si="433"/>
        <v>301.09959937572989</v>
      </c>
      <c r="BK231" s="51">
        <f t="shared" si="392"/>
        <v>301.09959937572989</v>
      </c>
      <c r="BL231" s="51">
        <f t="shared" si="392"/>
        <v>301.09959937572989</v>
      </c>
      <c r="BM231" s="51">
        <f t="shared" si="392"/>
        <v>301.09959937572989</v>
      </c>
      <c r="BN231" s="51">
        <f t="shared" si="392"/>
        <v>301.09959937572989</v>
      </c>
      <c r="BO231" s="51">
        <f t="shared" si="392"/>
        <v>301.09959937572989</v>
      </c>
      <c r="BP231" s="51" t="str">
        <f t="shared" si="392"/>
        <v/>
      </c>
      <c r="BQ231" s="148" t="str">
        <f t="shared" si="392"/>
        <v/>
      </c>
      <c r="BR231" s="170">
        <f t="shared" si="406"/>
        <v>6</v>
      </c>
      <c r="BS231" s="172">
        <f t="shared" si="407"/>
        <v>343.36881426076764</v>
      </c>
      <c r="BT231" s="172" t="str">
        <f t="shared" si="393"/>
        <v>hole</v>
      </c>
      <c r="BU231" s="172">
        <f t="shared" si="393"/>
        <v>383.99980246888509</v>
      </c>
      <c r="BV231" s="172" t="str">
        <f t="shared" si="393"/>
        <v>hole</v>
      </c>
      <c r="BW231" s="172">
        <f t="shared" si="393"/>
        <v>207.05523608201656</v>
      </c>
      <c r="BX231" s="172">
        <f t="shared" si="393"/>
        <v>0</v>
      </c>
      <c r="BY231" s="173">
        <f t="shared" si="393"/>
        <v>0</v>
      </c>
      <c r="BZ231" s="123" cm="1">
        <f t="array" ref="BZ231">IF(ISEVEN(BR231),SUM(BS231:BY231),SUM(ABS(BS231:BY231)))</f>
        <v>934.42385281166935</v>
      </c>
      <c r="CA231" s="112">
        <f t="shared" si="408"/>
        <v>19181.049300889281</v>
      </c>
      <c r="CB231" s="126">
        <f t="shared" si="409"/>
        <v>-593.44672618403501</v>
      </c>
      <c r="CC231" s="41">
        <f t="shared" si="394"/>
        <v>0</v>
      </c>
      <c r="CD231" s="41">
        <f t="shared" si="394"/>
        <v>-117.38786866699152</v>
      </c>
      <c r="CE231" s="41">
        <f t="shared" si="394"/>
        <v>0</v>
      </c>
      <c r="CF231" s="41">
        <f t="shared" si="394"/>
        <v>592.25012277249266</v>
      </c>
      <c r="CG231" s="41">
        <f t="shared" si="394"/>
        <v>0</v>
      </c>
      <c r="CH231" s="112">
        <f t="shared" si="394"/>
        <v>0</v>
      </c>
      <c r="CI231" s="196">
        <f t="shared" si="410"/>
        <v>-135.07738239671434</v>
      </c>
      <c r="CJ231" s="2">
        <f t="shared" si="411"/>
        <v>301.09959937572989</v>
      </c>
      <c r="CK231" s="200">
        <f t="shared" ref="CK231" si="572">(CI231-xc)*COS(RADIANS(p)) + (CJ231-yc)*SIN(RADIANS(p))</f>
        <v>-52.544421413332799</v>
      </c>
      <c r="CL231" s="201">
        <f t="shared" ref="CL231:CL262" si="573">-(CI231-xc)*SIN(RADIANS(p)) +(CJ231-yc)*COS(RADIANS(p))</f>
        <v>325.80047844917499</v>
      </c>
      <c r="CN231" s="126">
        <f t="shared" ref="CN231:CN262" si="574">+C231-yc</f>
        <v>301.09959937572989</v>
      </c>
      <c r="CO231" s="50">
        <f t="shared" si="415"/>
        <v>3.3035354929420516E-3</v>
      </c>
      <c r="CP231" s="40">
        <f t="shared" si="416"/>
        <v>25.5</v>
      </c>
      <c r="CQ231" s="41">
        <f t="shared" si="417"/>
        <v>489116.75717267668</v>
      </c>
      <c r="CR231" s="41">
        <f t="shared" ref="CR231:CR279" si="575">+CQ231*COS(RADIANS(p))</f>
        <v>472450.50782384729</v>
      </c>
      <c r="CS231" s="41">
        <f t="shared" ref="CS231:CS279" si="576">+CQ231*SIN(RADIANS(p))</f>
        <v>126592.73203507368</v>
      </c>
      <c r="CT231" s="41">
        <f t="shared" si="420"/>
        <v>153924601.49256513</v>
      </c>
      <c r="CU231" s="112">
        <f t="shared" si="421"/>
        <v>-6651741.8599160267</v>
      </c>
    </row>
    <row r="232" spans="2:115" x14ac:dyDescent="0.25">
      <c r="B232" s="129">
        <v>22</v>
      </c>
      <c r="C232" s="114">
        <f>+$D$77-(B232-0.5)*$G$203</f>
        <v>280.57245931699345</v>
      </c>
      <c r="D232" s="41">
        <f t="shared" si="427"/>
        <v>-1271.1113097181926</v>
      </c>
      <c r="E232" s="41">
        <f t="shared" si="386"/>
        <v>1140.3798419874749</v>
      </c>
      <c r="F232" s="41">
        <f t="shared" si="386"/>
        <v>701.27797141515987</v>
      </c>
      <c r="G232" s="41">
        <f t="shared" si="386"/>
        <v>1100.9596529807466</v>
      </c>
      <c r="H232" s="41">
        <f t="shared" si="386"/>
        <v>3365.3326564693357</v>
      </c>
      <c r="I232" s="41">
        <f t="shared" si="386"/>
        <v>-2112.3113514706438</v>
      </c>
      <c r="J232" s="41">
        <f t="shared" si="386"/>
        <v>-851.6362991999647</v>
      </c>
      <c r="K232" s="121">
        <f t="shared" si="386"/>
        <v>-776.98248315302351</v>
      </c>
      <c r="L232" s="126">
        <f t="shared" si="428"/>
        <v>-498.37064868693801</v>
      </c>
      <c r="M232" s="41">
        <f t="shared" si="387"/>
        <v>-273.83372038562015</v>
      </c>
      <c r="N232" s="41">
        <f t="shared" si="387"/>
        <v>-230.47059095391481</v>
      </c>
      <c r="O232" s="41">
        <f t="shared" si="387"/>
        <v>284.46307205302048</v>
      </c>
      <c r="P232" s="41">
        <f t="shared" si="387"/>
        <v>2592.5919954380811</v>
      </c>
      <c r="Q232" s="41">
        <f t="shared" si="387"/>
        <v>-1688.0472827587159</v>
      </c>
      <c r="R232" s="41">
        <f t="shared" si="387"/>
        <v>-644.58106311794813</v>
      </c>
      <c r="S232" s="112">
        <f t="shared" si="387"/>
        <v>-532.03350887470572</v>
      </c>
      <c r="T232" s="123">
        <f t="shared" si="429"/>
        <v>-498.37064868693773</v>
      </c>
      <c r="U232" s="41">
        <f t="shared" si="388"/>
        <v>716.11577327554653</v>
      </c>
      <c r="V232" s="41">
        <f t="shared" si="388"/>
        <v>494.22273533314325</v>
      </c>
      <c r="W232" s="41">
        <f t="shared" si="388"/>
        <v>856.01067870242866</v>
      </c>
      <c r="X232" s="41">
        <f t="shared" si="388"/>
        <v>2592.5919954380815</v>
      </c>
      <c r="Y232" s="41">
        <f t="shared" si="388"/>
        <v>-698.09778909754914</v>
      </c>
      <c r="Z232" s="41">
        <f t="shared" si="388"/>
        <v>80.112263169110037</v>
      </c>
      <c r="AA232" s="41">
        <f t="shared" si="388"/>
        <v>39.514097774702606</v>
      </c>
      <c r="AB232" s="53"/>
      <c r="AC232" s="126" t="str">
        <f t="shared" si="430"/>
        <v/>
      </c>
      <c r="AD232" s="41" t="str">
        <f t="shared" si="389"/>
        <v/>
      </c>
      <c r="AE232" s="41">
        <f t="shared" si="389"/>
        <v>701.27797141515987</v>
      </c>
      <c r="AF232" s="41" t="str">
        <f t="shared" si="389"/>
        <v/>
      </c>
      <c r="AG232" s="41" t="str">
        <f t="shared" si="389"/>
        <v/>
      </c>
      <c r="AH232" s="41" t="str">
        <f t="shared" si="389"/>
        <v/>
      </c>
      <c r="AI232" s="41" t="str">
        <f t="shared" si="389"/>
        <v/>
      </c>
      <c r="AJ232" s="112">
        <f t="shared" si="389"/>
        <v>-776.98248315302351</v>
      </c>
      <c r="AK232" s="126">
        <f t="shared" si="431"/>
        <v>-498.37064868693801</v>
      </c>
      <c r="AL232" s="41">
        <f t="shared" si="390"/>
        <v>-273.83372038562015</v>
      </c>
      <c r="AM232" s="41" t="str">
        <f t="shared" si="390"/>
        <v/>
      </c>
      <c r="AN232" s="41" t="str">
        <f t="shared" si="390"/>
        <v/>
      </c>
      <c r="AO232" s="41" t="str">
        <f t="shared" si="390"/>
        <v/>
      </c>
      <c r="AP232" s="41" t="str">
        <f t="shared" si="390"/>
        <v/>
      </c>
      <c r="AQ232" s="41" t="str">
        <f t="shared" si="390"/>
        <v/>
      </c>
      <c r="AR232" s="112" t="str">
        <f t="shared" si="390"/>
        <v/>
      </c>
      <c r="AS232" s="123" t="str">
        <f t="shared" si="432"/>
        <v/>
      </c>
      <c r="AT232" s="41" t="str">
        <f t="shared" si="391"/>
        <v/>
      </c>
      <c r="AU232" s="41">
        <f t="shared" si="391"/>
        <v>494.22273533314325</v>
      </c>
      <c r="AV232" s="41" t="str">
        <f t="shared" si="391"/>
        <v/>
      </c>
      <c r="AW232" s="41" t="str">
        <f t="shared" si="391"/>
        <v/>
      </c>
      <c r="AX232" s="41" t="str">
        <f t="shared" si="391"/>
        <v/>
      </c>
      <c r="AY232" s="41">
        <f t="shared" si="391"/>
        <v>80.112263169110037</v>
      </c>
      <c r="AZ232" s="41" t="str">
        <f t="shared" si="391"/>
        <v/>
      </c>
      <c r="BA232" s="53"/>
      <c r="BB232" s="147" cm="1">
        <f t="array" ref="BB232:BG232">IFERROR(_xlfn._xlws.SORT(_xlfn.UNIQUE(_xlfn._xlws.FILTER($AC232:$AZ232,ISNUMBER($AC232:$AZ232)),TRUE),,,TRUE),"")</f>
        <v>-776.98248315302351</v>
      </c>
      <c r="BC232" s="51">
        <v>-498.37064868693801</v>
      </c>
      <c r="BD232" s="51">
        <v>-273.83372038562015</v>
      </c>
      <c r="BE232" s="51">
        <v>80.112263169110037</v>
      </c>
      <c r="BF232" s="51">
        <v>494.22273533314325</v>
      </c>
      <c r="BG232" s="51">
        <v>701.27797141515987</v>
      </c>
      <c r="BH232" s="51"/>
      <c r="BI232" s="51"/>
      <c r="BJ232" s="51">
        <f t="shared" si="433"/>
        <v>280.57245931699345</v>
      </c>
      <c r="BK232" s="51">
        <f t="shared" si="392"/>
        <v>280.57245931699345</v>
      </c>
      <c r="BL232" s="51">
        <f t="shared" si="392"/>
        <v>280.57245931699345</v>
      </c>
      <c r="BM232" s="51">
        <f t="shared" si="392"/>
        <v>280.57245931699345</v>
      </c>
      <c r="BN232" s="51">
        <f t="shared" si="392"/>
        <v>280.57245931699345</v>
      </c>
      <c r="BO232" s="51">
        <f t="shared" si="392"/>
        <v>280.57245931699345</v>
      </c>
      <c r="BP232" s="51" t="str">
        <f t="shared" si="392"/>
        <v/>
      </c>
      <c r="BQ232" s="148" t="str">
        <f t="shared" si="392"/>
        <v/>
      </c>
      <c r="BR232" s="170">
        <f t="shared" si="406"/>
        <v>6</v>
      </c>
      <c r="BS232" s="172">
        <f t="shared" si="407"/>
        <v>278.6118344660855</v>
      </c>
      <c r="BT232" s="172" t="str">
        <f t="shared" si="393"/>
        <v>hole</v>
      </c>
      <c r="BU232" s="172">
        <f t="shared" si="393"/>
        <v>353.94598355473022</v>
      </c>
      <c r="BV232" s="172" t="str">
        <f t="shared" si="393"/>
        <v>hole</v>
      </c>
      <c r="BW232" s="172">
        <f t="shared" si="393"/>
        <v>207.05523608201662</v>
      </c>
      <c r="BX232" s="172">
        <f t="shared" si="393"/>
        <v>0</v>
      </c>
      <c r="BY232" s="173">
        <f t="shared" si="393"/>
        <v>0</v>
      </c>
      <c r="BZ232" s="123" cm="1">
        <f t="array" ref="BZ232">IF(ISEVEN(BR232),SUM(BS232:BY232),SUM(ABS(BS232:BY232)))</f>
        <v>839.61305410283239</v>
      </c>
      <c r="CA232" s="112">
        <f t="shared" si="408"/>
        <v>17234.854756712313</v>
      </c>
      <c r="CB232" s="126">
        <f t="shared" si="409"/>
        <v>-637.6765659199807</v>
      </c>
      <c r="CC232" s="41">
        <f t="shared" si="394"/>
        <v>0</v>
      </c>
      <c r="CD232" s="41">
        <f t="shared" si="394"/>
        <v>-96.860728608255044</v>
      </c>
      <c r="CE232" s="41">
        <f t="shared" si="394"/>
        <v>0</v>
      </c>
      <c r="CF232" s="41">
        <f t="shared" si="394"/>
        <v>597.75035337415159</v>
      </c>
      <c r="CG232" s="41">
        <f t="shared" si="394"/>
        <v>0</v>
      </c>
      <c r="CH232" s="112">
        <f t="shared" si="394"/>
        <v>0</v>
      </c>
      <c r="CI232" s="196">
        <f t="shared" si="410"/>
        <v>-105.02500254752154</v>
      </c>
      <c r="CJ232" s="2">
        <f t="shared" si="411"/>
        <v>280.57245931699345</v>
      </c>
      <c r="CK232" s="200">
        <f t="shared" ref="CK232" si="577">(CI232-xc)*COS(RADIANS(p)) + (CJ232-yc)*SIN(RADIANS(p))</f>
        <v>-28.828866364236163</v>
      </c>
      <c r="CL232" s="201">
        <f t="shared" ref="CL232:CL263" si="578">-(CI232-xc)*SIN(RADIANS(p)) +(CJ232-yc)*COS(RADIANS(p))</f>
        <v>298.19465547096223</v>
      </c>
      <c r="CN232" s="126">
        <f t="shared" ref="CN232:CN263" si="579">+C232-yc</f>
        <v>280.57245931699345</v>
      </c>
      <c r="CO232" s="50">
        <f t="shared" si="415"/>
        <v>3.2375354929420519E-3</v>
      </c>
      <c r="CP232" s="40">
        <f t="shared" si="416"/>
        <v>25.5</v>
      </c>
      <c r="CQ232" s="41">
        <f t="shared" si="417"/>
        <v>439488.79629616399</v>
      </c>
      <c r="CR232" s="41">
        <f t="shared" ref="CR232:CR280" si="580">+CQ232*COS(RADIANS(p))</f>
        <v>424513.5787071602</v>
      </c>
      <c r="CS232" s="41">
        <f t="shared" ref="CS232:CS280" si="581">+CQ232*SIN(RADIANS(p))</f>
        <v>113748.07059062942</v>
      </c>
      <c r="CT232" s="41">
        <f t="shared" si="420"/>
        <v>126587680.34532684</v>
      </c>
      <c r="CU232" s="112">
        <f t="shared" si="421"/>
        <v>-3279227.9262469569</v>
      </c>
    </row>
    <row r="233" spans="2:115" x14ac:dyDescent="0.25">
      <c r="B233" s="129">
        <v>23</v>
      </c>
      <c r="C233" s="114">
        <f>+$D$77-(B233-0.5)*$G$203</f>
        <v>260.045319258257</v>
      </c>
      <c r="D233" s="41">
        <f t="shared" si="427"/>
        <v>-1347.7196393514796</v>
      </c>
      <c r="E233" s="41">
        <f t="shared" si="386"/>
        <v>1175.9338915032888</v>
      </c>
      <c r="F233" s="41">
        <f t="shared" si="386"/>
        <v>706.7782020168188</v>
      </c>
      <c r="G233" s="41">
        <f t="shared" si="386"/>
        <v>1089.1083031421419</v>
      </c>
      <c r="H233" s="41">
        <f t="shared" si="386"/>
        <v>3288.7243268360489</v>
      </c>
      <c r="I233" s="41">
        <f t="shared" si="386"/>
        <v>-2076.7573019548295</v>
      </c>
      <c r="J233" s="41">
        <f t="shared" si="386"/>
        <v>-846.13606859830577</v>
      </c>
      <c r="K233" s="121">
        <f t="shared" si="386"/>
        <v>-788.83383299162813</v>
      </c>
      <c r="L233" s="126">
        <f t="shared" si="428"/>
        <v>-574.97897832022488</v>
      </c>
      <c r="M233" s="41">
        <f t="shared" si="387"/>
        <v>-238.27967086980624</v>
      </c>
      <c r="N233" s="41">
        <f t="shared" si="387"/>
        <v>-224.97036035225588</v>
      </c>
      <c r="O233" s="41">
        <f t="shared" si="387"/>
        <v>272.61172221441581</v>
      </c>
      <c r="P233" s="41">
        <f t="shared" si="387"/>
        <v>2515.9836658047939</v>
      </c>
      <c r="Q233" s="41">
        <f t="shared" si="387"/>
        <v>-1652.4932332429019</v>
      </c>
      <c r="R233" s="41">
        <f t="shared" si="387"/>
        <v>-639.08083251628921</v>
      </c>
      <c r="S233" s="112">
        <f t="shared" si="387"/>
        <v>-543.88485871331045</v>
      </c>
      <c r="T233" s="123">
        <f t="shared" si="429"/>
        <v>-574.97897832022466</v>
      </c>
      <c r="U233" s="41">
        <f t="shared" si="388"/>
        <v>751.6698227913605</v>
      </c>
      <c r="V233" s="41">
        <f t="shared" si="388"/>
        <v>499.72296593480223</v>
      </c>
      <c r="W233" s="41">
        <f t="shared" si="388"/>
        <v>844.15932886382416</v>
      </c>
      <c r="X233" s="41">
        <f t="shared" si="388"/>
        <v>2515.9836658047943</v>
      </c>
      <c r="Y233" s="41">
        <f t="shared" si="388"/>
        <v>-662.54373958173505</v>
      </c>
      <c r="Z233" s="41">
        <f t="shared" si="388"/>
        <v>85.612493770769007</v>
      </c>
      <c r="AA233" s="41">
        <f t="shared" si="388"/>
        <v>27.662747936097947</v>
      </c>
      <c r="AB233" s="53"/>
      <c r="AC233" s="126" t="str">
        <f t="shared" si="430"/>
        <v/>
      </c>
      <c r="AD233" s="41" t="str">
        <f t="shared" si="389"/>
        <v/>
      </c>
      <c r="AE233" s="41">
        <f t="shared" si="389"/>
        <v>706.7782020168188</v>
      </c>
      <c r="AF233" s="41" t="str">
        <f t="shared" si="389"/>
        <v/>
      </c>
      <c r="AG233" s="41" t="str">
        <f t="shared" si="389"/>
        <v/>
      </c>
      <c r="AH233" s="41" t="str">
        <f t="shared" si="389"/>
        <v/>
      </c>
      <c r="AI233" s="41" t="str">
        <f t="shared" si="389"/>
        <v/>
      </c>
      <c r="AJ233" s="112">
        <f t="shared" si="389"/>
        <v>-788.83383299162813</v>
      </c>
      <c r="AK233" s="126" t="str">
        <f t="shared" si="431"/>
        <v/>
      </c>
      <c r="AL233" s="41">
        <f t="shared" si="390"/>
        <v>-238.27967086980624</v>
      </c>
      <c r="AM233" s="41" t="str">
        <f t="shared" si="390"/>
        <v/>
      </c>
      <c r="AN233" s="41" t="str">
        <f t="shared" si="390"/>
        <v/>
      </c>
      <c r="AO233" s="41" t="str">
        <f t="shared" si="390"/>
        <v/>
      </c>
      <c r="AP233" s="41" t="str">
        <f t="shared" si="390"/>
        <v/>
      </c>
      <c r="AQ233" s="41" t="str">
        <f t="shared" si="390"/>
        <v/>
      </c>
      <c r="AR233" s="112">
        <f t="shared" si="390"/>
        <v>-543.88485871331045</v>
      </c>
      <c r="AS233" s="123" t="str">
        <f t="shared" si="432"/>
        <v/>
      </c>
      <c r="AT233" s="41" t="str">
        <f t="shared" si="391"/>
        <v/>
      </c>
      <c r="AU233" s="41">
        <f t="shared" si="391"/>
        <v>499.72296593480223</v>
      </c>
      <c r="AV233" s="41" t="str">
        <f t="shared" si="391"/>
        <v/>
      </c>
      <c r="AW233" s="41" t="str">
        <f t="shared" si="391"/>
        <v/>
      </c>
      <c r="AX233" s="41" t="str">
        <f t="shared" si="391"/>
        <v/>
      </c>
      <c r="AY233" s="41">
        <f t="shared" si="391"/>
        <v>85.612493770769007</v>
      </c>
      <c r="AZ233" s="41" t="str">
        <f t="shared" si="391"/>
        <v/>
      </c>
      <c r="BA233" s="53"/>
      <c r="BB233" s="147" cm="1">
        <f t="array" ref="BB233:BG233">IFERROR(_xlfn._xlws.SORT(_xlfn.UNIQUE(_xlfn._xlws.FILTER($AC233:$AZ233,ISNUMBER($AC233:$AZ233)),TRUE),,,TRUE),"")</f>
        <v>-788.83383299162813</v>
      </c>
      <c r="BC233" s="51">
        <v>-543.88485871331045</v>
      </c>
      <c r="BD233" s="51">
        <v>-238.27967086980624</v>
      </c>
      <c r="BE233" s="51">
        <v>85.612493770769007</v>
      </c>
      <c r="BF233" s="51">
        <v>499.72296593480223</v>
      </c>
      <c r="BG233" s="51">
        <v>706.7782020168188</v>
      </c>
      <c r="BH233" s="51"/>
      <c r="BI233" s="51"/>
      <c r="BJ233" s="51">
        <f t="shared" si="433"/>
        <v>260.045319258257</v>
      </c>
      <c r="BK233" s="51">
        <f t="shared" si="392"/>
        <v>260.045319258257</v>
      </c>
      <c r="BL233" s="51">
        <f t="shared" si="392"/>
        <v>260.045319258257</v>
      </c>
      <c r="BM233" s="51">
        <f t="shared" si="392"/>
        <v>260.045319258257</v>
      </c>
      <c r="BN233" s="51">
        <f t="shared" si="392"/>
        <v>260.045319258257</v>
      </c>
      <c r="BO233" s="51">
        <f t="shared" si="392"/>
        <v>260.045319258257</v>
      </c>
      <c r="BP233" s="51" t="str">
        <f t="shared" si="392"/>
        <v/>
      </c>
      <c r="BQ233" s="148" t="str">
        <f t="shared" si="392"/>
        <v/>
      </c>
      <c r="BR233" s="170">
        <f t="shared" si="406"/>
        <v>6</v>
      </c>
      <c r="BS233" s="172">
        <f t="shared" si="407"/>
        <v>244.94897427831768</v>
      </c>
      <c r="BT233" s="172" t="str">
        <f t="shared" si="393"/>
        <v>hole</v>
      </c>
      <c r="BU233" s="172">
        <f t="shared" si="393"/>
        <v>323.89216464057523</v>
      </c>
      <c r="BV233" s="172" t="str">
        <f t="shared" si="393"/>
        <v>hole</v>
      </c>
      <c r="BW233" s="172">
        <f t="shared" si="393"/>
        <v>207.05523608201656</v>
      </c>
      <c r="BX233" s="172">
        <f t="shared" si="393"/>
        <v>0</v>
      </c>
      <c r="BY233" s="173">
        <f t="shared" si="393"/>
        <v>0</v>
      </c>
      <c r="BZ233" s="123" cm="1">
        <f t="array" ref="BZ233">IF(ISEVEN(BR233),SUM(BS233:BY233),SUM(ABS(BS233:BY233)))</f>
        <v>775.89637500090953</v>
      </c>
      <c r="CA233" s="112">
        <f t="shared" si="408"/>
        <v>15926.933560709576</v>
      </c>
      <c r="CB233" s="126">
        <f t="shared" si="409"/>
        <v>-666.35934585246923</v>
      </c>
      <c r="CC233" s="41">
        <f t="shared" si="394"/>
        <v>0</v>
      </c>
      <c r="CD233" s="41">
        <f t="shared" si="394"/>
        <v>-76.333588549518623</v>
      </c>
      <c r="CE233" s="41">
        <f t="shared" si="394"/>
        <v>0</v>
      </c>
      <c r="CF233" s="41">
        <f t="shared" si="394"/>
        <v>603.25058397581051</v>
      </c>
      <c r="CG233" s="41">
        <f t="shared" si="394"/>
        <v>0</v>
      </c>
      <c r="CH233" s="112">
        <f t="shared" si="394"/>
        <v>0</v>
      </c>
      <c r="CI233" s="196">
        <f t="shared" si="410"/>
        <v>-81.25015072485678</v>
      </c>
      <c r="CJ233" s="2">
        <f t="shared" si="411"/>
        <v>260.045319258257</v>
      </c>
      <c r="CK233" s="200">
        <f t="shared" ref="CK233" si="582">(CI233-xc)*COS(RADIANS(p)) + (CJ233-yc)*SIN(RADIANS(p))</f>
        <v>-11.176937761216408</v>
      </c>
      <c r="CL233" s="201">
        <f t="shared" ref="CL233:CL264" si="583">-(CI233-xc)*SIN(RADIANS(p)) +(CJ233-yc)*COS(RADIANS(p))</f>
        <v>272.21357630217977</v>
      </c>
      <c r="CN233" s="126">
        <f t="shared" ref="CN233:CN264" si="584">+C233-yc</f>
        <v>260.045319258257</v>
      </c>
      <c r="CO233" s="50">
        <f t="shared" si="415"/>
        <v>3.1715354929420518E-3</v>
      </c>
      <c r="CP233" s="40">
        <f t="shared" si="416"/>
        <v>25.5</v>
      </c>
      <c r="CQ233" s="41">
        <f t="shared" si="417"/>
        <v>406136.8057980942</v>
      </c>
      <c r="CR233" s="41">
        <f t="shared" ref="CR233:CR281" si="585">+CQ233*COS(RADIANS(p))</f>
        <v>392298.02972692699</v>
      </c>
      <c r="CS233" s="41">
        <f t="shared" ref="CS233:CS281" si="586">+CQ233*SIN(RADIANS(p))</f>
        <v>105115.94025765065</v>
      </c>
      <c r="CT233" s="41">
        <f t="shared" si="420"/>
        <v>106788849.64826563</v>
      </c>
      <c r="CU233" s="112">
        <f t="shared" si="421"/>
        <v>-1174874.3219715036</v>
      </c>
    </row>
    <row r="234" spans="2:115" x14ac:dyDescent="0.25">
      <c r="B234" s="129">
        <v>24</v>
      </c>
      <c r="C234" s="114">
        <f>+$D$77-(B234-0.5)*$G$203</f>
        <v>239.51817919952055</v>
      </c>
      <c r="D234" s="41">
        <f t="shared" si="427"/>
        <v>-1424.3279689847664</v>
      </c>
      <c r="E234" s="41">
        <f t="shared" si="386"/>
        <v>1211.4879410191027</v>
      </c>
      <c r="F234" s="41">
        <f t="shared" si="386"/>
        <v>712.27843261847795</v>
      </c>
      <c r="G234" s="41">
        <f t="shared" si="386"/>
        <v>1077.2569533035371</v>
      </c>
      <c r="H234" s="41">
        <f t="shared" si="386"/>
        <v>3212.1159972027622</v>
      </c>
      <c r="I234" s="41">
        <f t="shared" si="386"/>
        <v>-2041.2032524390158</v>
      </c>
      <c r="J234" s="41">
        <f t="shared" si="386"/>
        <v>-840.63583799664673</v>
      </c>
      <c r="K234" s="121">
        <f t="shared" si="386"/>
        <v>-800.68518283023286</v>
      </c>
      <c r="L234" s="126">
        <f t="shared" si="428"/>
        <v>-651.58730795351164</v>
      </c>
      <c r="M234" s="41">
        <f t="shared" si="387"/>
        <v>-202.7256213539923</v>
      </c>
      <c r="N234" s="41">
        <f t="shared" si="387"/>
        <v>-219.4701297505969</v>
      </c>
      <c r="O234" s="41">
        <f t="shared" si="387"/>
        <v>260.76037237581119</v>
      </c>
      <c r="P234" s="41">
        <f t="shared" si="387"/>
        <v>2439.3753361715071</v>
      </c>
      <c r="Q234" s="41">
        <f t="shared" si="387"/>
        <v>-1616.939183727088</v>
      </c>
      <c r="R234" s="41">
        <f t="shared" si="387"/>
        <v>-633.58060191463017</v>
      </c>
      <c r="S234" s="112">
        <f t="shared" si="387"/>
        <v>-555.73620855191507</v>
      </c>
      <c r="T234" s="123">
        <f t="shared" si="429"/>
        <v>-651.58730795351141</v>
      </c>
      <c r="U234" s="41">
        <f t="shared" si="388"/>
        <v>787.22387230717436</v>
      </c>
      <c r="V234" s="41">
        <f t="shared" si="388"/>
        <v>505.22319653646122</v>
      </c>
      <c r="W234" s="41">
        <f t="shared" si="388"/>
        <v>832.30797902521942</v>
      </c>
      <c r="X234" s="41">
        <f t="shared" si="388"/>
        <v>2439.3753361715076</v>
      </c>
      <c r="Y234" s="41">
        <f t="shared" si="388"/>
        <v>-626.9896900659212</v>
      </c>
      <c r="Z234" s="41">
        <f t="shared" si="388"/>
        <v>91.112724372427977</v>
      </c>
      <c r="AA234" s="41">
        <f t="shared" si="388"/>
        <v>15.811398097493319</v>
      </c>
      <c r="AB234" s="53"/>
      <c r="AC234" s="126" t="str">
        <f t="shared" si="430"/>
        <v/>
      </c>
      <c r="AD234" s="41" t="str">
        <f t="shared" si="389"/>
        <v/>
      </c>
      <c r="AE234" s="41">
        <f t="shared" si="389"/>
        <v>712.27843261847795</v>
      </c>
      <c r="AF234" s="41" t="str">
        <f t="shared" si="389"/>
        <v/>
      </c>
      <c r="AG234" s="41" t="str">
        <f t="shared" si="389"/>
        <v/>
      </c>
      <c r="AH234" s="41" t="str">
        <f t="shared" si="389"/>
        <v/>
      </c>
      <c r="AI234" s="41" t="str">
        <f t="shared" si="389"/>
        <v/>
      </c>
      <c r="AJ234" s="112">
        <f t="shared" si="389"/>
        <v>-800.68518283023286</v>
      </c>
      <c r="AK234" s="126" t="str">
        <f t="shared" si="431"/>
        <v/>
      </c>
      <c r="AL234" s="41" t="str">
        <f t="shared" si="390"/>
        <v/>
      </c>
      <c r="AM234" s="41">
        <f t="shared" si="390"/>
        <v>-219.4701297505969</v>
      </c>
      <c r="AN234" s="41" t="str">
        <f t="shared" si="390"/>
        <v/>
      </c>
      <c r="AO234" s="41" t="str">
        <f t="shared" si="390"/>
        <v/>
      </c>
      <c r="AP234" s="41" t="str">
        <f t="shared" si="390"/>
        <v/>
      </c>
      <c r="AQ234" s="41" t="str">
        <f t="shared" si="390"/>
        <v/>
      </c>
      <c r="AR234" s="112">
        <f t="shared" si="390"/>
        <v>-555.73620855191507</v>
      </c>
      <c r="AS234" s="123" t="str">
        <f t="shared" si="432"/>
        <v/>
      </c>
      <c r="AT234" s="41" t="str">
        <f t="shared" si="391"/>
        <v/>
      </c>
      <c r="AU234" s="41">
        <f t="shared" si="391"/>
        <v>505.22319653646122</v>
      </c>
      <c r="AV234" s="41" t="str">
        <f t="shared" si="391"/>
        <v/>
      </c>
      <c r="AW234" s="41" t="str">
        <f t="shared" si="391"/>
        <v/>
      </c>
      <c r="AX234" s="41" t="str">
        <f t="shared" si="391"/>
        <v/>
      </c>
      <c r="AY234" s="41">
        <f t="shared" si="391"/>
        <v>91.112724372427977</v>
      </c>
      <c r="AZ234" s="41" t="str">
        <f t="shared" si="391"/>
        <v/>
      </c>
      <c r="BA234" s="53"/>
      <c r="BB234" s="147" cm="1">
        <f t="array" ref="BB234:BG234">IFERROR(_xlfn._xlws.SORT(_xlfn.UNIQUE(_xlfn._xlws.FILTER($AC234:$AZ234,ISNUMBER($AC234:$AZ234)),TRUE),,,TRUE),"")</f>
        <v>-800.68518283023286</v>
      </c>
      <c r="BC234" s="51">
        <v>-555.73620855191507</v>
      </c>
      <c r="BD234" s="51">
        <v>-219.4701297505969</v>
      </c>
      <c r="BE234" s="51">
        <v>91.112724372427977</v>
      </c>
      <c r="BF234" s="51">
        <v>505.22319653646122</v>
      </c>
      <c r="BG234" s="51">
        <v>712.27843261847795</v>
      </c>
      <c r="BH234" s="51"/>
      <c r="BI234" s="51"/>
      <c r="BJ234" s="51">
        <f t="shared" si="433"/>
        <v>239.51817919952055</v>
      </c>
      <c r="BK234" s="51">
        <f t="shared" si="392"/>
        <v>239.51817919952055</v>
      </c>
      <c r="BL234" s="51">
        <f t="shared" si="392"/>
        <v>239.51817919952055</v>
      </c>
      <c r="BM234" s="51">
        <f t="shared" si="392"/>
        <v>239.51817919952055</v>
      </c>
      <c r="BN234" s="51">
        <f t="shared" si="392"/>
        <v>239.51817919952055</v>
      </c>
      <c r="BO234" s="51">
        <f t="shared" si="392"/>
        <v>239.51817919952055</v>
      </c>
      <c r="BP234" s="51" t="str">
        <f t="shared" si="392"/>
        <v/>
      </c>
      <c r="BQ234" s="148" t="str">
        <f t="shared" si="392"/>
        <v/>
      </c>
      <c r="BR234" s="170">
        <f t="shared" si="406"/>
        <v>6</v>
      </c>
      <c r="BS234" s="172">
        <f t="shared" si="407"/>
        <v>244.94897427831779</v>
      </c>
      <c r="BT234" s="172" t="str">
        <f t="shared" si="393"/>
        <v>hole</v>
      </c>
      <c r="BU234" s="172">
        <f t="shared" si="393"/>
        <v>310.58285412302484</v>
      </c>
      <c r="BV234" s="172" t="str">
        <f t="shared" si="393"/>
        <v>hole</v>
      </c>
      <c r="BW234" s="172">
        <f t="shared" si="393"/>
        <v>207.05523608201673</v>
      </c>
      <c r="BX234" s="172">
        <f t="shared" si="393"/>
        <v>0</v>
      </c>
      <c r="BY234" s="173">
        <f t="shared" si="393"/>
        <v>0</v>
      </c>
      <c r="BZ234" s="123" cm="1">
        <f t="array" ref="BZ234">IF(ISEVEN(BR234),SUM(BS234:BY234),SUM(ABS(BS234:BY234)))</f>
        <v>762.58706448335943</v>
      </c>
      <c r="CA234" s="112">
        <f t="shared" si="408"/>
        <v>15653.731479630611</v>
      </c>
      <c r="CB234" s="126">
        <f t="shared" si="409"/>
        <v>-678.21069569107397</v>
      </c>
      <c r="CC234" s="41">
        <f t="shared" si="394"/>
        <v>0</v>
      </c>
      <c r="CD234" s="41">
        <f t="shared" si="394"/>
        <v>-64.178702689084474</v>
      </c>
      <c r="CE234" s="41">
        <f t="shared" si="394"/>
        <v>0</v>
      </c>
      <c r="CF234" s="41">
        <f t="shared" si="394"/>
        <v>608.75081457746955</v>
      </c>
      <c r="CG234" s="41">
        <f t="shared" si="394"/>
        <v>0</v>
      </c>
      <c r="CH234" s="112">
        <f t="shared" si="394"/>
        <v>0</v>
      </c>
      <c r="CI234" s="196">
        <f t="shared" si="410"/>
        <v>-78.698915936113991</v>
      </c>
      <c r="CJ234" s="2">
        <f t="shared" si="411"/>
        <v>239.51817919952055</v>
      </c>
      <c r="CK234" s="200">
        <f t="shared" ref="CK234" si="587">(CI234-xc)*COS(RADIANS(p)) + (CJ234-yc)*SIN(RADIANS(p))</f>
        <v>-14.025448978530477</v>
      </c>
      <c r="CL234" s="201">
        <f t="shared" ref="CL234:CL265" si="588">-(CI234-xc)*SIN(RADIANS(p)) +(CJ234-yc)*COS(RADIANS(p))</f>
        <v>251.7255734277386</v>
      </c>
      <c r="CN234" s="126">
        <f t="shared" ref="CN234:CN265" si="589">+C234-yc</f>
        <v>239.51817919952055</v>
      </c>
      <c r="CO234" s="50">
        <f t="shared" si="415"/>
        <v>3.1055354929420522E-3</v>
      </c>
      <c r="CP234" s="40">
        <f t="shared" si="416"/>
        <v>25.5</v>
      </c>
      <c r="CQ234" s="41">
        <f t="shared" si="417"/>
        <v>399170.15273058059</v>
      </c>
      <c r="CR234" s="41">
        <f t="shared" ref="CR234:CR282" si="590">+CQ234*COS(RADIANS(p))</f>
        <v>385568.75960621965</v>
      </c>
      <c r="CS234" s="41">
        <f t="shared" ref="CS234:CS282" si="591">+CQ234*SIN(RADIANS(p))</f>
        <v>103312.83776315623</v>
      </c>
      <c r="CT234" s="41">
        <f t="shared" si="420"/>
        <v>97057517.107697532</v>
      </c>
      <c r="CU234" s="112">
        <f t="shared" si="421"/>
        <v>-1449008.9348743444</v>
      </c>
    </row>
    <row r="235" spans="2:115" x14ac:dyDescent="0.25">
      <c r="B235" s="129">
        <v>25</v>
      </c>
      <c r="C235" s="114">
        <f>+$D$77-(B235-0.5)*$G$203</f>
        <v>218.99103914078404</v>
      </c>
      <c r="D235" s="41">
        <f t="shared" si="427"/>
        <v>-1500.9362986180536</v>
      </c>
      <c r="E235" s="41">
        <f t="shared" si="386"/>
        <v>1247.0419905349165</v>
      </c>
      <c r="F235" s="41">
        <f t="shared" si="386"/>
        <v>717.77866322013688</v>
      </c>
      <c r="G235" s="41">
        <f t="shared" si="386"/>
        <v>1065.4056034649325</v>
      </c>
      <c r="H235" s="41">
        <f t="shared" si="386"/>
        <v>3135.5076675694754</v>
      </c>
      <c r="I235" s="41">
        <f t="shared" si="386"/>
        <v>-2005.649202923202</v>
      </c>
      <c r="J235" s="41">
        <f t="shared" si="386"/>
        <v>-835.1356073949878</v>
      </c>
      <c r="K235" s="121">
        <f t="shared" si="386"/>
        <v>-812.53653266883748</v>
      </c>
      <c r="L235" s="126">
        <f t="shared" si="428"/>
        <v>-728.19563758679874</v>
      </c>
      <c r="M235" s="41">
        <f t="shared" si="387"/>
        <v>-167.17157183817827</v>
      </c>
      <c r="N235" s="41">
        <f t="shared" si="387"/>
        <v>-213.96989914893791</v>
      </c>
      <c r="O235" s="41">
        <f t="shared" si="387"/>
        <v>248.90902253720651</v>
      </c>
      <c r="P235" s="41">
        <f t="shared" si="387"/>
        <v>2362.7670065382204</v>
      </c>
      <c r="Q235" s="41">
        <f t="shared" si="387"/>
        <v>-1581.3851342112739</v>
      </c>
      <c r="R235" s="41">
        <f t="shared" si="387"/>
        <v>-628.08037131297124</v>
      </c>
      <c r="S235" s="112">
        <f t="shared" si="387"/>
        <v>-567.5875583905198</v>
      </c>
      <c r="T235" s="123">
        <f t="shared" si="429"/>
        <v>-728.1956375867984</v>
      </c>
      <c r="U235" s="41">
        <f t="shared" si="388"/>
        <v>822.77792182298845</v>
      </c>
      <c r="V235" s="41">
        <f t="shared" si="388"/>
        <v>510.7234271381202</v>
      </c>
      <c r="W235" s="41">
        <f t="shared" si="388"/>
        <v>820.45662918661469</v>
      </c>
      <c r="X235" s="41">
        <f t="shared" si="388"/>
        <v>2362.7670065382204</v>
      </c>
      <c r="Y235" s="41">
        <f t="shared" si="388"/>
        <v>-591.43564055010711</v>
      </c>
      <c r="Z235" s="41">
        <f t="shared" si="388"/>
        <v>96.612954974086989</v>
      </c>
      <c r="AA235" s="41">
        <f t="shared" si="388"/>
        <v>3.9600482588886301</v>
      </c>
      <c r="AB235" s="53"/>
      <c r="AC235" s="126" t="str">
        <f t="shared" si="430"/>
        <v/>
      </c>
      <c r="AD235" s="41" t="str">
        <f t="shared" si="389"/>
        <v/>
      </c>
      <c r="AE235" s="41">
        <f t="shared" si="389"/>
        <v>717.77866322013688</v>
      </c>
      <c r="AF235" s="41" t="str">
        <f t="shared" si="389"/>
        <v/>
      </c>
      <c r="AG235" s="41" t="str">
        <f t="shared" si="389"/>
        <v/>
      </c>
      <c r="AH235" s="41" t="str">
        <f t="shared" si="389"/>
        <v/>
      </c>
      <c r="AI235" s="41" t="str">
        <f t="shared" si="389"/>
        <v/>
      </c>
      <c r="AJ235" s="112">
        <f t="shared" si="389"/>
        <v>-812.53653266883748</v>
      </c>
      <c r="AK235" s="126" t="str">
        <f t="shared" si="431"/>
        <v/>
      </c>
      <c r="AL235" s="41" t="str">
        <f t="shared" si="390"/>
        <v/>
      </c>
      <c r="AM235" s="41">
        <f t="shared" si="390"/>
        <v>-213.96989914893791</v>
      </c>
      <c r="AN235" s="41" t="str">
        <f t="shared" si="390"/>
        <v/>
      </c>
      <c r="AO235" s="41" t="str">
        <f t="shared" si="390"/>
        <v/>
      </c>
      <c r="AP235" s="41" t="str">
        <f t="shared" si="390"/>
        <v/>
      </c>
      <c r="AQ235" s="41" t="str">
        <f t="shared" si="390"/>
        <v/>
      </c>
      <c r="AR235" s="112">
        <f t="shared" si="390"/>
        <v>-567.5875583905198</v>
      </c>
      <c r="AS235" s="123" t="str">
        <f t="shared" si="432"/>
        <v/>
      </c>
      <c r="AT235" s="41" t="str">
        <f t="shared" si="391"/>
        <v/>
      </c>
      <c r="AU235" s="41">
        <f t="shared" si="391"/>
        <v>510.7234271381202</v>
      </c>
      <c r="AV235" s="41" t="str">
        <f t="shared" si="391"/>
        <v/>
      </c>
      <c r="AW235" s="41" t="str">
        <f t="shared" si="391"/>
        <v/>
      </c>
      <c r="AX235" s="41" t="str">
        <f t="shared" si="391"/>
        <v/>
      </c>
      <c r="AY235" s="41">
        <f t="shared" si="391"/>
        <v>96.612954974086989</v>
      </c>
      <c r="AZ235" s="41" t="str">
        <f t="shared" si="391"/>
        <v/>
      </c>
      <c r="BA235" s="53"/>
      <c r="BB235" s="147" cm="1">
        <f t="array" ref="BB235:BG235">IFERROR(_xlfn._xlws.SORT(_xlfn.UNIQUE(_xlfn._xlws.FILTER($AC235:$AZ235,ISNUMBER($AC235:$AZ235)),TRUE),,,TRUE),"")</f>
        <v>-812.53653266883748</v>
      </c>
      <c r="BC235" s="51">
        <v>-567.5875583905198</v>
      </c>
      <c r="BD235" s="51">
        <v>-213.96989914893791</v>
      </c>
      <c r="BE235" s="51">
        <v>96.612954974086989</v>
      </c>
      <c r="BF235" s="51">
        <v>510.7234271381202</v>
      </c>
      <c r="BG235" s="51">
        <v>717.77866322013688</v>
      </c>
      <c r="BH235" s="51"/>
      <c r="BI235" s="51"/>
      <c r="BJ235" s="51">
        <f t="shared" si="433"/>
        <v>218.99103914078404</v>
      </c>
      <c r="BK235" s="51">
        <f t="shared" si="392"/>
        <v>218.99103914078404</v>
      </c>
      <c r="BL235" s="51">
        <f t="shared" si="392"/>
        <v>218.99103914078404</v>
      </c>
      <c r="BM235" s="51">
        <f t="shared" si="392"/>
        <v>218.99103914078404</v>
      </c>
      <c r="BN235" s="51">
        <f t="shared" si="392"/>
        <v>218.99103914078404</v>
      </c>
      <c r="BO235" s="51">
        <f t="shared" si="392"/>
        <v>218.99103914078404</v>
      </c>
      <c r="BP235" s="51" t="str">
        <f t="shared" si="392"/>
        <v/>
      </c>
      <c r="BQ235" s="148" t="str">
        <f t="shared" si="392"/>
        <v/>
      </c>
      <c r="BR235" s="170">
        <f t="shared" si="406"/>
        <v>6</v>
      </c>
      <c r="BS235" s="172">
        <f t="shared" si="407"/>
        <v>244.94897427831768</v>
      </c>
      <c r="BT235" s="172" t="str">
        <f t="shared" si="393"/>
        <v>hole</v>
      </c>
      <c r="BU235" s="172">
        <f t="shared" si="393"/>
        <v>310.5828541230249</v>
      </c>
      <c r="BV235" s="172" t="str">
        <f t="shared" si="393"/>
        <v>hole</v>
      </c>
      <c r="BW235" s="172">
        <f t="shared" si="393"/>
        <v>207.05523608201668</v>
      </c>
      <c r="BX235" s="172">
        <f t="shared" si="393"/>
        <v>0</v>
      </c>
      <c r="BY235" s="173">
        <f t="shared" si="393"/>
        <v>0</v>
      </c>
      <c r="BZ235" s="123" cm="1">
        <f t="array" ref="BZ235">IF(ISEVEN(BR235),SUM(BS235:BY235),SUM(ABS(BS235:BY235)))</f>
        <v>762.58706448335931</v>
      </c>
      <c r="CA235" s="112">
        <f t="shared" si="408"/>
        <v>15653.731479630609</v>
      </c>
      <c r="CB235" s="126">
        <f t="shared" si="409"/>
        <v>-690.0620455296787</v>
      </c>
      <c r="CC235" s="41">
        <f t="shared" si="394"/>
        <v>0</v>
      </c>
      <c r="CD235" s="41">
        <f t="shared" si="394"/>
        <v>-58.678472087425462</v>
      </c>
      <c r="CE235" s="41">
        <f t="shared" si="394"/>
        <v>0</v>
      </c>
      <c r="CF235" s="41">
        <f t="shared" si="394"/>
        <v>614.2510451791286</v>
      </c>
      <c r="CG235" s="41">
        <f t="shared" si="394"/>
        <v>0</v>
      </c>
      <c r="CH235" s="112">
        <f t="shared" si="394"/>
        <v>0</v>
      </c>
      <c r="CI235" s="196">
        <f t="shared" si="410"/>
        <v>-78.772149701870845</v>
      </c>
      <c r="CJ235" s="2">
        <f t="shared" si="411"/>
        <v>218.99103914078404</v>
      </c>
      <c r="CK235" s="200">
        <f t="shared" ref="CK235" si="592">(CI235-xc)*COS(RADIANS(p)) + (CJ235-yc)*SIN(RADIANS(p))</f>
        <v>-19.409002152919307</v>
      </c>
      <c r="CL235" s="201">
        <f t="shared" ref="CL235:CL266" si="593">-(CI235-xc)*SIN(RADIANS(p)) +(CJ235-yc)*COS(RADIANS(p))</f>
        <v>231.91683299847455</v>
      </c>
      <c r="CN235" s="126">
        <f t="shared" ref="CN235:CN266" si="594">+C235-yc</f>
        <v>218.99103914078404</v>
      </c>
      <c r="CO235" s="50">
        <f t="shared" si="415"/>
        <v>3.0395354929420517E-3</v>
      </c>
      <c r="CP235" s="40">
        <f t="shared" si="416"/>
        <v>25.5</v>
      </c>
      <c r="CQ235" s="41">
        <f t="shared" si="417"/>
        <v>399170.15273058054</v>
      </c>
      <c r="CR235" s="41">
        <f t="shared" ref="CR235:CR283" si="595">+CQ235*COS(RADIANS(p))</f>
        <v>385568.7596062196</v>
      </c>
      <c r="CS235" s="41">
        <f t="shared" ref="CS235:CS283" si="596">+CQ235*SIN(RADIANS(p))</f>
        <v>103312.83776315622</v>
      </c>
      <c r="CT235" s="41">
        <f t="shared" si="420"/>
        <v>89419885.631024614</v>
      </c>
      <c r="CU235" s="112">
        <f t="shared" si="421"/>
        <v>-2005199.090569302</v>
      </c>
    </row>
    <row r="236" spans="2:115" x14ac:dyDescent="0.25">
      <c r="B236" s="129">
        <v>26</v>
      </c>
      <c r="C236" s="114">
        <f>+$D$77-(B236-0.5)*$G$203</f>
        <v>198.46389908204765</v>
      </c>
      <c r="D236" s="41">
        <f t="shared" si="427"/>
        <v>-1577.5446282513401</v>
      </c>
      <c r="E236" s="41">
        <f t="shared" si="386"/>
        <v>1282.5960400507304</v>
      </c>
      <c r="F236" s="41">
        <f t="shared" si="386"/>
        <v>723.2788938217958</v>
      </c>
      <c r="G236" s="41">
        <f t="shared" si="386"/>
        <v>1053.5542536263279</v>
      </c>
      <c r="H236" s="41">
        <f t="shared" si="386"/>
        <v>3058.8993379361891</v>
      </c>
      <c r="I236" s="41">
        <f t="shared" si="386"/>
        <v>-1970.0951534073881</v>
      </c>
      <c r="J236" s="41">
        <f t="shared" si="386"/>
        <v>-829.63537679332887</v>
      </c>
      <c r="K236" s="121">
        <f t="shared" si="386"/>
        <v>-824.3878825074421</v>
      </c>
      <c r="L236" s="126">
        <f t="shared" si="428"/>
        <v>-804.80396722008538</v>
      </c>
      <c r="M236" s="41">
        <f t="shared" si="387"/>
        <v>-131.61752232236444</v>
      </c>
      <c r="N236" s="41">
        <f t="shared" si="387"/>
        <v>-208.46966854727893</v>
      </c>
      <c r="O236" s="41">
        <f t="shared" si="387"/>
        <v>237.05767269860192</v>
      </c>
      <c r="P236" s="41">
        <f t="shared" si="387"/>
        <v>2286.1586769049336</v>
      </c>
      <c r="Q236" s="41">
        <f t="shared" si="387"/>
        <v>-1545.83108469546</v>
      </c>
      <c r="R236" s="41">
        <f t="shared" si="387"/>
        <v>-622.5801407113122</v>
      </c>
      <c r="S236" s="112">
        <f t="shared" si="387"/>
        <v>-579.43890822912431</v>
      </c>
      <c r="T236" s="123">
        <f t="shared" si="429"/>
        <v>-804.80396722008504</v>
      </c>
      <c r="U236" s="41">
        <f t="shared" si="388"/>
        <v>858.3319713388023</v>
      </c>
      <c r="V236" s="41">
        <f t="shared" si="388"/>
        <v>516.22365773977924</v>
      </c>
      <c r="W236" s="41">
        <f t="shared" si="388"/>
        <v>808.60527934801019</v>
      </c>
      <c r="X236" s="41">
        <f t="shared" si="388"/>
        <v>2286.1586769049341</v>
      </c>
      <c r="Y236" s="41">
        <f t="shared" si="388"/>
        <v>-555.88159103429336</v>
      </c>
      <c r="Z236" s="41">
        <f t="shared" si="388"/>
        <v>102.11318557574594</v>
      </c>
      <c r="AA236" s="41">
        <f t="shared" si="388"/>
        <v>-7.8913015797159849</v>
      </c>
      <c r="AB236" s="53"/>
      <c r="AC236" s="126" t="str">
        <f t="shared" si="430"/>
        <v/>
      </c>
      <c r="AD236" s="41" t="str">
        <f t="shared" si="389"/>
        <v/>
      </c>
      <c r="AE236" s="41">
        <f t="shared" si="389"/>
        <v>723.2788938217958</v>
      </c>
      <c r="AF236" s="41" t="str">
        <f t="shared" si="389"/>
        <v/>
      </c>
      <c r="AG236" s="41" t="str">
        <f t="shared" si="389"/>
        <v/>
      </c>
      <c r="AH236" s="41" t="str">
        <f t="shared" si="389"/>
        <v/>
      </c>
      <c r="AI236" s="41" t="str">
        <f t="shared" si="389"/>
        <v/>
      </c>
      <c r="AJ236" s="112">
        <f t="shared" si="389"/>
        <v>-824.3878825074421</v>
      </c>
      <c r="AK236" s="126" t="str">
        <f t="shared" si="431"/>
        <v/>
      </c>
      <c r="AL236" s="41" t="str">
        <f t="shared" si="390"/>
        <v/>
      </c>
      <c r="AM236" s="41">
        <f t="shared" si="390"/>
        <v>-208.46966854727893</v>
      </c>
      <c r="AN236" s="41" t="str">
        <f t="shared" si="390"/>
        <v/>
      </c>
      <c r="AO236" s="41" t="str">
        <f t="shared" si="390"/>
        <v/>
      </c>
      <c r="AP236" s="41" t="str">
        <f t="shared" si="390"/>
        <v/>
      </c>
      <c r="AQ236" s="41" t="str">
        <f t="shared" si="390"/>
        <v/>
      </c>
      <c r="AR236" s="112">
        <f t="shared" si="390"/>
        <v>-579.43890822912431</v>
      </c>
      <c r="AS236" s="123" t="str">
        <f t="shared" si="432"/>
        <v/>
      </c>
      <c r="AT236" s="41" t="str">
        <f t="shared" si="391"/>
        <v/>
      </c>
      <c r="AU236" s="41">
        <f t="shared" si="391"/>
        <v>516.22365773977924</v>
      </c>
      <c r="AV236" s="41" t="str">
        <f t="shared" si="391"/>
        <v/>
      </c>
      <c r="AW236" s="41" t="str">
        <f t="shared" si="391"/>
        <v/>
      </c>
      <c r="AX236" s="41" t="str">
        <f t="shared" si="391"/>
        <v/>
      </c>
      <c r="AY236" s="41">
        <f t="shared" si="391"/>
        <v>102.11318557574594</v>
      </c>
      <c r="AZ236" s="41" t="str">
        <f t="shared" si="391"/>
        <v/>
      </c>
      <c r="BA236" s="53"/>
      <c r="BB236" s="147" cm="1">
        <f t="array" ref="BB236:BG236">IFERROR(_xlfn._xlws.SORT(_xlfn.UNIQUE(_xlfn._xlws.FILTER($AC236:$AZ236,ISNUMBER($AC236:$AZ236)),TRUE),,,TRUE),"")</f>
        <v>-824.3878825074421</v>
      </c>
      <c r="BC236" s="51">
        <v>-579.43890822912431</v>
      </c>
      <c r="BD236" s="51">
        <v>-208.46966854727893</v>
      </c>
      <c r="BE236" s="51">
        <v>102.11318557574594</v>
      </c>
      <c r="BF236" s="51">
        <v>516.22365773977924</v>
      </c>
      <c r="BG236" s="51">
        <v>723.2788938217958</v>
      </c>
      <c r="BH236" s="51"/>
      <c r="BI236" s="51"/>
      <c r="BJ236" s="51">
        <f t="shared" si="433"/>
        <v>198.46389908204765</v>
      </c>
      <c r="BK236" s="51">
        <f t="shared" si="392"/>
        <v>198.46389908204765</v>
      </c>
      <c r="BL236" s="51">
        <f t="shared" si="392"/>
        <v>198.46389908204765</v>
      </c>
      <c r="BM236" s="51">
        <f t="shared" si="392"/>
        <v>198.46389908204765</v>
      </c>
      <c r="BN236" s="51">
        <f t="shared" si="392"/>
        <v>198.46389908204765</v>
      </c>
      <c r="BO236" s="51">
        <f t="shared" si="392"/>
        <v>198.46389908204765</v>
      </c>
      <c r="BP236" s="51" t="str">
        <f t="shared" si="392"/>
        <v/>
      </c>
      <c r="BQ236" s="148" t="str">
        <f t="shared" si="392"/>
        <v/>
      </c>
      <c r="BR236" s="170">
        <f t="shared" si="406"/>
        <v>6</v>
      </c>
      <c r="BS236" s="172">
        <f t="shared" si="407"/>
        <v>244.94897427831779</v>
      </c>
      <c r="BT236" s="172" t="str">
        <f t="shared" si="393"/>
        <v>hole</v>
      </c>
      <c r="BU236" s="172">
        <f t="shared" si="393"/>
        <v>310.58285412302484</v>
      </c>
      <c r="BV236" s="172" t="str">
        <f t="shared" si="393"/>
        <v>hole</v>
      </c>
      <c r="BW236" s="172">
        <f t="shared" si="393"/>
        <v>207.05523608201656</v>
      </c>
      <c r="BX236" s="172">
        <f t="shared" si="393"/>
        <v>0</v>
      </c>
      <c r="BY236" s="173">
        <f t="shared" si="393"/>
        <v>0</v>
      </c>
      <c r="BZ236" s="123" cm="1">
        <f t="array" ref="BZ236">IF(ISEVEN(BR236),SUM(BS236:BY236),SUM(ABS(BS236:BY236)))</f>
        <v>762.5870644833592</v>
      </c>
      <c r="CA236" s="112">
        <f t="shared" si="408"/>
        <v>15653.731479630607</v>
      </c>
      <c r="CB236" s="126">
        <f t="shared" si="409"/>
        <v>-701.9133953682832</v>
      </c>
      <c r="CC236" s="41">
        <f t="shared" si="394"/>
        <v>0</v>
      </c>
      <c r="CD236" s="41">
        <f t="shared" si="394"/>
        <v>-53.178241485766506</v>
      </c>
      <c r="CE236" s="41">
        <f t="shared" si="394"/>
        <v>0</v>
      </c>
      <c r="CF236" s="41">
        <f t="shared" si="394"/>
        <v>619.75127578078752</v>
      </c>
      <c r="CG236" s="41">
        <f t="shared" si="394"/>
        <v>0</v>
      </c>
      <c r="CH236" s="112">
        <f t="shared" si="394"/>
        <v>0</v>
      </c>
      <c r="CI236" s="196">
        <f t="shared" si="410"/>
        <v>-78.845383467627954</v>
      </c>
      <c r="CJ236" s="2">
        <f t="shared" si="411"/>
        <v>198.46389908204765</v>
      </c>
      <c r="CK236" s="200">
        <f t="shared" ref="CK236" si="597">(CI236-xc)*COS(RADIANS(p)) + (CJ236-yc)*SIN(RADIANS(p))</f>
        <v>-24.792555327308371</v>
      </c>
      <c r="CL236" s="201">
        <f t="shared" ref="CL236:CL267" si="598">-(CI236-xc)*SIN(RADIANS(p)) +(CJ236-yc)*COS(RADIANS(p))</f>
        <v>212.10809256921067</v>
      </c>
      <c r="CN236" s="126">
        <f t="shared" ref="CN236:CN267" si="599">+C236-yc</f>
        <v>198.46389908204765</v>
      </c>
      <c r="CO236" s="50">
        <f t="shared" si="415"/>
        <v>2.973535492942052E-3</v>
      </c>
      <c r="CP236" s="40">
        <f t="shared" si="416"/>
        <v>25.5</v>
      </c>
      <c r="CQ236" s="41">
        <f t="shared" si="417"/>
        <v>399170.15273058048</v>
      </c>
      <c r="CR236" s="41">
        <f t="shared" ref="CR236:CR284" si="600">+CQ236*COS(RADIANS(p))</f>
        <v>385568.75960621954</v>
      </c>
      <c r="CS236" s="41">
        <f t="shared" ref="CS236:CS284" si="601">+CQ236*SIN(RADIANS(p))</f>
        <v>103312.8377631562</v>
      </c>
      <c r="CT236" s="41">
        <f t="shared" si="420"/>
        <v>81782254.154351756</v>
      </c>
      <c r="CU236" s="112">
        <f t="shared" si="421"/>
        <v>-2561389.2462642835</v>
      </c>
    </row>
    <row r="237" spans="2:115" x14ac:dyDescent="0.25">
      <c r="B237" s="129">
        <v>27</v>
      </c>
      <c r="C237" s="114">
        <f>+$D$77-(B237-0.5)*$G$203</f>
        <v>177.9367590233112</v>
      </c>
      <c r="D237" s="41">
        <f t="shared" si="427"/>
        <v>-1654.1529578846271</v>
      </c>
      <c r="E237" s="41">
        <f t="shared" si="386"/>
        <v>1318.1500895665442</v>
      </c>
      <c r="F237" s="41">
        <f t="shared" si="386"/>
        <v>728.77912442345473</v>
      </c>
      <c r="G237" s="41">
        <f t="shared" si="386"/>
        <v>1041.7029037877232</v>
      </c>
      <c r="H237" s="41">
        <f t="shared" si="386"/>
        <v>2982.2910083029019</v>
      </c>
      <c r="I237" s="41">
        <f t="shared" si="386"/>
        <v>-1934.541103891574</v>
      </c>
      <c r="J237" s="41">
        <f t="shared" si="386"/>
        <v>-824.13514619166983</v>
      </c>
      <c r="K237" s="121">
        <f t="shared" si="386"/>
        <v>-836.23923234604672</v>
      </c>
      <c r="L237" s="126">
        <f t="shared" si="428"/>
        <v>-881.41229685337225</v>
      </c>
      <c r="M237" s="41">
        <f t="shared" si="387"/>
        <v>-96.06347280655055</v>
      </c>
      <c r="N237" s="41">
        <f t="shared" si="387"/>
        <v>-202.96943794561994</v>
      </c>
      <c r="O237" s="41">
        <f t="shared" si="387"/>
        <v>225.2063228599973</v>
      </c>
      <c r="P237" s="41">
        <f t="shared" si="387"/>
        <v>2209.5503472716468</v>
      </c>
      <c r="Q237" s="41">
        <f t="shared" si="387"/>
        <v>-1510.277035179646</v>
      </c>
      <c r="R237" s="41">
        <f t="shared" si="387"/>
        <v>-617.07991010965316</v>
      </c>
      <c r="S237" s="112">
        <f t="shared" si="387"/>
        <v>-591.29025806772904</v>
      </c>
      <c r="T237" s="123">
        <f t="shared" si="429"/>
        <v>-881.41229685337191</v>
      </c>
      <c r="U237" s="41">
        <f t="shared" si="388"/>
        <v>893.88602085461616</v>
      </c>
      <c r="V237" s="41">
        <f t="shared" si="388"/>
        <v>521.72388834143817</v>
      </c>
      <c r="W237" s="41">
        <f t="shared" si="388"/>
        <v>796.75392950940545</v>
      </c>
      <c r="X237" s="41">
        <f t="shared" si="388"/>
        <v>2209.5503472716468</v>
      </c>
      <c r="Y237" s="41">
        <f t="shared" si="388"/>
        <v>-520.32754151847951</v>
      </c>
      <c r="Z237" s="41">
        <f t="shared" si="388"/>
        <v>107.61341617740491</v>
      </c>
      <c r="AA237" s="41">
        <f t="shared" si="388"/>
        <v>-19.742651418320616</v>
      </c>
      <c r="AB237" s="53"/>
      <c r="AC237" s="126" t="str">
        <f t="shared" si="430"/>
        <v/>
      </c>
      <c r="AD237" s="41" t="str">
        <f t="shared" si="389"/>
        <v/>
      </c>
      <c r="AE237" s="41">
        <f t="shared" si="389"/>
        <v>728.77912442345473</v>
      </c>
      <c r="AF237" s="41" t="str">
        <f t="shared" si="389"/>
        <v/>
      </c>
      <c r="AG237" s="41" t="str">
        <f t="shared" si="389"/>
        <v/>
      </c>
      <c r="AH237" s="41" t="str">
        <f t="shared" si="389"/>
        <v/>
      </c>
      <c r="AI237" s="41">
        <f t="shared" si="389"/>
        <v>-824.13514619166983</v>
      </c>
      <c r="AJ237" s="112" t="str">
        <f t="shared" si="389"/>
        <v/>
      </c>
      <c r="AK237" s="126" t="str">
        <f t="shared" si="431"/>
        <v/>
      </c>
      <c r="AL237" s="41" t="str">
        <f t="shared" si="390"/>
        <v/>
      </c>
      <c r="AM237" s="41">
        <f t="shared" si="390"/>
        <v>-202.96943794561994</v>
      </c>
      <c r="AN237" s="41" t="str">
        <f t="shared" si="390"/>
        <v/>
      </c>
      <c r="AO237" s="41" t="str">
        <f t="shared" si="390"/>
        <v/>
      </c>
      <c r="AP237" s="41" t="str">
        <f t="shared" si="390"/>
        <v/>
      </c>
      <c r="AQ237" s="41" t="str">
        <f t="shared" si="390"/>
        <v/>
      </c>
      <c r="AR237" s="112">
        <f t="shared" si="390"/>
        <v>-591.29025806772904</v>
      </c>
      <c r="AS237" s="123" t="str">
        <f t="shared" si="432"/>
        <v/>
      </c>
      <c r="AT237" s="41" t="str">
        <f t="shared" si="391"/>
        <v/>
      </c>
      <c r="AU237" s="41">
        <f t="shared" si="391"/>
        <v>521.72388834143817</v>
      </c>
      <c r="AV237" s="41" t="str">
        <f t="shared" si="391"/>
        <v/>
      </c>
      <c r="AW237" s="41" t="str">
        <f t="shared" si="391"/>
        <v/>
      </c>
      <c r="AX237" s="41" t="str">
        <f t="shared" si="391"/>
        <v/>
      </c>
      <c r="AY237" s="41">
        <f t="shared" si="391"/>
        <v>107.61341617740491</v>
      </c>
      <c r="AZ237" s="41" t="str">
        <f t="shared" si="391"/>
        <v/>
      </c>
      <c r="BA237" s="53"/>
      <c r="BB237" s="147" cm="1">
        <f t="array" ref="BB237:BG237">IFERROR(_xlfn._xlws.SORT(_xlfn.UNIQUE(_xlfn._xlws.FILTER($AC237:$AZ237,ISNUMBER($AC237:$AZ237)),TRUE),,,TRUE),"")</f>
        <v>-824.13514619166983</v>
      </c>
      <c r="BC237" s="51">
        <v>-591.29025806772904</v>
      </c>
      <c r="BD237" s="51">
        <v>-202.96943794561994</v>
      </c>
      <c r="BE237" s="51">
        <v>107.61341617740491</v>
      </c>
      <c r="BF237" s="51">
        <v>521.72388834143817</v>
      </c>
      <c r="BG237" s="51">
        <v>728.77912442345473</v>
      </c>
      <c r="BH237" s="51"/>
      <c r="BI237" s="51"/>
      <c r="BJ237" s="51">
        <f t="shared" si="433"/>
        <v>177.9367590233112</v>
      </c>
      <c r="BK237" s="51">
        <f t="shared" si="392"/>
        <v>177.9367590233112</v>
      </c>
      <c r="BL237" s="51">
        <f t="shared" si="392"/>
        <v>177.9367590233112</v>
      </c>
      <c r="BM237" s="51">
        <f t="shared" si="392"/>
        <v>177.9367590233112</v>
      </c>
      <c r="BN237" s="51">
        <f t="shared" si="392"/>
        <v>177.9367590233112</v>
      </c>
      <c r="BO237" s="51">
        <f t="shared" si="392"/>
        <v>177.9367590233112</v>
      </c>
      <c r="BP237" s="51" t="str">
        <f t="shared" si="392"/>
        <v/>
      </c>
      <c r="BQ237" s="148" t="str">
        <f t="shared" si="392"/>
        <v/>
      </c>
      <c r="BR237" s="170">
        <f t="shared" si="406"/>
        <v>6</v>
      </c>
      <c r="BS237" s="172">
        <f t="shared" si="407"/>
        <v>232.84488812394079</v>
      </c>
      <c r="BT237" s="172" t="str">
        <f t="shared" si="393"/>
        <v>hole</v>
      </c>
      <c r="BU237" s="172">
        <f t="shared" si="393"/>
        <v>310.58285412302484</v>
      </c>
      <c r="BV237" s="172" t="str">
        <f t="shared" si="393"/>
        <v>hole</v>
      </c>
      <c r="BW237" s="172">
        <f t="shared" si="393"/>
        <v>207.05523608201656</v>
      </c>
      <c r="BX237" s="172">
        <f t="shared" si="393"/>
        <v>0</v>
      </c>
      <c r="BY237" s="173">
        <f t="shared" si="393"/>
        <v>0</v>
      </c>
      <c r="BZ237" s="123" cm="1">
        <f t="array" ref="BZ237">IF(ISEVEN(BR237),SUM(BS237:BY237),SUM(ABS(BS237:BY237)))</f>
        <v>750.4829783289822</v>
      </c>
      <c r="CA237" s="112">
        <f t="shared" si="408"/>
        <v>15405.269207856698</v>
      </c>
      <c r="CB237" s="126">
        <f t="shared" si="409"/>
        <v>-707.71270212969944</v>
      </c>
      <c r="CC237" s="41">
        <f t="shared" si="394"/>
        <v>0</v>
      </c>
      <c r="CD237" s="41">
        <f t="shared" si="394"/>
        <v>-47.678010884107522</v>
      </c>
      <c r="CE237" s="41">
        <f t="shared" si="394"/>
        <v>0</v>
      </c>
      <c r="CF237" s="41">
        <f t="shared" si="394"/>
        <v>625.25150638244645</v>
      </c>
      <c r="CG237" s="41">
        <f t="shared" si="394"/>
        <v>0</v>
      </c>
      <c r="CH237" s="112">
        <f t="shared" si="394"/>
        <v>0</v>
      </c>
      <c r="CI237" s="196">
        <f t="shared" si="410"/>
        <v>-66.801860713149864</v>
      </c>
      <c r="CJ237" s="2">
        <f t="shared" si="411"/>
        <v>177.9367590233112</v>
      </c>
      <c r="CK237" s="200">
        <f t="shared" ref="CK237" si="602">(CI237-xc)*COS(RADIANS(p)) + (CJ237-yc)*SIN(RADIANS(p))</f>
        <v>-18.472220447945787</v>
      </c>
      <c r="CL237" s="201">
        <f t="shared" ref="CL237:CL268" si="603">-(CI237-xc)*SIN(RADIANS(p)) +(CJ237-yc)*COS(RADIANS(p))</f>
        <v>189.16330478763976</v>
      </c>
      <c r="CN237" s="126">
        <f t="shared" ref="CN237:CN268" si="604">+C237-yc</f>
        <v>177.9367590233112</v>
      </c>
      <c r="CO237" s="50">
        <f t="shared" si="415"/>
        <v>2.9075354929420519E-3</v>
      </c>
      <c r="CP237" s="40">
        <f t="shared" si="416"/>
        <v>25.5</v>
      </c>
      <c r="CQ237" s="41">
        <f t="shared" si="417"/>
        <v>392834.36480034579</v>
      </c>
      <c r="CR237" s="41">
        <f t="shared" ref="CR237:CR285" si="605">+CQ237*COS(RADIANS(p))</f>
        <v>379448.85841451533</v>
      </c>
      <c r="CS237" s="41">
        <f t="shared" ref="CS237:CS285" si="606">+CQ237*SIN(RADIANS(p))</f>
        <v>101673.01518108079</v>
      </c>
      <c r="CT237" s="41">
        <f t="shared" si="420"/>
        <v>71777800.055586934</v>
      </c>
      <c r="CU237" s="112">
        <f t="shared" si="421"/>
        <v>-1878126.350032263</v>
      </c>
    </row>
    <row r="238" spans="2:115" x14ac:dyDescent="0.25">
      <c r="B238" s="129">
        <v>28</v>
      </c>
      <c r="C238" s="114">
        <f>+$D$77-(B238-0.5)*$G$203</f>
        <v>157.40961896457463</v>
      </c>
      <c r="D238" s="41">
        <f t="shared" si="427"/>
        <v>-1730.7612875179143</v>
      </c>
      <c r="E238" s="41">
        <f t="shared" si="386"/>
        <v>1353.7041390823586</v>
      </c>
      <c r="F238" s="41">
        <f t="shared" si="386"/>
        <v>734.27935502511389</v>
      </c>
      <c r="G238" s="41">
        <f t="shared" si="386"/>
        <v>1029.8515539491186</v>
      </c>
      <c r="H238" s="41">
        <f t="shared" si="386"/>
        <v>2905.6826786696147</v>
      </c>
      <c r="I238" s="41">
        <f t="shared" si="386"/>
        <v>-1898.98705437576</v>
      </c>
      <c r="J238" s="41">
        <f t="shared" si="386"/>
        <v>-818.63491559001079</v>
      </c>
      <c r="K238" s="121">
        <f t="shared" si="386"/>
        <v>-848.09058218465145</v>
      </c>
      <c r="L238" s="126">
        <f t="shared" si="428"/>
        <v>-958.02062648665947</v>
      </c>
      <c r="M238" s="41">
        <f t="shared" si="387"/>
        <v>-60.509423290736407</v>
      </c>
      <c r="N238" s="41">
        <f t="shared" si="387"/>
        <v>-197.46920734396093</v>
      </c>
      <c r="O238" s="41">
        <f t="shared" si="387"/>
        <v>213.35497302139254</v>
      </c>
      <c r="P238" s="41">
        <f t="shared" si="387"/>
        <v>2132.9420176383596</v>
      </c>
      <c r="Q238" s="41">
        <f t="shared" si="387"/>
        <v>-1474.7229856638319</v>
      </c>
      <c r="R238" s="41">
        <f t="shared" si="387"/>
        <v>-611.57967950799423</v>
      </c>
      <c r="S238" s="112">
        <f t="shared" si="387"/>
        <v>-603.14160790633366</v>
      </c>
      <c r="T238" s="123">
        <f t="shared" si="429"/>
        <v>-958.02062648665913</v>
      </c>
      <c r="U238" s="41">
        <f t="shared" si="388"/>
        <v>929.44007037043036</v>
      </c>
      <c r="V238" s="41">
        <f t="shared" si="388"/>
        <v>527.22411894309721</v>
      </c>
      <c r="W238" s="41">
        <f t="shared" si="388"/>
        <v>784.90257967080083</v>
      </c>
      <c r="X238" s="41">
        <f t="shared" si="388"/>
        <v>2132.9420176383596</v>
      </c>
      <c r="Y238" s="41">
        <f t="shared" si="388"/>
        <v>-484.77349200266525</v>
      </c>
      <c r="Z238" s="41">
        <f t="shared" si="388"/>
        <v>113.11364677906394</v>
      </c>
      <c r="AA238" s="41">
        <f t="shared" si="388"/>
        <v>-31.594001256925331</v>
      </c>
      <c r="AB238" s="53"/>
      <c r="AC238" s="126" t="str">
        <f t="shared" si="430"/>
        <v/>
      </c>
      <c r="AD238" s="41" t="str">
        <f t="shared" si="389"/>
        <v/>
      </c>
      <c r="AE238" s="41">
        <f t="shared" si="389"/>
        <v>734.27935502511389</v>
      </c>
      <c r="AF238" s="41" t="str">
        <f t="shared" si="389"/>
        <v/>
      </c>
      <c r="AG238" s="41" t="str">
        <f t="shared" si="389"/>
        <v/>
      </c>
      <c r="AH238" s="41" t="str">
        <f t="shared" si="389"/>
        <v/>
      </c>
      <c r="AI238" s="41">
        <f t="shared" si="389"/>
        <v>-818.63491559001079</v>
      </c>
      <c r="AJ238" s="112" t="str">
        <f t="shared" si="389"/>
        <v/>
      </c>
      <c r="AK238" s="126" t="str">
        <f t="shared" si="431"/>
        <v/>
      </c>
      <c r="AL238" s="41" t="str">
        <f t="shared" si="390"/>
        <v/>
      </c>
      <c r="AM238" s="41">
        <f t="shared" si="390"/>
        <v>-197.46920734396093</v>
      </c>
      <c r="AN238" s="41" t="str">
        <f t="shared" si="390"/>
        <v/>
      </c>
      <c r="AO238" s="41" t="str">
        <f t="shared" si="390"/>
        <v/>
      </c>
      <c r="AP238" s="41" t="str">
        <f t="shared" si="390"/>
        <v/>
      </c>
      <c r="AQ238" s="41" t="str">
        <f t="shared" si="390"/>
        <v/>
      </c>
      <c r="AR238" s="112">
        <f t="shared" si="390"/>
        <v>-603.14160790633366</v>
      </c>
      <c r="AS238" s="123" t="str">
        <f t="shared" si="432"/>
        <v/>
      </c>
      <c r="AT238" s="41" t="str">
        <f t="shared" si="391"/>
        <v/>
      </c>
      <c r="AU238" s="41">
        <f t="shared" si="391"/>
        <v>527.22411894309721</v>
      </c>
      <c r="AV238" s="41" t="str">
        <f t="shared" si="391"/>
        <v/>
      </c>
      <c r="AW238" s="41" t="str">
        <f t="shared" si="391"/>
        <v/>
      </c>
      <c r="AX238" s="41" t="str">
        <f t="shared" si="391"/>
        <v/>
      </c>
      <c r="AY238" s="41">
        <f t="shared" si="391"/>
        <v>113.11364677906394</v>
      </c>
      <c r="AZ238" s="41" t="str">
        <f t="shared" si="391"/>
        <v/>
      </c>
      <c r="BA238" s="53"/>
      <c r="BB238" s="147" cm="1">
        <f t="array" ref="BB238:BG238">IFERROR(_xlfn._xlws.SORT(_xlfn.UNIQUE(_xlfn._xlws.FILTER($AC238:$AZ238,ISNUMBER($AC238:$AZ238)),TRUE),,,TRUE),"")</f>
        <v>-818.63491559001079</v>
      </c>
      <c r="BC238" s="51">
        <v>-603.14160790633366</v>
      </c>
      <c r="BD238" s="51">
        <v>-197.46920734396093</v>
      </c>
      <c r="BE238" s="51">
        <v>113.11364677906394</v>
      </c>
      <c r="BF238" s="51">
        <v>527.22411894309721</v>
      </c>
      <c r="BG238" s="51">
        <v>734.27935502511389</v>
      </c>
      <c r="BH238" s="51"/>
      <c r="BI238" s="51"/>
      <c r="BJ238" s="51">
        <f t="shared" si="433"/>
        <v>157.40961896457463</v>
      </c>
      <c r="BK238" s="51">
        <f t="shared" si="392"/>
        <v>157.40961896457463</v>
      </c>
      <c r="BL238" s="51">
        <f t="shared" si="392"/>
        <v>157.40961896457463</v>
      </c>
      <c r="BM238" s="51">
        <f t="shared" si="392"/>
        <v>157.40961896457463</v>
      </c>
      <c r="BN238" s="51">
        <f t="shared" si="392"/>
        <v>157.40961896457463</v>
      </c>
      <c r="BO238" s="51">
        <f t="shared" si="392"/>
        <v>157.40961896457463</v>
      </c>
      <c r="BP238" s="51" t="str">
        <f t="shared" si="392"/>
        <v/>
      </c>
      <c r="BQ238" s="148" t="str">
        <f t="shared" si="392"/>
        <v/>
      </c>
      <c r="BR238" s="170">
        <f t="shared" si="406"/>
        <v>6</v>
      </c>
      <c r="BS238" s="172">
        <f t="shared" si="407"/>
        <v>215.49330768367713</v>
      </c>
      <c r="BT238" s="172" t="str">
        <f t="shared" si="393"/>
        <v>hole</v>
      </c>
      <c r="BU238" s="172">
        <f t="shared" si="393"/>
        <v>310.58285412302484</v>
      </c>
      <c r="BV238" s="172" t="str">
        <f t="shared" si="393"/>
        <v>hole</v>
      </c>
      <c r="BW238" s="172">
        <f t="shared" si="393"/>
        <v>207.05523608201668</v>
      </c>
      <c r="BX238" s="172">
        <f t="shared" si="393"/>
        <v>0</v>
      </c>
      <c r="BY238" s="173">
        <f t="shared" si="393"/>
        <v>0</v>
      </c>
      <c r="BZ238" s="123" cm="1">
        <f t="array" ref="BZ238">IF(ISEVEN(BR238),SUM(BS238:BY238),SUM(ABS(BS238:BY238)))</f>
        <v>733.13139788871865</v>
      </c>
      <c r="CA238" s="112">
        <f t="shared" si="408"/>
        <v>15049.090885918975</v>
      </c>
      <c r="CB238" s="126">
        <f t="shared" si="409"/>
        <v>-710.88826174817223</v>
      </c>
      <c r="CC238" s="41">
        <f t="shared" si="394"/>
        <v>0</v>
      </c>
      <c r="CD238" s="41">
        <f t="shared" si="394"/>
        <v>-42.177780282448509</v>
      </c>
      <c r="CE238" s="41">
        <f t="shared" si="394"/>
        <v>0</v>
      </c>
      <c r="CF238" s="41">
        <f t="shared" si="394"/>
        <v>630.75173698410549</v>
      </c>
      <c r="CG238" s="41">
        <f t="shared" si="394"/>
        <v>0</v>
      </c>
      <c r="CH238" s="112">
        <f t="shared" si="394"/>
        <v>0</v>
      </c>
      <c r="CI238" s="196">
        <f t="shared" si="410"/>
        <v>-48.682826285584113</v>
      </c>
      <c r="CJ238" s="2">
        <f t="shared" si="411"/>
        <v>157.40961896457463</v>
      </c>
      <c r="CK238" s="200">
        <f t="shared" ref="CK238" si="607">(CI238-xc)*COS(RADIANS(p)) + (CJ238-yc)*SIN(RADIANS(p))</f>
        <v>-6.283391935627165</v>
      </c>
      <c r="CL238" s="201">
        <f t="shared" ref="CL238:CL269" si="608">-(CI238-xc)*SIN(RADIANS(p)) +(CJ238-yc)*COS(RADIANS(p))</f>
        <v>164.64605887633093</v>
      </c>
      <c r="CN238" s="126">
        <f t="shared" ref="CN238:CN269" si="609">+C238-yc</f>
        <v>157.40961896457463</v>
      </c>
      <c r="CO238" s="50">
        <f t="shared" si="415"/>
        <v>2.8415354929420518E-3</v>
      </c>
      <c r="CP238" s="40">
        <f t="shared" si="416"/>
        <v>25.5</v>
      </c>
      <c r="CQ238" s="41">
        <f t="shared" si="417"/>
        <v>383751.81759093388</v>
      </c>
      <c r="CR238" s="41">
        <f t="shared" ref="CR238:CR286" si="610">+CQ238*COS(RADIANS(p))</f>
        <v>370675.79149645462</v>
      </c>
      <c r="CS238" s="41">
        <f t="shared" ref="CS238:CS286" si="611">+CQ238*SIN(RADIANS(p))</f>
        <v>99322.278985242228</v>
      </c>
      <c r="CT238" s="41">
        <f t="shared" si="420"/>
        <v>61030308.190755837</v>
      </c>
      <c r="CU238" s="112">
        <f t="shared" si="421"/>
        <v>-624080.80680398247</v>
      </c>
    </row>
    <row r="239" spans="2:115" x14ac:dyDescent="0.25">
      <c r="B239" s="129">
        <v>29</v>
      </c>
      <c r="C239" s="114">
        <f>+$D$77-(B239-0.5)*$G$203</f>
        <v>136.88247890583818</v>
      </c>
      <c r="D239" s="41">
        <f t="shared" si="427"/>
        <v>-1807.3696171512011</v>
      </c>
      <c r="E239" s="41">
        <f t="shared" si="386"/>
        <v>1389.2581885981726</v>
      </c>
      <c r="F239" s="41">
        <f t="shared" si="386"/>
        <v>739.77958562677281</v>
      </c>
      <c r="G239" s="41">
        <f t="shared" si="386"/>
        <v>1018.000204110514</v>
      </c>
      <c r="H239" s="41">
        <f t="shared" si="386"/>
        <v>2829.0743490363279</v>
      </c>
      <c r="I239" s="41">
        <f t="shared" si="386"/>
        <v>-1863.4330048599459</v>
      </c>
      <c r="J239" s="41">
        <f t="shared" si="386"/>
        <v>-813.13468498835186</v>
      </c>
      <c r="K239" s="121">
        <f t="shared" si="386"/>
        <v>-859.94193202325607</v>
      </c>
      <c r="L239" s="126">
        <f t="shared" si="428"/>
        <v>-1034.6289561199462</v>
      </c>
      <c r="M239" s="41">
        <f t="shared" si="387"/>
        <v>-24.955373774922471</v>
      </c>
      <c r="N239" s="41">
        <f t="shared" si="387"/>
        <v>-191.96897674230195</v>
      </c>
      <c r="O239" s="41">
        <f t="shared" si="387"/>
        <v>201.50362318278792</v>
      </c>
      <c r="P239" s="41">
        <f t="shared" si="387"/>
        <v>2056.3336880050724</v>
      </c>
      <c r="Q239" s="41">
        <f t="shared" si="387"/>
        <v>-1439.168936148018</v>
      </c>
      <c r="R239" s="41">
        <f t="shared" si="387"/>
        <v>-606.07944890633519</v>
      </c>
      <c r="S239" s="112">
        <f t="shared" si="387"/>
        <v>-614.99295774493828</v>
      </c>
      <c r="T239" s="123">
        <f t="shared" si="429"/>
        <v>-1034.628956119946</v>
      </c>
      <c r="U239" s="41">
        <f t="shared" si="388"/>
        <v>964.99411988624422</v>
      </c>
      <c r="V239" s="41">
        <f t="shared" si="388"/>
        <v>532.72434954475614</v>
      </c>
      <c r="W239" s="41">
        <f t="shared" si="388"/>
        <v>773.05122983219621</v>
      </c>
      <c r="X239" s="41">
        <f t="shared" si="388"/>
        <v>2056.3336880050729</v>
      </c>
      <c r="Y239" s="41">
        <f t="shared" si="388"/>
        <v>-449.21944248685139</v>
      </c>
      <c r="Z239" s="41">
        <f t="shared" si="388"/>
        <v>118.61387738072293</v>
      </c>
      <c r="AA239" s="41">
        <f t="shared" si="388"/>
        <v>-43.445351095529979</v>
      </c>
      <c r="AB239" s="53"/>
      <c r="AC239" s="126" t="str">
        <f t="shared" si="430"/>
        <v/>
      </c>
      <c r="AD239" s="41" t="str">
        <f t="shared" si="389"/>
        <v/>
      </c>
      <c r="AE239" s="41">
        <f t="shared" si="389"/>
        <v>739.77958562677281</v>
      </c>
      <c r="AF239" s="41" t="str">
        <f t="shared" si="389"/>
        <v/>
      </c>
      <c r="AG239" s="41" t="str">
        <f t="shared" si="389"/>
        <v/>
      </c>
      <c r="AH239" s="41" t="str">
        <f t="shared" si="389"/>
        <v/>
      </c>
      <c r="AI239" s="41">
        <f t="shared" si="389"/>
        <v>-813.13468498835186</v>
      </c>
      <c r="AJ239" s="112" t="str">
        <f t="shared" si="389"/>
        <v/>
      </c>
      <c r="AK239" s="126" t="str">
        <f t="shared" si="431"/>
        <v/>
      </c>
      <c r="AL239" s="41" t="str">
        <f t="shared" si="390"/>
        <v/>
      </c>
      <c r="AM239" s="41">
        <f t="shared" si="390"/>
        <v>-191.96897674230195</v>
      </c>
      <c r="AN239" s="41" t="str">
        <f t="shared" si="390"/>
        <v/>
      </c>
      <c r="AO239" s="41" t="str">
        <f t="shared" si="390"/>
        <v/>
      </c>
      <c r="AP239" s="41" t="str">
        <f t="shared" si="390"/>
        <v/>
      </c>
      <c r="AQ239" s="41">
        <f t="shared" si="390"/>
        <v>-606.07944890633519</v>
      </c>
      <c r="AR239" s="112" t="str">
        <f t="shared" si="390"/>
        <v/>
      </c>
      <c r="AS239" s="123" t="str">
        <f t="shared" si="432"/>
        <v/>
      </c>
      <c r="AT239" s="41" t="str">
        <f t="shared" si="391"/>
        <v/>
      </c>
      <c r="AU239" s="41">
        <f t="shared" si="391"/>
        <v>532.72434954475614</v>
      </c>
      <c r="AV239" s="41" t="str">
        <f t="shared" si="391"/>
        <v/>
      </c>
      <c r="AW239" s="41" t="str">
        <f t="shared" si="391"/>
        <v/>
      </c>
      <c r="AX239" s="41" t="str">
        <f t="shared" si="391"/>
        <v/>
      </c>
      <c r="AY239" s="41">
        <f t="shared" si="391"/>
        <v>118.61387738072293</v>
      </c>
      <c r="AZ239" s="41" t="str">
        <f t="shared" si="391"/>
        <v/>
      </c>
      <c r="BA239" s="53"/>
      <c r="BB239" s="147" cm="1">
        <f t="array" ref="BB239:BG239">IFERROR(_xlfn._xlws.SORT(_xlfn.UNIQUE(_xlfn._xlws.FILTER($AC239:$AZ239,ISNUMBER($AC239:$AZ239)),TRUE),,,TRUE),"")</f>
        <v>-813.13468498835186</v>
      </c>
      <c r="BC239" s="51">
        <v>-606.07944890633519</v>
      </c>
      <c r="BD239" s="51">
        <v>-191.96897674230195</v>
      </c>
      <c r="BE239" s="51">
        <v>118.61387738072293</v>
      </c>
      <c r="BF239" s="51">
        <v>532.72434954475614</v>
      </c>
      <c r="BG239" s="51">
        <v>739.77958562677281</v>
      </c>
      <c r="BH239" s="51"/>
      <c r="BI239" s="51"/>
      <c r="BJ239" s="51">
        <f t="shared" si="433"/>
        <v>136.88247890583818</v>
      </c>
      <c r="BK239" s="51">
        <f t="shared" si="392"/>
        <v>136.88247890583818</v>
      </c>
      <c r="BL239" s="51">
        <f t="shared" si="392"/>
        <v>136.88247890583818</v>
      </c>
      <c r="BM239" s="51">
        <f t="shared" si="392"/>
        <v>136.88247890583818</v>
      </c>
      <c r="BN239" s="51">
        <f t="shared" si="392"/>
        <v>136.88247890583818</v>
      </c>
      <c r="BO239" s="51">
        <f t="shared" si="392"/>
        <v>136.88247890583818</v>
      </c>
      <c r="BP239" s="51" t="str">
        <f t="shared" si="392"/>
        <v/>
      </c>
      <c r="BQ239" s="148" t="str">
        <f t="shared" si="392"/>
        <v/>
      </c>
      <c r="BR239" s="170">
        <f t="shared" si="406"/>
        <v>6</v>
      </c>
      <c r="BS239" s="172">
        <f t="shared" si="407"/>
        <v>207.05523608201668</v>
      </c>
      <c r="BT239" s="172" t="str">
        <f t="shared" si="393"/>
        <v>hole</v>
      </c>
      <c r="BU239" s="172">
        <f t="shared" si="393"/>
        <v>310.58285412302484</v>
      </c>
      <c r="BV239" s="172" t="str">
        <f t="shared" si="393"/>
        <v>hole</v>
      </c>
      <c r="BW239" s="172">
        <f t="shared" si="393"/>
        <v>207.05523608201668</v>
      </c>
      <c r="BX239" s="172">
        <f t="shared" si="393"/>
        <v>0</v>
      </c>
      <c r="BY239" s="173">
        <f t="shared" si="393"/>
        <v>0</v>
      </c>
      <c r="BZ239" s="123" cm="1">
        <f t="array" ref="BZ239">IF(ISEVEN(BR239),SUM(BS239:BY239),SUM(ABS(BS239:BY239)))</f>
        <v>724.6933262870582</v>
      </c>
      <c r="CA239" s="112">
        <f t="shared" si="408"/>
        <v>14875.881408326044</v>
      </c>
      <c r="CB239" s="126">
        <f t="shared" si="409"/>
        <v>-709.60706694734358</v>
      </c>
      <c r="CC239" s="41">
        <f t="shared" si="394"/>
        <v>0</v>
      </c>
      <c r="CD239" s="41">
        <f t="shared" si="394"/>
        <v>-36.677549680789525</v>
      </c>
      <c r="CE239" s="41">
        <f t="shared" si="394"/>
        <v>0</v>
      </c>
      <c r="CF239" s="41">
        <f t="shared" si="394"/>
        <v>636.25196758576453</v>
      </c>
      <c r="CG239" s="41">
        <f t="shared" si="394"/>
        <v>0</v>
      </c>
      <c r="CH239" s="112">
        <f t="shared" si="394"/>
        <v>0</v>
      </c>
      <c r="CI239" s="196">
        <f t="shared" si="410"/>
        <v>-36.677549680789525</v>
      </c>
      <c r="CJ239" s="2">
        <f t="shared" si="411"/>
        <v>136.88247890583818</v>
      </c>
      <c r="CK239" s="200">
        <f t="shared" ref="CK239" si="612">(CI239-xc)*COS(RADIANS(p)) + (CJ239-yc)*SIN(RADIANS(p))</f>
        <v>0</v>
      </c>
      <c r="CL239" s="201">
        <f t="shared" ref="CL239:CL270" si="613">-(CI239-xc)*SIN(RADIANS(p)) +(CJ239-yc)*COS(RADIANS(p))</f>
        <v>141.71116992669991</v>
      </c>
      <c r="CN239" s="126">
        <f t="shared" ref="CN239:CN270" si="614">+C239-yc</f>
        <v>136.88247890583818</v>
      </c>
      <c r="CO239" s="50">
        <f t="shared" si="415"/>
        <v>2.7755354929420517E-3</v>
      </c>
      <c r="CP239" s="40">
        <f t="shared" si="416"/>
        <v>25.5</v>
      </c>
      <c r="CQ239" s="41">
        <f t="shared" si="417"/>
        <v>379334.97591231414</v>
      </c>
      <c r="CR239" s="41">
        <f t="shared" ref="CR239:CR287" si="615">+CQ239*COS(RADIANS(p))</f>
        <v>366409.45004844584</v>
      </c>
      <c r="CS239" s="41">
        <f t="shared" ref="CS239:CS287" si="616">+CQ239*SIN(RADIANS(p))</f>
        <v>98179.116239612849</v>
      </c>
      <c r="CT239" s="41">
        <f t="shared" si="420"/>
        <v>51924311.838563971</v>
      </c>
      <c r="CU239" s="112">
        <f t="shared" si="421"/>
        <v>0</v>
      </c>
    </row>
    <row r="240" spans="2:115" x14ac:dyDescent="0.25">
      <c r="B240" s="129">
        <v>30</v>
      </c>
      <c r="C240" s="114">
        <f>+$D$77-(B240-0.5)*$G$203</f>
        <v>116.35533884710173</v>
      </c>
      <c r="D240" s="41">
        <f t="shared" si="427"/>
        <v>-1883.9779467844878</v>
      </c>
      <c r="E240" s="41">
        <f t="shared" si="386"/>
        <v>1424.8122381139865</v>
      </c>
      <c r="F240" s="41">
        <f t="shared" si="386"/>
        <v>745.27981622843174</v>
      </c>
      <c r="G240" s="41">
        <f t="shared" si="386"/>
        <v>1006.1488542719093</v>
      </c>
      <c r="H240" s="41">
        <f t="shared" si="386"/>
        <v>2752.4660194030412</v>
      </c>
      <c r="I240" s="41">
        <f t="shared" si="386"/>
        <v>-1827.878955344132</v>
      </c>
      <c r="J240" s="41">
        <f t="shared" si="386"/>
        <v>-807.63445438669294</v>
      </c>
      <c r="K240" s="121">
        <f t="shared" si="386"/>
        <v>-871.79328186186069</v>
      </c>
      <c r="L240" s="126">
        <f t="shared" si="428"/>
        <v>-1111.2372857532332</v>
      </c>
      <c r="M240" s="41">
        <f t="shared" si="387"/>
        <v>10.598675740891464</v>
      </c>
      <c r="N240" s="41">
        <f t="shared" si="387"/>
        <v>-186.46874614064299</v>
      </c>
      <c r="O240" s="41">
        <f t="shared" si="387"/>
        <v>189.65227334418327</v>
      </c>
      <c r="P240" s="41">
        <f t="shared" si="387"/>
        <v>1979.7253583717857</v>
      </c>
      <c r="Q240" s="41">
        <f t="shared" si="387"/>
        <v>-1403.6148866322042</v>
      </c>
      <c r="R240" s="41">
        <f t="shared" si="387"/>
        <v>-600.57921830467626</v>
      </c>
      <c r="S240" s="112">
        <f t="shared" si="387"/>
        <v>-626.84430758354301</v>
      </c>
      <c r="T240" s="123">
        <f t="shared" si="429"/>
        <v>-1111.237285753233</v>
      </c>
      <c r="U240" s="41">
        <f t="shared" si="388"/>
        <v>1000.5481694020581</v>
      </c>
      <c r="V240" s="41">
        <f t="shared" si="388"/>
        <v>538.22458014641518</v>
      </c>
      <c r="W240" s="41">
        <f t="shared" si="388"/>
        <v>761.19987999359159</v>
      </c>
      <c r="X240" s="41">
        <f t="shared" si="388"/>
        <v>1979.7253583717859</v>
      </c>
      <c r="Y240" s="41">
        <f t="shared" si="388"/>
        <v>-413.66539297103742</v>
      </c>
      <c r="Z240" s="41">
        <f t="shared" si="388"/>
        <v>124.11410798238188</v>
      </c>
      <c r="AA240" s="41">
        <f t="shared" si="388"/>
        <v>-55.29670093413462</v>
      </c>
      <c r="AB240" s="53"/>
      <c r="AC240" s="126" t="str">
        <f t="shared" si="430"/>
        <v/>
      </c>
      <c r="AD240" s="41" t="str">
        <f t="shared" si="389"/>
        <v/>
      </c>
      <c r="AE240" s="41">
        <f t="shared" si="389"/>
        <v>745.27981622843174</v>
      </c>
      <c r="AF240" s="41" t="str">
        <f t="shared" si="389"/>
        <v/>
      </c>
      <c r="AG240" s="41" t="str">
        <f t="shared" si="389"/>
        <v/>
      </c>
      <c r="AH240" s="41" t="str">
        <f t="shared" si="389"/>
        <v/>
      </c>
      <c r="AI240" s="41">
        <f t="shared" si="389"/>
        <v>-807.63445438669294</v>
      </c>
      <c r="AJ240" s="112" t="str">
        <f t="shared" si="389"/>
        <v/>
      </c>
      <c r="AK240" s="126" t="str">
        <f t="shared" si="431"/>
        <v/>
      </c>
      <c r="AL240" s="41" t="str">
        <f t="shared" si="390"/>
        <v/>
      </c>
      <c r="AM240" s="41">
        <f t="shared" si="390"/>
        <v>-186.46874614064299</v>
      </c>
      <c r="AN240" s="41" t="str">
        <f t="shared" si="390"/>
        <v/>
      </c>
      <c r="AO240" s="41" t="str">
        <f t="shared" si="390"/>
        <v/>
      </c>
      <c r="AP240" s="41" t="str">
        <f t="shared" si="390"/>
        <v/>
      </c>
      <c r="AQ240" s="41">
        <f t="shared" si="390"/>
        <v>-600.57921830467626</v>
      </c>
      <c r="AR240" s="112" t="str">
        <f t="shared" si="390"/>
        <v/>
      </c>
      <c r="AS240" s="123" t="str">
        <f t="shared" si="432"/>
        <v/>
      </c>
      <c r="AT240" s="41" t="str">
        <f t="shared" si="391"/>
        <v/>
      </c>
      <c r="AU240" s="41">
        <f t="shared" si="391"/>
        <v>538.22458014641518</v>
      </c>
      <c r="AV240" s="41" t="str">
        <f t="shared" si="391"/>
        <v/>
      </c>
      <c r="AW240" s="41" t="str">
        <f t="shared" si="391"/>
        <v/>
      </c>
      <c r="AX240" s="41" t="str">
        <f t="shared" si="391"/>
        <v/>
      </c>
      <c r="AY240" s="41">
        <f t="shared" si="391"/>
        <v>124.11410798238188</v>
      </c>
      <c r="AZ240" s="41" t="str">
        <f t="shared" si="391"/>
        <v/>
      </c>
      <c r="BA240" s="53"/>
      <c r="BB240" s="147" cm="1">
        <f t="array" ref="BB240:BG240">IFERROR(_xlfn._xlws.SORT(_xlfn.UNIQUE(_xlfn._xlws.FILTER($AC240:$AZ240,ISNUMBER($AC240:$AZ240)),TRUE),,,TRUE),"")</f>
        <v>-807.63445438669294</v>
      </c>
      <c r="BC240" s="51">
        <v>-600.57921830467626</v>
      </c>
      <c r="BD240" s="51">
        <v>-186.46874614064299</v>
      </c>
      <c r="BE240" s="51">
        <v>124.11410798238188</v>
      </c>
      <c r="BF240" s="51">
        <v>538.22458014641518</v>
      </c>
      <c r="BG240" s="51">
        <v>745.27981622843174</v>
      </c>
      <c r="BH240" s="51"/>
      <c r="BI240" s="51"/>
      <c r="BJ240" s="51">
        <f t="shared" si="433"/>
        <v>116.35533884710173</v>
      </c>
      <c r="BK240" s="51">
        <f t="shared" si="392"/>
        <v>116.35533884710173</v>
      </c>
      <c r="BL240" s="51">
        <f t="shared" si="392"/>
        <v>116.35533884710173</v>
      </c>
      <c r="BM240" s="51">
        <f t="shared" si="392"/>
        <v>116.35533884710173</v>
      </c>
      <c r="BN240" s="51">
        <f t="shared" si="392"/>
        <v>116.35533884710173</v>
      </c>
      <c r="BO240" s="51">
        <f t="shared" si="392"/>
        <v>116.35533884710173</v>
      </c>
      <c r="BP240" s="51" t="str">
        <f t="shared" si="392"/>
        <v/>
      </c>
      <c r="BQ240" s="148" t="str">
        <f t="shared" si="392"/>
        <v/>
      </c>
      <c r="BR240" s="170">
        <f t="shared" si="406"/>
        <v>6</v>
      </c>
      <c r="BS240" s="172">
        <f t="shared" si="407"/>
        <v>207.05523608201668</v>
      </c>
      <c r="BT240" s="172" t="str">
        <f t="shared" si="393"/>
        <v>hole</v>
      </c>
      <c r="BU240" s="172">
        <f t="shared" si="393"/>
        <v>310.58285412302484</v>
      </c>
      <c r="BV240" s="172" t="str">
        <f t="shared" si="393"/>
        <v>hole</v>
      </c>
      <c r="BW240" s="172">
        <f t="shared" si="393"/>
        <v>207.05523608201656</v>
      </c>
      <c r="BX240" s="172">
        <f t="shared" si="393"/>
        <v>0</v>
      </c>
      <c r="BY240" s="173">
        <f t="shared" si="393"/>
        <v>0</v>
      </c>
      <c r="BZ240" s="123" cm="1">
        <f t="array" ref="BZ240">IF(ISEVEN(BR240),SUM(BS240:BY240),SUM(ABS(BS240:BY240)))</f>
        <v>724.69332628705808</v>
      </c>
      <c r="CA240" s="112">
        <f t="shared" si="408"/>
        <v>14875.881408326042</v>
      </c>
      <c r="CB240" s="126">
        <f t="shared" si="409"/>
        <v>-704.10683634568454</v>
      </c>
      <c r="CC240" s="41">
        <f t="shared" si="394"/>
        <v>0</v>
      </c>
      <c r="CD240" s="41">
        <f t="shared" si="394"/>
        <v>-31.177319079130569</v>
      </c>
      <c r="CE240" s="41">
        <f t="shared" si="394"/>
        <v>0</v>
      </c>
      <c r="CF240" s="41">
        <f t="shared" si="394"/>
        <v>641.75219818742346</v>
      </c>
      <c r="CG240" s="41">
        <f t="shared" si="394"/>
        <v>0</v>
      </c>
      <c r="CH240" s="112">
        <f t="shared" si="394"/>
        <v>0</v>
      </c>
      <c r="CI240" s="196">
        <f t="shared" si="410"/>
        <v>-31.177319079130651</v>
      </c>
      <c r="CJ240" s="2">
        <f t="shared" si="411"/>
        <v>116.35533884710173</v>
      </c>
      <c r="CK240" s="200">
        <f t="shared" ref="CK240" si="617">(CI240-xc)*COS(RADIANS(p)) + (CJ240-yc)*SIN(RADIANS(p))</f>
        <v>-9.9475983006414026E-14</v>
      </c>
      <c r="CL240" s="201">
        <f t="shared" ref="CL240:CL271" si="618">-(CI240-xc)*SIN(RADIANS(p)) +(CJ240-yc)*COS(RADIANS(p))</f>
        <v>120.45991077194847</v>
      </c>
      <c r="CN240" s="126">
        <f t="shared" ref="CN240:CN271" si="619">+C240-yc</f>
        <v>116.35533884710173</v>
      </c>
      <c r="CO240" s="50">
        <f t="shared" si="415"/>
        <v>2.7095354929420517E-3</v>
      </c>
      <c r="CP240" s="40">
        <f t="shared" si="416"/>
        <v>25.5</v>
      </c>
      <c r="CQ240" s="41">
        <f t="shared" si="417"/>
        <v>379334.97591231408</v>
      </c>
      <c r="CR240" s="41">
        <f t="shared" ref="CR240:CR288" si="620">+CQ240*COS(RADIANS(p))</f>
        <v>366409.45004844578</v>
      </c>
      <c r="CS240" s="41">
        <f t="shared" ref="CS240:CS288" si="621">+CQ240*SIN(RADIANS(p))</f>
        <v>98179.116239612835</v>
      </c>
      <c r="CT240" s="41">
        <f t="shared" si="420"/>
        <v>44137649.658834487</v>
      </c>
      <c r="CU240" s="112">
        <f t="shared" si="421"/>
        <v>-9.7664640986364741E-9</v>
      </c>
    </row>
    <row r="241" spans="2:99" x14ac:dyDescent="0.25">
      <c r="B241" s="129">
        <v>31</v>
      </c>
      <c r="C241" s="114">
        <f>+$D$77-(B241-0.5)*$G$203</f>
        <v>95.828198788365285</v>
      </c>
      <c r="D241" s="41">
        <f t="shared" si="427"/>
        <v>-1960.586276417775</v>
      </c>
      <c r="E241" s="41">
        <f t="shared" si="386"/>
        <v>1460.3662876298004</v>
      </c>
      <c r="F241" s="41">
        <f t="shared" si="386"/>
        <v>750.78004683009078</v>
      </c>
      <c r="G241" s="41">
        <f t="shared" si="386"/>
        <v>994.29750443330465</v>
      </c>
      <c r="H241" s="41">
        <f t="shared" si="386"/>
        <v>2675.857689769754</v>
      </c>
      <c r="I241" s="41">
        <f t="shared" si="386"/>
        <v>-1792.3249058283182</v>
      </c>
      <c r="J241" s="41">
        <f t="shared" si="386"/>
        <v>-802.13422378503378</v>
      </c>
      <c r="K241" s="121">
        <f t="shared" si="386"/>
        <v>-883.64463170046542</v>
      </c>
      <c r="L241" s="126">
        <f t="shared" si="428"/>
        <v>-1187.84561538652</v>
      </c>
      <c r="M241" s="41">
        <f t="shared" si="387"/>
        <v>46.152725256705402</v>
      </c>
      <c r="N241" s="41">
        <f t="shared" si="387"/>
        <v>-180.96851553898401</v>
      </c>
      <c r="O241" s="41">
        <f t="shared" si="387"/>
        <v>177.80092350557862</v>
      </c>
      <c r="P241" s="41">
        <f t="shared" si="387"/>
        <v>1903.1170287384989</v>
      </c>
      <c r="Q241" s="41">
        <f t="shared" si="387"/>
        <v>-1368.0608371163901</v>
      </c>
      <c r="R241" s="41">
        <f t="shared" si="387"/>
        <v>-595.07898770301722</v>
      </c>
      <c r="S241" s="112">
        <f t="shared" si="387"/>
        <v>-638.69565742214763</v>
      </c>
      <c r="T241" s="123">
        <f t="shared" si="429"/>
        <v>-1187.8456153865197</v>
      </c>
      <c r="U241" s="41">
        <f t="shared" si="388"/>
        <v>1036.1022189178723</v>
      </c>
      <c r="V241" s="41">
        <f t="shared" si="388"/>
        <v>543.72481074807411</v>
      </c>
      <c r="W241" s="41">
        <f t="shared" si="388"/>
        <v>749.34853015498686</v>
      </c>
      <c r="X241" s="41">
        <f t="shared" si="388"/>
        <v>1903.1170287384994</v>
      </c>
      <c r="Y241" s="41">
        <f t="shared" si="388"/>
        <v>-378.1113434552235</v>
      </c>
      <c r="Z241" s="41">
        <f t="shared" si="388"/>
        <v>129.61433858404087</v>
      </c>
      <c r="AA241" s="41">
        <f t="shared" si="388"/>
        <v>-67.148050772739268</v>
      </c>
      <c r="AB241" s="53"/>
      <c r="AC241" s="126" t="str">
        <f t="shared" si="430"/>
        <v/>
      </c>
      <c r="AD241" s="41" t="str">
        <f t="shared" si="389"/>
        <v/>
      </c>
      <c r="AE241" s="41">
        <f t="shared" si="389"/>
        <v>750.78004683009078</v>
      </c>
      <c r="AF241" s="41" t="str">
        <f t="shared" si="389"/>
        <v/>
      </c>
      <c r="AG241" s="41" t="str">
        <f t="shared" si="389"/>
        <v/>
      </c>
      <c r="AH241" s="41" t="str">
        <f t="shared" si="389"/>
        <v/>
      </c>
      <c r="AI241" s="41">
        <f t="shared" si="389"/>
        <v>-802.13422378503378</v>
      </c>
      <c r="AJ241" s="112" t="str">
        <f t="shared" si="389"/>
        <v/>
      </c>
      <c r="AK241" s="126" t="str">
        <f t="shared" si="431"/>
        <v/>
      </c>
      <c r="AL241" s="41" t="str">
        <f t="shared" si="390"/>
        <v/>
      </c>
      <c r="AM241" s="41">
        <f t="shared" si="390"/>
        <v>-180.96851553898401</v>
      </c>
      <c r="AN241" s="41" t="str">
        <f t="shared" si="390"/>
        <v/>
      </c>
      <c r="AO241" s="41" t="str">
        <f t="shared" si="390"/>
        <v/>
      </c>
      <c r="AP241" s="41" t="str">
        <f t="shared" si="390"/>
        <v/>
      </c>
      <c r="AQ241" s="41">
        <f t="shared" si="390"/>
        <v>-595.07898770301722</v>
      </c>
      <c r="AR241" s="112" t="str">
        <f t="shared" si="390"/>
        <v/>
      </c>
      <c r="AS241" s="123" t="str">
        <f t="shared" si="432"/>
        <v/>
      </c>
      <c r="AT241" s="41" t="str">
        <f t="shared" si="391"/>
        <v/>
      </c>
      <c r="AU241" s="41">
        <f t="shared" si="391"/>
        <v>543.72481074807411</v>
      </c>
      <c r="AV241" s="41" t="str">
        <f t="shared" si="391"/>
        <v/>
      </c>
      <c r="AW241" s="41" t="str">
        <f t="shared" si="391"/>
        <v/>
      </c>
      <c r="AX241" s="41" t="str">
        <f t="shared" si="391"/>
        <v/>
      </c>
      <c r="AY241" s="41">
        <f t="shared" si="391"/>
        <v>129.61433858404087</v>
      </c>
      <c r="AZ241" s="41" t="str">
        <f t="shared" si="391"/>
        <v/>
      </c>
      <c r="BA241" s="53"/>
      <c r="BB241" s="147" cm="1">
        <f t="array" ref="BB241:BG241">IFERROR(_xlfn._xlws.SORT(_xlfn.UNIQUE(_xlfn._xlws.FILTER($AC241:$AZ241,ISNUMBER($AC241:$AZ241)),TRUE),,,TRUE),"")</f>
        <v>-802.13422378503378</v>
      </c>
      <c r="BC241" s="51">
        <v>-595.07898770301722</v>
      </c>
      <c r="BD241" s="51">
        <v>-180.96851553898401</v>
      </c>
      <c r="BE241" s="51">
        <v>129.61433858404087</v>
      </c>
      <c r="BF241" s="51">
        <v>543.72481074807411</v>
      </c>
      <c r="BG241" s="51">
        <v>750.78004683009078</v>
      </c>
      <c r="BH241" s="51"/>
      <c r="BI241" s="51"/>
      <c r="BJ241" s="51">
        <f t="shared" si="433"/>
        <v>95.828198788365285</v>
      </c>
      <c r="BK241" s="51">
        <f t="shared" si="392"/>
        <v>95.828198788365285</v>
      </c>
      <c r="BL241" s="51">
        <f t="shared" si="392"/>
        <v>95.828198788365285</v>
      </c>
      <c r="BM241" s="51">
        <f t="shared" si="392"/>
        <v>95.828198788365285</v>
      </c>
      <c r="BN241" s="51">
        <f t="shared" si="392"/>
        <v>95.828198788365285</v>
      </c>
      <c r="BO241" s="51">
        <f t="shared" si="392"/>
        <v>95.828198788365285</v>
      </c>
      <c r="BP241" s="51" t="str">
        <f t="shared" si="392"/>
        <v/>
      </c>
      <c r="BQ241" s="148" t="str">
        <f t="shared" si="392"/>
        <v/>
      </c>
      <c r="BR241" s="170">
        <f t="shared" si="406"/>
        <v>6</v>
      </c>
      <c r="BS241" s="172">
        <f t="shared" si="407"/>
        <v>207.05523608201656</v>
      </c>
      <c r="BT241" s="172" t="str">
        <f t="shared" si="393"/>
        <v>hole</v>
      </c>
      <c r="BU241" s="172">
        <f t="shared" si="393"/>
        <v>310.58285412302484</v>
      </c>
      <c r="BV241" s="172" t="str">
        <f t="shared" si="393"/>
        <v>hole</v>
      </c>
      <c r="BW241" s="172">
        <f t="shared" si="393"/>
        <v>207.05523608201668</v>
      </c>
      <c r="BX241" s="172">
        <f t="shared" si="393"/>
        <v>0</v>
      </c>
      <c r="BY241" s="173">
        <f t="shared" si="393"/>
        <v>0</v>
      </c>
      <c r="BZ241" s="123" cm="1">
        <f t="array" ref="BZ241">IF(ISEVEN(BR241),SUM(BS241:BY241),SUM(ABS(BS241:BY241)))</f>
        <v>724.69332628705808</v>
      </c>
      <c r="CA241" s="112">
        <f t="shared" si="408"/>
        <v>14875.881408326042</v>
      </c>
      <c r="CB241" s="126">
        <f t="shared" si="409"/>
        <v>-698.6066057440255</v>
      </c>
      <c r="CC241" s="41">
        <f t="shared" si="394"/>
        <v>0</v>
      </c>
      <c r="CD241" s="41">
        <f t="shared" si="394"/>
        <v>-25.677088477471585</v>
      </c>
      <c r="CE241" s="41">
        <f t="shared" si="394"/>
        <v>0</v>
      </c>
      <c r="CF241" s="41">
        <f t="shared" si="394"/>
        <v>647.25242878908239</v>
      </c>
      <c r="CG241" s="41">
        <f t="shared" si="394"/>
        <v>0</v>
      </c>
      <c r="CH241" s="112">
        <f t="shared" si="394"/>
        <v>0</v>
      </c>
      <c r="CI241" s="196">
        <f t="shared" si="410"/>
        <v>-25.677088477471454</v>
      </c>
      <c r="CJ241" s="2">
        <f t="shared" si="411"/>
        <v>95.828198788365285</v>
      </c>
      <c r="CK241" s="200">
        <f t="shared" ref="CK241" si="622">(CI241-xc)*COS(RADIANS(p)) + (CJ241-yc)*SIN(RADIANS(p))</f>
        <v>1.0658141036401503E-13</v>
      </c>
      <c r="CL241" s="201">
        <f t="shared" ref="CL241:CL272" si="623">-(CI241-xc)*SIN(RADIANS(p)) +(CJ241-yc)*COS(RADIANS(p))</f>
        <v>99.208651617196921</v>
      </c>
      <c r="CN241" s="126">
        <f t="shared" ref="CN241:CN272" si="624">+C241-yc</f>
        <v>95.828198788365285</v>
      </c>
      <c r="CO241" s="50">
        <f t="shared" si="415"/>
        <v>2.6435354929420516E-3</v>
      </c>
      <c r="CP241" s="40">
        <f t="shared" si="416"/>
        <v>25.5</v>
      </c>
      <c r="CQ241" s="41">
        <f t="shared" si="417"/>
        <v>379334.97591231408</v>
      </c>
      <c r="CR241" s="41">
        <f t="shared" ref="CR241:CR289" si="625">+CQ241*COS(RADIANS(p))</f>
        <v>366409.45004844578</v>
      </c>
      <c r="CS241" s="41">
        <f t="shared" ref="CS241:CS289" si="626">+CQ241*SIN(RADIANS(p))</f>
        <v>98179.116239612835</v>
      </c>
      <c r="CT241" s="41">
        <f t="shared" si="420"/>
        <v>36350987.479104973</v>
      </c>
      <c r="CU241" s="112">
        <f t="shared" si="421"/>
        <v>1.0464068677110507E-8</v>
      </c>
    </row>
    <row r="242" spans="2:99" x14ac:dyDescent="0.25">
      <c r="B242" s="129">
        <v>32</v>
      </c>
      <c r="C242" s="114">
        <f>+$D$77-(B242-0.5)*$G$203</f>
        <v>75.301058729628835</v>
      </c>
      <c r="D242" s="41">
        <f t="shared" si="427"/>
        <v>-2037.1946060510616</v>
      </c>
      <c r="E242" s="41">
        <f t="shared" si="386"/>
        <v>1495.9203371456142</v>
      </c>
      <c r="F242" s="41">
        <f t="shared" si="386"/>
        <v>756.28027743174971</v>
      </c>
      <c r="G242" s="41">
        <f t="shared" si="386"/>
        <v>982.44615459470003</v>
      </c>
      <c r="H242" s="41">
        <f t="shared" si="386"/>
        <v>2599.2493601364672</v>
      </c>
      <c r="I242" s="41">
        <f t="shared" si="386"/>
        <v>-1756.7708563125043</v>
      </c>
      <c r="J242" s="41">
        <f t="shared" si="386"/>
        <v>-796.63399318337486</v>
      </c>
      <c r="K242" s="121">
        <f t="shared" si="386"/>
        <v>-895.49598153906993</v>
      </c>
      <c r="L242" s="126">
        <f t="shared" si="428"/>
        <v>-1264.4539450198067</v>
      </c>
      <c r="M242" s="41">
        <f t="shared" si="387"/>
        <v>81.706774772519339</v>
      </c>
      <c r="N242" s="41">
        <f t="shared" si="387"/>
        <v>-175.46828493732502</v>
      </c>
      <c r="O242" s="41">
        <f t="shared" si="387"/>
        <v>165.949573666974</v>
      </c>
      <c r="P242" s="41">
        <f t="shared" si="387"/>
        <v>1826.5086991052121</v>
      </c>
      <c r="Q242" s="41">
        <f t="shared" si="387"/>
        <v>-1332.5067876005762</v>
      </c>
      <c r="R242" s="41">
        <f t="shared" si="387"/>
        <v>-589.57875710135829</v>
      </c>
      <c r="S242" s="112">
        <f t="shared" si="387"/>
        <v>-650.54700726075225</v>
      </c>
      <c r="T242" s="123">
        <f t="shared" si="429"/>
        <v>-1264.4539450198065</v>
      </c>
      <c r="U242" s="41">
        <f t="shared" si="388"/>
        <v>1071.6562684336861</v>
      </c>
      <c r="V242" s="41">
        <f t="shared" si="388"/>
        <v>549.22504134973315</v>
      </c>
      <c r="W242" s="41">
        <f t="shared" si="388"/>
        <v>737.49718031638224</v>
      </c>
      <c r="X242" s="41">
        <f t="shared" si="388"/>
        <v>1826.5086991052124</v>
      </c>
      <c r="Y242" s="41">
        <f t="shared" si="388"/>
        <v>-342.55729393940959</v>
      </c>
      <c r="Z242" s="41">
        <f t="shared" si="388"/>
        <v>135.11456918569985</v>
      </c>
      <c r="AA242" s="41">
        <f t="shared" si="388"/>
        <v>-78.999400611343901</v>
      </c>
      <c r="AB242" s="53"/>
      <c r="AC242" s="126" t="str">
        <f t="shared" si="430"/>
        <v/>
      </c>
      <c r="AD242" s="41" t="str">
        <f t="shared" si="389"/>
        <v/>
      </c>
      <c r="AE242" s="41">
        <f t="shared" si="389"/>
        <v>756.28027743174971</v>
      </c>
      <c r="AF242" s="41" t="str">
        <f t="shared" si="389"/>
        <v/>
      </c>
      <c r="AG242" s="41" t="str">
        <f t="shared" si="389"/>
        <v/>
      </c>
      <c r="AH242" s="41" t="str">
        <f t="shared" si="389"/>
        <v/>
      </c>
      <c r="AI242" s="41">
        <f t="shared" si="389"/>
        <v>-796.63399318337486</v>
      </c>
      <c r="AJ242" s="112" t="str">
        <f t="shared" si="389"/>
        <v/>
      </c>
      <c r="AK242" s="126" t="str">
        <f t="shared" si="431"/>
        <v/>
      </c>
      <c r="AL242" s="41" t="str">
        <f t="shared" si="390"/>
        <v/>
      </c>
      <c r="AM242" s="41">
        <f t="shared" si="390"/>
        <v>-175.46828493732502</v>
      </c>
      <c r="AN242" s="41" t="str">
        <f t="shared" si="390"/>
        <v/>
      </c>
      <c r="AO242" s="41" t="str">
        <f t="shared" si="390"/>
        <v/>
      </c>
      <c r="AP242" s="41" t="str">
        <f t="shared" si="390"/>
        <v/>
      </c>
      <c r="AQ242" s="41">
        <f t="shared" si="390"/>
        <v>-589.57875710135829</v>
      </c>
      <c r="AR242" s="112" t="str">
        <f t="shared" si="390"/>
        <v/>
      </c>
      <c r="AS242" s="123" t="str">
        <f t="shared" si="432"/>
        <v/>
      </c>
      <c r="AT242" s="41" t="str">
        <f t="shared" si="391"/>
        <v/>
      </c>
      <c r="AU242" s="41">
        <f t="shared" si="391"/>
        <v>549.22504134973315</v>
      </c>
      <c r="AV242" s="41" t="str">
        <f t="shared" si="391"/>
        <v/>
      </c>
      <c r="AW242" s="41" t="str">
        <f t="shared" si="391"/>
        <v/>
      </c>
      <c r="AX242" s="41" t="str">
        <f t="shared" si="391"/>
        <v/>
      </c>
      <c r="AY242" s="41">
        <f t="shared" si="391"/>
        <v>135.11456918569985</v>
      </c>
      <c r="AZ242" s="41" t="str">
        <f t="shared" si="391"/>
        <v/>
      </c>
      <c r="BA242" s="53"/>
      <c r="BB242" s="147" cm="1">
        <f t="array" ref="BB242:BG242">IFERROR(_xlfn._xlws.SORT(_xlfn.UNIQUE(_xlfn._xlws.FILTER($AC242:$AZ242,ISNUMBER($AC242:$AZ242)),TRUE),,,TRUE),"")</f>
        <v>-796.63399318337486</v>
      </c>
      <c r="BC242" s="51">
        <v>-589.57875710135829</v>
      </c>
      <c r="BD242" s="51">
        <v>-175.46828493732502</v>
      </c>
      <c r="BE242" s="51">
        <v>135.11456918569985</v>
      </c>
      <c r="BF242" s="51">
        <v>549.22504134973315</v>
      </c>
      <c r="BG242" s="51">
        <v>756.28027743174971</v>
      </c>
      <c r="BH242" s="51"/>
      <c r="BI242" s="51"/>
      <c r="BJ242" s="51">
        <f t="shared" si="433"/>
        <v>75.301058729628835</v>
      </c>
      <c r="BK242" s="51">
        <f t="shared" si="392"/>
        <v>75.301058729628835</v>
      </c>
      <c r="BL242" s="51">
        <f t="shared" si="392"/>
        <v>75.301058729628835</v>
      </c>
      <c r="BM242" s="51">
        <f t="shared" si="392"/>
        <v>75.301058729628835</v>
      </c>
      <c r="BN242" s="51">
        <f t="shared" si="392"/>
        <v>75.301058729628835</v>
      </c>
      <c r="BO242" s="51">
        <f t="shared" si="392"/>
        <v>75.301058729628835</v>
      </c>
      <c r="BP242" s="51" t="str">
        <f t="shared" si="392"/>
        <v/>
      </c>
      <c r="BQ242" s="148" t="str">
        <f t="shared" si="392"/>
        <v/>
      </c>
      <c r="BR242" s="170">
        <f t="shared" si="406"/>
        <v>6</v>
      </c>
      <c r="BS242" s="172">
        <f t="shared" si="407"/>
        <v>207.05523608201656</v>
      </c>
      <c r="BT242" s="172" t="str">
        <f t="shared" si="393"/>
        <v>hole</v>
      </c>
      <c r="BU242" s="172">
        <f t="shared" si="393"/>
        <v>310.58285412302484</v>
      </c>
      <c r="BV242" s="172" t="str">
        <f t="shared" si="393"/>
        <v>hole</v>
      </c>
      <c r="BW242" s="172">
        <f t="shared" si="393"/>
        <v>207.05523608201656</v>
      </c>
      <c r="BX242" s="172">
        <f t="shared" si="393"/>
        <v>0</v>
      </c>
      <c r="BY242" s="173">
        <f t="shared" si="393"/>
        <v>0</v>
      </c>
      <c r="BZ242" s="123" cm="1">
        <f t="array" ref="BZ242">IF(ISEVEN(BR242),SUM(BS242:BY242),SUM(ABS(BS242:BY242)))</f>
        <v>724.69332628705797</v>
      </c>
      <c r="CA242" s="112">
        <f t="shared" si="408"/>
        <v>14875.88140832604</v>
      </c>
      <c r="CB242" s="126">
        <f t="shared" si="409"/>
        <v>-693.10637514236657</v>
      </c>
      <c r="CC242" s="41">
        <f t="shared" si="394"/>
        <v>0</v>
      </c>
      <c r="CD242" s="41">
        <f t="shared" si="394"/>
        <v>-20.176857875812601</v>
      </c>
      <c r="CE242" s="41">
        <f t="shared" si="394"/>
        <v>0</v>
      </c>
      <c r="CF242" s="41">
        <f t="shared" si="394"/>
        <v>652.75265939074143</v>
      </c>
      <c r="CG242" s="41">
        <f t="shared" si="394"/>
        <v>0</v>
      </c>
      <c r="CH242" s="112">
        <f t="shared" si="394"/>
        <v>0</v>
      </c>
      <c r="CI242" s="196">
        <f t="shared" si="410"/>
        <v>-20.17685787581258</v>
      </c>
      <c r="CJ242" s="2">
        <f t="shared" si="411"/>
        <v>75.301058729628835</v>
      </c>
      <c r="CK242" s="200">
        <f t="shared" ref="CK242" si="627">(CI242-xc)*COS(RADIANS(p)) + (CJ242-yc)*SIN(RADIANS(p))</f>
        <v>0</v>
      </c>
      <c r="CL242" s="201">
        <f t="shared" ref="CL242:CL273" si="628">-(CI242-xc)*SIN(RADIANS(p)) +(CJ242-yc)*COS(RADIANS(p))</f>
        <v>77.957392462445483</v>
      </c>
      <c r="CN242" s="126">
        <f t="shared" ref="CN242:CN273" si="629">+C242-yc</f>
        <v>75.301058729628835</v>
      </c>
      <c r="CO242" s="50">
        <f t="shared" si="415"/>
        <v>2.5775354929420519E-3</v>
      </c>
      <c r="CP242" s="40">
        <f t="shared" si="416"/>
        <v>25.5</v>
      </c>
      <c r="CQ242" s="41">
        <f t="shared" si="417"/>
        <v>379334.97591231402</v>
      </c>
      <c r="CR242" s="41">
        <f t="shared" ref="CR242:CR290" si="630">+CQ242*COS(RADIANS(p))</f>
        <v>366409.45004844572</v>
      </c>
      <c r="CS242" s="41">
        <f t="shared" ref="CS242:CS290" si="631">+CQ242*SIN(RADIANS(p))</f>
        <v>98179.11623961282</v>
      </c>
      <c r="CT242" s="41">
        <f t="shared" si="420"/>
        <v>28564325.299375497</v>
      </c>
      <c r="CU242" s="112">
        <f t="shared" si="421"/>
        <v>0</v>
      </c>
    </row>
    <row r="243" spans="2:99" x14ac:dyDescent="0.25">
      <c r="B243" s="129">
        <v>33</v>
      </c>
      <c r="C243" s="114">
        <f>+$D$77-(B243-0.5)*$G$203</f>
        <v>54.773918670892385</v>
      </c>
      <c r="D243" s="41">
        <f t="shared" si="427"/>
        <v>-2113.8029356843485</v>
      </c>
      <c r="E243" s="41">
        <f t="shared" si="386"/>
        <v>1531.4743866614281</v>
      </c>
      <c r="F243" s="41">
        <f t="shared" si="386"/>
        <v>761.78050803340864</v>
      </c>
      <c r="G243" s="41">
        <f t="shared" si="386"/>
        <v>970.59480475609541</v>
      </c>
      <c r="H243" s="41">
        <f t="shared" si="386"/>
        <v>2522.6410305031804</v>
      </c>
      <c r="I243" s="41">
        <f t="shared" si="386"/>
        <v>-1721.2168067966904</v>
      </c>
      <c r="J243" s="41">
        <f t="shared" si="386"/>
        <v>-791.13376258171593</v>
      </c>
      <c r="K243" s="121">
        <f t="shared" si="386"/>
        <v>-907.34733137767466</v>
      </c>
      <c r="L243" s="126">
        <f t="shared" si="428"/>
        <v>-1341.0622746530937</v>
      </c>
      <c r="M243" s="41">
        <f t="shared" si="387"/>
        <v>117.26082428833327</v>
      </c>
      <c r="N243" s="41">
        <f t="shared" si="387"/>
        <v>-169.96805433566604</v>
      </c>
      <c r="O243" s="41">
        <f t="shared" si="387"/>
        <v>154.09822382836933</v>
      </c>
      <c r="P243" s="41">
        <f t="shared" si="387"/>
        <v>1749.9003694719252</v>
      </c>
      <c r="Q243" s="41">
        <f t="shared" si="387"/>
        <v>-1296.9527380847624</v>
      </c>
      <c r="R243" s="41">
        <f t="shared" si="387"/>
        <v>-584.07852649969925</v>
      </c>
      <c r="S243" s="112">
        <f t="shared" si="387"/>
        <v>-662.39835709935687</v>
      </c>
      <c r="T243" s="123">
        <f t="shared" si="429"/>
        <v>-1341.0622746530935</v>
      </c>
      <c r="U243" s="41">
        <f t="shared" si="388"/>
        <v>1107.2103179495</v>
      </c>
      <c r="V243" s="41">
        <f t="shared" si="388"/>
        <v>554.72527195139207</v>
      </c>
      <c r="W243" s="41">
        <f t="shared" si="388"/>
        <v>725.64583047777762</v>
      </c>
      <c r="X243" s="41">
        <f t="shared" si="388"/>
        <v>1749.9003694719256</v>
      </c>
      <c r="Y243" s="41">
        <f t="shared" si="388"/>
        <v>-307.00324442359562</v>
      </c>
      <c r="Z243" s="41">
        <f t="shared" si="388"/>
        <v>140.61479978735883</v>
      </c>
      <c r="AA243" s="41">
        <f t="shared" si="388"/>
        <v>-90.850750449948549</v>
      </c>
      <c r="AB243" s="53"/>
      <c r="AC243" s="126" t="str">
        <f t="shared" si="430"/>
        <v/>
      </c>
      <c r="AD243" s="41" t="str">
        <f t="shared" si="389"/>
        <v/>
      </c>
      <c r="AE243" s="41">
        <f t="shared" si="389"/>
        <v>761.78050803340864</v>
      </c>
      <c r="AF243" s="41" t="str">
        <f t="shared" si="389"/>
        <v/>
      </c>
      <c r="AG243" s="41" t="str">
        <f t="shared" si="389"/>
        <v/>
      </c>
      <c r="AH243" s="41" t="str">
        <f t="shared" si="389"/>
        <v/>
      </c>
      <c r="AI243" s="41">
        <f t="shared" si="389"/>
        <v>-791.13376258171593</v>
      </c>
      <c r="AJ243" s="112" t="str">
        <f t="shared" si="389"/>
        <v/>
      </c>
      <c r="AK243" s="126" t="str">
        <f t="shared" si="431"/>
        <v/>
      </c>
      <c r="AL243" s="41" t="str">
        <f t="shared" si="390"/>
        <v/>
      </c>
      <c r="AM243" s="41">
        <f t="shared" si="390"/>
        <v>-169.96805433566604</v>
      </c>
      <c r="AN243" s="41" t="str">
        <f t="shared" si="390"/>
        <v/>
      </c>
      <c r="AO243" s="41" t="str">
        <f t="shared" si="390"/>
        <v/>
      </c>
      <c r="AP243" s="41" t="str">
        <f t="shared" si="390"/>
        <v/>
      </c>
      <c r="AQ243" s="41">
        <f t="shared" si="390"/>
        <v>-584.07852649969925</v>
      </c>
      <c r="AR243" s="112" t="str">
        <f t="shared" si="390"/>
        <v/>
      </c>
      <c r="AS243" s="123" t="str">
        <f t="shared" si="432"/>
        <v/>
      </c>
      <c r="AT243" s="41" t="str">
        <f t="shared" si="391"/>
        <v/>
      </c>
      <c r="AU243" s="41">
        <f t="shared" si="391"/>
        <v>554.72527195139207</v>
      </c>
      <c r="AV243" s="41" t="str">
        <f t="shared" si="391"/>
        <v/>
      </c>
      <c r="AW243" s="41" t="str">
        <f t="shared" si="391"/>
        <v/>
      </c>
      <c r="AX243" s="41" t="str">
        <f t="shared" si="391"/>
        <v/>
      </c>
      <c r="AY243" s="41">
        <f t="shared" si="391"/>
        <v>140.61479978735883</v>
      </c>
      <c r="AZ243" s="41" t="str">
        <f t="shared" si="391"/>
        <v/>
      </c>
      <c r="BA243" s="53"/>
      <c r="BB243" s="147" cm="1">
        <f t="array" ref="BB243:BG243">IFERROR(_xlfn._xlws.SORT(_xlfn.UNIQUE(_xlfn._xlws.FILTER($AC243:$AZ243,ISNUMBER($AC243:$AZ243)),TRUE),,,TRUE),"")</f>
        <v>-791.13376258171593</v>
      </c>
      <c r="BC243" s="51">
        <v>-584.07852649969925</v>
      </c>
      <c r="BD243" s="51">
        <v>-169.96805433566604</v>
      </c>
      <c r="BE243" s="51">
        <v>140.61479978735883</v>
      </c>
      <c r="BF243" s="51">
        <v>554.72527195139207</v>
      </c>
      <c r="BG243" s="51">
        <v>761.78050803340864</v>
      </c>
      <c r="BH243" s="51"/>
      <c r="BI243" s="51"/>
      <c r="BJ243" s="51">
        <f t="shared" si="433"/>
        <v>54.773918670892385</v>
      </c>
      <c r="BK243" s="51">
        <f t="shared" si="392"/>
        <v>54.773918670892385</v>
      </c>
      <c r="BL243" s="51">
        <f t="shared" si="392"/>
        <v>54.773918670892385</v>
      </c>
      <c r="BM243" s="51">
        <f t="shared" si="392"/>
        <v>54.773918670892385</v>
      </c>
      <c r="BN243" s="51">
        <f t="shared" si="392"/>
        <v>54.773918670892385</v>
      </c>
      <c r="BO243" s="51">
        <f t="shared" si="392"/>
        <v>54.773918670892385</v>
      </c>
      <c r="BP243" s="51" t="str">
        <f t="shared" si="392"/>
        <v/>
      </c>
      <c r="BQ243" s="148" t="str">
        <f t="shared" si="392"/>
        <v/>
      </c>
      <c r="BR243" s="170">
        <f t="shared" si="406"/>
        <v>6</v>
      </c>
      <c r="BS243" s="172">
        <f t="shared" si="407"/>
        <v>207.05523608201668</v>
      </c>
      <c r="BT243" s="172" t="str">
        <f t="shared" si="393"/>
        <v>hole</v>
      </c>
      <c r="BU243" s="172">
        <f t="shared" si="393"/>
        <v>310.58285412302484</v>
      </c>
      <c r="BV243" s="172" t="str">
        <f t="shared" si="393"/>
        <v>hole</v>
      </c>
      <c r="BW243" s="172">
        <f t="shared" si="393"/>
        <v>207.05523608201656</v>
      </c>
      <c r="BX243" s="172">
        <f t="shared" si="393"/>
        <v>0</v>
      </c>
      <c r="BY243" s="173">
        <f t="shared" si="393"/>
        <v>0</v>
      </c>
      <c r="BZ243" s="123" cm="1">
        <f t="array" ref="BZ243">IF(ISEVEN(BR243),SUM(BS243:BY243),SUM(ABS(BS243:BY243)))</f>
        <v>724.69332628705808</v>
      </c>
      <c r="CA243" s="112">
        <f t="shared" si="408"/>
        <v>14875.881408326042</v>
      </c>
      <c r="CB243" s="126">
        <f t="shared" si="409"/>
        <v>-687.60614454070765</v>
      </c>
      <c r="CC243" s="41">
        <f t="shared" si="394"/>
        <v>0</v>
      </c>
      <c r="CD243" s="41">
        <f t="shared" si="394"/>
        <v>-14.676627274153617</v>
      </c>
      <c r="CE243" s="41">
        <f t="shared" si="394"/>
        <v>0</v>
      </c>
      <c r="CF243" s="41">
        <f t="shared" si="394"/>
        <v>658.25288999240036</v>
      </c>
      <c r="CG243" s="41">
        <f t="shared" si="394"/>
        <v>0</v>
      </c>
      <c r="CH243" s="112">
        <f t="shared" si="394"/>
        <v>0</v>
      </c>
      <c r="CI243" s="196">
        <f t="shared" si="410"/>
        <v>-14.67662727415374</v>
      </c>
      <c r="CJ243" s="2">
        <f t="shared" si="411"/>
        <v>54.773918670892385</v>
      </c>
      <c r="CK243" s="200">
        <f t="shared" ref="CK243" si="632">(CI243-xc)*COS(RADIANS(p)) + (CJ243-yc)*SIN(RADIANS(p))</f>
        <v>-1.2789769243681803E-13</v>
      </c>
      <c r="CL243" s="201">
        <f t="shared" ref="CL243:CL260" si="633">-(CI243-xc)*SIN(RADIANS(p)) +(CJ243-yc)*COS(RADIANS(p))</f>
        <v>56.706133307694039</v>
      </c>
      <c r="CN243" s="126">
        <f t="shared" ref="CN243:CN260" si="634">+C243-yc</f>
        <v>54.773918670892385</v>
      </c>
      <c r="CO243" s="50">
        <f t="shared" si="415"/>
        <v>2.5115354929420518E-3</v>
      </c>
      <c r="CP243" s="40">
        <f t="shared" si="416"/>
        <v>25.5</v>
      </c>
      <c r="CQ243" s="41">
        <f t="shared" si="417"/>
        <v>379334.97591231408</v>
      </c>
      <c r="CR243" s="41">
        <f t="shared" ref="CR243:CR291" si="635">+CQ243*COS(RADIANS(p))</f>
        <v>366409.45004844578</v>
      </c>
      <c r="CS243" s="41">
        <f t="shared" ref="CS243:CS291" si="636">+CQ243*SIN(RADIANS(p))</f>
        <v>98179.116239612835</v>
      </c>
      <c r="CT243" s="41">
        <f t="shared" si="420"/>
        <v>20777663.119646028</v>
      </c>
      <c r="CU243" s="112">
        <f t="shared" si="421"/>
        <v>-1.2556882412532609E-8</v>
      </c>
    </row>
    <row r="244" spans="2:99" x14ac:dyDescent="0.25">
      <c r="B244" s="129">
        <v>34</v>
      </c>
      <c r="C244" s="114">
        <f>+$D$77-(B244-0.5)*$G$203</f>
        <v>34.246778612155936</v>
      </c>
      <c r="D244" s="41">
        <f t="shared" si="427"/>
        <v>-2190.4112653176353</v>
      </c>
      <c r="E244" s="41">
        <f t="shared" si="386"/>
        <v>1567.0284361772419</v>
      </c>
      <c r="F244" s="41">
        <f t="shared" si="386"/>
        <v>767.28073863506756</v>
      </c>
      <c r="G244" s="41">
        <f t="shared" si="386"/>
        <v>958.74345491749079</v>
      </c>
      <c r="H244" s="41">
        <f t="shared" si="386"/>
        <v>2446.0327008698937</v>
      </c>
      <c r="I244" s="41">
        <f t="shared" si="386"/>
        <v>-1685.6627572808766</v>
      </c>
      <c r="J244" s="41">
        <f t="shared" si="386"/>
        <v>-785.633531980057</v>
      </c>
      <c r="K244" s="121">
        <f t="shared" si="386"/>
        <v>-919.19868121627928</v>
      </c>
      <c r="L244" s="126">
        <f t="shared" si="428"/>
        <v>-1417.6706042863805</v>
      </c>
      <c r="M244" s="41">
        <f t="shared" si="387"/>
        <v>152.8148738041472</v>
      </c>
      <c r="N244" s="41">
        <f t="shared" si="387"/>
        <v>-164.46782373400706</v>
      </c>
      <c r="O244" s="41">
        <f t="shared" si="387"/>
        <v>142.24687398976471</v>
      </c>
      <c r="P244" s="41">
        <f t="shared" si="387"/>
        <v>1673.2920398386384</v>
      </c>
      <c r="Q244" s="41">
        <f t="shared" si="387"/>
        <v>-1261.3986885689485</v>
      </c>
      <c r="R244" s="41">
        <f t="shared" si="387"/>
        <v>-578.57829589804032</v>
      </c>
      <c r="S244" s="112">
        <f t="shared" si="387"/>
        <v>-674.24970693796149</v>
      </c>
      <c r="T244" s="123">
        <f t="shared" si="429"/>
        <v>-1417.6706042863802</v>
      </c>
      <c r="U244" s="41">
        <f t="shared" si="388"/>
        <v>1142.7643674653139</v>
      </c>
      <c r="V244" s="41">
        <f t="shared" si="388"/>
        <v>560.22550255305111</v>
      </c>
      <c r="W244" s="41">
        <f t="shared" si="388"/>
        <v>713.794480639173</v>
      </c>
      <c r="X244" s="41">
        <f t="shared" si="388"/>
        <v>1673.2920398386386</v>
      </c>
      <c r="Y244" s="41">
        <f t="shared" si="388"/>
        <v>-271.4491949077817</v>
      </c>
      <c r="Z244" s="41">
        <f t="shared" si="388"/>
        <v>146.11503038901782</v>
      </c>
      <c r="AA244" s="41">
        <f t="shared" si="388"/>
        <v>-102.70210028855318</v>
      </c>
      <c r="AB244" s="53"/>
      <c r="AC244" s="126" t="str">
        <f t="shared" si="430"/>
        <v/>
      </c>
      <c r="AD244" s="41" t="str">
        <f t="shared" si="389"/>
        <v/>
      </c>
      <c r="AE244" s="41">
        <f t="shared" si="389"/>
        <v>767.28073863506756</v>
      </c>
      <c r="AF244" s="41" t="str">
        <f t="shared" si="389"/>
        <v/>
      </c>
      <c r="AG244" s="41" t="str">
        <f t="shared" si="389"/>
        <v/>
      </c>
      <c r="AH244" s="41" t="str">
        <f t="shared" si="389"/>
        <v/>
      </c>
      <c r="AI244" s="41">
        <f t="shared" si="389"/>
        <v>-785.633531980057</v>
      </c>
      <c r="AJ244" s="112" t="str">
        <f t="shared" si="389"/>
        <v/>
      </c>
      <c r="AK244" s="126" t="str">
        <f t="shared" si="431"/>
        <v/>
      </c>
      <c r="AL244" s="41" t="str">
        <f t="shared" si="390"/>
        <v/>
      </c>
      <c r="AM244" s="41">
        <f t="shared" si="390"/>
        <v>-164.46782373400706</v>
      </c>
      <c r="AN244" s="41" t="str">
        <f t="shared" si="390"/>
        <v/>
      </c>
      <c r="AO244" s="41" t="str">
        <f t="shared" si="390"/>
        <v/>
      </c>
      <c r="AP244" s="41" t="str">
        <f t="shared" si="390"/>
        <v/>
      </c>
      <c r="AQ244" s="41">
        <f t="shared" si="390"/>
        <v>-578.57829589804032</v>
      </c>
      <c r="AR244" s="112" t="str">
        <f t="shared" si="390"/>
        <v/>
      </c>
      <c r="AS244" s="123" t="str">
        <f t="shared" si="432"/>
        <v/>
      </c>
      <c r="AT244" s="41" t="str">
        <f t="shared" si="391"/>
        <v/>
      </c>
      <c r="AU244" s="41">
        <f t="shared" si="391"/>
        <v>560.22550255305111</v>
      </c>
      <c r="AV244" s="41" t="str">
        <f t="shared" si="391"/>
        <v/>
      </c>
      <c r="AW244" s="41" t="str">
        <f t="shared" si="391"/>
        <v/>
      </c>
      <c r="AX244" s="41" t="str">
        <f t="shared" si="391"/>
        <v/>
      </c>
      <c r="AY244" s="41">
        <f t="shared" si="391"/>
        <v>146.11503038901782</v>
      </c>
      <c r="AZ244" s="41" t="str">
        <f t="shared" si="391"/>
        <v/>
      </c>
      <c r="BA244" s="53"/>
      <c r="BB244" s="147" cm="1">
        <f t="array" ref="BB244:BG244">IFERROR(_xlfn._xlws.SORT(_xlfn.UNIQUE(_xlfn._xlws.FILTER($AC244:$AZ244,ISNUMBER($AC244:$AZ244)),TRUE),,,TRUE),"")</f>
        <v>-785.633531980057</v>
      </c>
      <c r="BC244" s="51">
        <v>-578.57829589804032</v>
      </c>
      <c r="BD244" s="51">
        <v>-164.46782373400706</v>
      </c>
      <c r="BE244" s="51">
        <v>146.11503038901782</v>
      </c>
      <c r="BF244" s="51">
        <v>560.22550255305111</v>
      </c>
      <c r="BG244" s="51">
        <v>767.28073863506756</v>
      </c>
      <c r="BH244" s="51"/>
      <c r="BI244" s="51"/>
      <c r="BJ244" s="51">
        <f t="shared" si="433"/>
        <v>34.246778612155936</v>
      </c>
      <c r="BK244" s="51">
        <f t="shared" si="392"/>
        <v>34.246778612155936</v>
      </c>
      <c r="BL244" s="51">
        <f t="shared" si="392"/>
        <v>34.246778612155936</v>
      </c>
      <c r="BM244" s="51">
        <f t="shared" si="392"/>
        <v>34.246778612155936</v>
      </c>
      <c r="BN244" s="51">
        <f t="shared" si="392"/>
        <v>34.246778612155936</v>
      </c>
      <c r="BO244" s="51">
        <f t="shared" si="392"/>
        <v>34.246778612155936</v>
      </c>
      <c r="BP244" s="51" t="str">
        <f t="shared" si="392"/>
        <v/>
      </c>
      <c r="BQ244" s="148" t="str">
        <f t="shared" si="392"/>
        <v/>
      </c>
      <c r="BR244" s="170">
        <f t="shared" si="406"/>
        <v>6</v>
      </c>
      <c r="BS244" s="172">
        <f t="shared" si="407"/>
        <v>207.05523608201668</v>
      </c>
      <c r="BT244" s="172" t="str">
        <f t="shared" si="393"/>
        <v>hole</v>
      </c>
      <c r="BU244" s="172">
        <f t="shared" si="393"/>
        <v>310.58285412302484</v>
      </c>
      <c r="BV244" s="172" t="str">
        <f t="shared" si="393"/>
        <v>hole</v>
      </c>
      <c r="BW244" s="172">
        <f t="shared" si="393"/>
        <v>207.05523608201645</v>
      </c>
      <c r="BX244" s="172">
        <f t="shared" si="393"/>
        <v>0</v>
      </c>
      <c r="BY244" s="173">
        <f t="shared" si="393"/>
        <v>0</v>
      </c>
      <c r="BZ244" s="123" cm="1">
        <f t="array" ref="BZ244">IF(ISEVEN(BR244),SUM(BS244:BY244),SUM(ABS(BS244:BY244)))</f>
        <v>724.69332628705797</v>
      </c>
      <c r="CA244" s="112">
        <f t="shared" si="408"/>
        <v>14875.88140832604</v>
      </c>
      <c r="CB244" s="126">
        <f t="shared" si="409"/>
        <v>-682.10591393904861</v>
      </c>
      <c r="CC244" s="41">
        <f t="shared" si="394"/>
        <v>0</v>
      </c>
      <c r="CD244" s="41">
        <f t="shared" si="394"/>
        <v>-9.1763966724946329</v>
      </c>
      <c r="CE244" s="41">
        <f t="shared" si="394"/>
        <v>0</v>
      </c>
      <c r="CF244" s="41">
        <f t="shared" si="394"/>
        <v>663.75312059405928</v>
      </c>
      <c r="CG244" s="41">
        <f t="shared" si="394"/>
        <v>0</v>
      </c>
      <c r="CH244" s="112">
        <f t="shared" si="394"/>
        <v>0</v>
      </c>
      <c r="CI244" s="196">
        <f t="shared" si="410"/>
        <v>-9.1763966724949029</v>
      </c>
      <c r="CJ244" s="2">
        <f t="shared" si="411"/>
        <v>34.246778612155936</v>
      </c>
      <c r="CK244" s="200">
        <f t="shared" ref="CK244" si="637">(CI244-xc)*COS(RADIANS(p)) + (CJ244-yc)*SIN(RADIANS(p))</f>
        <v>-2.6645352591003757E-13</v>
      </c>
      <c r="CL244" s="201">
        <f t="shared" ref="CL244:CL261" si="638">-(CI244-xc)*SIN(RADIANS(p)) +(CJ244-yc)*COS(RADIANS(p))</f>
        <v>35.454874152942594</v>
      </c>
      <c r="CN244" s="126">
        <f t="shared" ref="CN244:CN261" si="639">+C244-yc</f>
        <v>34.246778612155936</v>
      </c>
      <c r="CO244" s="50">
        <f t="shared" si="415"/>
        <v>2.4455354929420517E-3</v>
      </c>
      <c r="CP244" s="40">
        <f t="shared" si="416"/>
        <v>25.5</v>
      </c>
      <c r="CQ244" s="41">
        <f t="shared" si="417"/>
        <v>379334.97591231402</v>
      </c>
      <c r="CR244" s="41">
        <f t="shared" ref="CR244:CR292" si="640">+CQ244*COS(RADIANS(p))</f>
        <v>366409.45004844572</v>
      </c>
      <c r="CS244" s="41">
        <f t="shared" ref="CS244:CS292" si="641">+CQ244*SIN(RADIANS(p))</f>
        <v>98179.11623961282</v>
      </c>
      <c r="CT244" s="41">
        <f t="shared" si="420"/>
        <v>12991000.939916549</v>
      </c>
      <c r="CU244" s="112">
        <f t="shared" si="421"/>
        <v>-2.6160171692776266E-8</v>
      </c>
    </row>
    <row r="245" spans="2:99" x14ac:dyDescent="0.25">
      <c r="B245" s="129">
        <v>35</v>
      </c>
      <c r="C245" s="114">
        <f>+$D$77-(B245-0.5)*$G$203</f>
        <v>13.719638553419486</v>
      </c>
      <c r="D245" s="41">
        <f t="shared" si="427"/>
        <v>-2267.0195949509221</v>
      </c>
      <c r="E245" s="41">
        <f t="shared" si="386"/>
        <v>1602.5824856930558</v>
      </c>
      <c r="F245" s="41">
        <f t="shared" si="386"/>
        <v>772.78096923672672</v>
      </c>
      <c r="G245" s="41">
        <f t="shared" si="386"/>
        <v>946.89210507888606</v>
      </c>
      <c r="H245" s="41">
        <f t="shared" si="386"/>
        <v>2369.4243712366069</v>
      </c>
      <c r="I245" s="41">
        <f t="shared" si="386"/>
        <v>-1650.1087077650627</v>
      </c>
      <c r="J245" s="41">
        <f t="shared" si="386"/>
        <v>-780.13330137839796</v>
      </c>
      <c r="K245" s="121">
        <f t="shared" si="386"/>
        <v>-931.0500310548839</v>
      </c>
      <c r="L245" s="126">
        <f t="shared" si="428"/>
        <v>-1494.2789339196672</v>
      </c>
      <c r="M245" s="41">
        <f t="shared" si="387"/>
        <v>188.36892331996111</v>
      </c>
      <c r="N245" s="41">
        <f t="shared" si="387"/>
        <v>-158.96759313234807</v>
      </c>
      <c r="O245" s="41">
        <f t="shared" si="387"/>
        <v>130.39552415116006</v>
      </c>
      <c r="P245" s="41">
        <f t="shared" si="387"/>
        <v>1596.6837102053516</v>
      </c>
      <c r="Q245" s="41">
        <f t="shared" si="387"/>
        <v>-1225.8446390531346</v>
      </c>
      <c r="R245" s="41">
        <f t="shared" si="387"/>
        <v>-573.07806529638128</v>
      </c>
      <c r="S245" s="112">
        <f t="shared" si="387"/>
        <v>-686.10105677656611</v>
      </c>
      <c r="T245" s="123">
        <f t="shared" si="429"/>
        <v>-1494.278933919667</v>
      </c>
      <c r="U245" s="41">
        <f t="shared" si="388"/>
        <v>1178.3184169811277</v>
      </c>
      <c r="V245" s="41">
        <f t="shared" si="388"/>
        <v>565.72573315471004</v>
      </c>
      <c r="W245" s="41">
        <f t="shared" si="388"/>
        <v>701.94313080056838</v>
      </c>
      <c r="X245" s="41">
        <f t="shared" si="388"/>
        <v>1596.6837102053521</v>
      </c>
      <c r="Y245" s="41">
        <f t="shared" si="388"/>
        <v>-235.89514539196776</v>
      </c>
      <c r="Z245" s="41">
        <f t="shared" si="388"/>
        <v>151.6152609906768</v>
      </c>
      <c r="AA245" s="41">
        <f t="shared" si="388"/>
        <v>-114.55345012715783</v>
      </c>
      <c r="AB245" s="53"/>
      <c r="AC245" s="126" t="str">
        <f t="shared" si="430"/>
        <v/>
      </c>
      <c r="AD245" s="41" t="str">
        <f t="shared" si="389"/>
        <v/>
      </c>
      <c r="AE245" s="41">
        <f t="shared" si="389"/>
        <v>772.78096923672672</v>
      </c>
      <c r="AF245" s="41" t="str">
        <f t="shared" si="389"/>
        <v/>
      </c>
      <c r="AG245" s="41" t="str">
        <f t="shared" si="389"/>
        <v/>
      </c>
      <c r="AH245" s="41" t="str">
        <f t="shared" si="389"/>
        <v/>
      </c>
      <c r="AI245" s="41">
        <f t="shared" si="389"/>
        <v>-780.13330137839796</v>
      </c>
      <c r="AJ245" s="112" t="str">
        <f t="shared" si="389"/>
        <v/>
      </c>
      <c r="AK245" s="126" t="str">
        <f t="shared" si="431"/>
        <v/>
      </c>
      <c r="AL245" s="41" t="str">
        <f t="shared" si="390"/>
        <v/>
      </c>
      <c r="AM245" s="41">
        <f t="shared" si="390"/>
        <v>-158.96759313234807</v>
      </c>
      <c r="AN245" s="41" t="str">
        <f t="shared" si="390"/>
        <v/>
      </c>
      <c r="AO245" s="41" t="str">
        <f t="shared" si="390"/>
        <v/>
      </c>
      <c r="AP245" s="41" t="str">
        <f t="shared" si="390"/>
        <v/>
      </c>
      <c r="AQ245" s="41">
        <f t="shared" si="390"/>
        <v>-573.07806529638128</v>
      </c>
      <c r="AR245" s="112" t="str">
        <f t="shared" si="390"/>
        <v/>
      </c>
      <c r="AS245" s="123" t="str">
        <f t="shared" si="432"/>
        <v/>
      </c>
      <c r="AT245" s="41" t="str">
        <f t="shared" si="391"/>
        <v/>
      </c>
      <c r="AU245" s="41">
        <f t="shared" si="391"/>
        <v>565.72573315471004</v>
      </c>
      <c r="AV245" s="41" t="str">
        <f t="shared" si="391"/>
        <v/>
      </c>
      <c r="AW245" s="41" t="str">
        <f t="shared" si="391"/>
        <v/>
      </c>
      <c r="AX245" s="41" t="str">
        <f t="shared" si="391"/>
        <v/>
      </c>
      <c r="AY245" s="41">
        <f t="shared" si="391"/>
        <v>151.6152609906768</v>
      </c>
      <c r="AZ245" s="41" t="str">
        <f t="shared" si="391"/>
        <v/>
      </c>
      <c r="BA245" s="53"/>
      <c r="BB245" s="147" cm="1">
        <f t="array" ref="BB245:BG245">IFERROR(_xlfn._xlws.SORT(_xlfn.UNIQUE(_xlfn._xlws.FILTER($AC245:$AZ245,ISNUMBER($AC245:$AZ245)),TRUE),,,TRUE),"")</f>
        <v>-780.13330137839796</v>
      </c>
      <c r="BC245" s="51">
        <v>-573.07806529638128</v>
      </c>
      <c r="BD245" s="51">
        <v>-158.96759313234807</v>
      </c>
      <c r="BE245" s="51">
        <v>151.6152609906768</v>
      </c>
      <c r="BF245" s="51">
        <v>565.72573315471004</v>
      </c>
      <c r="BG245" s="51">
        <v>772.78096923672672</v>
      </c>
      <c r="BH245" s="51"/>
      <c r="BI245" s="51"/>
      <c r="BJ245" s="51">
        <f t="shared" si="433"/>
        <v>13.719638553419486</v>
      </c>
      <c r="BK245" s="51">
        <f t="shared" si="392"/>
        <v>13.719638553419486</v>
      </c>
      <c r="BL245" s="51">
        <f t="shared" si="392"/>
        <v>13.719638553419486</v>
      </c>
      <c r="BM245" s="51">
        <f t="shared" si="392"/>
        <v>13.719638553419486</v>
      </c>
      <c r="BN245" s="51">
        <f t="shared" si="392"/>
        <v>13.719638553419486</v>
      </c>
      <c r="BO245" s="51">
        <f t="shared" si="392"/>
        <v>13.719638553419486</v>
      </c>
      <c r="BP245" s="51" t="str">
        <f t="shared" si="392"/>
        <v/>
      </c>
      <c r="BQ245" s="148" t="str">
        <f t="shared" si="392"/>
        <v/>
      </c>
      <c r="BR245" s="170">
        <f t="shared" si="406"/>
        <v>6</v>
      </c>
      <c r="BS245" s="172">
        <f t="shared" si="407"/>
        <v>207.05523608201668</v>
      </c>
      <c r="BT245" s="172" t="str">
        <f t="shared" si="393"/>
        <v>hole</v>
      </c>
      <c r="BU245" s="172">
        <f t="shared" si="393"/>
        <v>310.58285412302484</v>
      </c>
      <c r="BV245" s="172" t="str">
        <f t="shared" si="393"/>
        <v>hole</v>
      </c>
      <c r="BW245" s="172">
        <f t="shared" si="393"/>
        <v>207.05523608201668</v>
      </c>
      <c r="BX245" s="172">
        <f t="shared" si="393"/>
        <v>0</v>
      </c>
      <c r="BY245" s="173">
        <f t="shared" si="393"/>
        <v>0</v>
      </c>
      <c r="BZ245" s="123" cm="1">
        <f t="array" ref="BZ245">IF(ISEVEN(BR245),SUM(BS245:BY245),SUM(ABS(BS245:BY245)))</f>
        <v>724.6933262870582</v>
      </c>
      <c r="CA245" s="112">
        <f t="shared" si="408"/>
        <v>14875.881408326044</v>
      </c>
      <c r="CB245" s="126">
        <f t="shared" si="409"/>
        <v>-676.60568333738956</v>
      </c>
      <c r="CC245" s="41">
        <f t="shared" si="394"/>
        <v>0</v>
      </c>
      <c r="CD245" s="41">
        <f t="shared" si="394"/>
        <v>-3.6761660708356487</v>
      </c>
      <c r="CE245" s="41">
        <f t="shared" si="394"/>
        <v>0</v>
      </c>
      <c r="CF245" s="41">
        <f t="shared" si="394"/>
        <v>669.25335119571832</v>
      </c>
      <c r="CG245" s="41">
        <f t="shared" si="394"/>
        <v>0</v>
      </c>
      <c r="CH245" s="112">
        <f t="shared" si="394"/>
        <v>0</v>
      </c>
      <c r="CI245" s="196">
        <f t="shared" si="410"/>
        <v>-3.676166070835623</v>
      </c>
      <c r="CJ245" s="2">
        <f t="shared" si="411"/>
        <v>13.719638553419486</v>
      </c>
      <c r="CK245" s="200">
        <f t="shared" ref="CK245" si="642">(CI245-xc)*COS(RADIANS(p)) + (CJ245-yc)*SIN(RADIANS(p))</f>
        <v>2.3536728122053319E-14</v>
      </c>
      <c r="CL245" s="201">
        <f t="shared" ref="CL245:CL262" si="643">-(CI245-xc)*SIN(RADIANS(p)) +(CJ245-yc)*COS(RADIANS(p))</f>
        <v>14.203614998191037</v>
      </c>
      <c r="CN245" s="126">
        <f t="shared" ref="CN245:CN262" si="644">+C245-yc</f>
        <v>13.719638553419486</v>
      </c>
      <c r="CO245" s="50">
        <f t="shared" si="415"/>
        <v>2.3795354929420521E-3</v>
      </c>
      <c r="CP245" s="40">
        <f t="shared" si="416"/>
        <v>25.5</v>
      </c>
      <c r="CQ245" s="41">
        <f t="shared" si="417"/>
        <v>379334.97591231414</v>
      </c>
      <c r="CR245" s="41">
        <f t="shared" ref="CR245:CR293" si="645">+CQ245*COS(RADIANS(p))</f>
        <v>366409.45004844584</v>
      </c>
      <c r="CS245" s="41">
        <f t="shared" ref="CS245:CS293" si="646">+CQ245*SIN(RADIANS(p))</f>
        <v>98179.116239612849</v>
      </c>
      <c r="CT245" s="41">
        <f t="shared" si="420"/>
        <v>5204338.7601870354</v>
      </c>
      <c r="CU245" s="112">
        <f t="shared" si="421"/>
        <v>2.3108151661952375E-9</v>
      </c>
    </row>
    <row r="246" spans="2:99" x14ac:dyDescent="0.25">
      <c r="B246" s="129">
        <v>36</v>
      </c>
      <c r="C246" s="114">
        <f>+$D$77-(B246-0.5)*$G$203</f>
        <v>-6.8075015053169636</v>
      </c>
      <c r="D246" s="41">
        <f t="shared" si="427"/>
        <v>-2343.6279245842093</v>
      </c>
      <c r="E246" s="41">
        <f t="shared" si="386"/>
        <v>1638.1365352088699</v>
      </c>
      <c r="F246" s="41">
        <f t="shared" si="386"/>
        <v>778.28119983838565</v>
      </c>
      <c r="G246" s="41">
        <f t="shared" si="386"/>
        <v>935.04075524028144</v>
      </c>
      <c r="H246" s="41">
        <f t="shared" si="386"/>
        <v>2292.8160416033197</v>
      </c>
      <c r="I246" s="41">
        <f t="shared" si="386"/>
        <v>-1614.5546582492486</v>
      </c>
      <c r="J246" s="41">
        <f t="shared" si="386"/>
        <v>-774.63307077673903</v>
      </c>
      <c r="K246" s="121">
        <f t="shared" si="386"/>
        <v>-942.90138089348864</v>
      </c>
      <c r="L246" s="126">
        <f t="shared" si="428"/>
        <v>-1570.8872635529542</v>
      </c>
      <c r="M246" s="41">
        <f t="shared" si="387"/>
        <v>223.92297283577506</v>
      </c>
      <c r="N246" s="41">
        <f t="shared" si="387"/>
        <v>-153.46736253068912</v>
      </c>
      <c r="O246" s="41">
        <f t="shared" si="387"/>
        <v>118.54417431255541</v>
      </c>
      <c r="P246" s="41">
        <f t="shared" si="387"/>
        <v>1520.0753805720649</v>
      </c>
      <c r="Q246" s="41">
        <f t="shared" si="387"/>
        <v>-1190.2905895373206</v>
      </c>
      <c r="R246" s="41">
        <f t="shared" si="387"/>
        <v>-567.57783469472236</v>
      </c>
      <c r="S246" s="112">
        <f t="shared" si="387"/>
        <v>-697.95240661517084</v>
      </c>
      <c r="T246" s="123">
        <f t="shared" si="429"/>
        <v>-1570.8872635529538</v>
      </c>
      <c r="U246" s="41">
        <f t="shared" si="388"/>
        <v>1213.8724664969418</v>
      </c>
      <c r="V246" s="41">
        <f t="shared" si="388"/>
        <v>571.22596375636908</v>
      </c>
      <c r="W246" s="41">
        <f t="shared" si="388"/>
        <v>690.09178096196365</v>
      </c>
      <c r="X246" s="41">
        <f t="shared" si="388"/>
        <v>1520.0753805720651</v>
      </c>
      <c r="Y246" s="41">
        <f t="shared" si="388"/>
        <v>-200.34109587615384</v>
      </c>
      <c r="Z246" s="41">
        <f t="shared" si="388"/>
        <v>157.11549159233576</v>
      </c>
      <c r="AA246" s="41">
        <f t="shared" si="388"/>
        <v>-126.40479996576248</v>
      </c>
      <c r="AB246" s="53"/>
      <c r="AC246" s="126" t="str">
        <f t="shared" si="430"/>
        <v/>
      </c>
      <c r="AD246" s="41" t="str">
        <f t="shared" si="389"/>
        <v/>
      </c>
      <c r="AE246" s="41">
        <f t="shared" si="389"/>
        <v>778.28119983838565</v>
      </c>
      <c r="AF246" s="41" t="str">
        <f t="shared" si="389"/>
        <v/>
      </c>
      <c r="AG246" s="41" t="str">
        <f t="shared" si="389"/>
        <v/>
      </c>
      <c r="AH246" s="41" t="str">
        <f t="shared" si="389"/>
        <v/>
      </c>
      <c r="AI246" s="41">
        <f t="shared" si="389"/>
        <v>-774.63307077673903</v>
      </c>
      <c r="AJ246" s="112" t="str">
        <f t="shared" si="389"/>
        <v/>
      </c>
      <c r="AK246" s="126" t="str">
        <f t="shared" si="431"/>
        <v/>
      </c>
      <c r="AL246" s="41" t="str">
        <f t="shared" si="390"/>
        <v/>
      </c>
      <c r="AM246" s="41">
        <f t="shared" si="390"/>
        <v>-153.46736253068912</v>
      </c>
      <c r="AN246" s="41" t="str">
        <f t="shared" si="390"/>
        <v/>
      </c>
      <c r="AO246" s="41" t="str">
        <f t="shared" si="390"/>
        <v/>
      </c>
      <c r="AP246" s="41" t="str">
        <f t="shared" si="390"/>
        <v/>
      </c>
      <c r="AQ246" s="41">
        <f t="shared" si="390"/>
        <v>-567.57783469472236</v>
      </c>
      <c r="AR246" s="112" t="str">
        <f t="shared" si="390"/>
        <v/>
      </c>
      <c r="AS246" s="123" t="str">
        <f t="shared" si="432"/>
        <v/>
      </c>
      <c r="AT246" s="41" t="str">
        <f t="shared" si="391"/>
        <v/>
      </c>
      <c r="AU246" s="41">
        <f t="shared" si="391"/>
        <v>571.22596375636908</v>
      </c>
      <c r="AV246" s="41" t="str">
        <f t="shared" si="391"/>
        <v/>
      </c>
      <c r="AW246" s="41" t="str">
        <f t="shared" si="391"/>
        <v/>
      </c>
      <c r="AX246" s="41" t="str">
        <f t="shared" si="391"/>
        <v/>
      </c>
      <c r="AY246" s="41">
        <f t="shared" si="391"/>
        <v>157.11549159233576</v>
      </c>
      <c r="AZ246" s="41" t="str">
        <f t="shared" si="391"/>
        <v/>
      </c>
      <c r="BA246" s="53"/>
      <c r="BB246" s="147" cm="1">
        <f t="array" ref="BB246:BG246">IFERROR(_xlfn._xlws.SORT(_xlfn.UNIQUE(_xlfn._xlws.FILTER($AC246:$AZ246,ISNUMBER($AC246:$AZ246)),TRUE),,,TRUE),"")</f>
        <v>-774.63307077673903</v>
      </c>
      <c r="BC246" s="51">
        <v>-567.57783469472236</v>
      </c>
      <c r="BD246" s="51">
        <v>-153.46736253068912</v>
      </c>
      <c r="BE246" s="51">
        <v>157.11549159233576</v>
      </c>
      <c r="BF246" s="51">
        <v>571.22596375636908</v>
      </c>
      <c r="BG246" s="51">
        <v>778.28119983838565</v>
      </c>
      <c r="BH246" s="51"/>
      <c r="BI246" s="51"/>
      <c r="BJ246" s="51">
        <f t="shared" si="433"/>
        <v>-6.8075015053169636</v>
      </c>
      <c r="BK246" s="51">
        <f t="shared" si="392"/>
        <v>-6.8075015053169636</v>
      </c>
      <c r="BL246" s="51">
        <f t="shared" si="392"/>
        <v>-6.8075015053169636</v>
      </c>
      <c r="BM246" s="51">
        <f t="shared" si="392"/>
        <v>-6.8075015053169636</v>
      </c>
      <c r="BN246" s="51">
        <f t="shared" si="392"/>
        <v>-6.8075015053169636</v>
      </c>
      <c r="BO246" s="51">
        <f t="shared" si="392"/>
        <v>-6.8075015053169636</v>
      </c>
      <c r="BP246" s="51" t="str">
        <f t="shared" si="392"/>
        <v/>
      </c>
      <c r="BQ246" s="148" t="str">
        <f t="shared" si="392"/>
        <v/>
      </c>
      <c r="BR246" s="170">
        <f t="shared" si="406"/>
        <v>6</v>
      </c>
      <c r="BS246" s="172">
        <f t="shared" si="407"/>
        <v>207.05523608201668</v>
      </c>
      <c r="BT246" s="172" t="str">
        <f t="shared" si="393"/>
        <v>hole</v>
      </c>
      <c r="BU246" s="172">
        <f t="shared" si="393"/>
        <v>310.58285412302484</v>
      </c>
      <c r="BV246" s="172" t="str">
        <f t="shared" si="393"/>
        <v>hole</v>
      </c>
      <c r="BW246" s="172">
        <f t="shared" si="393"/>
        <v>207.05523608201656</v>
      </c>
      <c r="BX246" s="172">
        <f t="shared" si="393"/>
        <v>0</v>
      </c>
      <c r="BY246" s="173">
        <f t="shared" si="393"/>
        <v>0</v>
      </c>
      <c r="BZ246" s="123" cm="1">
        <f t="array" ref="BZ246">IF(ISEVEN(BR246),SUM(BS246:BY246),SUM(ABS(BS246:BY246)))</f>
        <v>724.69332628705808</v>
      </c>
      <c r="CA246" s="112">
        <f t="shared" si="408"/>
        <v>14875.881408326042</v>
      </c>
      <c r="CB246" s="126">
        <f t="shared" si="409"/>
        <v>-671.10545273573075</v>
      </c>
      <c r="CC246" s="41">
        <f t="shared" si="394"/>
        <v>0</v>
      </c>
      <c r="CD246" s="41">
        <f t="shared" si="394"/>
        <v>1.824064530823307</v>
      </c>
      <c r="CE246" s="41">
        <f t="shared" si="394"/>
        <v>0</v>
      </c>
      <c r="CF246" s="41">
        <f t="shared" si="394"/>
        <v>674.75358179737736</v>
      </c>
      <c r="CG246" s="41">
        <f t="shared" si="394"/>
        <v>0</v>
      </c>
      <c r="CH246" s="112">
        <f t="shared" si="394"/>
        <v>0</v>
      </c>
      <c r="CI246" s="196">
        <f t="shared" si="410"/>
        <v>1.8240645308232137</v>
      </c>
      <c r="CJ246" s="2">
        <f t="shared" si="411"/>
        <v>-6.8075015053169636</v>
      </c>
      <c r="CK246" s="200">
        <f t="shared" ref="CK246" si="647">(CI246-xc)*COS(RADIANS(p)) + (CJ246-yc)*SIN(RADIANS(p))</f>
        <v>-1.1457501614131615E-13</v>
      </c>
      <c r="CL246" s="201">
        <f t="shared" ref="CL246:CL263" si="648">-(CI246-xc)*SIN(RADIANS(p)) +(CJ246-yc)*COS(RADIANS(p))</f>
        <v>-7.0476441565604055</v>
      </c>
      <c r="CN246" s="126">
        <f t="shared" ref="CN246:CN263" si="649">+C246-yc</f>
        <v>-6.8075015053169636</v>
      </c>
      <c r="CO246" s="50">
        <f t="shared" si="415"/>
        <v>2.313535492942052E-3</v>
      </c>
      <c r="CP246" s="40">
        <f t="shared" si="416"/>
        <v>25.5</v>
      </c>
      <c r="CQ246" s="41">
        <f t="shared" si="417"/>
        <v>379334.97591231408</v>
      </c>
      <c r="CR246" s="41">
        <f t="shared" ref="CR246:CR294" si="650">+CQ246*COS(RADIANS(p))</f>
        <v>366409.45004844578</v>
      </c>
      <c r="CS246" s="41">
        <f t="shared" ref="CS246:CS294" si="651">+CQ246*SIN(RADIANS(p))</f>
        <v>98179.116239612835</v>
      </c>
      <c r="CT246" s="41">
        <f t="shared" si="420"/>
        <v>-2582323.4195424407</v>
      </c>
      <c r="CU246" s="112">
        <f t="shared" si="421"/>
        <v>-1.1248873827893796E-8</v>
      </c>
    </row>
    <row r="247" spans="2:99" x14ac:dyDescent="0.25">
      <c r="B247" s="129">
        <v>37</v>
      </c>
      <c r="C247" s="114">
        <f>+$D$77-(B247-0.5)*$G$203</f>
        <v>-27.334641564053413</v>
      </c>
      <c r="D247" s="41">
        <f t="shared" si="427"/>
        <v>-2420.236254217496</v>
      </c>
      <c r="E247" s="41">
        <f t="shared" si="386"/>
        <v>1673.6905847246837</v>
      </c>
      <c r="F247" s="41">
        <f t="shared" si="386"/>
        <v>783.78143044004457</v>
      </c>
      <c r="G247" s="41">
        <f t="shared" si="386"/>
        <v>923.18940540167682</v>
      </c>
      <c r="H247" s="41">
        <f t="shared" ref="H247:K296" si="652">IF(H$58-I$58=0,"",(-(I$57-H$57)*$C247-(H$57*I$58-I$57*H$58))/(H$58-I$58))</f>
        <v>2216.207711970033</v>
      </c>
      <c r="I247" s="41">
        <f t="shared" si="652"/>
        <v>-1579.0006087334348</v>
      </c>
      <c r="J247" s="41">
        <f t="shared" si="652"/>
        <v>-769.13284017507999</v>
      </c>
      <c r="K247" s="121">
        <f t="shared" si="652"/>
        <v>-954.75273073209314</v>
      </c>
      <c r="L247" s="126">
        <f t="shared" si="428"/>
        <v>-1647.495593186241</v>
      </c>
      <c r="M247" s="41">
        <f t="shared" si="387"/>
        <v>259.47702235158897</v>
      </c>
      <c r="N247" s="41">
        <f t="shared" si="387"/>
        <v>-147.96713192903013</v>
      </c>
      <c r="O247" s="41">
        <f t="shared" si="387"/>
        <v>106.69282447395076</v>
      </c>
      <c r="P247" s="41">
        <f t="shared" ref="P247:S296" si="653">IF(H$63-I$63=0,"",(-(I$62-H$62)*$C247-(H$62*I$63-I$62*H$63))/(H$63-I$63))</f>
        <v>1443.4670509387779</v>
      </c>
      <c r="Q247" s="41">
        <f t="shared" si="653"/>
        <v>-1154.7365400215067</v>
      </c>
      <c r="R247" s="41">
        <f t="shared" si="653"/>
        <v>-562.07760409306343</v>
      </c>
      <c r="S247" s="112">
        <f t="shared" si="653"/>
        <v>-709.80375645377546</v>
      </c>
      <c r="T247" s="123">
        <f t="shared" si="429"/>
        <v>-1647.4955931862407</v>
      </c>
      <c r="U247" s="41">
        <f t="shared" si="388"/>
        <v>1249.4265160127557</v>
      </c>
      <c r="V247" s="41">
        <f t="shared" si="388"/>
        <v>576.72619435802801</v>
      </c>
      <c r="W247" s="41">
        <f t="shared" si="388"/>
        <v>678.24043112335914</v>
      </c>
      <c r="X247" s="41">
        <f t="shared" ref="X247:AA296" si="654">IF(H$68-I$68=0,"",(-(I$67-H$67)*$C247-(H$67*I$68-I$67*H$68))/(H$68-I$68))</f>
        <v>1443.4670509387781</v>
      </c>
      <c r="Y247" s="41">
        <f t="shared" si="654"/>
        <v>-164.78704636033993</v>
      </c>
      <c r="Z247" s="41">
        <f t="shared" si="654"/>
        <v>162.61572219399474</v>
      </c>
      <c r="AA247" s="41">
        <f t="shared" si="654"/>
        <v>-138.25614980436714</v>
      </c>
      <c r="AB247" s="53"/>
      <c r="AC247" s="126" t="str">
        <f t="shared" si="430"/>
        <v/>
      </c>
      <c r="AD247" s="41" t="str">
        <f t="shared" si="389"/>
        <v/>
      </c>
      <c r="AE247" s="41">
        <f t="shared" si="389"/>
        <v>783.78143044004457</v>
      </c>
      <c r="AF247" s="41" t="str">
        <f t="shared" si="389"/>
        <v/>
      </c>
      <c r="AG247" s="41" t="str">
        <f t="shared" ref="AG247:AJ296" si="655">IF(IF(H$57=I$57,AND($C247&gt;=MIN(H$58,I$58),$C247&lt;=MAX(H$58,I$58)),AND(H247&gt;=MIN(H$57,I$57),H247&lt;=MAX(H$57,I$57))),H247,"")</f>
        <v/>
      </c>
      <c r="AH247" s="41" t="str">
        <f t="shared" si="655"/>
        <v/>
      </c>
      <c r="AI247" s="41">
        <f t="shared" si="655"/>
        <v>-769.13284017507999</v>
      </c>
      <c r="AJ247" s="112" t="str">
        <f t="shared" si="655"/>
        <v/>
      </c>
      <c r="AK247" s="126" t="str">
        <f t="shared" si="431"/>
        <v/>
      </c>
      <c r="AL247" s="41" t="str">
        <f t="shared" si="390"/>
        <v/>
      </c>
      <c r="AM247" s="41">
        <f t="shared" si="390"/>
        <v>-147.96713192903013</v>
      </c>
      <c r="AN247" s="41" t="str">
        <f t="shared" si="390"/>
        <v/>
      </c>
      <c r="AO247" s="41" t="str">
        <f t="shared" ref="AO247:AR296" si="656">IF(IF(H$62=I$62,AND($C247&gt;=MIN(H$63,I$63),$C247&lt;=MAX(H$63,I$63)),AND(P247&gt;=MIN(H$62,I$62),P247&lt;=MAX(H$62,I$62))),P247,"")</f>
        <v/>
      </c>
      <c r="AP247" s="41" t="str">
        <f t="shared" si="656"/>
        <v/>
      </c>
      <c r="AQ247" s="41">
        <f t="shared" si="656"/>
        <v>-562.07760409306343</v>
      </c>
      <c r="AR247" s="112" t="str">
        <f t="shared" si="656"/>
        <v/>
      </c>
      <c r="AS247" s="123" t="str">
        <f t="shared" si="432"/>
        <v/>
      </c>
      <c r="AT247" s="41" t="str">
        <f t="shared" si="391"/>
        <v/>
      </c>
      <c r="AU247" s="41">
        <f t="shared" si="391"/>
        <v>576.72619435802801</v>
      </c>
      <c r="AV247" s="41" t="str">
        <f t="shared" si="391"/>
        <v/>
      </c>
      <c r="AW247" s="41" t="str">
        <f t="shared" si="391"/>
        <v/>
      </c>
      <c r="AX247" s="41" t="str">
        <f t="shared" si="391"/>
        <v/>
      </c>
      <c r="AY247" s="41">
        <f t="shared" ref="AY247:AZ296" si="657">IF(IF(J$67=K$67,AND($C247&gt;=MIN(J$68,K$68),$C247&lt;=MAX(J$68,K$68)),AND(Z247&gt;=MIN(J$67,K$67),Z247&lt;=MAX(J$67,K$67))),Z247,"")</f>
        <v>162.61572219399474</v>
      </c>
      <c r="AZ247" s="41" t="str">
        <f t="shared" si="657"/>
        <v/>
      </c>
      <c r="BA247" s="53"/>
      <c r="BB247" s="147" cm="1">
        <f t="array" ref="BB247:BG247">IFERROR(_xlfn._xlws.SORT(_xlfn.UNIQUE(_xlfn._xlws.FILTER($AC247:$AZ247,ISNUMBER($AC247:$AZ247)),TRUE),,,TRUE),"")</f>
        <v>-769.13284017507999</v>
      </c>
      <c r="BC247" s="51">
        <v>-562.07760409306343</v>
      </c>
      <c r="BD247" s="51">
        <v>-147.96713192903013</v>
      </c>
      <c r="BE247" s="51">
        <v>162.61572219399474</v>
      </c>
      <c r="BF247" s="51">
        <v>576.72619435802801</v>
      </c>
      <c r="BG247" s="51">
        <v>783.78143044004457</v>
      </c>
      <c r="BH247" s="51"/>
      <c r="BI247" s="51"/>
      <c r="BJ247" s="51">
        <f t="shared" si="433"/>
        <v>-27.334641564053413</v>
      </c>
      <c r="BK247" s="51">
        <f t="shared" si="392"/>
        <v>-27.334641564053413</v>
      </c>
      <c r="BL247" s="51">
        <f t="shared" si="392"/>
        <v>-27.334641564053413</v>
      </c>
      <c r="BM247" s="51">
        <f t="shared" si="392"/>
        <v>-27.334641564053413</v>
      </c>
      <c r="BN247" s="51">
        <f t="shared" ref="BN247:BQ296" si="658">IF(ISNUMBER(BF247),$C247,"")</f>
        <v>-27.334641564053413</v>
      </c>
      <c r="BO247" s="51">
        <f t="shared" si="658"/>
        <v>-27.334641564053413</v>
      </c>
      <c r="BP247" s="51" t="str">
        <f t="shared" si="658"/>
        <v/>
      </c>
      <c r="BQ247" s="148" t="str">
        <f t="shared" si="658"/>
        <v/>
      </c>
      <c r="BR247" s="170">
        <f t="shared" si="406"/>
        <v>6</v>
      </c>
      <c r="BS247" s="172">
        <f t="shared" si="407"/>
        <v>207.05523608201656</v>
      </c>
      <c r="BT247" s="172" t="str">
        <f t="shared" si="393"/>
        <v>hole</v>
      </c>
      <c r="BU247" s="172">
        <f t="shared" si="393"/>
        <v>310.58285412302484</v>
      </c>
      <c r="BV247" s="172" t="str">
        <f t="shared" si="393"/>
        <v>hole</v>
      </c>
      <c r="BW247" s="172">
        <f t="shared" si="393"/>
        <v>207.05523608201656</v>
      </c>
      <c r="BX247" s="172">
        <f t="shared" si="393"/>
        <v>0</v>
      </c>
      <c r="BY247" s="173">
        <f t="shared" si="393"/>
        <v>0</v>
      </c>
      <c r="BZ247" s="123" cm="1">
        <f t="array" ref="BZ247">IF(ISEVEN(BR247),SUM(BS247:BY247),SUM(ABS(BS247:BY247)))</f>
        <v>724.69332628705797</v>
      </c>
      <c r="CA247" s="112">
        <f t="shared" si="408"/>
        <v>14875.88140832604</v>
      </c>
      <c r="CB247" s="126">
        <f t="shared" si="409"/>
        <v>-665.60522213407171</v>
      </c>
      <c r="CC247" s="41">
        <f t="shared" si="394"/>
        <v>0</v>
      </c>
      <c r="CD247" s="41">
        <f t="shared" si="394"/>
        <v>7.3242951324822911</v>
      </c>
      <c r="CE247" s="41">
        <f t="shared" si="394"/>
        <v>0</v>
      </c>
      <c r="CF247" s="41">
        <f t="shared" si="394"/>
        <v>680.25381239903629</v>
      </c>
      <c r="CG247" s="41">
        <f t="shared" si="394"/>
        <v>0</v>
      </c>
      <c r="CH247" s="112">
        <f t="shared" si="394"/>
        <v>0</v>
      </c>
      <c r="CI247" s="196">
        <f t="shared" si="410"/>
        <v>7.3242951324822929</v>
      </c>
      <c r="CJ247" s="2">
        <f t="shared" si="411"/>
        <v>-27.334641564053413</v>
      </c>
      <c r="CK247" s="200">
        <f t="shared" ref="CK247" si="659">(CI247-xc)*COS(RADIANS(p)) + (CJ247-yc)*SIN(RADIANS(p))</f>
        <v>-1.865174681370263E-14</v>
      </c>
      <c r="CL247" s="201">
        <f t="shared" ref="CL247:CL264" si="660">-(CI247-xc)*SIN(RADIANS(p)) +(CJ247-yc)*COS(RADIANS(p))</f>
        <v>-28.298903311311911</v>
      </c>
      <c r="CN247" s="126">
        <f t="shared" ref="CN247:CN264" si="661">+C247-yc</f>
        <v>-27.334641564053413</v>
      </c>
      <c r="CO247" s="50">
        <f t="shared" si="415"/>
        <v>2.2475354929420519E-3</v>
      </c>
      <c r="CP247" s="40">
        <f t="shared" si="416"/>
        <v>25.5</v>
      </c>
      <c r="CQ247" s="41">
        <f t="shared" si="417"/>
        <v>379334.97591231402</v>
      </c>
      <c r="CR247" s="41">
        <f t="shared" ref="CR247:CR295" si="662">+CQ247*COS(RADIANS(p))</f>
        <v>366409.45004844572</v>
      </c>
      <c r="CS247" s="41">
        <f t="shared" ref="CS247:CS295" si="663">+CQ247*SIN(RADIANS(p))</f>
        <v>98179.11623961282</v>
      </c>
      <c r="CT247" s="41">
        <f t="shared" si="420"/>
        <v>-10368985.599271936</v>
      </c>
      <c r="CU247" s="112">
        <f t="shared" si="421"/>
        <v>-1.8312120184943386E-9</v>
      </c>
    </row>
    <row r="248" spans="2:99" x14ac:dyDescent="0.25">
      <c r="B248" s="129">
        <v>38</v>
      </c>
      <c r="C248" s="114">
        <f>+$D$77-(B248-0.5)*$G$203</f>
        <v>-47.861781622789977</v>
      </c>
      <c r="D248" s="41">
        <f t="shared" si="427"/>
        <v>-2496.8445838507828</v>
      </c>
      <c r="E248" s="41">
        <f t="shared" si="427"/>
        <v>1709.2446342404978</v>
      </c>
      <c r="F248" s="41">
        <f t="shared" si="427"/>
        <v>789.28166104170361</v>
      </c>
      <c r="G248" s="41">
        <f t="shared" si="427"/>
        <v>911.3380555630722</v>
      </c>
      <c r="H248" s="41">
        <f t="shared" si="652"/>
        <v>2139.5993823367457</v>
      </c>
      <c r="I248" s="41">
        <f t="shared" si="652"/>
        <v>-1543.4465592176207</v>
      </c>
      <c r="J248" s="41">
        <f t="shared" si="652"/>
        <v>-763.63260957342095</v>
      </c>
      <c r="K248" s="121">
        <f t="shared" si="652"/>
        <v>-966.60408057069787</v>
      </c>
      <c r="L248" s="126">
        <f t="shared" si="428"/>
        <v>-1724.1039228195282</v>
      </c>
      <c r="M248" s="41">
        <f t="shared" si="428"/>
        <v>295.03107186740311</v>
      </c>
      <c r="N248" s="41">
        <f t="shared" si="428"/>
        <v>-142.46690132737112</v>
      </c>
      <c r="O248" s="41">
        <f t="shared" si="428"/>
        <v>94.84147463534606</v>
      </c>
      <c r="P248" s="41">
        <f t="shared" si="653"/>
        <v>1366.8587213054907</v>
      </c>
      <c r="Q248" s="41">
        <f t="shared" si="653"/>
        <v>-1119.1824905056926</v>
      </c>
      <c r="R248" s="41">
        <f t="shared" si="653"/>
        <v>-556.57737349140439</v>
      </c>
      <c r="S248" s="112">
        <f t="shared" si="653"/>
        <v>-721.65510629238008</v>
      </c>
      <c r="T248" s="123">
        <f t="shared" si="429"/>
        <v>-1724.103922819528</v>
      </c>
      <c r="U248" s="41">
        <f t="shared" si="429"/>
        <v>1284.9805655285697</v>
      </c>
      <c r="V248" s="41">
        <f t="shared" si="429"/>
        <v>582.22642495968705</v>
      </c>
      <c r="W248" s="41">
        <f t="shared" si="429"/>
        <v>666.38908128475441</v>
      </c>
      <c r="X248" s="41">
        <f t="shared" si="654"/>
        <v>1366.8587213054909</v>
      </c>
      <c r="Y248" s="41">
        <f t="shared" si="654"/>
        <v>-129.23299684452581</v>
      </c>
      <c r="Z248" s="41">
        <f t="shared" si="654"/>
        <v>168.11595279565375</v>
      </c>
      <c r="AA248" s="41">
        <f t="shared" si="654"/>
        <v>-150.10749964297182</v>
      </c>
      <c r="AB248" s="53"/>
      <c r="AC248" s="126" t="str">
        <f t="shared" si="430"/>
        <v/>
      </c>
      <c r="AD248" s="41" t="str">
        <f t="shared" si="430"/>
        <v/>
      </c>
      <c r="AE248" s="41">
        <f t="shared" si="430"/>
        <v>789.28166104170361</v>
      </c>
      <c r="AF248" s="41" t="str">
        <f t="shared" si="430"/>
        <v/>
      </c>
      <c r="AG248" s="41" t="str">
        <f t="shared" si="655"/>
        <v/>
      </c>
      <c r="AH248" s="41" t="str">
        <f t="shared" si="655"/>
        <v/>
      </c>
      <c r="AI248" s="41">
        <f t="shared" si="655"/>
        <v>-763.63260957342095</v>
      </c>
      <c r="AJ248" s="112" t="str">
        <f t="shared" si="655"/>
        <v/>
      </c>
      <c r="AK248" s="126" t="str">
        <f t="shared" si="431"/>
        <v/>
      </c>
      <c r="AL248" s="41" t="str">
        <f t="shared" si="431"/>
        <v/>
      </c>
      <c r="AM248" s="41">
        <f t="shared" si="431"/>
        <v>-142.46690132737112</v>
      </c>
      <c r="AN248" s="41" t="str">
        <f t="shared" si="431"/>
        <v/>
      </c>
      <c r="AO248" s="41" t="str">
        <f t="shared" si="656"/>
        <v/>
      </c>
      <c r="AP248" s="41" t="str">
        <f t="shared" si="656"/>
        <v/>
      </c>
      <c r="AQ248" s="41">
        <f t="shared" si="656"/>
        <v>-556.57737349140439</v>
      </c>
      <c r="AR248" s="112" t="str">
        <f t="shared" si="656"/>
        <v/>
      </c>
      <c r="AS248" s="123" t="str">
        <f t="shared" si="432"/>
        <v/>
      </c>
      <c r="AT248" s="41" t="str">
        <f t="shared" si="432"/>
        <v/>
      </c>
      <c r="AU248" s="41">
        <f t="shared" si="432"/>
        <v>582.22642495968705</v>
      </c>
      <c r="AV248" s="41" t="str">
        <f t="shared" si="432"/>
        <v/>
      </c>
      <c r="AW248" s="41" t="str">
        <f t="shared" si="432"/>
        <v/>
      </c>
      <c r="AX248" s="41" t="str">
        <f t="shared" si="432"/>
        <v/>
      </c>
      <c r="AY248" s="41">
        <f t="shared" si="657"/>
        <v>168.11595279565375</v>
      </c>
      <c r="AZ248" s="41" t="str">
        <f t="shared" si="657"/>
        <v/>
      </c>
      <c r="BA248" s="53"/>
      <c r="BB248" s="147" cm="1">
        <f t="array" ref="BB248:BG248">IFERROR(_xlfn._xlws.SORT(_xlfn.UNIQUE(_xlfn._xlws.FILTER($AC248:$AZ248,ISNUMBER($AC248:$AZ248)),TRUE),,,TRUE),"")</f>
        <v>-763.63260957342095</v>
      </c>
      <c r="BC248" s="51">
        <v>-556.57737349140439</v>
      </c>
      <c r="BD248" s="51">
        <v>-142.46690132737112</v>
      </c>
      <c r="BE248" s="51">
        <v>168.11595279565375</v>
      </c>
      <c r="BF248" s="51">
        <v>582.22642495968705</v>
      </c>
      <c r="BG248" s="51">
        <v>789.28166104170361</v>
      </c>
      <c r="BH248" s="51"/>
      <c r="BI248" s="51"/>
      <c r="BJ248" s="51">
        <f t="shared" si="433"/>
        <v>-47.861781622789977</v>
      </c>
      <c r="BK248" s="51">
        <f t="shared" si="433"/>
        <v>-47.861781622789977</v>
      </c>
      <c r="BL248" s="51">
        <f t="shared" si="433"/>
        <v>-47.861781622789977</v>
      </c>
      <c r="BM248" s="51">
        <f t="shared" si="433"/>
        <v>-47.861781622789977</v>
      </c>
      <c r="BN248" s="51">
        <f t="shared" si="658"/>
        <v>-47.861781622789977</v>
      </c>
      <c r="BO248" s="51">
        <f t="shared" si="658"/>
        <v>-47.861781622789977</v>
      </c>
      <c r="BP248" s="51" t="str">
        <f t="shared" si="658"/>
        <v/>
      </c>
      <c r="BQ248" s="148" t="str">
        <f t="shared" si="658"/>
        <v/>
      </c>
      <c r="BR248" s="170">
        <f t="shared" si="406"/>
        <v>6</v>
      </c>
      <c r="BS248" s="172">
        <f t="shared" si="407"/>
        <v>207.05523608201656</v>
      </c>
      <c r="BT248" s="172" t="str">
        <f t="shared" si="393"/>
        <v>hole</v>
      </c>
      <c r="BU248" s="172">
        <f t="shared" si="393"/>
        <v>310.58285412302484</v>
      </c>
      <c r="BV248" s="172" t="str">
        <f t="shared" si="393"/>
        <v>hole</v>
      </c>
      <c r="BW248" s="172">
        <f t="shared" si="393"/>
        <v>207.05523608201656</v>
      </c>
      <c r="BX248" s="172">
        <f t="shared" si="393"/>
        <v>0</v>
      </c>
      <c r="BY248" s="173">
        <f t="shared" si="393"/>
        <v>0</v>
      </c>
      <c r="BZ248" s="123" cm="1">
        <f t="array" ref="BZ248">IF(ISEVEN(BR248),SUM(BS248:BY248),SUM(ABS(BS248:BY248)))</f>
        <v>724.69332628705797</v>
      </c>
      <c r="CA248" s="112">
        <f t="shared" si="408"/>
        <v>14875.88140832604</v>
      </c>
      <c r="CB248" s="126">
        <f t="shared" si="409"/>
        <v>-660.10499153241267</v>
      </c>
      <c r="CC248" s="41">
        <f t="shared" si="394"/>
        <v>0</v>
      </c>
      <c r="CD248" s="41">
        <f t="shared" si="394"/>
        <v>12.824525734141304</v>
      </c>
      <c r="CE248" s="41">
        <f t="shared" si="394"/>
        <v>0</v>
      </c>
      <c r="CF248" s="41">
        <f t="shared" si="394"/>
        <v>685.75404300069533</v>
      </c>
      <c r="CG248" s="41">
        <f t="shared" si="394"/>
        <v>0</v>
      </c>
      <c r="CH248" s="112">
        <f t="shared" si="394"/>
        <v>0</v>
      </c>
      <c r="CI248" s="196">
        <f t="shared" si="410"/>
        <v>12.824525734141332</v>
      </c>
      <c r="CJ248" s="2">
        <f t="shared" si="411"/>
        <v>-47.861781622789977</v>
      </c>
      <c r="CK248" s="200">
        <f t="shared" ref="CK248" si="664">(CI248-xc)*COS(RADIANS(p)) + (CJ248-yc)*SIN(RADIANS(p))</f>
        <v>0</v>
      </c>
      <c r="CL248" s="201">
        <f t="shared" ref="CL248:CL265" si="665">-(CI248-xc)*SIN(RADIANS(p)) +(CJ248-yc)*COS(RADIANS(p))</f>
        <v>-49.550162466063519</v>
      </c>
      <c r="CN248" s="126">
        <f t="shared" ref="CN248:CN265" si="666">+C248-yc</f>
        <v>-47.861781622789977</v>
      </c>
      <c r="CO248" s="50">
        <f t="shared" si="415"/>
        <v>2.1815354929420518E-3</v>
      </c>
      <c r="CP248" s="40">
        <f t="shared" si="416"/>
        <v>25.5</v>
      </c>
      <c r="CQ248" s="41">
        <f t="shared" si="417"/>
        <v>379334.97591231402</v>
      </c>
      <c r="CR248" s="41">
        <f t="shared" ref="CR248:CR296" si="667">+CQ248*COS(RADIANS(p))</f>
        <v>366409.45004844572</v>
      </c>
      <c r="CS248" s="41">
        <f t="shared" ref="CS248:CS296" si="668">+CQ248*SIN(RADIANS(p))</f>
        <v>98179.11623961282</v>
      </c>
      <c r="CT248" s="41">
        <f t="shared" si="420"/>
        <v>-18155647.779001471</v>
      </c>
      <c r="CU248" s="112">
        <f t="shared" si="421"/>
        <v>0</v>
      </c>
    </row>
    <row r="249" spans="2:99" x14ac:dyDescent="0.25">
      <c r="B249" s="129">
        <v>39</v>
      </c>
      <c r="C249" s="114">
        <f>+$D$77-(B249-0.5)*$G$203</f>
        <v>-68.388921681526426</v>
      </c>
      <c r="D249" s="41">
        <f t="shared" si="427"/>
        <v>-2573.4529134840695</v>
      </c>
      <c r="E249" s="41">
        <f t="shared" si="427"/>
        <v>1744.7986837563117</v>
      </c>
      <c r="F249" s="41">
        <f t="shared" si="427"/>
        <v>794.78189164336266</v>
      </c>
      <c r="G249" s="41">
        <f t="shared" si="427"/>
        <v>899.48670572446747</v>
      </c>
      <c r="H249" s="41">
        <f t="shared" si="652"/>
        <v>2062.991052703459</v>
      </c>
      <c r="I249" s="41">
        <f t="shared" si="652"/>
        <v>-1507.8925097018066</v>
      </c>
      <c r="J249" s="41">
        <f t="shared" si="652"/>
        <v>-758.13237897176202</v>
      </c>
      <c r="K249" s="121">
        <f t="shared" si="652"/>
        <v>-978.45543040930249</v>
      </c>
      <c r="L249" s="126">
        <f t="shared" si="428"/>
        <v>-1800.7122524528152</v>
      </c>
      <c r="M249" s="41">
        <f t="shared" si="428"/>
        <v>330.58512138321703</v>
      </c>
      <c r="N249" s="41">
        <f t="shared" si="428"/>
        <v>-136.96667072571213</v>
      </c>
      <c r="O249" s="41">
        <f t="shared" si="428"/>
        <v>82.990124796741412</v>
      </c>
      <c r="P249" s="41">
        <f t="shared" si="653"/>
        <v>1290.2503916722039</v>
      </c>
      <c r="Q249" s="41">
        <f t="shared" si="653"/>
        <v>-1083.6284409898785</v>
      </c>
      <c r="R249" s="41">
        <f t="shared" si="653"/>
        <v>-551.07714288974535</v>
      </c>
      <c r="S249" s="112">
        <f t="shared" si="653"/>
        <v>-733.50645613098482</v>
      </c>
      <c r="T249" s="123">
        <f t="shared" si="429"/>
        <v>-1800.7122524528147</v>
      </c>
      <c r="U249" s="41">
        <f t="shared" si="429"/>
        <v>1320.5346150443836</v>
      </c>
      <c r="V249" s="41">
        <f t="shared" si="429"/>
        <v>587.72665556134609</v>
      </c>
      <c r="W249" s="41">
        <f t="shared" si="429"/>
        <v>654.53773144614968</v>
      </c>
      <c r="X249" s="41">
        <f t="shared" si="654"/>
        <v>1290.2503916722042</v>
      </c>
      <c r="Y249" s="41">
        <f t="shared" si="654"/>
        <v>-93.678947328711871</v>
      </c>
      <c r="Z249" s="41">
        <f t="shared" si="654"/>
        <v>173.61618339731274</v>
      </c>
      <c r="AA249" s="41">
        <f t="shared" si="654"/>
        <v>-161.95884948157649</v>
      </c>
      <c r="AB249" s="53"/>
      <c r="AC249" s="126" t="str">
        <f t="shared" si="430"/>
        <v/>
      </c>
      <c r="AD249" s="41" t="str">
        <f t="shared" si="430"/>
        <v/>
      </c>
      <c r="AE249" s="41">
        <f t="shared" si="430"/>
        <v>794.78189164336266</v>
      </c>
      <c r="AF249" s="41" t="str">
        <f t="shared" si="430"/>
        <v/>
      </c>
      <c r="AG249" s="41" t="str">
        <f t="shared" si="655"/>
        <v/>
      </c>
      <c r="AH249" s="41" t="str">
        <f t="shared" si="655"/>
        <v/>
      </c>
      <c r="AI249" s="41">
        <f t="shared" si="655"/>
        <v>-758.13237897176202</v>
      </c>
      <c r="AJ249" s="112" t="str">
        <f t="shared" si="655"/>
        <v/>
      </c>
      <c r="AK249" s="126" t="str">
        <f t="shared" si="431"/>
        <v/>
      </c>
      <c r="AL249" s="41" t="str">
        <f t="shared" si="431"/>
        <v/>
      </c>
      <c r="AM249" s="41">
        <f t="shared" si="431"/>
        <v>-136.96667072571213</v>
      </c>
      <c r="AN249" s="41" t="str">
        <f t="shared" si="431"/>
        <v/>
      </c>
      <c r="AO249" s="41" t="str">
        <f t="shared" si="656"/>
        <v/>
      </c>
      <c r="AP249" s="41" t="str">
        <f t="shared" si="656"/>
        <v/>
      </c>
      <c r="AQ249" s="41">
        <f t="shared" si="656"/>
        <v>-551.07714288974535</v>
      </c>
      <c r="AR249" s="112" t="str">
        <f t="shared" si="656"/>
        <v/>
      </c>
      <c r="AS249" s="123" t="str">
        <f t="shared" si="432"/>
        <v/>
      </c>
      <c r="AT249" s="41" t="str">
        <f t="shared" si="432"/>
        <v/>
      </c>
      <c r="AU249" s="41">
        <f t="shared" si="432"/>
        <v>587.72665556134609</v>
      </c>
      <c r="AV249" s="41" t="str">
        <f t="shared" si="432"/>
        <v/>
      </c>
      <c r="AW249" s="41" t="str">
        <f t="shared" si="432"/>
        <v/>
      </c>
      <c r="AX249" s="41" t="str">
        <f t="shared" si="432"/>
        <v/>
      </c>
      <c r="AY249" s="41">
        <f t="shared" si="657"/>
        <v>173.61618339731274</v>
      </c>
      <c r="AZ249" s="41" t="str">
        <f t="shared" si="657"/>
        <v/>
      </c>
      <c r="BA249" s="53"/>
      <c r="BB249" s="147" cm="1">
        <f t="array" ref="BB249:BG249">IFERROR(_xlfn._xlws.SORT(_xlfn.UNIQUE(_xlfn._xlws.FILTER($AC249:$AZ249,ISNUMBER($AC249:$AZ249)),TRUE),,,TRUE),"")</f>
        <v>-758.13237897176202</v>
      </c>
      <c r="BC249" s="51">
        <v>-551.07714288974535</v>
      </c>
      <c r="BD249" s="51">
        <v>-136.96667072571213</v>
      </c>
      <c r="BE249" s="51">
        <v>173.61618339731274</v>
      </c>
      <c r="BF249" s="51">
        <v>587.72665556134609</v>
      </c>
      <c r="BG249" s="51">
        <v>794.78189164336266</v>
      </c>
      <c r="BH249" s="51"/>
      <c r="BI249" s="51"/>
      <c r="BJ249" s="51">
        <f t="shared" si="433"/>
        <v>-68.388921681526426</v>
      </c>
      <c r="BK249" s="51">
        <f t="shared" si="433"/>
        <v>-68.388921681526426</v>
      </c>
      <c r="BL249" s="51">
        <f t="shared" si="433"/>
        <v>-68.388921681526426</v>
      </c>
      <c r="BM249" s="51">
        <f t="shared" si="433"/>
        <v>-68.388921681526426</v>
      </c>
      <c r="BN249" s="51">
        <f t="shared" si="658"/>
        <v>-68.388921681526426</v>
      </c>
      <c r="BO249" s="51">
        <f t="shared" si="658"/>
        <v>-68.388921681526426</v>
      </c>
      <c r="BP249" s="51" t="str">
        <f t="shared" si="658"/>
        <v/>
      </c>
      <c r="BQ249" s="148" t="str">
        <f t="shared" si="658"/>
        <v/>
      </c>
      <c r="BR249" s="170">
        <f t="shared" si="406"/>
        <v>6</v>
      </c>
      <c r="BS249" s="172">
        <f t="shared" si="407"/>
        <v>207.05523608201668</v>
      </c>
      <c r="BT249" s="172" t="str">
        <f t="shared" si="393"/>
        <v>hole</v>
      </c>
      <c r="BU249" s="172">
        <f t="shared" si="393"/>
        <v>310.58285412302484</v>
      </c>
      <c r="BV249" s="172" t="str">
        <f t="shared" si="393"/>
        <v>hole</v>
      </c>
      <c r="BW249" s="172">
        <f t="shared" si="393"/>
        <v>207.05523608201656</v>
      </c>
      <c r="BX249" s="172">
        <f t="shared" si="393"/>
        <v>0</v>
      </c>
      <c r="BY249" s="173">
        <f t="shared" si="393"/>
        <v>0</v>
      </c>
      <c r="BZ249" s="123" cm="1">
        <f t="array" ref="BZ249">IF(ISEVEN(BR249),SUM(BS249:BY249),SUM(ABS(BS249:BY249)))</f>
        <v>724.69332628705808</v>
      </c>
      <c r="CA249" s="112">
        <f t="shared" si="408"/>
        <v>14875.881408326042</v>
      </c>
      <c r="CB249" s="126">
        <f t="shared" si="409"/>
        <v>-654.60476093075363</v>
      </c>
      <c r="CC249" s="41">
        <f t="shared" si="394"/>
        <v>0</v>
      </c>
      <c r="CD249" s="41">
        <f t="shared" si="394"/>
        <v>18.324756335800288</v>
      </c>
      <c r="CE249" s="41">
        <f t="shared" si="394"/>
        <v>0</v>
      </c>
      <c r="CF249" s="41">
        <f t="shared" si="394"/>
        <v>691.25427360235437</v>
      </c>
      <c r="CG249" s="41">
        <f t="shared" si="394"/>
        <v>0</v>
      </c>
      <c r="CH249" s="112">
        <f t="shared" si="394"/>
        <v>0</v>
      </c>
      <c r="CI249" s="196">
        <f t="shared" si="410"/>
        <v>18.324756335800206</v>
      </c>
      <c r="CJ249" s="2">
        <f t="shared" si="411"/>
        <v>-68.388921681526426</v>
      </c>
      <c r="CK249" s="200">
        <f t="shared" ref="CK249" si="669">(CI249-xc)*COS(RADIANS(p)) + (CJ249-yc)*SIN(RADIANS(p))</f>
        <v>-9.2370555648813024E-14</v>
      </c>
      <c r="CL249" s="201">
        <f t="shared" ref="CL249:CL266" si="670">-(CI249-xc)*SIN(RADIANS(p)) +(CJ249-yc)*COS(RADIANS(p))</f>
        <v>-70.801421620814963</v>
      </c>
      <c r="CN249" s="126">
        <f t="shared" ref="CN249:CN266" si="671">+C249-yc</f>
        <v>-68.388921681526426</v>
      </c>
      <c r="CO249" s="50">
        <f t="shared" si="415"/>
        <v>2.1155354929420517E-3</v>
      </c>
      <c r="CP249" s="40">
        <f t="shared" si="416"/>
        <v>25.5</v>
      </c>
      <c r="CQ249" s="41">
        <f t="shared" si="417"/>
        <v>379334.97591231408</v>
      </c>
      <c r="CR249" s="41">
        <f t="shared" ref="CR249:CR297" si="672">+CQ249*COS(RADIANS(p))</f>
        <v>366409.45004844578</v>
      </c>
      <c r="CS249" s="41">
        <f t="shared" ref="CS249:CS297" si="673">+CQ249*SIN(RADIANS(p))</f>
        <v>98179.116239612835</v>
      </c>
      <c r="CT249" s="41">
        <f t="shared" si="420"/>
        <v>-25942309.958730951</v>
      </c>
      <c r="CU249" s="112">
        <f t="shared" si="421"/>
        <v>-9.0688595201624396E-9</v>
      </c>
    </row>
    <row r="250" spans="2:99" x14ac:dyDescent="0.25">
      <c r="B250" s="129">
        <v>40</v>
      </c>
      <c r="C250" s="114">
        <f>+$D$77-(B250-0.5)*$G$203</f>
        <v>-88.916061740262876</v>
      </c>
      <c r="D250" s="41">
        <f t="shared" si="427"/>
        <v>-2650.0612431173568</v>
      </c>
      <c r="E250" s="41">
        <f t="shared" si="427"/>
        <v>1780.3527332721258</v>
      </c>
      <c r="F250" s="41">
        <f t="shared" si="427"/>
        <v>800.28212224502158</v>
      </c>
      <c r="G250" s="41">
        <f t="shared" si="427"/>
        <v>887.63535588586296</v>
      </c>
      <c r="H250" s="41">
        <f t="shared" si="652"/>
        <v>1986.382723070172</v>
      </c>
      <c r="I250" s="41">
        <f t="shared" si="652"/>
        <v>-1472.3384601859927</v>
      </c>
      <c r="J250" s="41">
        <f t="shared" si="652"/>
        <v>-752.6321483701031</v>
      </c>
      <c r="K250" s="121">
        <f t="shared" si="652"/>
        <v>-990.30678024790711</v>
      </c>
      <c r="L250" s="126">
        <f t="shared" si="428"/>
        <v>-1877.3205820861019</v>
      </c>
      <c r="M250" s="41">
        <f t="shared" si="428"/>
        <v>366.139170899031</v>
      </c>
      <c r="N250" s="41">
        <f t="shared" si="428"/>
        <v>-131.46644012405315</v>
      </c>
      <c r="O250" s="41">
        <f t="shared" si="428"/>
        <v>71.138774958136779</v>
      </c>
      <c r="P250" s="41">
        <f t="shared" si="653"/>
        <v>1213.6420620389172</v>
      </c>
      <c r="Q250" s="41">
        <f t="shared" si="653"/>
        <v>-1048.0743914740647</v>
      </c>
      <c r="R250" s="41">
        <f t="shared" si="653"/>
        <v>-545.57691228808642</v>
      </c>
      <c r="S250" s="112">
        <f t="shared" si="653"/>
        <v>-745.35780596958932</v>
      </c>
      <c r="T250" s="123">
        <f t="shared" si="429"/>
        <v>-1877.3205820861015</v>
      </c>
      <c r="U250" s="41">
        <f t="shared" si="429"/>
        <v>1356.0886645601977</v>
      </c>
      <c r="V250" s="41">
        <f t="shared" si="429"/>
        <v>593.22688616300502</v>
      </c>
      <c r="W250" s="41">
        <f t="shared" si="429"/>
        <v>642.68638160754517</v>
      </c>
      <c r="X250" s="41">
        <f t="shared" si="654"/>
        <v>1213.6420620389174</v>
      </c>
      <c r="Y250" s="41">
        <f t="shared" si="654"/>
        <v>-58.124897812897927</v>
      </c>
      <c r="Z250" s="41">
        <f t="shared" si="654"/>
        <v>179.11641399897172</v>
      </c>
      <c r="AA250" s="41">
        <f t="shared" si="654"/>
        <v>-173.81019932018111</v>
      </c>
      <c r="AB250" s="53"/>
      <c r="AC250" s="126" t="str">
        <f t="shared" si="430"/>
        <v/>
      </c>
      <c r="AD250" s="41" t="str">
        <f t="shared" si="430"/>
        <v/>
      </c>
      <c r="AE250" s="41">
        <f t="shared" si="430"/>
        <v>800.28212224502158</v>
      </c>
      <c r="AF250" s="41" t="str">
        <f t="shared" si="430"/>
        <v/>
      </c>
      <c r="AG250" s="41" t="str">
        <f t="shared" si="655"/>
        <v/>
      </c>
      <c r="AH250" s="41" t="str">
        <f t="shared" si="655"/>
        <v/>
      </c>
      <c r="AI250" s="41">
        <f t="shared" si="655"/>
        <v>-752.6321483701031</v>
      </c>
      <c r="AJ250" s="112" t="str">
        <f t="shared" si="655"/>
        <v/>
      </c>
      <c r="AK250" s="126" t="str">
        <f t="shared" si="431"/>
        <v/>
      </c>
      <c r="AL250" s="41" t="str">
        <f t="shared" si="431"/>
        <v/>
      </c>
      <c r="AM250" s="41">
        <f t="shared" si="431"/>
        <v>-131.46644012405315</v>
      </c>
      <c r="AN250" s="41" t="str">
        <f t="shared" si="431"/>
        <v/>
      </c>
      <c r="AO250" s="41" t="str">
        <f t="shared" si="656"/>
        <v/>
      </c>
      <c r="AP250" s="41" t="str">
        <f t="shared" si="656"/>
        <v/>
      </c>
      <c r="AQ250" s="41">
        <f t="shared" si="656"/>
        <v>-545.57691228808642</v>
      </c>
      <c r="AR250" s="112" t="str">
        <f t="shared" si="656"/>
        <v/>
      </c>
      <c r="AS250" s="123" t="str">
        <f t="shared" si="432"/>
        <v/>
      </c>
      <c r="AT250" s="41" t="str">
        <f t="shared" si="432"/>
        <v/>
      </c>
      <c r="AU250" s="41">
        <f t="shared" si="432"/>
        <v>593.22688616300502</v>
      </c>
      <c r="AV250" s="41" t="str">
        <f t="shared" si="432"/>
        <v/>
      </c>
      <c r="AW250" s="41" t="str">
        <f t="shared" si="432"/>
        <v/>
      </c>
      <c r="AX250" s="41" t="str">
        <f t="shared" si="432"/>
        <v/>
      </c>
      <c r="AY250" s="41">
        <f t="shared" si="657"/>
        <v>179.11641399897172</v>
      </c>
      <c r="AZ250" s="41" t="str">
        <f t="shared" si="657"/>
        <v/>
      </c>
      <c r="BA250" s="53"/>
      <c r="BB250" s="147" cm="1">
        <f t="array" ref="BB250:BG250">IFERROR(_xlfn._xlws.SORT(_xlfn.UNIQUE(_xlfn._xlws.FILTER($AC250:$AZ250,ISNUMBER($AC250:$AZ250)),TRUE),,,TRUE),"")</f>
        <v>-752.6321483701031</v>
      </c>
      <c r="BC250" s="51">
        <v>-545.57691228808642</v>
      </c>
      <c r="BD250" s="51">
        <v>-131.46644012405315</v>
      </c>
      <c r="BE250" s="51">
        <v>179.11641399897172</v>
      </c>
      <c r="BF250" s="51">
        <v>593.22688616300502</v>
      </c>
      <c r="BG250" s="51">
        <v>800.28212224502158</v>
      </c>
      <c r="BH250" s="51"/>
      <c r="BI250" s="51"/>
      <c r="BJ250" s="51">
        <f t="shared" si="433"/>
        <v>-88.916061740262876</v>
      </c>
      <c r="BK250" s="51">
        <f t="shared" si="433"/>
        <v>-88.916061740262876</v>
      </c>
      <c r="BL250" s="51">
        <f t="shared" si="433"/>
        <v>-88.916061740262876</v>
      </c>
      <c r="BM250" s="51">
        <f t="shared" si="433"/>
        <v>-88.916061740262876</v>
      </c>
      <c r="BN250" s="51">
        <f t="shared" si="658"/>
        <v>-88.916061740262876</v>
      </c>
      <c r="BO250" s="51">
        <f t="shared" si="658"/>
        <v>-88.916061740262876</v>
      </c>
      <c r="BP250" s="51" t="str">
        <f t="shared" si="658"/>
        <v/>
      </c>
      <c r="BQ250" s="148" t="str">
        <f t="shared" si="658"/>
        <v/>
      </c>
      <c r="BR250" s="170">
        <f t="shared" si="406"/>
        <v>6</v>
      </c>
      <c r="BS250" s="172">
        <f t="shared" si="407"/>
        <v>207.05523608201668</v>
      </c>
      <c r="BT250" s="172" t="str">
        <f t="shared" si="393"/>
        <v>hole</v>
      </c>
      <c r="BU250" s="172">
        <f t="shared" si="393"/>
        <v>310.58285412302484</v>
      </c>
      <c r="BV250" s="172" t="str">
        <f t="shared" si="393"/>
        <v>hole</v>
      </c>
      <c r="BW250" s="172">
        <f t="shared" si="393"/>
        <v>207.05523608201656</v>
      </c>
      <c r="BX250" s="172">
        <f t="shared" si="393"/>
        <v>0</v>
      </c>
      <c r="BY250" s="173">
        <f t="shared" si="393"/>
        <v>0</v>
      </c>
      <c r="BZ250" s="123" cm="1">
        <f t="array" ref="BZ250">IF(ISEVEN(BR250),SUM(BS250:BY250),SUM(ABS(BS250:BY250)))</f>
        <v>724.69332628705808</v>
      </c>
      <c r="CA250" s="112">
        <f t="shared" si="408"/>
        <v>14875.881408326042</v>
      </c>
      <c r="CB250" s="126">
        <f t="shared" si="409"/>
        <v>-649.10453032909481</v>
      </c>
      <c r="CC250" s="41">
        <f t="shared" si="394"/>
        <v>0</v>
      </c>
      <c r="CD250" s="41">
        <f t="shared" si="394"/>
        <v>23.824986937459272</v>
      </c>
      <c r="CE250" s="41">
        <f t="shared" si="394"/>
        <v>0</v>
      </c>
      <c r="CF250" s="41">
        <f t="shared" si="394"/>
        <v>696.7545042040133</v>
      </c>
      <c r="CG250" s="41">
        <f t="shared" si="394"/>
        <v>0</v>
      </c>
      <c r="CH250" s="112">
        <f t="shared" si="394"/>
        <v>0</v>
      </c>
      <c r="CI250" s="196">
        <f t="shared" si="410"/>
        <v>23.824986937459144</v>
      </c>
      <c r="CJ250" s="2">
        <f t="shared" si="411"/>
        <v>-88.916061740262876</v>
      </c>
      <c r="CK250" s="200">
        <f t="shared" ref="CK250" si="674">(CI250-xc)*COS(RADIANS(p)) + (CJ250-yc)*SIN(RADIANS(p))</f>
        <v>-1.3145040611561853E-13</v>
      </c>
      <c r="CL250" s="201">
        <f t="shared" ref="CL250:CL267" si="675">-(CI250-xc)*SIN(RADIANS(p)) +(CJ250-yc)*COS(RADIANS(p))</f>
        <v>-92.052680775566444</v>
      </c>
      <c r="CN250" s="126">
        <f t="shared" ref="CN250:CN267" si="676">+C250-yc</f>
        <v>-88.916061740262876</v>
      </c>
      <c r="CO250" s="50">
        <f t="shared" si="415"/>
        <v>2.0495354929420517E-3</v>
      </c>
      <c r="CP250" s="40">
        <f t="shared" si="416"/>
        <v>25.5</v>
      </c>
      <c r="CQ250" s="41">
        <f t="shared" si="417"/>
        <v>379334.97591231408</v>
      </c>
      <c r="CR250" s="41">
        <f t="shared" ref="CR250:CR298" si="677">+CQ250*COS(RADIANS(p))</f>
        <v>366409.45004844578</v>
      </c>
      <c r="CS250" s="41">
        <f t="shared" ref="CS250:CS298" si="678">+CQ250*SIN(RADIANS(p))</f>
        <v>98179.116239612835</v>
      </c>
      <c r="CT250" s="41">
        <f t="shared" si="420"/>
        <v>-33728972.138460435</v>
      </c>
      <c r="CU250" s="112">
        <f t="shared" si="421"/>
        <v>-1.2905684701769626E-8</v>
      </c>
    </row>
    <row r="251" spans="2:99" x14ac:dyDescent="0.25">
      <c r="B251" s="129">
        <v>41</v>
      </c>
      <c r="C251" s="114">
        <f>+$D$77-(B251-0.5)*$G$203</f>
        <v>-109.44320179899933</v>
      </c>
      <c r="D251" s="41">
        <f t="shared" si="427"/>
        <v>-2726.6695727506435</v>
      </c>
      <c r="E251" s="41">
        <f t="shared" si="427"/>
        <v>1815.9067827879396</v>
      </c>
      <c r="F251" s="41">
        <f t="shared" si="427"/>
        <v>805.78235284668062</v>
      </c>
      <c r="G251" s="41">
        <f t="shared" si="427"/>
        <v>875.78400604725823</v>
      </c>
      <c r="H251" s="41">
        <f t="shared" si="652"/>
        <v>1909.7743934368852</v>
      </c>
      <c r="I251" s="41">
        <f t="shared" si="652"/>
        <v>-1436.7844106701789</v>
      </c>
      <c r="J251" s="41">
        <f t="shared" si="652"/>
        <v>-747.13191776844394</v>
      </c>
      <c r="K251" s="121">
        <f t="shared" si="652"/>
        <v>-1002.1581300865118</v>
      </c>
      <c r="L251" s="126">
        <f t="shared" si="428"/>
        <v>-1953.9289117193887</v>
      </c>
      <c r="M251" s="41">
        <f t="shared" si="428"/>
        <v>401.69322041484492</v>
      </c>
      <c r="N251" s="41">
        <f t="shared" si="428"/>
        <v>-125.96620952239417</v>
      </c>
      <c r="O251" s="41">
        <f t="shared" si="428"/>
        <v>59.287425119532124</v>
      </c>
      <c r="P251" s="41">
        <f t="shared" si="653"/>
        <v>1137.0337324056304</v>
      </c>
      <c r="Q251" s="41">
        <f t="shared" si="653"/>
        <v>-1012.5203419582507</v>
      </c>
      <c r="R251" s="41">
        <f t="shared" si="653"/>
        <v>-540.07668168642749</v>
      </c>
      <c r="S251" s="112">
        <f t="shared" si="653"/>
        <v>-757.20915580819405</v>
      </c>
      <c r="T251" s="123">
        <f t="shared" si="429"/>
        <v>-1953.9289117193885</v>
      </c>
      <c r="U251" s="41">
        <f t="shared" si="429"/>
        <v>1391.6427140760118</v>
      </c>
      <c r="V251" s="41">
        <f t="shared" si="429"/>
        <v>598.72711676466395</v>
      </c>
      <c r="W251" s="41">
        <f t="shared" si="429"/>
        <v>630.83503176894044</v>
      </c>
      <c r="X251" s="41">
        <f t="shared" si="654"/>
        <v>1137.0337324056306</v>
      </c>
      <c r="Y251" s="41">
        <f t="shared" si="654"/>
        <v>-22.570848297083991</v>
      </c>
      <c r="Z251" s="41">
        <f t="shared" si="654"/>
        <v>184.61664460063071</v>
      </c>
      <c r="AA251" s="41">
        <f t="shared" si="654"/>
        <v>-185.66154915878576</v>
      </c>
      <c r="AB251" s="53"/>
      <c r="AC251" s="126" t="str">
        <f t="shared" si="430"/>
        <v/>
      </c>
      <c r="AD251" s="41" t="str">
        <f t="shared" si="430"/>
        <v/>
      </c>
      <c r="AE251" s="41">
        <f t="shared" si="430"/>
        <v>805.78235284668062</v>
      </c>
      <c r="AF251" s="41" t="str">
        <f t="shared" si="430"/>
        <v/>
      </c>
      <c r="AG251" s="41" t="str">
        <f t="shared" si="655"/>
        <v/>
      </c>
      <c r="AH251" s="41" t="str">
        <f t="shared" si="655"/>
        <v/>
      </c>
      <c r="AI251" s="41">
        <f t="shared" si="655"/>
        <v>-747.13191776844394</v>
      </c>
      <c r="AJ251" s="112" t="str">
        <f t="shared" si="655"/>
        <v/>
      </c>
      <c r="AK251" s="126" t="str">
        <f t="shared" si="431"/>
        <v/>
      </c>
      <c r="AL251" s="41" t="str">
        <f t="shared" si="431"/>
        <v/>
      </c>
      <c r="AM251" s="41">
        <f t="shared" si="431"/>
        <v>-125.96620952239417</v>
      </c>
      <c r="AN251" s="41" t="str">
        <f t="shared" si="431"/>
        <v/>
      </c>
      <c r="AO251" s="41" t="str">
        <f t="shared" si="656"/>
        <v/>
      </c>
      <c r="AP251" s="41" t="str">
        <f t="shared" si="656"/>
        <v/>
      </c>
      <c r="AQ251" s="41">
        <f t="shared" si="656"/>
        <v>-540.07668168642749</v>
      </c>
      <c r="AR251" s="112" t="str">
        <f t="shared" si="656"/>
        <v/>
      </c>
      <c r="AS251" s="123" t="str">
        <f t="shared" si="432"/>
        <v/>
      </c>
      <c r="AT251" s="41" t="str">
        <f t="shared" si="432"/>
        <v/>
      </c>
      <c r="AU251" s="41">
        <f t="shared" si="432"/>
        <v>598.72711676466395</v>
      </c>
      <c r="AV251" s="41" t="str">
        <f t="shared" si="432"/>
        <v/>
      </c>
      <c r="AW251" s="41" t="str">
        <f t="shared" si="432"/>
        <v/>
      </c>
      <c r="AX251" s="41" t="str">
        <f t="shared" si="432"/>
        <v/>
      </c>
      <c r="AY251" s="41">
        <f t="shared" si="657"/>
        <v>184.61664460063071</v>
      </c>
      <c r="AZ251" s="41" t="str">
        <f t="shared" si="657"/>
        <v/>
      </c>
      <c r="BA251" s="53"/>
      <c r="BB251" s="147" cm="1">
        <f t="array" ref="BB251:BG251">IFERROR(_xlfn._xlws.SORT(_xlfn.UNIQUE(_xlfn._xlws.FILTER($AC251:$AZ251,ISNUMBER($AC251:$AZ251)),TRUE),,,TRUE),"")</f>
        <v>-747.13191776844394</v>
      </c>
      <c r="BC251" s="51">
        <v>-540.07668168642749</v>
      </c>
      <c r="BD251" s="51">
        <v>-125.96620952239417</v>
      </c>
      <c r="BE251" s="51">
        <v>184.61664460063071</v>
      </c>
      <c r="BF251" s="51">
        <v>598.72711676466395</v>
      </c>
      <c r="BG251" s="51">
        <v>805.78235284668062</v>
      </c>
      <c r="BH251" s="51"/>
      <c r="BI251" s="51"/>
      <c r="BJ251" s="51">
        <f t="shared" si="433"/>
        <v>-109.44320179899933</v>
      </c>
      <c r="BK251" s="51">
        <f t="shared" si="433"/>
        <v>-109.44320179899933</v>
      </c>
      <c r="BL251" s="51">
        <f t="shared" si="433"/>
        <v>-109.44320179899933</v>
      </c>
      <c r="BM251" s="51">
        <f t="shared" si="433"/>
        <v>-109.44320179899933</v>
      </c>
      <c r="BN251" s="51">
        <f t="shared" si="658"/>
        <v>-109.44320179899933</v>
      </c>
      <c r="BO251" s="51">
        <f t="shared" si="658"/>
        <v>-109.44320179899933</v>
      </c>
      <c r="BP251" s="51" t="str">
        <f t="shared" si="658"/>
        <v/>
      </c>
      <c r="BQ251" s="148" t="str">
        <f t="shared" si="658"/>
        <v/>
      </c>
      <c r="BR251" s="170">
        <f t="shared" si="406"/>
        <v>6</v>
      </c>
      <c r="BS251" s="172">
        <f t="shared" si="407"/>
        <v>207.05523608201645</v>
      </c>
      <c r="BT251" s="172" t="str">
        <f t="shared" si="393"/>
        <v>hole</v>
      </c>
      <c r="BU251" s="172">
        <f t="shared" si="393"/>
        <v>310.58285412302484</v>
      </c>
      <c r="BV251" s="172" t="str">
        <f t="shared" si="393"/>
        <v>hole</v>
      </c>
      <c r="BW251" s="172">
        <f t="shared" si="393"/>
        <v>207.05523608201668</v>
      </c>
      <c r="BX251" s="172">
        <f t="shared" si="393"/>
        <v>0</v>
      </c>
      <c r="BY251" s="173">
        <f t="shared" si="393"/>
        <v>0</v>
      </c>
      <c r="BZ251" s="123" cm="1">
        <f t="array" ref="BZ251">IF(ISEVEN(BR251),SUM(BS251:BY251),SUM(ABS(BS251:BY251)))</f>
        <v>724.69332628705797</v>
      </c>
      <c r="CA251" s="112">
        <f t="shared" si="408"/>
        <v>14875.88140832604</v>
      </c>
      <c r="CB251" s="126">
        <f t="shared" si="409"/>
        <v>-643.60429972743577</v>
      </c>
      <c r="CC251" s="41">
        <f t="shared" si="394"/>
        <v>0</v>
      </c>
      <c r="CD251" s="41">
        <f t="shared" si="394"/>
        <v>29.325217539118256</v>
      </c>
      <c r="CE251" s="41">
        <f t="shared" si="394"/>
        <v>0</v>
      </c>
      <c r="CF251" s="41">
        <f t="shared" si="394"/>
        <v>702.25473480567234</v>
      </c>
      <c r="CG251" s="41">
        <f t="shared" si="394"/>
        <v>0</v>
      </c>
      <c r="CH251" s="112">
        <f t="shared" si="394"/>
        <v>0</v>
      </c>
      <c r="CI251" s="196">
        <f t="shared" si="410"/>
        <v>29.325217539118448</v>
      </c>
      <c r="CJ251" s="2">
        <f t="shared" si="411"/>
        <v>-109.44320179899933</v>
      </c>
      <c r="CK251" s="200">
        <f t="shared" ref="CK251" si="679">(CI251-xc)*COS(RADIANS(p)) + (CJ251-yc)*SIN(RADIANS(p))</f>
        <v>1.8118839761882555E-13</v>
      </c>
      <c r="CL251" s="201">
        <f t="shared" ref="CL251:CL268" si="680">-(CI251-xc)*SIN(RADIANS(p)) +(CJ251-yc)*COS(RADIANS(p))</f>
        <v>-113.30393993031799</v>
      </c>
      <c r="CN251" s="126">
        <f t="shared" ref="CN251:CN268" si="681">+C251-yc</f>
        <v>-109.44320179899933</v>
      </c>
      <c r="CO251" s="50">
        <f t="shared" si="415"/>
        <v>1.9835354929420516E-3</v>
      </c>
      <c r="CP251" s="40">
        <f t="shared" si="416"/>
        <v>25.498271865046785</v>
      </c>
      <c r="CQ251" s="41">
        <f t="shared" si="417"/>
        <v>379309.26838169241</v>
      </c>
      <c r="CR251" s="41">
        <f t="shared" ref="CR251:CR299" si="682">+CQ251*COS(RADIANS(p))</f>
        <v>366384.61848068819</v>
      </c>
      <c r="CS251" s="41">
        <f t="shared" ref="CS251:CS299" si="683">+CQ251*SIN(RADIANS(p))</f>
        <v>98172.462641085396</v>
      </c>
      <c r="CT251" s="41">
        <f t="shared" si="420"/>
        <v>-41512820.803728372</v>
      </c>
      <c r="CU251" s="112">
        <f t="shared" si="421"/>
        <v>1.7787711196232276E-8</v>
      </c>
    </row>
    <row r="252" spans="2:99" x14ac:dyDescent="0.25">
      <c r="B252" s="129">
        <v>42</v>
      </c>
      <c r="C252" s="114">
        <f>+$D$77-(B252-0.5)*$G$203</f>
        <v>-129.97034185773578</v>
      </c>
      <c r="D252" s="41">
        <f t="shared" si="427"/>
        <v>-2803.2779023839303</v>
      </c>
      <c r="E252" s="41">
        <f t="shared" si="427"/>
        <v>1851.4608323037535</v>
      </c>
      <c r="F252" s="41">
        <f t="shared" si="427"/>
        <v>811.28258344833955</v>
      </c>
      <c r="G252" s="41">
        <f t="shared" si="427"/>
        <v>863.9326562086535</v>
      </c>
      <c r="H252" s="41">
        <f t="shared" si="652"/>
        <v>1833.1660638035985</v>
      </c>
      <c r="I252" s="41">
        <f t="shared" si="652"/>
        <v>-1401.230361154365</v>
      </c>
      <c r="J252" s="41">
        <f t="shared" si="652"/>
        <v>-741.63168716678501</v>
      </c>
      <c r="K252" s="121">
        <f t="shared" si="652"/>
        <v>-1014.0094799251165</v>
      </c>
      <c r="L252" s="126">
        <f t="shared" si="428"/>
        <v>-2030.5372413526754</v>
      </c>
      <c r="M252" s="41">
        <f t="shared" si="428"/>
        <v>437.24726993065883</v>
      </c>
      <c r="N252" s="41">
        <f t="shared" si="428"/>
        <v>-120.46597892073521</v>
      </c>
      <c r="O252" s="41">
        <f t="shared" si="428"/>
        <v>47.43607528092749</v>
      </c>
      <c r="P252" s="41">
        <f t="shared" si="653"/>
        <v>1060.4254027723434</v>
      </c>
      <c r="Q252" s="41">
        <f t="shared" si="653"/>
        <v>-976.96629244243672</v>
      </c>
      <c r="R252" s="41">
        <f t="shared" si="653"/>
        <v>-534.57645108476845</v>
      </c>
      <c r="S252" s="112">
        <f t="shared" si="653"/>
        <v>-769.06050564679867</v>
      </c>
      <c r="T252" s="123">
        <f t="shared" si="429"/>
        <v>-2030.5372413526752</v>
      </c>
      <c r="U252" s="41">
        <f t="shared" si="429"/>
        <v>1427.1967635918256</v>
      </c>
      <c r="V252" s="41">
        <f t="shared" si="429"/>
        <v>604.22734736632287</v>
      </c>
      <c r="W252" s="41">
        <f t="shared" si="429"/>
        <v>618.98368193033582</v>
      </c>
      <c r="X252" s="41">
        <f t="shared" si="654"/>
        <v>1060.4254027723437</v>
      </c>
      <c r="Y252" s="41">
        <f t="shared" si="654"/>
        <v>12.983201218729919</v>
      </c>
      <c r="Z252" s="41">
        <f t="shared" si="654"/>
        <v>190.11687520228966</v>
      </c>
      <c r="AA252" s="41">
        <f t="shared" si="654"/>
        <v>-197.51289899739041</v>
      </c>
      <c r="AB252" s="53"/>
      <c r="AC252" s="126" t="str">
        <f t="shared" si="430"/>
        <v/>
      </c>
      <c r="AD252" s="41" t="str">
        <f t="shared" si="430"/>
        <v/>
      </c>
      <c r="AE252" s="41">
        <f t="shared" si="430"/>
        <v>811.28258344833955</v>
      </c>
      <c r="AF252" s="41" t="str">
        <f t="shared" si="430"/>
        <v/>
      </c>
      <c r="AG252" s="41" t="str">
        <f t="shared" si="655"/>
        <v/>
      </c>
      <c r="AH252" s="41" t="str">
        <f t="shared" si="655"/>
        <v/>
      </c>
      <c r="AI252" s="41">
        <f t="shared" si="655"/>
        <v>-741.63168716678501</v>
      </c>
      <c r="AJ252" s="112" t="str">
        <f t="shared" si="655"/>
        <v/>
      </c>
      <c r="AK252" s="126" t="str">
        <f t="shared" si="431"/>
        <v/>
      </c>
      <c r="AL252" s="41" t="str">
        <f t="shared" si="431"/>
        <v/>
      </c>
      <c r="AM252" s="41">
        <f t="shared" si="431"/>
        <v>-120.46597892073521</v>
      </c>
      <c r="AN252" s="41" t="str">
        <f t="shared" si="431"/>
        <v/>
      </c>
      <c r="AO252" s="41" t="str">
        <f t="shared" si="656"/>
        <v/>
      </c>
      <c r="AP252" s="41" t="str">
        <f t="shared" si="656"/>
        <v/>
      </c>
      <c r="AQ252" s="41">
        <f t="shared" si="656"/>
        <v>-534.57645108476845</v>
      </c>
      <c r="AR252" s="112" t="str">
        <f t="shared" si="656"/>
        <v/>
      </c>
      <c r="AS252" s="123" t="str">
        <f t="shared" si="432"/>
        <v/>
      </c>
      <c r="AT252" s="41" t="str">
        <f t="shared" si="432"/>
        <v/>
      </c>
      <c r="AU252" s="41">
        <f t="shared" si="432"/>
        <v>604.22734736632287</v>
      </c>
      <c r="AV252" s="41" t="str">
        <f t="shared" si="432"/>
        <v/>
      </c>
      <c r="AW252" s="41" t="str">
        <f t="shared" si="432"/>
        <v/>
      </c>
      <c r="AX252" s="41" t="str">
        <f t="shared" si="432"/>
        <v/>
      </c>
      <c r="AY252" s="41">
        <f t="shared" si="657"/>
        <v>190.11687520228966</v>
      </c>
      <c r="AZ252" s="41" t="str">
        <f t="shared" si="657"/>
        <v/>
      </c>
      <c r="BA252" s="53"/>
      <c r="BB252" s="147" cm="1">
        <f t="array" ref="BB252:BG252">IFERROR(_xlfn._xlws.SORT(_xlfn.UNIQUE(_xlfn._xlws.FILTER($AC252:$AZ252,ISNUMBER($AC252:$AZ252)),TRUE),,,TRUE),"")</f>
        <v>-741.63168716678501</v>
      </c>
      <c r="BC252" s="51">
        <v>-534.57645108476845</v>
      </c>
      <c r="BD252" s="51">
        <v>-120.46597892073521</v>
      </c>
      <c r="BE252" s="51">
        <v>190.11687520228966</v>
      </c>
      <c r="BF252" s="51">
        <v>604.22734736632287</v>
      </c>
      <c r="BG252" s="51">
        <v>811.28258344833955</v>
      </c>
      <c r="BH252" s="51"/>
      <c r="BI252" s="51"/>
      <c r="BJ252" s="51">
        <f t="shared" si="433"/>
        <v>-129.97034185773578</v>
      </c>
      <c r="BK252" s="51">
        <f t="shared" si="433"/>
        <v>-129.97034185773578</v>
      </c>
      <c r="BL252" s="51">
        <f t="shared" si="433"/>
        <v>-129.97034185773578</v>
      </c>
      <c r="BM252" s="51">
        <f t="shared" si="433"/>
        <v>-129.97034185773578</v>
      </c>
      <c r="BN252" s="51">
        <f t="shared" si="658"/>
        <v>-129.97034185773578</v>
      </c>
      <c r="BO252" s="51">
        <f t="shared" si="658"/>
        <v>-129.97034185773578</v>
      </c>
      <c r="BP252" s="51" t="str">
        <f t="shared" si="658"/>
        <v/>
      </c>
      <c r="BQ252" s="148" t="str">
        <f t="shared" si="658"/>
        <v/>
      </c>
      <c r="BR252" s="170">
        <f t="shared" si="406"/>
        <v>6</v>
      </c>
      <c r="BS252" s="172">
        <f t="shared" si="407"/>
        <v>207.05523608201656</v>
      </c>
      <c r="BT252" s="172" t="str">
        <f t="shared" si="393"/>
        <v>hole</v>
      </c>
      <c r="BU252" s="172">
        <f t="shared" si="393"/>
        <v>310.58285412302484</v>
      </c>
      <c r="BV252" s="172" t="str">
        <f t="shared" si="393"/>
        <v>hole</v>
      </c>
      <c r="BW252" s="172">
        <f t="shared" si="393"/>
        <v>207.05523608201668</v>
      </c>
      <c r="BX252" s="172">
        <f t="shared" si="393"/>
        <v>0</v>
      </c>
      <c r="BY252" s="173">
        <f t="shared" si="393"/>
        <v>0</v>
      </c>
      <c r="BZ252" s="123" cm="1">
        <f t="array" ref="BZ252">IF(ISEVEN(BR252),SUM(BS252:BY252),SUM(ABS(BS252:BY252)))</f>
        <v>724.69332628705808</v>
      </c>
      <c r="CA252" s="112">
        <f t="shared" si="408"/>
        <v>14875.881408326042</v>
      </c>
      <c r="CB252" s="126">
        <f t="shared" si="409"/>
        <v>-638.10406912577673</v>
      </c>
      <c r="CC252" s="41">
        <f t="shared" si="394"/>
        <v>0</v>
      </c>
      <c r="CD252" s="41">
        <f t="shared" si="394"/>
        <v>34.825448140777212</v>
      </c>
      <c r="CE252" s="41">
        <f t="shared" si="394"/>
        <v>0</v>
      </c>
      <c r="CF252" s="41">
        <f t="shared" si="394"/>
        <v>707.75496540733116</v>
      </c>
      <c r="CG252" s="41">
        <f t="shared" si="394"/>
        <v>0</v>
      </c>
      <c r="CH252" s="112">
        <f t="shared" si="394"/>
        <v>0</v>
      </c>
      <c r="CI252" s="196">
        <f t="shared" si="410"/>
        <v>34.825448140777304</v>
      </c>
      <c r="CJ252" s="2">
        <f t="shared" si="411"/>
        <v>-129.97034185773578</v>
      </c>
      <c r="CK252" s="200">
        <f t="shared" ref="CK252" si="684">(CI252-xc)*COS(RADIANS(p)) + (CJ252-yc)*SIN(RADIANS(p))</f>
        <v>5.6843418860808015E-14</v>
      </c>
      <c r="CL252" s="201">
        <f t="shared" ref="CL252:CL269" si="685">-(CI252-xc)*SIN(RADIANS(p)) +(CJ252-yc)*COS(RADIANS(p))</f>
        <v>-134.55519908506943</v>
      </c>
      <c r="CN252" s="126">
        <f t="shared" ref="CN252:CN269" si="686">+C252-yc</f>
        <v>-129.97034185773578</v>
      </c>
      <c r="CO252" s="50">
        <f t="shared" si="415"/>
        <v>1.9175354929420517E-3</v>
      </c>
      <c r="CP252" s="40">
        <f t="shared" si="416"/>
        <v>25.456647482357521</v>
      </c>
      <c r="CQ252" s="41">
        <f t="shared" si="417"/>
        <v>378690.06900111219</v>
      </c>
      <c r="CR252" s="41">
        <f t="shared" ref="CR252:CR300" si="687">+CQ252*COS(RADIANS(p))</f>
        <v>365786.51780736359</v>
      </c>
      <c r="CS252" s="41">
        <f t="shared" ref="CS252:CS300" si="688">+CQ252*SIN(RADIANS(p))</f>
        <v>98012.20204867555</v>
      </c>
      <c r="CT252" s="41">
        <f t="shared" si="420"/>
        <v>-49218477.726204105</v>
      </c>
      <c r="CU252" s="112">
        <f t="shared" si="421"/>
        <v>5.5713486545230097E-9</v>
      </c>
    </row>
    <row r="253" spans="2:99" x14ac:dyDescent="0.25">
      <c r="B253" s="129">
        <v>43</v>
      </c>
      <c r="C253" s="114">
        <f>+$D$77-(B253-0.5)*$G$203</f>
        <v>-150.49748191647222</v>
      </c>
      <c r="D253" s="41">
        <f t="shared" si="427"/>
        <v>-2879.886232017217</v>
      </c>
      <c r="E253" s="41">
        <f t="shared" si="427"/>
        <v>1887.0148818195673</v>
      </c>
      <c r="F253" s="41">
        <f t="shared" si="427"/>
        <v>816.78281404999848</v>
      </c>
      <c r="G253" s="41">
        <f t="shared" si="427"/>
        <v>852.08130637004899</v>
      </c>
      <c r="H253" s="41">
        <f t="shared" si="652"/>
        <v>1756.5577341703117</v>
      </c>
      <c r="I253" s="41">
        <f t="shared" si="652"/>
        <v>-1365.6763116385512</v>
      </c>
      <c r="J253" s="41">
        <f t="shared" si="652"/>
        <v>-736.13145656512609</v>
      </c>
      <c r="K253" s="121">
        <f t="shared" si="652"/>
        <v>-1025.8608297637211</v>
      </c>
      <c r="L253" s="126">
        <f t="shared" si="428"/>
        <v>-2107.1455709859624</v>
      </c>
      <c r="M253" s="41">
        <f t="shared" si="428"/>
        <v>472.80131944647275</v>
      </c>
      <c r="N253" s="41">
        <f t="shared" si="428"/>
        <v>-114.96574831907621</v>
      </c>
      <c r="O253" s="41">
        <f t="shared" si="428"/>
        <v>35.584725442322842</v>
      </c>
      <c r="P253" s="41">
        <f t="shared" si="653"/>
        <v>983.81707313905645</v>
      </c>
      <c r="Q253" s="41">
        <f t="shared" si="653"/>
        <v>-941.41224292662287</v>
      </c>
      <c r="R253" s="41">
        <f t="shared" si="653"/>
        <v>-529.07622048310952</v>
      </c>
      <c r="S253" s="112">
        <f t="shared" si="653"/>
        <v>-780.91185548540329</v>
      </c>
      <c r="T253" s="123">
        <f t="shared" si="429"/>
        <v>-2107.145570985962</v>
      </c>
      <c r="U253" s="41">
        <f t="shared" si="429"/>
        <v>1462.7508131076395</v>
      </c>
      <c r="V253" s="41">
        <f t="shared" si="429"/>
        <v>609.72757796798192</v>
      </c>
      <c r="W253" s="41">
        <f t="shared" si="429"/>
        <v>607.1323320917312</v>
      </c>
      <c r="X253" s="41">
        <f t="shared" si="654"/>
        <v>983.81707313905679</v>
      </c>
      <c r="Y253" s="41">
        <f t="shared" si="654"/>
        <v>48.537250734543882</v>
      </c>
      <c r="Z253" s="41">
        <f t="shared" si="654"/>
        <v>195.61710580394865</v>
      </c>
      <c r="AA253" s="41">
        <f t="shared" si="654"/>
        <v>-209.36424883599503</v>
      </c>
      <c r="AB253" s="53"/>
      <c r="AC253" s="126" t="str">
        <f t="shared" si="430"/>
        <v/>
      </c>
      <c r="AD253" s="41" t="str">
        <f t="shared" si="430"/>
        <v/>
      </c>
      <c r="AE253" s="41">
        <f t="shared" si="430"/>
        <v>816.78281404999848</v>
      </c>
      <c r="AF253" s="41" t="str">
        <f t="shared" si="430"/>
        <v/>
      </c>
      <c r="AG253" s="41" t="str">
        <f t="shared" si="655"/>
        <v/>
      </c>
      <c r="AH253" s="41" t="str">
        <f t="shared" si="655"/>
        <v/>
      </c>
      <c r="AI253" s="41">
        <f t="shared" si="655"/>
        <v>-736.13145656512609</v>
      </c>
      <c r="AJ253" s="112" t="str">
        <f t="shared" si="655"/>
        <v/>
      </c>
      <c r="AK253" s="126" t="str">
        <f t="shared" si="431"/>
        <v/>
      </c>
      <c r="AL253" s="41" t="str">
        <f t="shared" si="431"/>
        <v/>
      </c>
      <c r="AM253" s="41">
        <f t="shared" si="431"/>
        <v>-114.96574831907621</v>
      </c>
      <c r="AN253" s="41" t="str">
        <f t="shared" si="431"/>
        <v/>
      </c>
      <c r="AO253" s="41" t="str">
        <f t="shared" si="656"/>
        <v/>
      </c>
      <c r="AP253" s="41" t="str">
        <f t="shared" si="656"/>
        <v/>
      </c>
      <c r="AQ253" s="41">
        <f t="shared" si="656"/>
        <v>-529.07622048310952</v>
      </c>
      <c r="AR253" s="112" t="str">
        <f t="shared" si="656"/>
        <v/>
      </c>
      <c r="AS253" s="123" t="str">
        <f t="shared" si="432"/>
        <v/>
      </c>
      <c r="AT253" s="41" t="str">
        <f t="shared" si="432"/>
        <v/>
      </c>
      <c r="AU253" s="41" t="str">
        <f t="shared" si="432"/>
        <v/>
      </c>
      <c r="AV253" s="41">
        <f t="shared" si="432"/>
        <v>607.1323320917312</v>
      </c>
      <c r="AW253" s="41" t="str">
        <f t="shared" si="432"/>
        <v/>
      </c>
      <c r="AX253" s="41" t="str">
        <f t="shared" si="432"/>
        <v/>
      </c>
      <c r="AY253" s="41">
        <f t="shared" si="657"/>
        <v>195.61710580394865</v>
      </c>
      <c r="AZ253" s="41" t="str">
        <f t="shared" si="657"/>
        <v/>
      </c>
      <c r="BA253" s="53"/>
      <c r="BB253" s="147" cm="1">
        <f t="array" ref="BB253:BG253">IFERROR(_xlfn._xlws.SORT(_xlfn.UNIQUE(_xlfn._xlws.FILTER($AC253:$AZ253,ISNUMBER($AC253:$AZ253)),TRUE),,,TRUE),"")</f>
        <v>-736.13145656512609</v>
      </c>
      <c r="BC253" s="51">
        <v>-529.07622048310952</v>
      </c>
      <c r="BD253" s="51">
        <v>-114.96574831907621</v>
      </c>
      <c r="BE253" s="51">
        <v>195.61710580394865</v>
      </c>
      <c r="BF253" s="51">
        <v>607.1323320917312</v>
      </c>
      <c r="BG253" s="51">
        <v>816.78281404999848</v>
      </c>
      <c r="BH253" s="51"/>
      <c r="BI253" s="51"/>
      <c r="BJ253" s="51">
        <f t="shared" si="433"/>
        <v>-150.49748191647222</v>
      </c>
      <c r="BK253" s="51">
        <f t="shared" si="433"/>
        <v>-150.49748191647222</v>
      </c>
      <c r="BL253" s="51">
        <f t="shared" si="433"/>
        <v>-150.49748191647222</v>
      </c>
      <c r="BM253" s="51">
        <f t="shared" si="433"/>
        <v>-150.49748191647222</v>
      </c>
      <c r="BN253" s="51">
        <f t="shared" si="658"/>
        <v>-150.49748191647222</v>
      </c>
      <c r="BO253" s="51">
        <f t="shared" si="658"/>
        <v>-150.49748191647222</v>
      </c>
      <c r="BP253" s="51" t="str">
        <f t="shared" si="658"/>
        <v/>
      </c>
      <c r="BQ253" s="148" t="str">
        <f t="shared" si="658"/>
        <v/>
      </c>
      <c r="BR253" s="170">
        <f t="shared" si="406"/>
        <v>6</v>
      </c>
      <c r="BS253" s="172">
        <f t="shared" si="407"/>
        <v>207.05523608201656</v>
      </c>
      <c r="BT253" s="172" t="str">
        <f t="shared" si="393"/>
        <v>hole</v>
      </c>
      <c r="BU253" s="172">
        <f t="shared" si="393"/>
        <v>310.58285412302484</v>
      </c>
      <c r="BV253" s="172" t="str">
        <f t="shared" si="393"/>
        <v>hole</v>
      </c>
      <c r="BW253" s="172">
        <f t="shared" ref="BW253:BY302" si="689">IF(ISNUMBER(BG253),IF(ISEVEN(BF$143),"hole",(BG253-BF253)),0)</f>
        <v>209.65048195826728</v>
      </c>
      <c r="BX253" s="172">
        <f t="shared" si="689"/>
        <v>0</v>
      </c>
      <c r="BY253" s="173">
        <f t="shared" si="689"/>
        <v>0</v>
      </c>
      <c r="BZ253" s="123" cm="1">
        <f t="array" ref="BZ253">IF(ISEVEN(BR253),SUM(BS253:BY253),SUM(ABS(BS253:BY253)))</f>
        <v>727.28857216330869</v>
      </c>
      <c r="CA253" s="112">
        <f t="shared" si="408"/>
        <v>14929.154383914696</v>
      </c>
      <c r="CB253" s="126">
        <f t="shared" si="409"/>
        <v>-632.6038385241178</v>
      </c>
      <c r="CC253" s="41">
        <f t="shared" si="394"/>
        <v>0</v>
      </c>
      <c r="CD253" s="41">
        <f t="shared" si="394"/>
        <v>40.32567874243621</v>
      </c>
      <c r="CE253" s="41">
        <f t="shared" si="394"/>
        <v>0</v>
      </c>
      <c r="CF253" s="41">
        <f t="shared" ref="CF253:CH302" si="690">+IF(AND(ISNUMBER(BW253),BW253&gt;0),BF253+BW253/2,0)</f>
        <v>711.95757307086478</v>
      </c>
      <c r="CG253" s="41">
        <f t="shared" si="690"/>
        <v>0</v>
      </c>
      <c r="CH253" s="112">
        <f t="shared" si="690"/>
        <v>0</v>
      </c>
      <c r="CI253" s="196">
        <f t="shared" si="410"/>
        <v>42.352893711495618</v>
      </c>
      <c r="CJ253" s="2">
        <f t="shared" si="411"/>
        <v>-150.49748191647222</v>
      </c>
      <c r="CK253" s="200">
        <f t="shared" ref="CK253" si="691">(CI253-xc)*COS(RADIANS(p)) + (CJ253-yc)*SIN(RADIANS(p))</f>
        <v>1.9581392940542628</v>
      </c>
      <c r="CL253" s="201">
        <f t="shared" ref="CL253:CL270" si="692">-(CI253-xc)*SIN(RADIANS(p)) +(CJ253-yc)*COS(RADIANS(p))</f>
        <v>-156.33114008233039</v>
      </c>
      <c r="CN253" s="126">
        <f t="shared" ref="CN253:CN270" si="693">+C253-yc</f>
        <v>-150.49748191647222</v>
      </c>
      <c r="CO253" s="50">
        <f t="shared" si="415"/>
        <v>1.8515354929420518E-3</v>
      </c>
      <c r="CP253" s="40">
        <f t="shared" si="416"/>
        <v>25.359484099668258</v>
      </c>
      <c r="CQ253" s="41">
        <f t="shared" si="417"/>
        <v>378595.6532203774</v>
      </c>
      <c r="CR253" s="41">
        <f t="shared" ref="CR253:CR301" si="694">+CQ253*COS(RADIANS(p))</f>
        <v>365695.31916634261</v>
      </c>
      <c r="CS253" s="41">
        <f t="shared" ref="CS253:CS301" si="695">+CQ253*SIN(RADIANS(p))</f>
        <v>97987.765446463163</v>
      </c>
      <c r="CT253" s="41">
        <f t="shared" si="420"/>
        <v>-57169566.168046027</v>
      </c>
      <c r="CU253" s="112">
        <f t="shared" si="421"/>
        <v>191873.69385729206</v>
      </c>
    </row>
    <row r="254" spans="2:99" x14ac:dyDescent="0.25">
      <c r="B254" s="129">
        <v>44</v>
      </c>
      <c r="C254" s="114">
        <f>+$D$77-(B254-0.5)*$G$203</f>
        <v>-171.02462197520867</v>
      </c>
      <c r="D254" s="41">
        <f t="shared" si="427"/>
        <v>-2956.4945616505038</v>
      </c>
      <c r="E254" s="41">
        <f t="shared" si="427"/>
        <v>1922.5689313353812</v>
      </c>
      <c r="F254" s="41">
        <f t="shared" si="427"/>
        <v>822.28304465165741</v>
      </c>
      <c r="G254" s="41">
        <f t="shared" si="427"/>
        <v>840.22995653144426</v>
      </c>
      <c r="H254" s="41">
        <f t="shared" si="652"/>
        <v>1679.9494045370247</v>
      </c>
      <c r="I254" s="41">
        <f t="shared" si="652"/>
        <v>-1330.1222621227371</v>
      </c>
      <c r="J254" s="41">
        <f t="shared" si="652"/>
        <v>-730.63122596346716</v>
      </c>
      <c r="K254" s="121">
        <f t="shared" si="652"/>
        <v>-1037.7121796023257</v>
      </c>
      <c r="L254" s="126">
        <f t="shared" si="428"/>
        <v>-2183.7539006192492</v>
      </c>
      <c r="M254" s="41">
        <f t="shared" si="428"/>
        <v>508.35536896228672</v>
      </c>
      <c r="N254" s="41">
        <f t="shared" si="428"/>
        <v>-109.46551771741724</v>
      </c>
      <c r="O254" s="41">
        <f t="shared" si="428"/>
        <v>23.733375603718201</v>
      </c>
      <c r="P254" s="41">
        <f t="shared" si="653"/>
        <v>907.20874350576969</v>
      </c>
      <c r="Q254" s="41">
        <f t="shared" si="653"/>
        <v>-905.85819341080889</v>
      </c>
      <c r="R254" s="41">
        <f t="shared" si="653"/>
        <v>-523.57598988145048</v>
      </c>
      <c r="S254" s="112">
        <f t="shared" si="653"/>
        <v>-792.76320532400803</v>
      </c>
      <c r="T254" s="123">
        <f t="shared" si="429"/>
        <v>-2183.7539006192492</v>
      </c>
      <c r="U254" s="41">
        <f t="shared" si="429"/>
        <v>1498.3048626234536</v>
      </c>
      <c r="V254" s="41">
        <f t="shared" si="429"/>
        <v>615.22780856964084</v>
      </c>
      <c r="W254" s="41">
        <f t="shared" si="429"/>
        <v>595.28098225312658</v>
      </c>
      <c r="X254" s="41">
        <f t="shared" si="654"/>
        <v>907.20874350577003</v>
      </c>
      <c r="Y254" s="41">
        <f t="shared" si="654"/>
        <v>84.091300250357818</v>
      </c>
      <c r="Z254" s="41">
        <f t="shared" si="654"/>
        <v>201.11733640560766</v>
      </c>
      <c r="AA254" s="41">
        <f t="shared" si="654"/>
        <v>-221.21559867459968</v>
      </c>
      <c r="AB254" s="53"/>
      <c r="AC254" s="126" t="str">
        <f t="shared" si="430"/>
        <v/>
      </c>
      <c r="AD254" s="41" t="str">
        <f t="shared" si="430"/>
        <v/>
      </c>
      <c r="AE254" s="41">
        <f t="shared" si="430"/>
        <v>822.28304465165741</v>
      </c>
      <c r="AF254" s="41" t="str">
        <f t="shared" si="430"/>
        <v/>
      </c>
      <c r="AG254" s="41" t="str">
        <f t="shared" si="655"/>
        <v/>
      </c>
      <c r="AH254" s="41" t="str">
        <f t="shared" si="655"/>
        <v/>
      </c>
      <c r="AI254" s="41">
        <f t="shared" si="655"/>
        <v>-730.63122596346716</v>
      </c>
      <c r="AJ254" s="112" t="str">
        <f t="shared" si="655"/>
        <v/>
      </c>
      <c r="AK254" s="126" t="str">
        <f t="shared" si="431"/>
        <v/>
      </c>
      <c r="AL254" s="41" t="str">
        <f t="shared" si="431"/>
        <v/>
      </c>
      <c r="AM254" s="41">
        <f t="shared" si="431"/>
        <v>-109.46551771741724</v>
      </c>
      <c r="AN254" s="41" t="str">
        <f t="shared" si="431"/>
        <v/>
      </c>
      <c r="AO254" s="41" t="str">
        <f t="shared" si="656"/>
        <v/>
      </c>
      <c r="AP254" s="41" t="str">
        <f t="shared" si="656"/>
        <v/>
      </c>
      <c r="AQ254" s="41">
        <f t="shared" si="656"/>
        <v>-523.57598988145048</v>
      </c>
      <c r="AR254" s="112" t="str">
        <f t="shared" si="656"/>
        <v/>
      </c>
      <c r="AS254" s="123" t="str">
        <f t="shared" si="432"/>
        <v/>
      </c>
      <c r="AT254" s="41" t="str">
        <f t="shared" si="432"/>
        <v/>
      </c>
      <c r="AU254" s="41" t="str">
        <f t="shared" si="432"/>
        <v/>
      </c>
      <c r="AV254" s="41">
        <f t="shared" si="432"/>
        <v>595.28098225312658</v>
      </c>
      <c r="AW254" s="41" t="str">
        <f t="shared" si="432"/>
        <v/>
      </c>
      <c r="AX254" s="41" t="str">
        <f t="shared" si="432"/>
        <v/>
      </c>
      <c r="AY254" s="41">
        <f t="shared" si="657"/>
        <v>201.11733640560766</v>
      </c>
      <c r="AZ254" s="41" t="str">
        <f t="shared" si="657"/>
        <v/>
      </c>
      <c r="BA254" s="53"/>
      <c r="BB254" s="147" cm="1">
        <f t="array" ref="BB254:BG254">IFERROR(_xlfn._xlws.SORT(_xlfn.UNIQUE(_xlfn._xlws.FILTER($AC254:$AZ254,ISNUMBER($AC254:$AZ254)),TRUE),,,TRUE),"")</f>
        <v>-730.63122596346716</v>
      </c>
      <c r="BC254" s="51">
        <v>-523.57598988145048</v>
      </c>
      <c r="BD254" s="51">
        <v>-109.46551771741724</v>
      </c>
      <c r="BE254" s="51">
        <v>201.11733640560766</v>
      </c>
      <c r="BF254" s="51">
        <v>595.28098225312658</v>
      </c>
      <c r="BG254" s="51">
        <v>822.28304465165741</v>
      </c>
      <c r="BH254" s="51"/>
      <c r="BI254" s="51"/>
      <c r="BJ254" s="51">
        <f t="shared" si="433"/>
        <v>-171.02462197520867</v>
      </c>
      <c r="BK254" s="51">
        <f t="shared" si="433"/>
        <v>-171.02462197520867</v>
      </c>
      <c r="BL254" s="51">
        <f t="shared" si="433"/>
        <v>-171.02462197520867</v>
      </c>
      <c r="BM254" s="51">
        <f t="shared" si="433"/>
        <v>-171.02462197520867</v>
      </c>
      <c r="BN254" s="51">
        <f t="shared" si="658"/>
        <v>-171.02462197520867</v>
      </c>
      <c r="BO254" s="51">
        <f t="shared" si="658"/>
        <v>-171.02462197520867</v>
      </c>
      <c r="BP254" s="51" t="str">
        <f t="shared" si="658"/>
        <v/>
      </c>
      <c r="BQ254" s="148" t="str">
        <f t="shared" si="658"/>
        <v/>
      </c>
      <c r="BR254" s="170">
        <f t="shared" si="406"/>
        <v>6</v>
      </c>
      <c r="BS254" s="172">
        <f t="shared" si="407"/>
        <v>207.05523608201668</v>
      </c>
      <c r="BT254" s="172" t="str">
        <f t="shared" si="407"/>
        <v>hole</v>
      </c>
      <c r="BU254" s="172">
        <f t="shared" si="407"/>
        <v>310.5828541230249</v>
      </c>
      <c r="BV254" s="172" t="str">
        <f t="shared" si="407"/>
        <v>hole</v>
      </c>
      <c r="BW254" s="172">
        <f t="shared" si="689"/>
        <v>227.00206239853082</v>
      </c>
      <c r="BX254" s="172">
        <f t="shared" si="689"/>
        <v>0</v>
      </c>
      <c r="BY254" s="173">
        <f t="shared" si="689"/>
        <v>0</v>
      </c>
      <c r="BZ254" s="123" cm="1">
        <f t="array" ref="BZ254">IF(ISEVEN(BR254),SUM(BS254:BY254),SUM(ABS(BS254:BY254)))</f>
        <v>744.64015260357246</v>
      </c>
      <c r="CA254" s="112">
        <f t="shared" si="408"/>
        <v>15285.332705852423</v>
      </c>
      <c r="CB254" s="126">
        <f t="shared" si="409"/>
        <v>-627.10360792245888</v>
      </c>
      <c r="CC254" s="41">
        <f t="shared" si="409"/>
        <v>0</v>
      </c>
      <c r="CD254" s="41">
        <f t="shared" si="409"/>
        <v>45.825909344095209</v>
      </c>
      <c r="CE254" s="41">
        <f t="shared" si="409"/>
        <v>0</v>
      </c>
      <c r="CF254" s="41">
        <f t="shared" si="690"/>
        <v>708.78201345239199</v>
      </c>
      <c r="CG254" s="41">
        <f t="shared" si="690"/>
        <v>0</v>
      </c>
      <c r="CH254" s="112">
        <f t="shared" si="690"/>
        <v>0</v>
      </c>
      <c r="CI254" s="196">
        <f t="shared" si="410"/>
        <v>60.811433303659705</v>
      </c>
      <c r="CJ254" s="2">
        <f t="shared" si="411"/>
        <v>-171.02462197520867</v>
      </c>
      <c r="CK254" s="200">
        <f t="shared" ref="CK254" si="696">(CI254-xc)*COS(RADIANS(p)) + (CJ254-yc)*SIN(RADIANS(p))</f>
        <v>14.474904613016975</v>
      </c>
      <c r="CL254" s="201">
        <f t="shared" ref="CL254:CL271" si="697">-(CI254-xc)*SIN(RADIANS(p)) +(CJ254-yc)*COS(RADIANS(p))</f>
        <v>-180.93625639614783</v>
      </c>
      <c r="CN254" s="126">
        <f t="shared" ref="CN254:CN271" si="698">+C254-yc</f>
        <v>-171.02462197520867</v>
      </c>
      <c r="CO254" s="50">
        <f t="shared" si="415"/>
        <v>1.7855354929420517E-3</v>
      </c>
      <c r="CP254" s="40">
        <f t="shared" si="416"/>
        <v>25.206781716978995</v>
      </c>
      <c r="CQ254" s="41">
        <f t="shared" si="417"/>
        <v>385294.04498782189</v>
      </c>
      <c r="CR254" s="41">
        <f t="shared" ref="CR254:CR302" si="699">+CQ254*COS(RADIANS(p))</f>
        <v>372165.4687691193</v>
      </c>
      <c r="CS254" s="41">
        <f t="shared" ref="CS254:CS302" si="700">+CQ254*SIN(RADIANS(p))</f>
        <v>99721.436807435733</v>
      </c>
      <c r="CT254" s="41">
        <f t="shared" si="420"/>
        <v>-67338226.679001912</v>
      </c>
      <c r="CU254" s="112">
        <f t="shared" si="421"/>
        <v>1443458.2856606322</v>
      </c>
    </row>
    <row r="255" spans="2:99" x14ac:dyDescent="0.25">
      <c r="B255" s="129">
        <v>45</v>
      </c>
      <c r="C255" s="114">
        <f>+$D$77-(B255-0.5)*$G$203</f>
        <v>-191.55176203394512</v>
      </c>
      <c r="D255" s="41">
        <f t="shared" si="427"/>
        <v>-3033.102891283791</v>
      </c>
      <c r="E255" s="41">
        <f t="shared" si="427"/>
        <v>1958.1229808511951</v>
      </c>
      <c r="F255" s="41">
        <f t="shared" si="427"/>
        <v>827.78327525331656</v>
      </c>
      <c r="G255" s="41">
        <f t="shared" si="427"/>
        <v>828.37860669283975</v>
      </c>
      <c r="H255" s="41">
        <f t="shared" si="652"/>
        <v>1603.3410749037378</v>
      </c>
      <c r="I255" s="41">
        <f t="shared" si="652"/>
        <v>-1294.5682126069232</v>
      </c>
      <c r="J255" s="41">
        <f t="shared" si="652"/>
        <v>-725.13099536180812</v>
      </c>
      <c r="K255" s="121">
        <f t="shared" si="652"/>
        <v>-1049.5635294409303</v>
      </c>
      <c r="L255" s="126">
        <f t="shared" si="428"/>
        <v>-2260.3622302525359</v>
      </c>
      <c r="M255" s="41">
        <f t="shared" si="428"/>
        <v>543.90941847810063</v>
      </c>
      <c r="N255" s="41">
        <f t="shared" si="428"/>
        <v>-103.96528711575827</v>
      </c>
      <c r="O255" s="41">
        <f t="shared" si="428"/>
        <v>11.882025765113557</v>
      </c>
      <c r="P255" s="41">
        <f t="shared" si="653"/>
        <v>830.60041387248282</v>
      </c>
      <c r="Q255" s="41">
        <f t="shared" si="653"/>
        <v>-870.30414389499504</v>
      </c>
      <c r="R255" s="41">
        <f t="shared" si="653"/>
        <v>-518.07575927979155</v>
      </c>
      <c r="S255" s="112">
        <f t="shared" si="653"/>
        <v>-804.61455516261265</v>
      </c>
      <c r="T255" s="123">
        <f t="shared" si="429"/>
        <v>-2260.3622302525359</v>
      </c>
      <c r="U255" s="41">
        <f t="shared" si="429"/>
        <v>1533.8589121392674</v>
      </c>
      <c r="V255" s="41">
        <f t="shared" si="429"/>
        <v>620.72803917129988</v>
      </c>
      <c r="W255" s="41">
        <f t="shared" si="429"/>
        <v>583.42963241452185</v>
      </c>
      <c r="X255" s="41">
        <f t="shared" si="654"/>
        <v>830.60041387248316</v>
      </c>
      <c r="Y255" s="41">
        <f t="shared" si="654"/>
        <v>119.64534976617171</v>
      </c>
      <c r="Z255" s="41">
        <f t="shared" si="654"/>
        <v>206.61756700726662</v>
      </c>
      <c r="AA255" s="41">
        <f t="shared" si="654"/>
        <v>-233.06694851320435</v>
      </c>
      <c r="AB255" s="53"/>
      <c r="AC255" s="126" t="str">
        <f t="shared" si="430"/>
        <v/>
      </c>
      <c r="AD255" s="41" t="str">
        <f t="shared" si="430"/>
        <v/>
      </c>
      <c r="AE255" s="41">
        <f t="shared" si="430"/>
        <v>827.78327525331656</v>
      </c>
      <c r="AF255" s="41" t="str">
        <f t="shared" si="430"/>
        <v/>
      </c>
      <c r="AG255" s="41" t="str">
        <f t="shared" si="655"/>
        <v/>
      </c>
      <c r="AH255" s="41" t="str">
        <f t="shared" si="655"/>
        <v/>
      </c>
      <c r="AI255" s="41">
        <f t="shared" si="655"/>
        <v>-725.13099536180812</v>
      </c>
      <c r="AJ255" s="112" t="str">
        <f t="shared" si="655"/>
        <v/>
      </c>
      <c r="AK255" s="126" t="str">
        <f t="shared" si="431"/>
        <v/>
      </c>
      <c r="AL255" s="41" t="str">
        <f t="shared" si="431"/>
        <v/>
      </c>
      <c r="AM255" s="41">
        <f t="shared" si="431"/>
        <v>-103.96528711575827</v>
      </c>
      <c r="AN255" s="41" t="str">
        <f t="shared" si="431"/>
        <v/>
      </c>
      <c r="AO255" s="41" t="str">
        <f t="shared" si="656"/>
        <v/>
      </c>
      <c r="AP255" s="41" t="str">
        <f t="shared" si="656"/>
        <v/>
      </c>
      <c r="AQ255" s="41">
        <f t="shared" si="656"/>
        <v>-518.07575927979155</v>
      </c>
      <c r="AR255" s="112" t="str">
        <f t="shared" si="656"/>
        <v/>
      </c>
      <c r="AS255" s="123" t="str">
        <f t="shared" si="432"/>
        <v/>
      </c>
      <c r="AT255" s="41" t="str">
        <f t="shared" si="432"/>
        <v/>
      </c>
      <c r="AU255" s="41" t="str">
        <f t="shared" si="432"/>
        <v/>
      </c>
      <c r="AV255" s="41">
        <f t="shared" si="432"/>
        <v>583.42963241452185</v>
      </c>
      <c r="AW255" s="41" t="str">
        <f t="shared" si="432"/>
        <v/>
      </c>
      <c r="AX255" s="41" t="str">
        <f t="shared" si="432"/>
        <v/>
      </c>
      <c r="AY255" s="41">
        <f t="shared" si="657"/>
        <v>206.61756700726662</v>
      </c>
      <c r="AZ255" s="41" t="str">
        <f t="shared" si="657"/>
        <v/>
      </c>
      <c r="BA255" s="53"/>
      <c r="BB255" s="147" cm="1">
        <f t="array" ref="BB255:BG255">IFERROR(_xlfn._xlws.SORT(_xlfn.UNIQUE(_xlfn._xlws.FILTER($AC255:$AZ255,ISNUMBER($AC255:$AZ255)),TRUE),,,TRUE),"")</f>
        <v>-725.13099536180812</v>
      </c>
      <c r="BC255" s="51">
        <v>-518.07575927979155</v>
      </c>
      <c r="BD255" s="51">
        <v>-103.96528711575827</v>
      </c>
      <c r="BE255" s="51">
        <v>206.61756700726662</v>
      </c>
      <c r="BF255" s="51">
        <v>583.42963241452185</v>
      </c>
      <c r="BG255" s="51">
        <v>827.78327525331656</v>
      </c>
      <c r="BH255" s="51"/>
      <c r="BI255" s="51"/>
      <c r="BJ255" s="51">
        <f t="shared" si="433"/>
        <v>-191.55176203394512</v>
      </c>
      <c r="BK255" s="51">
        <f t="shared" si="433"/>
        <v>-191.55176203394512</v>
      </c>
      <c r="BL255" s="51">
        <f t="shared" si="433"/>
        <v>-191.55176203394512</v>
      </c>
      <c r="BM255" s="51">
        <f t="shared" si="433"/>
        <v>-191.55176203394512</v>
      </c>
      <c r="BN255" s="51">
        <f t="shared" si="658"/>
        <v>-191.55176203394512</v>
      </c>
      <c r="BO255" s="51">
        <f t="shared" si="658"/>
        <v>-191.55176203394512</v>
      </c>
      <c r="BP255" s="51" t="str">
        <f t="shared" si="658"/>
        <v/>
      </c>
      <c r="BQ255" s="148" t="str">
        <f t="shared" si="658"/>
        <v/>
      </c>
      <c r="BR255" s="170">
        <f t="shared" si="406"/>
        <v>6</v>
      </c>
      <c r="BS255" s="172">
        <f t="shared" si="407"/>
        <v>207.05523608201656</v>
      </c>
      <c r="BT255" s="172" t="str">
        <f t="shared" si="407"/>
        <v>hole</v>
      </c>
      <c r="BU255" s="172">
        <f t="shared" si="407"/>
        <v>310.5828541230249</v>
      </c>
      <c r="BV255" s="172" t="str">
        <f t="shared" si="407"/>
        <v>hole</v>
      </c>
      <c r="BW255" s="172">
        <f t="shared" si="689"/>
        <v>244.35364283879471</v>
      </c>
      <c r="BX255" s="172">
        <f t="shared" si="689"/>
        <v>0</v>
      </c>
      <c r="BY255" s="173">
        <f t="shared" si="689"/>
        <v>0</v>
      </c>
      <c r="BZ255" s="123" cm="1">
        <f t="array" ref="BZ255">IF(ISEVEN(BR255),SUM(BS255:BY255),SUM(ABS(BS255:BY255)))</f>
        <v>761.99173304383612</v>
      </c>
      <c r="CA255" s="112">
        <f t="shared" si="408"/>
        <v>15641.511027790148</v>
      </c>
      <c r="CB255" s="126">
        <f t="shared" si="409"/>
        <v>-621.60337732079984</v>
      </c>
      <c r="CC255" s="41">
        <f t="shared" si="409"/>
        <v>0</v>
      </c>
      <c r="CD255" s="41">
        <f t="shared" si="409"/>
        <v>51.326139945754178</v>
      </c>
      <c r="CE255" s="41">
        <f t="shared" si="409"/>
        <v>0</v>
      </c>
      <c r="CF255" s="41">
        <f t="shared" si="690"/>
        <v>705.6064538339192</v>
      </c>
      <c r="CG255" s="41">
        <f t="shared" si="690"/>
        <v>0</v>
      </c>
      <c r="CH255" s="112">
        <f t="shared" si="690"/>
        <v>0</v>
      </c>
      <c r="CI255" s="196">
        <f t="shared" si="410"/>
        <v>78.28469760627101</v>
      </c>
      <c r="CJ255" s="2">
        <f t="shared" si="411"/>
        <v>-191.55176203394512</v>
      </c>
      <c r="CK255" s="200">
        <f t="shared" ref="CK255" si="701">(CI255-xc)*COS(RADIANS(p)) + (CJ255-yc)*SIN(RADIANS(p))</f>
        <v>26.039967083796213</v>
      </c>
      <c r="CL255" s="201">
        <f t="shared" ref="CL255:CL272" si="702">-(CI255-xc)*SIN(RADIANS(p)) +(CJ255-yc)*COS(RADIANS(p))</f>
        <v>-205.28636470036008</v>
      </c>
      <c r="CN255" s="126">
        <f t="shared" ref="CN255:CN272" si="703">+C255-yc</f>
        <v>-191.55176203394512</v>
      </c>
      <c r="CO255" s="50">
        <f t="shared" si="415"/>
        <v>1.7195354929420519E-3</v>
      </c>
      <c r="CP255" s="40">
        <f t="shared" si="416"/>
        <v>24.998540334289729</v>
      </c>
      <c r="CQ255" s="41">
        <f t="shared" si="417"/>
        <v>391014.94431744958</v>
      </c>
      <c r="CR255" s="41">
        <f t="shared" ref="CR255:CR303" si="704">+CQ255*COS(RADIANS(p))</f>
        <v>377691.43318120652</v>
      </c>
      <c r="CS255" s="41">
        <f t="shared" ref="CS255:CS303" si="705">+CQ255*SIN(RADIANS(p))</f>
        <v>101202.11450905762</v>
      </c>
      <c r="CT255" s="41">
        <f t="shared" si="420"/>
        <v>-77534901.29623884</v>
      </c>
      <c r="CU255" s="112">
        <f t="shared" si="421"/>
        <v>2635299.7306264355</v>
      </c>
    </row>
    <row r="256" spans="2:99" x14ac:dyDescent="0.25">
      <c r="B256" s="129">
        <v>46</v>
      </c>
      <c r="C256" s="114">
        <f>+$D$77-(B256-0.5)*$G$203</f>
        <v>-212.07890209268157</v>
      </c>
      <c r="D256" s="41">
        <f t="shared" si="427"/>
        <v>-3109.7112209170778</v>
      </c>
      <c r="E256" s="41">
        <f t="shared" si="427"/>
        <v>1993.6770303670089</v>
      </c>
      <c r="F256" s="41">
        <f t="shared" si="427"/>
        <v>833.28350585497549</v>
      </c>
      <c r="G256" s="41">
        <f t="shared" si="427"/>
        <v>816.52725685423502</v>
      </c>
      <c r="H256" s="41">
        <f t="shared" si="652"/>
        <v>1526.732745270451</v>
      </c>
      <c r="I256" s="41">
        <f t="shared" si="652"/>
        <v>-1259.0141630911094</v>
      </c>
      <c r="J256" s="41">
        <f t="shared" si="652"/>
        <v>-719.63076476014919</v>
      </c>
      <c r="K256" s="121">
        <f t="shared" si="652"/>
        <v>-1061.4148792795349</v>
      </c>
      <c r="L256" s="126">
        <f t="shared" si="428"/>
        <v>-2336.9705598858227</v>
      </c>
      <c r="M256" s="41">
        <f t="shared" si="428"/>
        <v>579.46346799391461</v>
      </c>
      <c r="N256" s="41">
        <f t="shared" si="428"/>
        <v>-98.465056514099274</v>
      </c>
      <c r="O256" s="41">
        <f t="shared" si="428"/>
        <v>3.067592650891255E-2</v>
      </c>
      <c r="P256" s="41">
        <f t="shared" si="653"/>
        <v>753.99208423919606</v>
      </c>
      <c r="Q256" s="41">
        <f t="shared" si="653"/>
        <v>-834.75009437918106</v>
      </c>
      <c r="R256" s="41">
        <f t="shared" si="653"/>
        <v>-512.57552867813251</v>
      </c>
      <c r="S256" s="112">
        <f t="shared" si="653"/>
        <v>-816.46590500121727</v>
      </c>
      <c r="T256" s="123">
        <f t="shared" si="429"/>
        <v>-2336.9705598858227</v>
      </c>
      <c r="U256" s="41">
        <f t="shared" si="429"/>
        <v>1569.4129616550813</v>
      </c>
      <c r="V256" s="41">
        <f t="shared" si="429"/>
        <v>626.22826977295881</v>
      </c>
      <c r="W256" s="41">
        <f t="shared" si="429"/>
        <v>571.57828257591723</v>
      </c>
      <c r="X256" s="41">
        <f t="shared" si="654"/>
        <v>753.99208423919629</v>
      </c>
      <c r="Y256" s="41">
        <f t="shared" si="654"/>
        <v>155.19939928198565</v>
      </c>
      <c r="Z256" s="41">
        <f t="shared" si="654"/>
        <v>212.1177976089256</v>
      </c>
      <c r="AA256" s="41">
        <f t="shared" si="654"/>
        <v>-244.91829835180897</v>
      </c>
      <c r="AB256" s="53"/>
      <c r="AC256" s="126" t="str">
        <f t="shared" si="430"/>
        <v/>
      </c>
      <c r="AD256" s="41" t="str">
        <f t="shared" si="430"/>
        <v/>
      </c>
      <c r="AE256" s="41" t="str">
        <f t="shared" si="430"/>
        <v/>
      </c>
      <c r="AF256" s="41">
        <f t="shared" si="430"/>
        <v>816.52725685423502</v>
      </c>
      <c r="AG256" s="41" t="str">
        <f t="shared" si="655"/>
        <v/>
      </c>
      <c r="AH256" s="41" t="str">
        <f t="shared" si="655"/>
        <v/>
      </c>
      <c r="AI256" s="41">
        <f t="shared" si="655"/>
        <v>-719.63076476014919</v>
      </c>
      <c r="AJ256" s="112" t="str">
        <f t="shared" si="655"/>
        <v/>
      </c>
      <c r="AK256" s="126" t="str">
        <f t="shared" si="431"/>
        <v/>
      </c>
      <c r="AL256" s="41" t="str">
        <f t="shared" si="431"/>
        <v/>
      </c>
      <c r="AM256" s="41">
        <f t="shared" si="431"/>
        <v>-98.465056514099274</v>
      </c>
      <c r="AN256" s="41" t="str">
        <f t="shared" si="431"/>
        <v/>
      </c>
      <c r="AO256" s="41" t="str">
        <f t="shared" si="656"/>
        <v/>
      </c>
      <c r="AP256" s="41" t="str">
        <f t="shared" si="656"/>
        <v/>
      </c>
      <c r="AQ256" s="41">
        <f t="shared" si="656"/>
        <v>-512.57552867813251</v>
      </c>
      <c r="AR256" s="112" t="str">
        <f t="shared" si="656"/>
        <v/>
      </c>
      <c r="AS256" s="123" t="str">
        <f t="shared" si="432"/>
        <v/>
      </c>
      <c r="AT256" s="41" t="str">
        <f t="shared" si="432"/>
        <v/>
      </c>
      <c r="AU256" s="41" t="str">
        <f t="shared" si="432"/>
        <v/>
      </c>
      <c r="AV256" s="41">
        <f t="shared" si="432"/>
        <v>571.57828257591723</v>
      </c>
      <c r="AW256" s="41" t="str">
        <f t="shared" si="432"/>
        <v/>
      </c>
      <c r="AX256" s="41" t="str">
        <f t="shared" si="432"/>
        <v/>
      </c>
      <c r="AY256" s="41">
        <f t="shared" si="657"/>
        <v>212.1177976089256</v>
      </c>
      <c r="AZ256" s="41" t="str">
        <f t="shared" si="657"/>
        <v/>
      </c>
      <c r="BA256" s="53"/>
      <c r="BB256" s="147" cm="1">
        <f t="array" ref="BB256:BG256">IFERROR(_xlfn._xlws.SORT(_xlfn.UNIQUE(_xlfn._xlws.FILTER($AC256:$AZ256,ISNUMBER($AC256:$AZ256)),TRUE),,,TRUE),"")</f>
        <v>-719.63076476014919</v>
      </c>
      <c r="BC256" s="51">
        <v>-512.57552867813251</v>
      </c>
      <c r="BD256" s="51">
        <v>-98.465056514099274</v>
      </c>
      <c r="BE256" s="51">
        <v>212.1177976089256</v>
      </c>
      <c r="BF256" s="51">
        <v>571.57828257591723</v>
      </c>
      <c r="BG256" s="51">
        <v>816.52725685423502</v>
      </c>
      <c r="BH256" s="51"/>
      <c r="BI256" s="51"/>
      <c r="BJ256" s="51">
        <f t="shared" si="433"/>
        <v>-212.07890209268157</v>
      </c>
      <c r="BK256" s="51">
        <f t="shared" si="433"/>
        <v>-212.07890209268157</v>
      </c>
      <c r="BL256" s="51">
        <f t="shared" si="433"/>
        <v>-212.07890209268157</v>
      </c>
      <c r="BM256" s="51">
        <f t="shared" si="433"/>
        <v>-212.07890209268157</v>
      </c>
      <c r="BN256" s="51">
        <f t="shared" si="658"/>
        <v>-212.07890209268157</v>
      </c>
      <c r="BO256" s="51">
        <f t="shared" si="658"/>
        <v>-212.07890209268157</v>
      </c>
      <c r="BP256" s="51" t="str">
        <f t="shared" si="658"/>
        <v/>
      </c>
      <c r="BQ256" s="148" t="str">
        <f t="shared" si="658"/>
        <v/>
      </c>
      <c r="BR256" s="170">
        <f t="shared" si="406"/>
        <v>6</v>
      </c>
      <c r="BS256" s="172">
        <f t="shared" si="407"/>
        <v>207.05523608201668</v>
      </c>
      <c r="BT256" s="172" t="str">
        <f t="shared" si="407"/>
        <v>hole</v>
      </c>
      <c r="BU256" s="172">
        <f t="shared" si="407"/>
        <v>310.58285412302484</v>
      </c>
      <c r="BV256" s="172" t="str">
        <f t="shared" si="407"/>
        <v>hole</v>
      </c>
      <c r="BW256" s="172">
        <f t="shared" si="689"/>
        <v>244.94897427831779</v>
      </c>
      <c r="BX256" s="172">
        <f t="shared" si="689"/>
        <v>0</v>
      </c>
      <c r="BY256" s="173">
        <f t="shared" si="689"/>
        <v>0</v>
      </c>
      <c r="BZ256" s="123" cm="1">
        <f t="array" ref="BZ256">IF(ISEVEN(BR256),SUM(BS256:BY256),SUM(ABS(BS256:BY256)))</f>
        <v>762.58706448335931</v>
      </c>
      <c r="CA256" s="112">
        <f t="shared" si="408"/>
        <v>15653.731479630609</v>
      </c>
      <c r="CB256" s="126">
        <f t="shared" si="409"/>
        <v>-616.1031467191408</v>
      </c>
      <c r="CC256" s="41">
        <f t="shared" si="409"/>
        <v>0</v>
      </c>
      <c r="CD256" s="41">
        <f t="shared" si="409"/>
        <v>56.826370547413148</v>
      </c>
      <c r="CE256" s="41">
        <f t="shared" si="409"/>
        <v>0</v>
      </c>
      <c r="CF256" s="41">
        <f t="shared" si="690"/>
        <v>694.05276971507612</v>
      </c>
      <c r="CG256" s="41">
        <f t="shared" si="690"/>
        <v>0</v>
      </c>
      <c r="CH256" s="112">
        <f t="shared" si="690"/>
        <v>0</v>
      </c>
      <c r="CI256" s="196">
        <f t="shared" si="410"/>
        <v>78.796809826175263</v>
      </c>
      <c r="CJ256" s="2">
        <f t="shared" si="411"/>
        <v>-212.07890209268157</v>
      </c>
      <c r="CK256" s="200">
        <f t="shared" ref="CK256" si="706">(CI256-xc)*COS(RADIANS(p)) + (CJ256-yc)*SIN(RADIANS(p))</f>
        <v>21.221814714272092</v>
      </c>
      <c r="CL256" s="201">
        <f t="shared" ref="CL256:CL273" si="707">-(CI256-xc)*SIN(RADIANS(p)) +(CJ256-yc)*COS(RADIANS(p))</f>
        <v>-225.24660381868748</v>
      </c>
      <c r="CN256" s="126">
        <f t="shared" ref="CN256:CN273" si="708">+C256-yc</f>
        <v>-212.07890209268157</v>
      </c>
      <c r="CO256" s="50">
        <f t="shared" si="415"/>
        <v>1.653535492942052E-3</v>
      </c>
      <c r="CP256" s="40">
        <f t="shared" si="416"/>
        <v>24.73475995160047</v>
      </c>
      <c r="CQ256" s="41">
        <f t="shared" si="417"/>
        <v>387191.29049547476</v>
      </c>
      <c r="CR256" s="41">
        <f t="shared" ref="CR256:CR304" si="709">+CQ256*COS(RADIANS(p))</f>
        <v>373998.06720377214</v>
      </c>
      <c r="CS256" s="41">
        <f t="shared" ref="CS256:CS304" si="710">+CQ256*SIN(RADIANS(p))</f>
        <v>100212.48007805149</v>
      </c>
      <c r="CT256" s="41">
        <f t="shared" si="420"/>
        <v>-84241794.472402915</v>
      </c>
      <c r="CU256" s="112">
        <f t="shared" si="421"/>
        <v>2126690.6842740919</v>
      </c>
    </row>
    <row r="257" spans="2:110" x14ac:dyDescent="0.25">
      <c r="B257" s="129">
        <v>47</v>
      </c>
      <c r="C257" s="114">
        <f>+$D$77-(B257-0.5)*$G$203</f>
        <v>-232.60604215141802</v>
      </c>
      <c r="D257" s="41">
        <f t="shared" si="427"/>
        <v>-3186.3195505503645</v>
      </c>
      <c r="E257" s="41">
        <f t="shared" si="427"/>
        <v>2029.2310798828232</v>
      </c>
      <c r="F257" s="41">
        <f t="shared" si="427"/>
        <v>838.78373645663441</v>
      </c>
      <c r="G257" s="41">
        <f t="shared" si="427"/>
        <v>804.67590701563029</v>
      </c>
      <c r="H257" s="41">
        <f t="shared" si="652"/>
        <v>1450.1244156371642</v>
      </c>
      <c r="I257" s="41">
        <f t="shared" si="652"/>
        <v>-1223.4601135752955</v>
      </c>
      <c r="J257" s="41">
        <f t="shared" si="652"/>
        <v>-714.13053415849026</v>
      </c>
      <c r="K257" s="121">
        <f t="shared" si="652"/>
        <v>-1073.2662291181398</v>
      </c>
      <c r="L257" s="126">
        <f t="shared" si="428"/>
        <v>-2413.5788895191099</v>
      </c>
      <c r="M257" s="41">
        <f t="shared" si="428"/>
        <v>615.01751750972846</v>
      </c>
      <c r="N257" s="41">
        <f t="shared" si="428"/>
        <v>-92.964825912440304</v>
      </c>
      <c r="O257" s="41">
        <f t="shared" si="428"/>
        <v>-11.820673912095717</v>
      </c>
      <c r="P257" s="41">
        <f t="shared" si="653"/>
        <v>677.38375460590919</v>
      </c>
      <c r="Q257" s="41">
        <f t="shared" si="653"/>
        <v>-799.19604486336709</v>
      </c>
      <c r="R257" s="41">
        <f t="shared" si="653"/>
        <v>-507.07529807647353</v>
      </c>
      <c r="S257" s="112">
        <f t="shared" si="653"/>
        <v>-828.31725483982189</v>
      </c>
      <c r="T257" s="123">
        <f t="shared" si="429"/>
        <v>-2413.5788895191095</v>
      </c>
      <c r="U257" s="41">
        <f t="shared" si="429"/>
        <v>1604.9670111708951</v>
      </c>
      <c r="V257" s="41">
        <f t="shared" si="429"/>
        <v>631.72850037461785</v>
      </c>
      <c r="W257" s="41">
        <f t="shared" si="429"/>
        <v>559.72693273731261</v>
      </c>
      <c r="X257" s="41">
        <f t="shared" si="654"/>
        <v>677.38375460590942</v>
      </c>
      <c r="Y257" s="41">
        <f t="shared" si="654"/>
        <v>190.75344879779956</v>
      </c>
      <c r="Z257" s="41">
        <f t="shared" si="654"/>
        <v>217.61802821058455</v>
      </c>
      <c r="AA257" s="41">
        <f t="shared" si="654"/>
        <v>-256.76964819041359</v>
      </c>
      <c r="AB257" s="53"/>
      <c r="AC257" s="126" t="str">
        <f t="shared" si="430"/>
        <v/>
      </c>
      <c r="AD257" s="41" t="str">
        <f t="shared" si="430"/>
        <v/>
      </c>
      <c r="AE257" s="41" t="str">
        <f t="shared" si="430"/>
        <v/>
      </c>
      <c r="AF257" s="41">
        <f t="shared" si="430"/>
        <v>804.67590701563029</v>
      </c>
      <c r="AG257" s="41" t="str">
        <f t="shared" si="655"/>
        <v/>
      </c>
      <c r="AH257" s="41" t="str">
        <f t="shared" si="655"/>
        <v/>
      </c>
      <c r="AI257" s="41">
        <f t="shared" si="655"/>
        <v>-714.13053415849026</v>
      </c>
      <c r="AJ257" s="112" t="str">
        <f t="shared" si="655"/>
        <v/>
      </c>
      <c r="AK257" s="126" t="str">
        <f t="shared" si="431"/>
        <v/>
      </c>
      <c r="AL257" s="41" t="str">
        <f t="shared" si="431"/>
        <v/>
      </c>
      <c r="AM257" s="41">
        <f t="shared" si="431"/>
        <v>-92.964825912440304</v>
      </c>
      <c r="AN257" s="41" t="str">
        <f t="shared" si="431"/>
        <v/>
      </c>
      <c r="AO257" s="41" t="str">
        <f t="shared" si="656"/>
        <v/>
      </c>
      <c r="AP257" s="41" t="str">
        <f t="shared" si="656"/>
        <v/>
      </c>
      <c r="AQ257" s="41">
        <f t="shared" si="656"/>
        <v>-507.07529807647353</v>
      </c>
      <c r="AR257" s="112" t="str">
        <f t="shared" si="656"/>
        <v/>
      </c>
      <c r="AS257" s="123" t="str">
        <f t="shared" si="432"/>
        <v/>
      </c>
      <c r="AT257" s="41" t="str">
        <f t="shared" si="432"/>
        <v/>
      </c>
      <c r="AU257" s="41" t="str">
        <f t="shared" si="432"/>
        <v/>
      </c>
      <c r="AV257" s="41">
        <f t="shared" si="432"/>
        <v>559.72693273731261</v>
      </c>
      <c r="AW257" s="41" t="str">
        <f t="shared" si="432"/>
        <v/>
      </c>
      <c r="AX257" s="41" t="str">
        <f t="shared" si="432"/>
        <v/>
      </c>
      <c r="AY257" s="41">
        <f t="shared" si="657"/>
        <v>217.61802821058455</v>
      </c>
      <c r="AZ257" s="41" t="str">
        <f t="shared" si="657"/>
        <v/>
      </c>
      <c r="BA257" s="53"/>
      <c r="BB257" s="147" cm="1">
        <f t="array" ref="BB257:BG257">IFERROR(_xlfn._xlws.SORT(_xlfn.UNIQUE(_xlfn._xlws.FILTER($AC257:$AZ257,ISNUMBER($AC257:$AZ257)),TRUE),,,TRUE),"")</f>
        <v>-714.13053415849026</v>
      </c>
      <c r="BC257" s="51">
        <v>-507.07529807647353</v>
      </c>
      <c r="BD257" s="51">
        <v>-92.964825912440304</v>
      </c>
      <c r="BE257" s="51">
        <v>217.61802821058455</v>
      </c>
      <c r="BF257" s="51">
        <v>559.72693273731261</v>
      </c>
      <c r="BG257" s="51">
        <v>804.67590701563029</v>
      </c>
      <c r="BH257" s="51"/>
      <c r="BI257" s="51"/>
      <c r="BJ257" s="51">
        <f t="shared" si="433"/>
        <v>-232.60604215141802</v>
      </c>
      <c r="BK257" s="51">
        <f t="shared" si="433"/>
        <v>-232.60604215141802</v>
      </c>
      <c r="BL257" s="51">
        <f t="shared" si="433"/>
        <v>-232.60604215141802</v>
      </c>
      <c r="BM257" s="51">
        <f t="shared" si="433"/>
        <v>-232.60604215141802</v>
      </c>
      <c r="BN257" s="51">
        <f t="shared" si="658"/>
        <v>-232.60604215141802</v>
      </c>
      <c r="BO257" s="51">
        <f t="shared" si="658"/>
        <v>-232.60604215141802</v>
      </c>
      <c r="BP257" s="51" t="str">
        <f t="shared" si="658"/>
        <v/>
      </c>
      <c r="BQ257" s="148" t="str">
        <f t="shared" si="658"/>
        <v/>
      </c>
      <c r="BR257" s="170">
        <f t="shared" si="406"/>
        <v>6</v>
      </c>
      <c r="BS257" s="172">
        <f t="shared" si="407"/>
        <v>207.05523608201673</v>
      </c>
      <c r="BT257" s="172" t="str">
        <f t="shared" si="407"/>
        <v>hole</v>
      </c>
      <c r="BU257" s="172">
        <f t="shared" si="407"/>
        <v>310.58285412302484</v>
      </c>
      <c r="BV257" s="172" t="str">
        <f t="shared" si="407"/>
        <v>hole</v>
      </c>
      <c r="BW257" s="172">
        <f t="shared" si="689"/>
        <v>244.94897427831768</v>
      </c>
      <c r="BX257" s="172">
        <f t="shared" si="689"/>
        <v>0</v>
      </c>
      <c r="BY257" s="173">
        <f t="shared" si="689"/>
        <v>0</v>
      </c>
      <c r="BZ257" s="123" cm="1">
        <f t="array" ref="BZ257">IF(ISEVEN(BR257),SUM(BS257:BY257),SUM(ABS(BS257:BY257)))</f>
        <v>762.58706448335931</v>
      </c>
      <c r="CA257" s="112">
        <f t="shared" si="408"/>
        <v>15653.731479630609</v>
      </c>
      <c r="CB257" s="126">
        <f t="shared" si="409"/>
        <v>-610.60291611748187</v>
      </c>
      <c r="CC257" s="41">
        <f t="shared" si="409"/>
        <v>0</v>
      </c>
      <c r="CD257" s="41">
        <f t="shared" si="409"/>
        <v>62.326601149072118</v>
      </c>
      <c r="CE257" s="41">
        <f t="shared" si="409"/>
        <v>0</v>
      </c>
      <c r="CF257" s="41">
        <f t="shared" si="690"/>
        <v>682.20141987647139</v>
      </c>
      <c r="CG257" s="41">
        <f t="shared" si="690"/>
        <v>0</v>
      </c>
      <c r="CH257" s="112">
        <f t="shared" si="690"/>
        <v>0</v>
      </c>
      <c r="CI257" s="196">
        <f t="shared" si="410"/>
        <v>78.723576060418139</v>
      </c>
      <c r="CJ257" s="2">
        <f t="shared" si="411"/>
        <v>-232.60604215141802</v>
      </c>
      <c r="CK257" s="200">
        <f t="shared" ref="CK257" si="711">(CI257-xc)*COS(RADIANS(p)) + (CJ257-yc)*SIN(RADIANS(p))</f>
        <v>15.838261539883</v>
      </c>
      <c r="CL257" s="201">
        <f t="shared" ref="CL257:CL274" si="712">-(CI257-xc)*SIN(RADIANS(p)) +(CJ257-yc)*COS(RADIANS(p))</f>
        <v>-245.05534424795138</v>
      </c>
      <c r="CN257" s="126">
        <f t="shared" ref="CN257:CN274" si="713">+C257-yc</f>
        <v>-232.60604215141802</v>
      </c>
      <c r="CO257" s="50">
        <f t="shared" si="415"/>
        <v>1.5875354929420519E-3</v>
      </c>
      <c r="CP257" s="40">
        <f t="shared" si="416"/>
        <v>24.415440568911201</v>
      </c>
      <c r="CQ257" s="41">
        <f t="shared" si="417"/>
        <v>382192.75062261551</v>
      </c>
      <c r="CR257" s="41">
        <f t="shared" ref="CR257:CR305" si="714">+CQ257*COS(RADIANS(p))</f>
        <v>369169.8484468417</v>
      </c>
      <c r="CS257" s="41">
        <f t="shared" ref="CS257:CS305" si="715">+CQ257*SIN(RADIANS(p))</f>
        <v>98918.762761251186</v>
      </c>
      <c r="CT257" s="41">
        <f t="shared" si="420"/>
        <v>-90467044.297104836</v>
      </c>
      <c r="CU257" s="112">
        <f t="shared" si="421"/>
        <v>1566701.2358143353</v>
      </c>
    </row>
    <row r="258" spans="2:110" x14ac:dyDescent="0.25">
      <c r="B258" s="129">
        <v>48</v>
      </c>
      <c r="C258" s="114">
        <f>+$D$77-(B258-0.5)*$G$203</f>
        <v>-253.13318221015447</v>
      </c>
      <c r="D258" s="41">
        <f t="shared" si="427"/>
        <v>-3262.9278801836517</v>
      </c>
      <c r="E258" s="41">
        <f t="shared" si="427"/>
        <v>2064.7851293986373</v>
      </c>
      <c r="F258" s="41">
        <f t="shared" si="427"/>
        <v>844.28396705829334</v>
      </c>
      <c r="G258" s="41">
        <f t="shared" si="427"/>
        <v>792.82455717702578</v>
      </c>
      <c r="H258" s="41">
        <f t="shared" si="652"/>
        <v>1373.5160860038773</v>
      </c>
      <c r="I258" s="41">
        <f t="shared" si="652"/>
        <v>-1187.9060640594817</v>
      </c>
      <c r="J258" s="41">
        <f t="shared" si="652"/>
        <v>-708.63030355683122</v>
      </c>
      <c r="K258" s="121">
        <f t="shared" si="652"/>
        <v>-1085.1175789567444</v>
      </c>
      <c r="L258" s="126">
        <f t="shared" si="428"/>
        <v>-2490.1872191523967</v>
      </c>
      <c r="M258" s="41">
        <f t="shared" si="428"/>
        <v>650.57156702554232</v>
      </c>
      <c r="N258" s="41">
        <f t="shared" si="428"/>
        <v>-87.46459531078132</v>
      </c>
      <c r="O258" s="41">
        <f t="shared" si="428"/>
        <v>-23.672023750700376</v>
      </c>
      <c r="P258" s="41">
        <f t="shared" si="653"/>
        <v>600.77542497262243</v>
      </c>
      <c r="Q258" s="41">
        <f t="shared" si="653"/>
        <v>-763.64199534755323</v>
      </c>
      <c r="R258" s="41">
        <f t="shared" si="653"/>
        <v>-501.57506747481455</v>
      </c>
      <c r="S258" s="112">
        <f t="shared" si="653"/>
        <v>-840.1686046784265</v>
      </c>
      <c r="T258" s="123">
        <f t="shared" si="429"/>
        <v>-2490.1872191523962</v>
      </c>
      <c r="U258" s="41">
        <f t="shared" si="429"/>
        <v>1640.521060686709</v>
      </c>
      <c r="V258" s="41">
        <f t="shared" si="429"/>
        <v>637.22873097627678</v>
      </c>
      <c r="W258" s="41">
        <f t="shared" si="429"/>
        <v>547.87558289870799</v>
      </c>
      <c r="X258" s="41">
        <f t="shared" si="654"/>
        <v>600.77542497262266</v>
      </c>
      <c r="Y258" s="41">
        <f t="shared" si="654"/>
        <v>226.30749831361351</v>
      </c>
      <c r="Z258" s="41">
        <f t="shared" si="654"/>
        <v>223.11825881224354</v>
      </c>
      <c r="AA258" s="41">
        <f t="shared" si="654"/>
        <v>-268.62099802901827</v>
      </c>
      <c r="AB258" s="53"/>
      <c r="AC258" s="126" t="str">
        <f t="shared" si="430"/>
        <v/>
      </c>
      <c r="AD258" s="41" t="str">
        <f t="shared" si="430"/>
        <v/>
      </c>
      <c r="AE258" s="41" t="str">
        <f t="shared" si="430"/>
        <v/>
      </c>
      <c r="AF258" s="41">
        <f t="shared" si="430"/>
        <v>792.82455717702578</v>
      </c>
      <c r="AG258" s="41" t="str">
        <f t="shared" si="655"/>
        <v/>
      </c>
      <c r="AH258" s="41" t="str">
        <f t="shared" si="655"/>
        <v/>
      </c>
      <c r="AI258" s="41">
        <f t="shared" si="655"/>
        <v>-708.63030355683122</v>
      </c>
      <c r="AJ258" s="112" t="str">
        <f t="shared" si="655"/>
        <v/>
      </c>
      <c r="AK258" s="126" t="str">
        <f t="shared" si="431"/>
        <v/>
      </c>
      <c r="AL258" s="41" t="str">
        <f t="shared" si="431"/>
        <v/>
      </c>
      <c r="AM258" s="41">
        <f t="shared" si="431"/>
        <v>-87.46459531078132</v>
      </c>
      <c r="AN258" s="41" t="str">
        <f t="shared" si="431"/>
        <v/>
      </c>
      <c r="AO258" s="41" t="str">
        <f t="shared" si="656"/>
        <v/>
      </c>
      <c r="AP258" s="41" t="str">
        <f t="shared" si="656"/>
        <v/>
      </c>
      <c r="AQ258" s="41">
        <f t="shared" si="656"/>
        <v>-501.57506747481455</v>
      </c>
      <c r="AR258" s="112" t="str">
        <f t="shared" si="656"/>
        <v/>
      </c>
      <c r="AS258" s="123" t="str">
        <f t="shared" si="432"/>
        <v/>
      </c>
      <c r="AT258" s="41" t="str">
        <f t="shared" si="432"/>
        <v/>
      </c>
      <c r="AU258" s="41" t="str">
        <f t="shared" si="432"/>
        <v/>
      </c>
      <c r="AV258" s="41">
        <f t="shared" si="432"/>
        <v>547.87558289870799</v>
      </c>
      <c r="AW258" s="41" t="str">
        <f t="shared" si="432"/>
        <v/>
      </c>
      <c r="AX258" s="41">
        <f t="shared" si="432"/>
        <v>226.30749831361351</v>
      </c>
      <c r="AY258" s="41" t="str">
        <f t="shared" si="657"/>
        <v/>
      </c>
      <c r="AZ258" s="41" t="str">
        <f t="shared" si="657"/>
        <v/>
      </c>
      <c r="BA258" s="53"/>
      <c r="BB258" s="147" cm="1">
        <f t="array" ref="BB258:BG258">IFERROR(_xlfn._xlws.SORT(_xlfn.UNIQUE(_xlfn._xlws.FILTER($AC258:$AZ258,ISNUMBER($AC258:$AZ258)),TRUE),,,TRUE),"")</f>
        <v>-708.63030355683122</v>
      </c>
      <c r="BC258" s="51">
        <v>-501.57506747481455</v>
      </c>
      <c r="BD258" s="51">
        <v>-87.46459531078132</v>
      </c>
      <c r="BE258" s="51">
        <v>226.30749831361351</v>
      </c>
      <c r="BF258" s="51">
        <v>547.87558289870799</v>
      </c>
      <c r="BG258" s="51">
        <v>792.82455717702578</v>
      </c>
      <c r="BH258" s="51"/>
      <c r="BI258" s="51"/>
      <c r="BJ258" s="51">
        <f t="shared" si="433"/>
        <v>-253.13318221015447</v>
      </c>
      <c r="BK258" s="51">
        <f t="shared" si="433"/>
        <v>-253.13318221015447</v>
      </c>
      <c r="BL258" s="51">
        <f t="shared" si="433"/>
        <v>-253.13318221015447</v>
      </c>
      <c r="BM258" s="51">
        <f t="shared" si="433"/>
        <v>-253.13318221015447</v>
      </c>
      <c r="BN258" s="51">
        <f t="shared" si="658"/>
        <v>-253.13318221015447</v>
      </c>
      <c r="BO258" s="51">
        <f t="shared" si="658"/>
        <v>-253.13318221015447</v>
      </c>
      <c r="BP258" s="51" t="str">
        <f t="shared" si="658"/>
        <v/>
      </c>
      <c r="BQ258" s="148" t="str">
        <f t="shared" si="658"/>
        <v/>
      </c>
      <c r="BR258" s="170">
        <f t="shared" si="406"/>
        <v>6</v>
      </c>
      <c r="BS258" s="172">
        <f t="shared" si="407"/>
        <v>207.05523608201668</v>
      </c>
      <c r="BT258" s="172" t="str">
        <f t="shared" si="407"/>
        <v>hole</v>
      </c>
      <c r="BU258" s="172">
        <f t="shared" si="407"/>
        <v>313.77209362439481</v>
      </c>
      <c r="BV258" s="172" t="str">
        <f t="shared" si="407"/>
        <v>hole</v>
      </c>
      <c r="BW258" s="172">
        <f t="shared" si="689"/>
        <v>244.94897427831779</v>
      </c>
      <c r="BX258" s="172">
        <f t="shared" si="689"/>
        <v>0</v>
      </c>
      <c r="BY258" s="173">
        <f t="shared" si="689"/>
        <v>0</v>
      </c>
      <c r="BZ258" s="123" cm="1">
        <f t="array" ref="BZ258">IF(ISEVEN(BR258),SUM(BS258:BY258),SUM(ABS(BS258:BY258)))</f>
        <v>765.77630398472934</v>
      </c>
      <c r="CA258" s="112">
        <f t="shared" si="408"/>
        <v>15719.197445556087</v>
      </c>
      <c r="CB258" s="126">
        <f t="shared" si="409"/>
        <v>-605.10268551582294</v>
      </c>
      <c r="CC258" s="41">
        <f t="shared" si="409"/>
        <v>0</v>
      </c>
      <c r="CD258" s="41">
        <f t="shared" si="409"/>
        <v>69.421451501416087</v>
      </c>
      <c r="CE258" s="41">
        <f t="shared" si="409"/>
        <v>0</v>
      </c>
      <c r="CF258" s="41">
        <f t="shared" si="690"/>
        <v>670.35007003786689</v>
      </c>
      <c r="CG258" s="41">
        <f t="shared" si="690"/>
        <v>0</v>
      </c>
      <c r="CH258" s="112">
        <f t="shared" si="690"/>
        <v>0</v>
      </c>
      <c r="CI258" s="196">
        <f t="shared" si="410"/>
        <v>79.258651023872645</v>
      </c>
      <c r="CJ258" s="2">
        <f t="shared" si="411"/>
        <v>-253.13318221015447</v>
      </c>
      <c r="CK258" s="200">
        <f t="shared" ref="CK258" si="716">(CI258-xc)*COS(RADIANS(p)) + (CJ258-yc)*SIN(RADIANS(p))</f>
        <v>11.042289477396523</v>
      </c>
      <c r="CL258" s="201">
        <f t="shared" ref="CL258:CL275" si="717">-(CI258-xc)*SIN(RADIANS(p)) +(CJ258-yc)*COS(RADIANS(p))</f>
        <v>-265.02152656163736</v>
      </c>
      <c r="CN258" s="126">
        <f t="shared" ref="CN258:CN275" si="718">+C258-yc</f>
        <v>-253.13318221015447</v>
      </c>
      <c r="CO258" s="50">
        <f t="shared" si="415"/>
        <v>1.5215354929420518E-3</v>
      </c>
      <c r="CP258" s="40">
        <f t="shared" si="416"/>
        <v>24.04058218622194</v>
      </c>
      <c r="CQ258" s="41">
        <f t="shared" si="417"/>
        <v>377898.65809134109</v>
      </c>
      <c r="CR258" s="41">
        <f t="shared" ref="CR258:CR306" si="719">+CQ258*COS(RADIANS(p))</f>
        <v>365022.07357040874</v>
      </c>
      <c r="CS258" s="41">
        <f t="shared" ref="CS258:CS306" si="720">+CQ258*SIN(RADIANS(p))</f>
        <v>97807.369832724871</v>
      </c>
      <c r="CT258" s="41">
        <f t="shared" si="420"/>
        <v>-96738707.166324019</v>
      </c>
      <c r="CU258" s="112">
        <f t="shared" si="421"/>
        <v>1080017.290715728</v>
      </c>
    </row>
    <row r="259" spans="2:110" x14ac:dyDescent="0.25">
      <c r="B259" s="129">
        <v>49</v>
      </c>
      <c r="C259" s="114">
        <f>+$D$77-(B259-0.5)*$G$203</f>
        <v>-273.66032226889104</v>
      </c>
      <c r="D259" s="41">
        <f t="shared" si="427"/>
        <v>-3339.5362098169389</v>
      </c>
      <c r="E259" s="41">
        <f t="shared" si="427"/>
        <v>2100.3391789144512</v>
      </c>
      <c r="F259" s="41">
        <f t="shared" si="427"/>
        <v>849.78419765995238</v>
      </c>
      <c r="G259" s="41">
        <f t="shared" si="427"/>
        <v>780.97320733842093</v>
      </c>
      <c r="H259" s="41">
        <f t="shared" si="652"/>
        <v>1296.9077563705901</v>
      </c>
      <c r="I259" s="41">
        <f t="shared" si="652"/>
        <v>-1152.3520145436673</v>
      </c>
      <c r="J259" s="41">
        <f t="shared" si="652"/>
        <v>-703.13007295517218</v>
      </c>
      <c r="K259" s="121">
        <f t="shared" si="652"/>
        <v>-1096.968928795349</v>
      </c>
      <c r="L259" s="126">
        <f t="shared" si="428"/>
        <v>-2566.7955487856834</v>
      </c>
      <c r="M259" s="41">
        <f t="shared" si="428"/>
        <v>686.12561654135652</v>
      </c>
      <c r="N259" s="41">
        <f t="shared" si="428"/>
        <v>-81.964364709122307</v>
      </c>
      <c r="O259" s="41">
        <f t="shared" si="428"/>
        <v>-35.523373589305095</v>
      </c>
      <c r="P259" s="41">
        <f t="shared" si="653"/>
        <v>524.16709533933511</v>
      </c>
      <c r="Q259" s="41">
        <f t="shared" si="653"/>
        <v>-728.08794583173903</v>
      </c>
      <c r="R259" s="41">
        <f t="shared" si="653"/>
        <v>-496.07483687315556</v>
      </c>
      <c r="S259" s="112">
        <f t="shared" si="653"/>
        <v>-852.01995451703112</v>
      </c>
      <c r="T259" s="123">
        <f t="shared" si="429"/>
        <v>-2566.7955487856834</v>
      </c>
      <c r="U259" s="41">
        <f t="shared" si="429"/>
        <v>1676.0751102025233</v>
      </c>
      <c r="V259" s="41">
        <f t="shared" si="429"/>
        <v>642.72896157793582</v>
      </c>
      <c r="W259" s="41">
        <f t="shared" si="429"/>
        <v>536.02423306010337</v>
      </c>
      <c r="X259" s="41">
        <f t="shared" si="654"/>
        <v>524.16709533933533</v>
      </c>
      <c r="Y259" s="41">
        <f t="shared" si="654"/>
        <v>261.86154782942765</v>
      </c>
      <c r="Z259" s="41">
        <f t="shared" si="654"/>
        <v>228.61848941390258</v>
      </c>
      <c r="AA259" s="41">
        <f t="shared" si="654"/>
        <v>-280.472347867623</v>
      </c>
      <c r="AB259" s="53"/>
      <c r="AC259" s="126" t="str">
        <f t="shared" si="430"/>
        <v/>
      </c>
      <c r="AD259" s="41" t="str">
        <f t="shared" si="430"/>
        <v/>
      </c>
      <c r="AE259" s="41" t="str">
        <f t="shared" si="430"/>
        <v/>
      </c>
      <c r="AF259" s="41">
        <f t="shared" si="430"/>
        <v>780.97320733842093</v>
      </c>
      <c r="AG259" s="41" t="str">
        <f t="shared" si="655"/>
        <v/>
      </c>
      <c r="AH259" s="41" t="str">
        <f t="shared" si="655"/>
        <v/>
      </c>
      <c r="AI259" s="41">
        <f t="shared" si="655"/>
        <v>-703.13007295517218</v>
      </c>
      <c r="AJ259" s="112" t="str">
        <f t="shared" si="655"/>
        <v/>
      </c>
      <c r="AK259" s="126" t="str">
        <f t="shared" si="431"/>
        <v/>
      </c>
      <c r="AL259" s="41" t="str">
        <f t="shared" si="431"/>
        <v/>
      </c>
      <c r="AM259" s="41">
        <f t="shared" si="431"/>
        <v>-81.964364709122307</v>
      </c>
      <c r="AN259" s="41" t="str">
        <f t="shared" si="431"/>
        <v/>
      </c>
      <c r="AO259" s="41" t="str">
        <f t="shared" si="656"/>
        <v/>
      </c>
      <c r="AP259" s="41" t="str">
        <f t="shared" si="656"/>
        <v/>
      </c>
      <c r="AQ259" s="41">
        <f t="shared" si="656"/>
        <v>-496.07483687315556</v>
      </c>
      <c r="AR259" s="112" t="str">
        <f t="shared" si="656"/>
        <v/>
      </c>
      <c r="AS259" s="123" t="str">
        <f t="shared" si="432"/>
        <v/>
      </c>
      <c r="AT259" s="41" t="str">
        <f t="shared" si="432"/>
        <v/>
      </c>
      <c r="AU259" s="41" t="str">
        <f t="shared" si="432"/>
        <v/>
      </c>
      <c r="AV259" s="41" t="str">
        <f t="shared" si="432"/>
        <v/>
      </c>
      <c r="AW259" s="41">
        <f t="shared" si="432"/>
        <v>524.16709533933533</v>
      </c>
      <c r="AX259" s="41">
        <f t="shared" si="432"/>
        <v>261.86154782942765</v>
      </c>
      <c r="AY259" s="41" t="str">
        <f t="shared" si="657"/>
        <v/>
      </c>
      <c r="AZ259" s="41" t="str">
        <f t="shared" si="657"/>
        <v/>
      </c>
      <c r="BA259" s="53"/>
      <c r="BB259" s="147" cm="1">
        <f t="array" ref="BB259:BG259">IFERROR(_xlfn._xlws.SORT(_xlfn.UNIQUE(_xlfn._xlws.FILTER($AC259:$AZ259,ISNUMBER($AC259:$AZ259)),TRUE),,,TRUE),"")</f>
        <v>-703.13007295517218</v>
      </c>
      <c r="BC259" s="51">
        <v>-496.07483687315556</v>
      </c>
      <c r="BD259" s="51">
        <v>-81.964364709122307</v>
      </c>
      <c r="BE259" s="51">
        <v>261.86154782942765</v>
      </c>
      <c r="BF259" s="51">
        <v>524.16709533933533</v>
      </c>
      <c r="BG259" s="51">
        <v>780.97320733842093</v>
      </c>
      <c r="BH259" s="51"/>
      <c r="BI259" s="51"/>
      <c r="BJ259" s="51">
        <f t="shared" si="433"/>
        <v>-273.66032226889104</v>
      </c>
      <c r="BK259" s="51">
        <f t="shared" si="433"/>
        <v>-273.66032226889104</v>
      </c>
      <c r="BL259" s="51">
        <f t="shared" si="433"/>
        <v>-273.66032226889104</v>
      </c>
      <c r="BM259" s="51">
        <f t="shared" si="433"/>
        <v>-273.66032226889104</v>
      </c>
      <c r="BN259" s="51">
        <f t="shared" si="658"/>
        <v>-273.66032226889104</v>
      </c>
      <c r="BO259" s="51">
        <f t="shared" si="658"/>
        <v>-273.66032226889104</v>
      </c>
      <c r="BP259" s="51" t="str">
        <f t="shared" si="658"/>
        <v/>
      </c>
      <c r="BQ259" s="148" t="str">
        <f t="shared" si="658"/>
        <v/>
      </c>
      <c r="BR259" s="170">
        <f t="shared" si="406"/>
        <v>6</v>
      </c>
      <c r="BS259" s="172">
        <f t="shared" si="407"/>
        <v>207.05523608201662</v>
      </c>
      <c r="BT259" s="172" t="str">
        <f t="shared" si="407"/>
        <v>hole</v>
      </c>
      <c r="BU259" s="172">
        <f t="shared" si="407"/>
        <v>343.82591253854997</v>
      </c>
      <c r="BV259" s="172" t="str">
        <f t="shared" si="407"/>
        <v>hole</v>
      </c>
      <c r="BW259" s="172">
        <f t="shared" si="689"/>
        <v>256.8061119990856</v>
      </c>
      <c r="BX259" s="172">
        <f t="shared" si="689"/>
        <v>0</v>
      </c>
      <c r="BY259" s="173">
        <f t="shared" si="689"/>
        <v>0</v>
      </c>
      <c r="BZ259" s="123" cm="1">
        <f t="array" ref="BZ259">IF(ISEVEN(BR259),SUM(BS259:BY259),SUM(ABS(BS259:BY259)))</f>
        <v>807.68726061965219</v>
      </c>
      <c r="CA259" s="112">
        <f t="shared" si="408"/>
        <v>16579.509522396776</v>
      </c>
      <c r="CB259" s="126">
        <f t="shared" si="409"/>
        <v>-599.6024549141639</v>
      </c>
      <c r="CC259" s="41">
        <f t="shared" si="409"/>
        <v>0</v>
      </c>
      <c r="CD259" s="41">
        <f t="shared" si="409"/>
        <v>89.948591560152678</v>
      </c>
      <c r="CE259" s="41">
        <f t="shared" si="409"/>
        <v>0</v>
      </c>
      <c r="CF259" s="41">
        <f t="shared" si="690"/>
        <v>652.57015133887808</v>
      </c>
      <c r="CG259" s="41">
        <f t="shared" si="690"/>
        <v>0</v>
      </c>
      <c r="CH259" s="112">
        <f t="shared" si="690"/>
        <v>0</v>
      </c>
      <c r="CI259" s="196">
        <f t="shared" si="410"/>
        <v>92.065129307674965</v>
      </c>
      <c r="CJ259" s="2">
        <f t="shared" si="411"/>
        <v>-273.66032226889104</v>
      </c>
      <c r="CK259" s="200">
        <f t="shared" ref="CK259" si="721">(CI259-xc)*COS(RADIANS(p)) + (CJ259-yc)*SIN(RADIANS(p))</f>
        <v>18.099582806843387</v>
      </c>
      <c r="CL259" s="201">
        <f t="shared" ref="CL259:CL276" si="722">-(CI259-xc)*SIN(RADIANS(p)) +(CJ259-yc)*COS(RADIANS(p))</f>
        <v>-288.16378176476383</v>
      </c>
      <c r="CN259" s="126">
        <f t="shared" ref="CN259:CN276" si="723">+C259-yc</f>
        <v>-273.66032226889104</v>
      </c>
      <c r="CO259" s="50">
        <f t="shared" si="415"/>
        <v>1.4555354929420517E-3</v>
      </c>
      <c r="CP259" s="40">
        <f t="shared" si="416"/>
        <v>23.610184803532679</v>
      </c>
      <c r="CQ259" s="41">
        <f t="shared" si="417"/>
        <v>391445.28377571772</v>
      </c>
      <c r="CR259" s="41">
        <f t="shared" ref="CR259:CR307" si="724">+CQ259*COS(RADIANS(p))</f>
        <v>378107.10917801899</v>
      </c>
      <c r="CS259" s="41">
        <f t="shared" ref="CS259:CS307" si="725">+CQ259*SIN(RADIANS(p))</f>
        <v>101313.49455671651</v>
      </c>
      <c r="CT259" s="41">
        <f t="shared" si="420"/>
        <v>-108956774.49288039</v>
      </c>
      <c r="CU259" s="112">
        <f t="shared" si="421"/>
        <v>1833731.9841799673</v>
      </c>
    </row>
    <row r="260" spans="2:110" x14ac:dyDescent="0.25">
      <c r="B260" s="129">
        <v>50</v>
      </c>
      <c r="C260" s="114">
        <f>+$D$77-(B260-0.5)*$G$203</f>
        <v>-294.18746232762749</v>
      </c>
      <c r="D260" s="41">
        <f t="shared" si="427"/>
        <v>-3416.1445394502257</v>
      </c>
      <c r="E260" s="41">
        <f t="shared" si="427"/>
        <v>2135.893228430265</v>
      </c>
      <c r="F260" s="41">
        <f t="shared" si="427"/>
        <v>855.28442826161142</v>
      </c>
      <c r="G260" s="41">
        <f t="shared" si="427"/>
        <v>769.12185749981643</v>
      </c>
      <c r="H260" s="41">
        <f t="shared" si="652"/>
        <v>1220.2994267373031</v>
      </c>
      <c r="I260" s="41">
        <f t="shared" si="652"/>
        <v>-1116.7979650278535</v>
      </c>
      <c r="J260" s="41">
        <f t="shared" si="652"/>
        <v>-697.62984235351325</v>
      </c>
      <c r="K260" s="121">
        <f t="shared" si="652"/>
        <v>-1108.8202786339534</v>
      </c>
      <c r="L260" s="126">
        <f t="shared" si="428"/>
        <v>-2643.4038784189706</v>
      </c>
      <c r="M260" s="41">
        <f t="shared" si="428"/>
        <v>721.67966605717049</v>
      </c>
      <c r="N260" s="41">
        <f t="shared" si="428"/>
        <v>-76.464134107463337</v>
      </c>
      <c r="O260" s="41">
        <f t="shared" si="428"/>
        <v>-47.374723427909721</v>
      </c>
      <c r="P260" s="41">
        <f t="shared" si="653"/>
        <v>447.55876570604829</v>
      </c>
      <c r="Q260" s="41">
        <f t="shared" si="653"/>
        <v>-692.53389631592518</v>
      </c>
      <c r="R260" s="41">
        <f t="shared" si="653"/>
        <v>-490.57460627149658</v>
      </c>
      <c r="S260" s="112">
        <f t="shared" si="653"/>
        <v>-863.87130435563586</v>
      </c>
      <c r="T260" s="123">
        <f t="shared" si="429"/>
        <v>-2643.4038784189706</v>
      </c>
      <c r="U260" s="41">
        <f t="shared" si="429"/>
        <v>1711.6291597183372</v>
      </c>
      <c r="V260" s="41">
        <f t="shared" si="429"/>
        <v>648.22919217959486</v>
      </c>
      <c r="W260" s="41">
        <f t="shared" si="429"/>
        <v>524.17288322149864</v>
      </c>
      <c r="X260" s="41">
        <f t="shared" si="654"/>
        <v>447.55876570604858</v>
      </c>
      <c r="Y260" s="41">
        <f t="shared" si="654"/>
        <v>297.41559734524157</v>
      </c>
      <c r="Z260" s="41">
        <f t="shared" si="654"/>
        <v>234.11872001556154</v>
      </c>
      <c r="AA260" s="41">
        <f t="shared" si="654"/>
        <v>-292.32369770622762</v>
      </c>
      <c r="AB260" s="53"/>
      <c r="AC260" s="126" t="str">
        <f t="shared" si="430"/>
        <v/>
      </c>
      <c r="AD260" s="41" t="str">
        <f t="shared" si="430"/>
        <v/>
      </c>
      <c r="AE260" s="41" t="str">
        <f t="shared" si="430"/>
        <v/>
      </c>
      <c r="AF260" s="41">
        <f t="shared" si="430"/>
        <v>769.12185749981643</v>
      </c>
      <c r="AG260" s="41" t="str">
        <f t="shared" si="655"/>
        <v/>
      </c>
      <c r="AH260" s="41" t="str">
        <f t="shared" si="655"/>
        <v/>
      </c>
      <c r="AI260" s="41">
        <f t="shared" si="655"/>
        <v>-697.62984235351325</v>
      </c>
      <c r="AJ260" s="112" t="str">
        <f t="shared" si="655"/>
        <v/>
      </c>
      <c r="AK260" s="126" t="str">
        <f t="shared" si="431"/>
        <v/>
      </c>
      <c r="AL260" s="41" t="str">
        <f t="shared" si="431"/>
        <v/>
      </c>
      <c r="AM260" s="41">
        <f t="shared" si="431"/>
        <v>-76.464134107463337</v>
      </c>
      <c r="AN260" s="41" t="str">
        <f t="shared" si="431"/>
        <v/>
      </c>
      <c r="AO260" s="41" t="str">
        <f t="shared" si="656"/>
        <v/>
      </c>
      <c r="AP260" s="41" t="str">
        <f t="shared" si="656"/>
        <v/>
      </c>
      <c r="AQ260" s="41">
        <f t="shared" si="656"/>
        <v>-490.57460627149658</v>
      </c>
      <c r="AR260" s="112" t="str">
        <f t="shared" si="656"/>
        <v/>
      </c>
      <c r="AS260" s="123" t="str">
        <f t="shared" si="432"/>
        <v/>
      </c>
      <c r="AT260" s="41" t="str">
        <f t="shared" si="432"/>
        <v/>
      </c>
      <c r="AU260" s="41" t="str">
        <f t="shared" si="432"/>
        <v/>
      </c>
      <c r="AV260" s="41" t="str">
        <f t="shared" si="432"/>
        <v/>
      </c>
      <c r="AW260" s="41">
        <f t="shared" si="432"/>
        <v>447.55876570604858</v>
      </c>
      <c r="AX260" s="41">
        <f t="shared" si="432"/>
        <v>297.41559734524157</v>
      </c>
      <c r="AY260" s="41" t="str">
        <f t="shared" si="657"/>
        <v/>
      </c>
      <c r="AZ260" s="41" t="str">
        <f t="shared" si="657"/>
        <v/>
      </c>
      <c r="BA260" s="53"/>
      <c r="BB260" s="147" cm="1">
        <f t="array" ref="BB260:BG260">IFERROR(_xlfn._xlws.SORT(_xlfn.UNIQUE(_xlfn._xlws.FILTER($AC260:$AZ260,ISNUMBER($AC260:$AZ260)),TRUE),,,TRUE),"")</f>
        <v>-697.62984235351325</v>
      </c>
      <c r="BC260" s="51">
        <v>-490.57460627149658</v>
      </c>
      <c r="BD260" s="51">
        <v>-76.464134107463337</v>
      </c>
      <c r="BE260" s="51">
        <v>297.41559734524157</v>
      </c>
      <c r="BF260" s="51">
        <v>447.55876570604858</v>
      </c>
      <c r="BG260" s="51">
        <v>769.12185749981643</v>
      </c>
      <c r="BH260" s="51"/>
      <c r="BI260" s="51"/>
      <c r="BJ260" s="51">
        <f t="shared" si="433"/>
        <v>-294.18746232762749</v>
      </c>
      <c r="BK260" s="51">
        <f t="shared" si="433"/>
        <v>-294.18746232762749</v>
      </c>
      <c r="BL260" s="51">
        <f t="shared" si="433"/>
        <v>-294.18746232762749</v>
      </c>
      <c r="BM260" s="51">
        <f t="shared" si="433"/>
        <v>-294.18746232762749</v>
      </c>
      <c r="BN260" s="51">
        <f t="shared" si="658"/>
        <v>-294.18746232762749</v>
      </c>
      <c r="BO260" s="51">
        <f t="shared" si="658"/>
        <v>-294.18746232762749</v>
      </c>
      <c r="BP260" s="51" t="str">
        <f t="shared" si="658"/>
        <v/>
      </c>
      <c r="BQ260" s="148" t="str">
        <f t="shared" si="658"/>
        <v/>
      </c>
      <c r="BR260" s="170">
        <f t="shared" si="406"/>
        <v>6</v>
      </c>
      <c r="BS260" s="172">
        <f t="shared" si="407"/>
        <v>207.05523608201668</v>
      </c>
      <c r="BT260" s="172" t="str">
        <f t="shared" si="407"/>
        <v>hole</v>
      </c>
      <c r="BU260" s="172">
        <f t="shared" si="407"/>
        <v>373.8797314527049</v>
      </c>
      <c r="BV260" s="172" t="str">
        <f t="shared" si="407"/>
        <v>hole</v>
      </c>
      <c r="BW260" s="172">
        <f t="shared" si="689"/>
        <v>321.56309179376785</v>
      </c>
      <c r="BX260" s="172">
        <f t="shared" si="689"/>
        <v>0</v>
      </c>
      <c r="BY260" s="173">
        <f t="shared" si="689"/>
        <v>0</v>
      </c>
      <c r="BZ260" s="123" cm="1">
        <f t="array" ref="BZ260">IF(ISEVEN(BR260),SUM(BS260:BY260),SUM(ABS(BS260:BY260)))</f>
        <v>902.49805932848949</v>
      </c>
      <c r="CA260" s="112">
        <f t="shared" si="408"/>
        <v>18525.704066573751</v>
      </c>
      <c r="CB260" s="126">
        <f t="shared" si="409"/>
        <v>-594.10222431250486</v>
      </c>
      <c r="CC260" s="41">
        <f t="shared" si="409"/>
        <v>0</v>
      </c>
      <c r="CD260" s="41">
        <f t="shared" si="409"/>
        <v>110.47573161888911</v>
      </c>
      <c r="CE260" s="41">
        <f t="shared" si="409"/>
        <v>0</v>
      </c>
      <c r="CF260" s="41">
        <f t="shared" si="690"/>
        <v>608.3403116029325</v>
      </c>
      <c r="CG260" s="41">
        <f t="shared" si="690"/>
        <v>0</v>
      </c>
      <c r="CH260" s="112">
        <f t="shared" si="690"/>
        <v>0</v>
      </c>
      <c r="CI260" s="196">
        <f t="shared" si="410"/>
        <v>126.21905481371893</v>
      </c>
      <c r="CJ260" s="2">
        <f t="shared" si="411"/>
        <v>-294.18746232762749</v>
      </c>
      <c r="CK260" s="200">
        <f t="shared" ref="CK260" si="726">(CI260-xc)*COS(RADIANS(p)) + (CJ260-yc)*SIN(RADIANS(p))</f>
        <v>45.776926733596326</v>
      </c>
      <c r="CL260" s="201">
        <f t="shared" ref="CL260:CL277" si="727">-(CI260-xc)*SIN(RADIANS(p)) +(CJ260-yc)*COS(RADIANS(p))</f>
        <v>-316.83116287332717</v>
      </c>
      <c r="CN260" s="126">
        <f t="shared" ref="CN260:CN277" si="728">+C260-yc</f>
        <v>-294.18746232762749</v>
      </c>
      <c r="CO260" s="50">
        <f t="shared" si="415"/>
        <v>1.3895354929420517E-3</v>
      </c>
      <c r="CP260" s="40">
        <f t="shared" si="416"/>
        <v>23.124248420843411</v>
      </c>
      <c r="CQ260" s="41">
        <f t="shared" si="417"/>
        <v>428392.98300648044</v>
      </c>
      <c r="CR260" s="41">
        <f t="shared" ref="CR260:CR308" si="729">+CQ260*COS(RADIANS(p))</f>
        <v>413795.84608697344</v>
      </c>
      <c r="CS260" s="41">
        <f t="shared" ref="CS260:CS308" si="730">+CQ260*SIN(RADIANS(p))</f>
        <v>110876.26279035766</v>
      </c>
      <c r="CT260" s="41">
        <f t="shared" si="420"/>
        <v>-131103419.1078881</v>
      </c>
      <c r="CU260" s="112">
        <f t="shared" si="421"/>
        <v>5075574.5582491755</v>
      </c>
    </row>
    <row r="263" spans="2:110" s="281" customFormat="1" x14ac:dyDescent="0.25">
      <c r="D263" s="282"/>
      <c r="E263" s="283"/>
      <c r="G263" s="283"/>
      <c r="H263" s="283"/>
      <c r="I263" s="284"/>
      <c r="J263" s="284"/>
      <c r="K263" s="284"/>
      <c r="L263" s="284"/>
      <c r="M263" s="285"/>
    </row>
    <row r="264" spans="2:110" ht="16.5" thickBot="1" x14ac:dyDescent="0.3">
      <c r="C264" s="278" t="s">
        <v>145</v>
      </c>
      <c r="D264" s="178"/>
      <c r="E264" s="86"/>
      <c r="G264" s="86"/>
      <c r="H264" s="86"/>
      <c r="I264" s="8"/>
      <c r="J264" s="8"/>
      <c r="K264" s="8"/>
      <c r="L264" s="8"/>
      <c r="M264" s="179"/>
    </row>
    <row r="265" spans="2:110" ht="17.25" thickTop="1" thickBot="1" x14ac:dyDescent="0.3">
      <c r="C265" s="11" t="s">
        <v>70</v>
      </c>
      <c r="D265" s="12"/>
      <c r="E265" s="12"/>
      <c r="F265" s="186" t="s">
        <v>17</v>
      </c>
      <c r="G265" s="187">
        <f>INDEX(D$71:U$71,MATCH(MIN(D$73:U$73),D$73:U$73,0))</f>
        <v>6</v>
      </c>
      <c r="H265" s="181"/>
      <c r="I265" s="8"/>
      <c r="J265" s="8"/>
      <c r="K265" s="8"/>
      <c r="L265" s="8"/>
      <c r="M265" s="179"/>
      <c r="O265" s="180" t="s">
        <v>145</v>
      </c>
    </row>
    <row r="266" spans="2:110" ht="15.75" thickTop="1" x14ac:dyDescent="0.25">
      <c r="C266" s="13" t="s">
        <v>71</v>
      </c>
      <c r="E266" t="s">
        <v>9</v>
      </c>
      <c r="F266" s="7" t="s">
        <v>17</v>
      </c>
      <c r="G266" s="86">
        <f>+MIN(D$73:U$73)</f>
        <v>-615.46830597421456</v>
      </c>
      <c r="H266" s="182"/>
      <c r="I266" s="8"/>
      <c r="L266" t="s">
        <v>97</v>
      </c>
      <c r="N266" s="179"/>
      <c r="O266" s="18"/>
      <c r="P266" s="19" t="s">
        <v>129</v>
      </c>
      <c r="Q266" s="279" t="s">
        <v>23</v>
      </c>
      <c r="R266" s="20" t="s">
        <v>142</v>
      </c>
    </row>
    <row r="267" spans="2:110" x14ac:dyDescent="0.25">
      <c r="C267" s="13"/>
      <c r="E267" t="s">
        <v>143</v>
      </c>
      <c r="F267" s="7" t="s">
        <v>17</v>
      </c>
      <c r="G267" s="86">
        <f>+$D$77-G266</f>
        <v>1337.3742765540419</v>
      </c>
      <c r="H267" s="182"/>
      <c r="I267" t="s">
        <v>148</v>
      </c>
      <c r="L267" s="23" t="s">
        <v>15</v>
      </c>
      <c r="M267" s="25" t="s">
        <v>9</v>
      </c>
      <c r="N267" s="179"/>
      <c r="O267" s="289" t="s">
        <v>11</v>
      </c>
      <c r="P267" s="286">
        <f>+CQ277/10^3</f>
        <v>16312.512495378762</v>
      </c>
      <c r="Q267" s="287">
        <f>+DE277/10^3</f>
        <v>3464.3997001922489</v>
      </c>
      <c r="R267" s="288">
        <f>+P267+Q267</f>
        <v>19776.912195571011</v>
      </c>
      <c r="V267" s="2"/>
      <c r="W267" s="2"/>
    </row>
    <row r="268" spans="2:110" ht="15.75" thickBot="1" x14ac:dyDescent="0.3">
      <c r="C268" s="13"/>
      <c r="E268" t="s">
        <v>25</v>
      </c>
      <c r="F268" s="7" t="s">
        <v>17</v>
      </c>
      <c r="G268" s="294">
        <f>ecu/(ecu+fy/Es)*G267</f>
        <v>832.70473823176189</v>
      </c>
      <c r="H268" s="182"/>
      <c r="I268" t="s">
        <v>149</v>
      </c>
      <c r="L268" s="188">
        <f>E227</f>
        <v>962.60959440840509</v>
      </c>
      <c r="M268" s="189">
        <f>+G266</f>
        <v>-615.46830597421456</v>
      </c>
      <c r="N268" s="179"/>
      <c r="O268" s="289" t="s">
        <v>13</v>
      </c>
      <c r="P268" s="286">
        <f>+SQRT(P269^2 +P270^2)</f>
        <v>4474.7144542179258</v>
      </c>
      <c r="Q268" s="286">
        <f t="shared" ref="Q268:R268" si="731">+SQRT(Q269^2 +Q270^2)</f>
        <v>853.0178643335347</v>
      </c>
      <c r="R268" s="288">
        <f t="shared" si="731"/>
        <v>5327.3759570591474</v>
      </c>
      <c r="V268" s="2"/>
      <c r="W268" s="2"/>
    </row>
    <row r="269" spans="2:110" ht="15.75" thickTop="1" x14ac:dyDescent="0.25">
      <c r="C269" s="183" t="s">
        <v>72</v>
      </c>
      <c r="D269" s="179"/>
      <c r="F269" s="7" t="s">
        <v>17</v>
      </c>
      <c r="G269" s="61">
        <v>50</v>
      </c>
      <c r="H269" s="182"/>
      <c r="I269" s="290" t="s">
        <v>146</v>
      </c>
      <c r="J269" s="291">
        <f>+ecu*(G268-h/2)/G268</f>
        <v>2.1111031983530532E-3</v>
      </c>
      <c r="L269" s="190">
        <f>+D227</f>
        <v>-888.06966155175837</v>
      </c>
      <c r="M269" s="157">
        <f>+G266</f>
        <v>-615.46830597421456</v>
      </c>
      <c r="O269" s="21" t="s">
        <v>126</v>
      </c>
      <c r="P269" s="62">
        <f>+CT277/10^6</f>
        <v>4464.2643761206518</v>
      </c>
      <c r="Q269" s="280">
        <f>+DJ277/10^6</f>
        <v>848.76506305318196</v>
      </c>
      <c r="R269" s="100">
        <f t="shared" ref="R269" si="732">+P269+Q269</f>
        <v>5313.0294391738335</v>
      </c>
      <c r="CN269" s="70" t="s">
        <v>101</v>
      </c>
      <c r="CO269" s="71"/>
      <c r="CP269" s="71"/>
      <c r="CQ269" s="71"/>
      <c r="CR269" s="71" t="s">
        <v>102</v>
      </c>
      <c r="CS269" s="71"/>
      <c r="CT269" s="72"/>
      <c r="CW269" s="70" t="s">
        <v>101</v>
      </c>
      <c r="CX269" s="71"/>
      <c r="CY269" s="71"/>
      <c r="CZ269" s="71"/>
      <c r="DA269" s="71"/>
      <c r="DB269" s="71" t="s">
        <v>105</v>
      </c>
      <c r="DC269" s="71"/>
      <c r="DD269" s="71"/>
      <c r="DE269" s="71"/>
      <c r="DF269" s="72"/>
    </row>
    <row r="270" spans="2:110" ht="15.75" thickBot="1" x14ac:dyDescent="0.3">
      <c r="C270" s="15" t="s">
        <v>73</v>
      </c>
      <c r="D270" s="16"/>
      <c r="E270" s="16"/>
      <c r="F270" s="184" t="s">
        <v>17</v>
      </c>
      <c r="G270" s="185">
        <f>G268/G269</f>
        <v>16.654094764635239</v>
      </c>
      <c r="H270" s="17"/>
      <c r="I270" s="292" t="s">
        <v>147</v>
      </c>
      <c r="J270" s="293">
        <f>+ecu/G268</f>
        <v>3.9629893388231569E-6</v>
      </c>
      <c r="O270" s="22" t="s">
        <v>127</v>
      </c>
      <c r="P270" s="89">
        <f>+CU277/10^6</f>
        <v>305.63544769368178</v>
      </c>
      <c r="Q270" s="277">
        <f>+DK277/10^6</f>
        <v>85.072584376358989</v>
      </c>
      <c r="R270" s="101">
        <f>+P270+Q270</f>
        <v>390.70803207004076</v>
      </c>
      <c r="CN270" s="154" t="s">
        <v>103</v>
      </c>
      <c r="CO270" s="205"/>
      <c r="CP270" s="205"/>
      <c r="CQ270" s="205"/>
      <c r="CR270" s="205"/>
      <c r="CS270" s="205"/>
      <c r="CT270" s="191"/>
      <c r="CW270" s="154" t="s">
        <v>106</v>
      </c>
      <c r="CX270" s="205"/>
      <c r="CY270" s="205"/>
      <c r="CZ270" s="205"/>
      <c r="DA270" s="205"/>
      <c r="DB270" s="205"/>
      <c r="DC270" s="205"/>
      <c r="DD270" s="205"/>
      <c r="DE270" s="205"/>
      <c r="DF270" s="191"/>
    </row>
    <row r="271" spans="2:110" ht="15.75" thickTop="1" x14ac:dyDescent="0.25">
      <c r="CN271" s="154" t="s">
        <v>104</v>
      </c>
      <c r="CO271" s="205"/>
      <c r="CP271" s="205"/>
      <c r="CQ271" s="205"/>
      <c r="CR271" s="205"/>
      <c r="CS271" s="205"/>
      <c r="CT271" s="191"/>
      <c r="CW271" s="154" t="s">
        <v>104</v>
      </c>
      <c r="CX271" s="205"/>
      <c r="CY271" s="205"/>
      <c r="CZ271" s="205"/>
      <c r="DA271" s="205"/>
      <c r="DB271" s="205" t="s">
        <v>107</v>
      </c>
      <c r="DC271" s="205"/>
      <c r="DD271" s="205"/>
      <c r="DE271" s="205"/>
      <c r="DF271" s="191"/>
    </row>
    <row r="272" spans="2:110" x14ac:dyDescent="0.25">
      <c r="D272" s="5" t="s">
        <v>82</v>
      </c>
      <c r="L272" s="69" t="s">
        <v>58</v>
      </c>
      <c r="AC272" s="69" t="s">
        <v>79</v>
      </c>
      <c r="BB272" s="69" t="s">
        <v>83</v>
      </c>
      <c r="BS272" s="69" t="s">
        <v>88</v>
      </c>
      <c r="CN272" s="154" t="s">
        <v>115</v>
      </c>
      <c r="CO272" s="205"/>
      <c r="CP272" s="205"/>
      <c r="CQ272" s="205"/>
      <c r="CR272" s="205"/>
      <c r="CS272" s="205"/>
      <c r="CT272" s="191"/>
      <c r="CW272" s="154" t="s">
        <v>123</v>
      </c>
      <c r="CX272" s="205"/>
      <c r="CY272" s="205"/>
      <c r="CZ272" s="205"/>
      <c r="DA272" s="205"/>
      <c r="DB272" s="205"/>
      <c r="DC272" s="205"/>
      <c r="DD272" s="205"/>
      <c r="DE272" s="205"/>
      <c r="DF272" s="191"/>
    </row>
    <row r="273" spans="2:116" x14ac:dyDescent="0.25">
      <c r="D273" s="70" t="s">
        <v>52</v>
      </c>
      <c r="E273" s="71"/>
      <c r="F273" s="71"/>
      <c r="G273" s="71"/>
      <c r="H273" s="71"/>
      <c r="I273" s="71"/>
      <c r="J273" s="72"/>
      <c r="L273" s="70" t="s">
        <v>59</v>
      </c>
      <c r="M273" s="71"/>
      <c r="N273" s="71"/>
      <c r="O273" s="72"/>
      <c r="AC273" s="70" t="s">
        <v>80</v>
      </c>
      <c r="AD273" s="71"/>
      <c r="AE273" s="71"/>
      <c r="AF273" s="71"/>
      <c r="AG273" s="71"/>
      <c r="AH273" s="72"/>
      <c r="BB273" s="70" t="s">
        <v>84</v>
      </c>
      <c r="BC273" s="71"/>
      <c r="BD273" s="71"/>
      <c r="BE273" s="71"/>
      <c r="BF273" s="71"/>
      <c r="BG273" s="72"/>
      <c r="BS273" s="70" t="s">
        <v>90</v>
      </c>
      <c r="BT273" s="71"/>
      <c r="BU273" s="71"/>
      <c r="BV273" s="71"/>
      <c r="BW273" s="71"/>
      <c r="BX273" s="72"/>
      <c r="CI273" s="63" t="s">
        <v>152</v>
      </c>
      <c r="CJ273" s="64"/>
      <c r="CK273" s="65"/>
      <c r="CN273" s="154" t="s">
        <v>124</v>
      </c>
      <c r="CO273" s="205"/>
      <c r="CP273" s="205"/>
      <c r="CQ273" s="205"/>
      <c r="CR273" s="205"/>
      <c r="CS273" s="205"/>
      <c r="CT273" s="191"/>
      <c r="CW273" s="154" t="s">
        <v>125</v>
      </c>
      <c r="CX273" s="205"/>
      <c r="CY273" s="205"/>
      <c r="CZ273" s="205"/>
      <c r="DA273" s="205"/>
      <c r="DB273" s="205"/>
      <c r="DC273" s="205"/>
      <c r="DD273" s="205"/>
      <c r="DE273" s="205"/>
      <c r="DF273" s="191"/>
    </row>
    <row r="274" spans="2:116" x14ac:dyDescent="0.25">
      <c r="D274" s="73" t="s">
        <v>53</v>
      </c>
      <c r="E274" s="74"/>
      <c r="F274" s="74" t="s">
        <v>54</v>
      </c>
      <c r="G274" s="74"/>
      <c r="H274" s="74" t="s">
        <v>55</v>
      </c>
      <c r="I274" s="74"/>
      <c r="J274" s="75"/>
      <c r="L274" s="73" t="s">
        <v>60</v>
      </c>
      <c r="M274" s="74"/>
      <c r="N274" s="74"/>
      <c r="O274" s="75"/>
      <c r="AC274" s="73" t="s">
        <v>81</v>
      </c>
      <c r="AD274" s="74"/>
      <c r="AE274" s="74"/>
      <c r="AF274" s="74"/>
      <c r="AG274" s="74"/>
      <c r="AH274" s="75"/>
      <c r="BB274" s="73" t="s">
        <v>85</v>
      </c>
      <c r="BC274" s="74"/>
      <c r="BD274" s="74"/>
      <c r="BE274" s="74"/>
      <c r="BF274" s="74"/>
      <c r="BG274" s="75"/>
      <c r="BS274" s="73" t="s">
        <v>89</v>
      </c>
      <c r="BT274" s="74"/>
      <c r="BU274" s="74"/>
      <c r="BV274" s="74"/>
      <c r="BW274" s="74"/>
      <c r="BX274" s="75"/>
      <c r="CC274" s="192" t="s">
        <v>111</v>
      </c>
      <c r="CD274" s="193"/>
      <c r="CE274" s="194"/>
      <c r="CF274" s="195"/>
      <c r="CI274" s="66" t="s">
        <v>153</v>
      </c>
      <c r="CJ274" s="67"/>
      <c r="CK274" s="68"/>
      <c r="CN274" s="73" t="s">
        <v>116</v>
      </c>
      <c r="CO274" s="74"/>
      <c r="CP274" s="74"/>
      <c r="CQ274" s="74"/>
      <c r="CR274" s="74"/>
      <c r="CS274" s="74"/>
      <c r="CT274" s="75"/>
      <c r="CW274" s="73" t="s">
        <v>116</v>
      </c>
      <c r="CX274" s="74"/>
      <c r="CY274" s="74"/>
      <c r="CZ274" s="74"/>
      <c r="DA274" s="74"/>
      <c r="DB274" s="74"/>
      <c r="DC274" s="74"/>
      <c r="DD274" s="74"/>
      <c r="DE274" s="74"/>
      <c r="DF274" s="75"/>
    </row>
    <row r="275" spans="2:116" ht="16.5" thickBot="1" x14ac:dyDescent="0.3">
      <c r="C275" s="61" t="s">
        <v>144</v>
      </c>
      <c r="CA275" s="61" t="s">
        <v>144</v>
      </c>
      <c r="CI275" t="s">
        <v>112</v>
      </c>
      <c r="CN275" s="180" t="s">
        <v>40</v>
      </c>
      <c r="CO275" s="61" t="s">
        <v>144</v>
      </c>
      <c r="CW275" s="180" t="s">
        <v>39</v>
      </c>
      <c r="CX275" s="180"/>
      <c r="DA275" s="61" t="s">
        <v>144</v>
      </c>
    </row>
    <row r="276" spans="2:116" ht="24.75" customHeight="1" thickTop="1" x14ac:dyDescent="0.25">
      <c r="B276" s="18"/>
      <c r="C276" s="19"/>
      <c r="D276" s="115" t="s">
        <v>76</v>
      </c>
      <c r="E276" s="115"/>
      <c r="F276" s="116"/>
      <c r="G276" s="117"/>
      <c r="H276" s="115"/>
      <c r="I276" s="115"/>
      <c r="J276" s="115"/>
      <c r="K276" s="120"/>
      <c r="L276" s="124" t="s">
        <v>77</v>
      </c>
      <c r="M276" s="118"/>
      <c r="N276" s="118"/>
      <c r="O276" s="118"/>
      <c r="P276" s="118"/>
      <c r="Q276" s="118"/>
      <c r="R276" s="118"/>
      <c r="S276" s="125"/>
      <c r="T276" s="141" t="s">
        <v>78</v>
      </c>
      <c r="U276" s="142"/>
      <c r="V276" s="142"/>
      <c r="W276" s="142"/>
      <c r="X276" s="142"/>
      <c r="Y276" s="142"/>
      <c r="Z276" s="142"/>
      <c r="AA276" s="142"/>
      <c r="AB276" s="143"/>
      <c r="AC276" s="127" t="s">
        <v>76</v>
      </c>
      <c r="AD276" s="115"/>
      <c r="AE276" s="116"/>
      <c r="AF276" s="117"/>
      <c r="AG276" s="115"/>
      <c r="AH276" s="115"/>
      <c r="AI276" s="115"/>
      <c r="AJ276" s="128"/>
      <c r="AK276" s="124" t="s">
        <v>77</v>
      </c>
      <c r="AL276" s="118"/>
      <c r="AM276" s="118"/>
      <c r="AN276" s="118"/>
      <c r="AO276" s="118"/>
      <c r="AP276" s="118"/>
      <c r="AQ276" s="118"/>
      <c r="AR276" s="125"/>
      <c r="AS276" s="141" t="s">
        <v>78</v>
      </c>
      <c r="AT276" s="142"/>
      <c r="AU276" s="142"/>
      <c r="AV276" s="142"/>
      <c r="AW276" s="142"/>
      <c r="AX276" s="142"/>
      <c r="AY276" s="142"/>
      <c r="AZ276" s="142"/>
      <c r="BA276" s="143"/>
      <c r="BB276" s="139" t="s">
        <v>86</v>
      </c>
      <c r="BC276" s="119"/>
      <c r="BD276" s="119"/>
      <c r="BE276" s="119"/>
      <c r="BF276" s="119"/>
      <c r="BG276" s="119"/>
      <c r="BH276" s="119"/>
      <c r="BI276" s="119"/>
      <c r="BJ276" s="122" t="s">
        <v>87</v>
      </c>
      <c r="BK276" s="119"/>
      <c r="BL276" s="119"/>
      <c r="BM276" s="119"/>
      <c r="BN276" s="119"/>
      <c r="BO276" s="119"/>
      <c r="BP276" s="119"/>
      <c r="BQ276" s="140"/>
      <c r="BR276" s="18" t="s">
        <v>91</v>
      </c>
      <c r="BS276" s="119" t="s">
        <v>92</v>
      </c>
      <c r="BT276" s="113"/>
      <c r="BU276" s="113"/>
      <c r="BV276" s="113"/>
      <c r="BW276" s="113"/>
      <c r="BX276" s="113"/>
      <c r="BY276" s="149"/>
      <c r="BZ276" s="151" t="s">
        <v>93</v>
      </c>
      <c r="CA276" s="152" t="s">
        <v>74</v>
      </c>
      <c r="CB276" s="139" t="s">
        <v>110</v>
      </c>
      <c r="CC276" s="113"/>
      <c r="CD276" s="113"/>
      <c r="CE276" s="113"/>
      <c r="CF276" s="113"/>
      <c r="CG276" s="113"/>
      <c r="CH276" s="149"/>
      <c r="CI276" s="202" t="s">
        <v>15</v>
      </c>
      <c r="CJ276" s="203" t="s">
        <v>9</v>
      </c>
      <c r="CK276" s="203" t="s">
        <v>15</v>
      </c>
      <c r="CL276" s="204" t="s">
        <v>9</v>
      </c>
      <c r="CN276" s="42" t="s">
        <v>9</v>
      </c>
      <c r="CO276" s="43" t="s">
        <v>27</v>
      </c>
      <c r="CP276" s="43" t="s">
        <v>28</v>
      </c>
      <c r="CQ276" s="43" t="s">
        <v>37</v>
      </c>
      <c r="CR276" s="43" t="s">
        <v>113</v>
      </c>
      <c r="CS276" s="43" t="s">
        <v>114</v>
      </c>
      <c r="CT276" s="43" t="s">
        <v>117</v>
      </c>
      <c r="CU276" s="44" t="s">
        <v>118</v>
      </c>
      <c r="CW276" s="42" t="s">
        <v>63</v>
      </c>
      <c r="CX276" s="43" t="s">
        <v>137</v>
      </c>
      <c r="CY276" s="43" t="s">
        <v>9</v>
      </c>
      <c r="CZ276" s="43" t="s">
        <v>154</v>
      </c>
      <c r="DA276" s="43" t="s">
        <v>32</v>
      </c>
      <c r="DB276" s="43" t="s">
        <v>31</v>
      </c>
      <c r="DC276" s="43" t="s">
        <v>28</v>
      </c>
      <c r="DD276" s="43" t="s">
        <v>33</v>
      </c>
      <c r="DE276" s="43" t="s">
        <v>34</v>
      </c>
      <c r="DF276" s="43" t="s">
        <v>155</v>
      </c>
      <c r="DG276" s="43" t="s">
        <v>154</v>
      </c>
      <c r="DH276" s="43" t="s">
        <v>119</v>
      </c>
      <c r="DI276" s="43" t="s">
        <v>120</v>
      </c>
      <c r="DJ276" s="43" t="s">
        <v>121</v>
      </c>
      <c r="DK276" s="44" t="s">
        <v>122</v>
      </c>
    </row>
    <row r="277" spans="2:116" s="30" customFormat="1" x14ac:dyDescent="0.25">
      <c r="B277" s="129" t="s">
        <v>75</v>
      </c>
      <c r="C277" s="130" t="s">
        <v>98</v>
      </c>
      <c r="D277" s="131">
        <v>1</v>
      </c>
      <c r="E277" s="131">
        <v>2</v>
      </c>
      <c r="F277" s="131">
        <v>3</v>
      </c>
      <c r="G277" s="131">
        <v>4</v>
      </c>
      <c r="H277" s="131">
        <v>5</v>
      </c>
      <c r="I277" s="131">
        <v>6</v>
      </c>
      <c r="J277" s="131">
        <v>7</v>
      </c>
      <c r="K277" s="132">
        <v>8</v>
      </c>
      <c r="L277" s="133">
        <v>1</v>
      </c>
      <c r="M277" s="134">
        <v>2</v>
      </c>
      <c r="N277" s="134">
        <v>3</v>
      </c>
      <c r="O277" s="134">
        <v>4</v>
      </c>
      <c r="P277" s="134">
        <v>5</v>
      </c>
      <c r="Q277" s="134">
        <v>6</v>
      </c>
      <c r="R277" s="134">
        <v>7</v>
      </c>
      <c r="S277" s="135">
        <v>8</v>
      </c>
      <c r="T277" s="144">
        <v>1</v>
      </c>
      <c r="U277" s="145">
        <v>2</v>
      </c>
      <c r="V277" s="145">
        <v>3</v>
      </c>
      <c r="W277" s="145">
        <v>4</v>
      </c>
      <c r="X277" s="145">
        <v>5</v>
      </c>
      <c r="Y277" s="145">
        <v>6</v>
      </c>
      <c r="Z277" s="145">
        <v>7</v>
      </c>
      <c r="AA277" s="145">
        <v>8</v>
      </c>
      <c r="AB277" s="146"/>
      <c r="AC277" s="136">
        <v>1</v>
      </c>
      <c r="AD277" s="131">
        <v>2</v>
      </c>
      <c r="AE277" s="131">
        <v>3</v>
      </c>
      <c r="AF277" s="131">
        <v>4</v>
      </c>
      <c r="AG277" s="131">
        <v>5</v>
      </c>
      <c r="AH277" s="131">
        <v>6</v>
      </c>
      <c r="AI277" s="131">
        <v>7</v>
      </c>
      <c r="AJ277" s="137">
        <v>8</v>
      </c>
      <c r="AK277" s="133">
        <v>1</v>
      </c>
      <c r="AL277" s="134">
        <v>2</v>
      </c>
      <c r="AM277" s="134">
        <v>3</v>
      </c>
      <c r="AN277" s="134">
        <v>4</v>
      </c>
      <c r="AO277" s="134">
        <v>5</v>
      </c>
      <c r="AP277" s="134">
        <v>6</v>
      </c>
      <c r="AQ277" s="134">
        <v>7</v>
      </c>
      <c r="AR277" s="135">
        <v>8</v>
      </c>
      <c r="AS277" s="144">
        <v>1</v>
      </c>
      <c r="AT277" s="145">
        <v>2</v>
      </c>
      <c r="AU277" s="145">
        <v>3</v>
      </c>
      <c r="AV277" s="145">
        <v>4</v>
      </c>
      <c r="AW277" s="145">
        <v>5</v>
      </c>
      <c r="AX277" s="145">
        <v>6</v>
      </c>
      <c r="AY277" s="145">
        <v>7</v>
      </c>
      <c r="AZ277" s="145">
        <v>8</v>
      </c>
      <c r="BA277" s="146"/>
      <c r="BB277" s="129">
        <v>1</v>
      </c>
      <c r="BC277" s="130">
        <v>2</v>
      </c>
      <c r="BD277" s="130">
        <v>3</v>
      </c>
      <c r="BE277" s="130">
        <v>4</v>
      </c>
      <c r="BF277" s="130">
        <v>5</v>
      </c>
      <c r="BG277" s="130">
        <v>6</v>
      </c>
      <c r="BH277" s="130">
        <v>7</v>
      </c>
      <c r="BI277" s="130">
        <v>8</v>
      </c>
      <c r="BJ277" s="130">
        <v>1</v>
      </c>
      <c r="BK277" s="130">
        <v>2</v>
      </c>
      <c r="BL277" s="130">
        <v>3</v>
      </c>
      <c r="BM277" s="130">
        <v>4</v>
      </c>
      <c r="BN277" s="130">
        <v>5</v>
      </c>
      <c r="BO277" s="130">
        <v>6</v>
      </c>
      <c r="BP277" s="130">
        <v>7</v>
      </c>
      <c r="BQ277" s="138">
        <v>8</v>
      </c>
      <c r="BR277" s="129"/>
      <c r="BS277" s="130">
        <v>1</v>
      </c>
      <c r="BT277" s="130">
        <v>2</v>
      </c>
      <c r="BU277" s="130">
        <v>3</v>
      </c>
      <c r="BV277" s="130">
        <v>4</v>
      </c>
      <c r="BW277" s="130">
        <v>5</v>
      </c>
      <c r="BX277" s="130">
        <v>6</v>
      </c>
      <c r="BY277" s="138">
        <v>7</v>
      </c>
      <c r="BZ277" s="150">
        <f>+SUM(BZ278:BZ327)</f>
        <v>38443.31383492567</v>
      </c>
      <c r="CA277" s="153">
        <f>+SUM(CA278:CA327)</f>
        <v>640238.59167346451</v>
      </c>
      <c r="CB277" s="129">
        <v>1</v>
      </c>
      <c r="CC277" s="130">
        <v>2</v>
      </c>
      <c r="CD277" s="130">
        <v>3</v>
      </c>
      <c r="CE277" s="130">
        <v>4</v>
      </c>
      <c r="CF277" s="130">
        <v>5</v>
      </c>
      <c r="CG277" s="130">
        <v>6</v>
      </c>
      <c r="CH277" s="138">
        <v>7</v>
      </c>
      <c r="CI277" s="197">
        <f>+SUM(CI278:CI327)</f>
        <v>1445.6896123647491</v>
      </c>
      <c r="CJ277" s="198">
        <f>+SUM(CJ278:CJ327)</f>
        <v>15277.68007319732</v>
      </c>
      <c r="CK277" s="198">
        <f>+SUM(CK278:CK327)</f>
        <v>5350.5835013076821</v>
      </c>
      <c r="CL277" s="199">
        <f>+SUM(CL278:CL327)</f>
        <v>14382.933743496276</v>
      </c>
      <c r="CN277" s="47"/>
      <c r="CO277" s="48"/>
      <c r="CP277" s="48"/>
      <c r="CQ277" s="49">
        <f>+SUM(CQ278:CQ327)</f>
        <v>16312512.495378762</v>
      </c>
      <c r="CR277" s="49">
        <f>+SUM(CR278:CR327)</f>
        <v>15756677.110949483</v>
      </c>
      <c r="CS277" s="49">
        <f>+SUM(CS278:CS327)</f>
        <v>4221988.9072768688</v>
      </c>
      <c r="CT277" s="49">
        <f>+SUM(CT278:CT327)</f>
        <v>4464264376.1206522</v>
      </c>
      <c r="CU277" s="206">
        <f>+SUM(CU278:CU327)</f>
        <v>305635447.69368178</v>
      </c>
      <c r="CW277" s="47"/>
      <c r="CX277" s="48"/>
      <c r="CY277" s="48"/>
      <c r="CZ277" s="48"/>
      <c r="DA277" s="48"/>
      <c r="DB277" s="48"/>
      <c r="DC277" s="49"/>
      <c r="DD277" s="48"/>
      <c r="DE277" s="52">
        <f>+SUM(DE278:DE295)</f>
        <v>3464399.7001922489</v>
      </c>
      <c r="DF277" s="48"/>
      <c r="DG277" s="48"/>
      <c r="DH277" s="49">
        <f>+SUM(DH278:DH295)</f>
        <v>3346353.1430037976</v>
      </c>
      <c r="DI277" s="49">
        <f>+SUM(DI278:DI295)</f>
        <v>896652.62225721683</v>
      </c>
      <c r="DJ277" s="49">
        <f>+SUM(DJ278:DJ295)</f>
        <v>848765063.05318201</v>
      </c>
      <c r="DK277" s="206">
        <f>+SUM(DK278:DK295)</f>
        <v>85072584.376358986</v>
      </c>
      <c r="DL277"/>
    </row>
    <row r="278" spans="2:116" x14ac:dyDescent="0.25">
      <c r="B278" s="129">
        <v>1</v>
      </c>
      <c r="C278" s="114">
        <f>+$D$77-(B278-0.5)*$G$270</f>
        <v>713.57892319750977</v>
      </c>
      <c r="D278" s="41">
        <f>IF(D$58-E$58=0,"",(-(E$57-D$57)*$C278-(D$57*E$58-E$57*D$58))/(D$58-E$58))</f>
        <v>344.89081348963236</v>
      </c>
      <c r="E278" s="41">
        <f t="shared" ref="E278:K327" si="733">IF(E$58-F$58=0,"",(-(F$57-E$57)*$C278-(E$57*F$58-F$57*E$58))/(E$58-F$58))</f>
        <v>390.39064654068278</v>
      </c>
      <c r="F278" s="41">
        <f t="shared" si="733"/>
        <v>585.25423910091945</v>
      </c>
      <c r="G278" s="41">
        <f t="shared" si="733"/>
        <v>1350.9560514630105</v>
      </c>
      <c r="H278" s="41">
        <f t="shared" si="733"/>
        <v>4981.3347796771614</v>
      </c>
      <c r="I278" s="41">
        <f t="shared" si="733"/>
        <v>-2862.3005469174354</v>
      </c>
      <c r="J278" s="41">
        <f t="shared" si="733"/>
        <v>-967.66003151420523</v>
      </c>
      <c r="K278" s="121">
        <f t="shared" si="733"/>
        <v>-526.98608467075951</v>
      </c>
      <c r="L278" s="126">
        <f>IF(D$63-E$63=0,"",(-(E$62-D$62)*$C278-(D$62*E$63-E$62*D$63))/(D$63-E$63))</f>
        <v>1117.631474520887</v>
      </c>
      <c r="M278" s="41">
        <f t="shared" ref="M278:S327" si="734">IF(E$63-F$63=0,"",(-(F$62-E$62)*$C278-(E$62*F$63-F$62*E$63))/(E$63-F$63))</f>
        <v>-1023.8229158324126</v>
      </c>
      <c r="N278" s="41">
        <f t="shared" si="734"/>
        <v>-346.49432326815526</v>
      </c>
      <c r="O278" s="41">
        <f t="shared" si="734"/>
        <v>534.45947053528459</v>
      </c>
      <c r="P278" s="41">
        <f t="shared" si="734"/>
        <v>4208.5941186459058</v>
      </c>
      <c r="Q278" s="41">
        <f t="shared" si="734"/>
        <v>-2438.036478205508</v>
      </c>
      <c r="R278" s="41">
        <f t="shared" si="734"/>
        <v>-760.60479543218855</v>
      </c>
      <c r="S278" s="112">
        <f t="shared" si="734"/>
        <v>-282.03711039244172</v>
      </c>
      <c r="T278" s="123">
        <f>IF(D$68-E$68=0,"",(-(E$67-D$67)*$C278-(D$67*E$68-E$67*D$68))/(D$68-E$68))</f>
        <v>1117.6314745208872</v>
      </c>
      <c r="U278" s="41">
        <f t="shared" ref="U278:AA327" si="735">IF(E$68-F$68=0,"",(-(F$67-E$67)*$C278-(E$67*F$68-F$67*E$68))/(E$68-F$68))</f>
        <v>-33.873422171245949</v>
      </c>
      <c r="V278" s="41">
        <f t="shared" si="735"/>
        <v>378.19900301890283</v>
      </c>
      <c r="W278" s="41">
        <f t="shared" si="735"/>
        <v>1106.0070771846929</v>
      </c>
      <c r="X278" s="41">
        <f t="shared" si="735"/>
        <v>4208.5941186459058</v>
      </c>
      <c r="Y278" s="41">
        <f t="shared" si="735"/>
        <v>-1448.0869845443415</v>
      </c>
      <c r="Z278" s="41">
        <f t="shared" si="735"/>
        <v>-35.911469145130397</v>
      </c>
      <c r="AA278" s="41">
        <f t="shared" si="735"/>
        <v>289.51049625696675</v>
      </c>
      <c r="AB278" s="53"/>
      <c r="AC278" s="126">
        <f>IF(IF(D$57=E$57,AND($C278&gt;=MIN(D$58,E$58),$C278&lt;=MAX(D$58,E$58)),AND(D278&gt;=MIN(D$57,E$57),D278&lt;=MAX(D$57,E$57))),D278,"")</f>
        <v>344.89081348963236</v>
      </c>
      <c r="AD278" s="41">
        <f t="shared" ref="AD278:AJ327" si="736">IF(IF(E$57=F$57,AND($C278&gt;=MIN(E$58,F$58),$C278&lt;=MAX(E$58,F$58)),AND(E278&gt;=MIN(E$57,F$57),E278&lt;=MAX(E$57,F$57))),E278,"")</f>
        <v>390.39064654068278</v>
      </c>
      <c r="AE278" s="41" t="str">
        <f t="shared" si="736"/>
        <v/>
      </c>
      <c r="AF278" s="41" t="str">
        <f t="shared" si="736"/>
        <v/>
      </c>
      <c r="AG278" s="41" t="str">
        <f t="shared" si="736"/>
        <v/>
      </c>
      <c r="AH278" s="41" t="str">
        <f t="shared" si="736"/>
        <v/>
      </c>
      <c r="AI278" s="41" t="str">
        <f t="shared" si="736"/>
        <v/>
      </c>
      <c r="AJ278" s="112" t="str">
        <f t="shared" si="736"/>
        <v/>
      </c>
      <c r="AK278" s="126" t="str">
        <f>IF(IF(D$62=E$62,AND($C278&gt;=MIN(D$63,E$63),$C278&lt;=MAX(D$63,E$63)),AND(L278&gt;=MIN(D$62,E$62),L278&lt;=MAX(D$62,E$62))),L278,"")</f>
        <v/>
      </c>
      <c r="AL278" s="41" t="str">
        <f t="shared" ref="AL278:AR327" si="737">IF(IF(E$62=F$62,AND($C278&gt;=MIN(E$63,F$63),$C278&lt;=MAX(E$63,F$63)),AND(M278&gt;=MIN(E$62,F$62),M278&lt;=MAX(E$62,F$62))),M278,"")</f>
        <v/>
      </c>
      <c r="AM278" s="41" t="str">
        <f t="shared" si="737"/>
        <v/>
      </c>
      <c r="AN278" s="41" t="str">
        <f t="shared" si="737"/>
        <v/>
      </c>
      <c r="AO278" s="41" t="str">
        <f t="shared" si="737"/>
        <v/>
      </c>
      <c r="AP278" s="41" t="str">
        <f t="shared" si="737"/>
        <v/>
      </c>
      <c r="AQ278" s="41" t="str">
        <f t="shared" si="737"/>
        <v/>
      </c>
      <c r="AR278" s="112" t="str">
        <f t="shared" si="737"/>
        <v/>
      </c>
      <c r="AS278" s="123" t="str">
        <f>IF(IF(D$67=E$67,AND($C278&gt;=MIN(D$68,E$68),$C278&lt;=MAX(D$68,E$68)),AND(T278&gt;=MIN(D$67,E$67),T278&lt;=MAX(D$67,E$67))),T278,"")</f>
        <v/>
      </c>
      <c r="AT278" s="41" t="str">
        <f t="shared" ref="AT278:AZ327" si="738">IF(IF(E$67=F$67,AND($C278&gt;=MIN(E$68,F$68),$C278&lt;=MAX(E$68,F$68)),AND(U278&gt;=MIN(E$67,F$67),U278&lt;=MAX(E$67,F$67))),U278,"")</f>
        <v/>
      </c>
      <c r="AU278" s="41" t="str">
        <f t="shared" si="738"/>
        <v/>
      </c>
      <c r="AV278" s="41" t="str">
        <f t="shared" si="738"/>
        <v/>
      </c>
      <c r="AW278" s="41" t="str">
        <f t="shared" si="738"/>
        <v/>
      </c>
      <c r="AX278" s="41" t="str">
        <f t="shared" si="738"/>
        <v/>
      </c>
      <c r="AY278" s="41" t="str">
        <f t="shared" si="738"/>
        <v/>
      </c>
      <c r="AZ278" s="41" t="str">
        <f>IF(IF(K$67=L$67,AND($C278&gt;=MIN(K$68,L$68),$C278&lt;=MAX(K$68,L$68)),AND(AA278&gt;=MIN(K$67,L$67),AA278&lt;=MAX(K$67,L$67))),AA278,"")</f>
        <v/>
      </c>
      <c r="BA278" s="53"/>
      <c r="BB278" s="147" cm="1">
        <f t="array" ref="BB278:BC278">IFERROR(_xlfn._xlws.SORT(_xlfn.UNIQUE(_xlfn._xlws.FILTER($AC278:$AZ278,ISNUMBER($AC278:$AZ278)),TRUE),,,TRUE),"")</f>
        <v>344.89081348963236</v>
      </c>
      <c r="BC278" s="51">
        <v>390.39064654068278</v>
      </c>
      <c r="BD278" s="51"/>
      <c r="BE278" s="51"/>
      <c r="BF278" s="51"/>
      <c r="BG278" s="51"/>
      <c r="BH278" s="51"/>
      <c r="BI278" s="51"/>
      <c r="BJ278" s="51">
        <f>IF(ISNUMBER(BB278),$C278,"")</f>
        <v>713.57892319750977</v>
      </c>
      <c r="BK278" s="51">
        <f t="shared" ref="BK278:BQ327" si="739">IF(ISNUMBER(BC278),$C278,"")</f>
        <v>713.57892319750977</v>
      </c>
      <c r="BL278" s="51" t="str">
        <f t="shared" si="739"/>
        <v/>
      </c>
      <c r="BM278" s="51" t="str">
        <f t="shared" si="739"/>
        <v/>
      </c>
      <c r="BN278" s="51" t="str">
        <f t="shared" si="739"/>
        <v/>
      </c>
      <c r="BO278" s="51" t="str">
        <f t="shared" si="739"/>
        <v/>
      </c>
      <c r="BP278" s="51" t="str">
        <f t="shared" si="739"/>
        <v/>
      </c>
      <c r="BQ278" s="148" t="str">
        <f t="shared" si="739"/>
        <v/>
      </c>
      <c r="BR278" s="170">
        <f>COUNTIF(BJ278:BQ278,"&lt;0")+COUNTIF(BJ278:BQ278,"&gt;0")</f>
        <v>2</v>
      </c>
      <c r="BS278" s="172">
        <f>IF(ISNUMBER(BC278),IF(ISEVEN(BB$143),"hole",(BC278-BB278)),0)</f>
        <v>45.499833051050416</v>
      </c>
      <c r="BT278" s="172">
        <f t="shared" ref="BT278:BY327" si="740">IF(ISNUMBER(BD278),IF(ISEVEN(BC$143),"hole",(BD278-BC278)),0)</f>
        <v>0</v>
      </c>
      <c r="BU278" s="172">
        <f t="shared" si="740"/>
        <v>0</v>
      </c>
      <c r="BV278" s="172">
        <f t="shared" si="740"/>
        <v>0</v>
      </c>
      <c r="BW278" s="172">
        <f t="shared" si="740"/>
        <v>0</v>
      </c>
      <c r="BX278" s="172">
        <f t="shared" si="740"/>
        <v>0</v>
      </c>
      <c r="BY278" s="173">
        <f t="shared" si="740"/>
        <v>0</v>
      </c>
      <c r="BZ278" s="123" cm="1">
        <f t="array" ref="BZ278">IF(ISEVEN(BR278),SUM(BS278:BY278),SUM(ABS(BS278:BY278)))</f>
        <v>45.499833051050416</v>
      </c>
      <c r="CA278" s="112">
        <f>+BZ278*$G$270</f>
        <v>757.75853140727611</v>
      </c>
      <c r="CB278" s="126">
        <f>+IF(AND(ISNUMBER(BS278),BS278&gt;0),BB278+BS278/2,0)</f>
        <v>367.6407300151576</v>
      </c>
      <c r="CC278" s="41">
        <f t="shared" ref="CC278:CH327" si="741">+IF(AND(ISNUMBER(BT278),BT278&gt;0),BC278+BT278/2,0)</f>
        <v>0</v>
      </c>
      <c r="CD278" s="41">
        <f t="shared" si="741"/>
        <v>0</v>
      </c>
      <c r="CE278" s="41">
        <f t="shared" si="741"/>
        <v>0</v>
      </c>
      <c r="CF278" s="41">
        <f t="shared" si="741"/>
        <v>0</v>
      </c>
      <c r="CG278" s="41">
        <f t="shared" si="741"/>
        <v>0</v>
      </c>
      <c r="CH278" s="112">
        <f t="shared" si="741"/>
        <v>0</v>
      </c>
      <c r="CI278" s="196">
        <f>+SUMPRODUCT(BS278:BY278,CB278:CH278)/BZ278</f>
        <v>367.6407300151576</v>
      </c>
      <c r="CJ278" s="2">
        <f>+C278</f>
        <v>713.57892319750977</v>
      </c>
      <c r="CK278" s="200">
        <f t="shared" ref="CK278" si="742">(CI278-xc)*COS(RADIANS(p)) + (CJ278-yc)*SIN(RADIANS(p))</f>
        <v>539.80149142467189</v>
      </c>
      <c r="CL278" s="201">
        <f t="shared" ref="CL278:CL309" si="743">-(CI278-xc)*SIN(RADIANS(p)) +(CJ278-yc)*COS(RADIANS(p))</f>
        <v>594.11188832870153</v>
      </c>
      <c r="CN278" s="126">
        <f t="shared" ref="CN278:CN309" si="744">+C278-yc</f>
        <v>713.57892319750977</v>
      </c>
      <c r="CO278" s="50">
        <f>$J$269+$J$270*CN278</f>
        <v>4.9390088633936933E-3</v>
      </c>
      <c r="CP278" s="40">
        <f>+IF(CO278&gt;=0,IF(CO278&lt;=eco,1-(1-CO278/eco)^n,1),0)*0.85*fck</f>
        <v>25.5</v>
      </c>
      <c r="CQ278" s="41">
        <f>+CP278*CA278</f>
        <v>19322.84255088554</v>
      </c>
      <c r="CR278" s="41">
        <f>+CQ278*COS(RADIANS(p))</f>
        <v>18664.432657217683</v>
      </c>
      <c r="CS278" s="41">
        <f>+CQ278*SIN(RADIANS(p))</f>
        <v>5001.1196576865514</v>
      </c>
      <c r="CT278" s="41">
        <f>+CR278*CL278</f>
        <v>11088761.330563482</v>
      </c>
      <c r="CU278" s="112">
        <f>+CS278*CK278</f>
        <v>2699611.8500124449</v>
      </c>
      <c r="CW278" s="21" cm="1">
        <f t="array" ref="CW278:CW295">+TRANSPOSE($D$71:$U$71)</f>
        <v>1</v>
      </c>
      <c r="CX278" s="41" cm="1">
        <f t="array" ref="CX278:CX295">+TRANSPOSE($D$23:$U$23)</f>
        <v>32</v>
      </c>
      <c r="CY278" s="41" cm="1">
        <f t="array" ref="CY278:CY295">+TRANSPOSE($D$73:$U$73)</f>
        <v>408.41306989219794</v>
      </c>
      <c r="CZ278" s="51">
        <f t="shared" ref="CZ278" si="745">CY278-yc</f>
        <v>408.41306989219794</v>
      </c>
      <c r="DA278" s="50">
        <f>$J$269+$J$270*CZ278</f>
        <v>3.7296398401718703E-3</v>
      </c>
      <c r="DB278" s="40">
        <f t="shared" ref="DB278:DB295" si="746">DA278*Es</f>
        <v>745.92796803437409</v>
      </c>
      <c r="DC278" s="40">
        <f t="shared" ref="DC278:DC295" si="747">+IF(DB278&gt;=0,IF(DA278&lt;=eco,1-(1-DA278/eco)^n,1),0)*0.85*fck</f>
        <v>25.5</v>
      </c>
      <c r="DD278" s="51">
        <f t="shared" ref="DD278:DD295" si="748">MAX(MIN(DB278,fy),-fy)-IF(DB278&gt;=0,DC278,0)</f>
        <v>374.5</v>
      </c>
      <c r="DE278" s="39">
        <f>+DD278*0.25*PI()*CX278^2</f>
        <v>301190.77088496066</v>
      </c>
      <c r="DF278" s="41" cm="1">
        <f t="array" ref="DF278:DF295">+TRANSPOSE($D$21:$U$21)-xc</f>
        <v>-400</v>
      </c>
      <c r="DG278" s="51" cm="1">
        <f t="array" ref="DG278:DG295">+TRANSPOSE($D$22:$U$22)-yc</f>
        <v>530</v>
      </c>
      <c r="DH278" s="41">
        <f t="shared" ref="DH278:DH295" si="749">+DE278*COS(RADIANS(p))</f>
        <v>290927.94423769705</v>
      </c>
      <c r="DI278" s="41">
        <f t="shared" ref="DI278:DI295" si="750">+DE278*SIN(RADIANS(p))</f>
        <v>77953.907714137618</v>
      </c>
      <c r="DJ278" s="41">
        <f t="shared" ref="DJ278:DJ295" si="751">+DH278*DG278</f>
        <v>154191810.44597945</v>
      </c>
      <c r="DK278" s="112">
        <f t="shared" ref="DK278:DK295" si="752">+DI278*DF278</f>
        <v>-31181563.085655048</v>
      </c>
    </row>
    <row r="279" spans="2:116" x14ac:dyDescent="0.25">
      <c r="B279" s="129">
        <v>2</v>
      </c>
      <c r="C279" s="114">
        <f>+$D$77-(B279-0.5)*$G$270</f>
        <v>696.92482843287451</v>
      </c>
      <c r="D279" s="41">
        <f>IF(D$58-E$58=0,"",(-(E$57-D$57)*$C279-(D$57*E$58-E$57*D$58))/(D$58-E$58))</f>
        <v>282.73688567394692</v>
      </c>
      <c r="E279" s="41">
        <f t="shared" si="733"/>
        <v>419.23638482709777</v>
      </c>
      <c r="F279" s="41">
        <f t="shared" si="733"/>
        <v>589.71669034377487</v>
      </c>
      <c r="G279" s="41">
        <f t="shared" si="733"/>
        <v>1341.3408053675387</v>
      </c>
      <c r="H279" s="41">
        <f t="shared" si="733"/>
        <v>4919.1808518614762</v>
      </c>
      <c r="I279" s="41">
        <f t="shared" si="733"/>
        <v>-2833.4548086310206</v>
      </c>
      <c r="J279" s="41">
        <f t="shared" si="733"/>
        <v>-963.19758027134981</v>
      </c>
      <c r="K279" s="121">
        <f t="shared" si="733"/>
        <v>-536.60133076623117</v>
      </c>
      <c r="L279" s="126">
        <f>IF(D$63-E$63=0,"",(-(E$62-D$62)*$C279-(D$62*E$63-E$62*D$63))/(D$63-E$63))</f>
        <v>1055.4775467052016</v>
      </c>
      <c r="M279" s="41">
        <f t="shared" si="734"/>
        <v>-994.97717754599739</v>
      </c>
      <c r="N279" s="41">
        <f t="shared" si="734"/>
        <v>-342.03187202529983</v>
      </c>
      <c r="O279" s="41">
        <f t="shared" si="734"/>
        <v>524.84422443981293</v>
      </c>
      <c r="P279" s="41">
        <f t="shared" si="734"/>
        <v>4146.4401908302207</v>
      </c>
      <c r="Q279" s="41">
        <f t="shared" si="734"/>
        <v>-2409.1907399190932</v>
      </c>
      <c r="R279" s="41">
        <f t="shared" si="734"/>
        <v>-756.14234418933313</v>
      </c>
      <c r="S279" s="112">
        <f t="shared" si="734"/>
        <v>-291.65235648791349</v>
      </c>
      <c r="T279" s="123">
        <f>IF(D$68-E$68=0,"",(-(E$67-D$67)*$C279-(D$67*E$68-E$67*D$68))/(D$68-E$68))</f>
        <v>1055.4775467052018</v>
      </c>
      <c r="U279" s="41">
        <f t="shared" si="735"/>
        <v>-5.0276838848307444</v>
      </c>
      <c r="V279" s="41">
        <f t="shared" si="735"/>
        <v>382.66145426175825</v>
      </c>
      <c r="W279" s="41">
        <f t="shared" si="735"/>
        <v>1096.3918310892211</v>
      </c>
      <c r="X279" s="41">
        <f t="shared" si="735"/>
        <v>4146.4401908302207</v>
      </c>
      <c r="Y279" s="41">
        <f t="shared" si="735"/>
        <v>-1419.2412462579264</v>
      </c>
      <c r="Z279" s="41">
        <f t="shared" si="735"/>
        <v>-31.449017902274989</v>
      </c>
      <c r="AA279" s="41">
        <f t="shared" si="735"/>
        <v>279.89525016149508</v>
      </c>
      <c r="AB279" s="53"/>
      <c r="AC279" s="126">
        <f>IF(IF(D$57=E$57,AND($C279&gt;=MIN(D$58,E$58),$C279&lt;=MAX(D$58,E$58)),AND(D279&gt;=MIN(D$57,E$57),D279&lt;=MAX(D$57,E$57))),D279,"")</f>
        <v>282.73688567394692</v>
      </c>
      <c r="AD279" s="41">
        <f t="shared" si="736"/>
        <v>419.23638482709777</v>
      </c>
      <c r="AE279" s="41" t="str">
        <f t="shared" si="736"/>
        <v/>
      </c>
      <c r="AF279" s="41" t="str">
        <f t="shared" si="736"/>
        <v/>
      </c>
      <c r="AG279" s="41" t="str">
        <f t="shared" si="736"/>
        <v/>
      </c>
      <c r="AH279" s="41" t="str">
        <f t="shared" si="736"/>
        <v/>
      </c>
      <c r="AI279" s="41" t="str">
        <f t="shared" si="736"/>
        <v/>
      </c>
      <c r="AJ279" s="112" t="str">
        <f t="shared" si="736"/>
        <v/>
      </c>
      <c r="AK279" s="126" t="str">
        <f>IF(IF(D$62=E$62,AND($C279&gt;=MIN(D$63,E$63),$C279&lt;=MAX(D$63,E$63)),AND(L279&gt;=MIN(D$62,E$62),L279&lt;=MAX(D$62,E$62))),L279,"")</f>
        <v/>
      </c>
      <c r="AL279" s="41" t="str">
        <f t="shared" si="737"/>
        <v/>
      </c>
      <c r="AM279" s="41" t="str">
        <f t="shared" si="737"/>
        <v/>
      </c>
      <c r="AN279" s="41" t="str">
        <f t="shared" si="737"/>
        <v/>
      </c>
      <c r="AO279" s="41" t="str">
        <f t="shared" si="737"/>
        <v/>
      </c>
      <c r="AP279" s="41" t="str">
        <f t="shared" si="737"/>
        <v/>
      </c>
      <c r="AQ279" s="41" t="str">
        <f t="shared" si="737"/>
        <v/>
      </c>
      <c r="AR279" s="112" t="str">
        <f t="shared" si="737"/>
        <v/>
      </c>
      <c r="AS279" s="123" t="str">
        <f>IF(IF(D$67=E$67,AND($C279&gt;=MIN(D$68,E$68),$C279&lt;=MAX(D$68,E$68)),AND(T279&gt;=MIN(D$67,E$67),T279&lt;=MAX(D$67,E$67))),T279,"")</f>
        <v/>
      </c>
      <c r="AT279" s="41" t="str">
        <f t="shared" si="738"/>
        <v/>
      </c>
      <c r="AU279" s="41" t="str">
        <f t="shared" si="738"/>
        <v/>
      </c>
      <c r="AV279" s="41" t="str">
        <f t="shared" si="738"/>
        <v/>
      </c>
      <c r="AW279" s="41" t="str">
        <f t="shared" si="738"/>
        <v/>
      </c>
      <c r="AX279" s="41" t="str">
        <f t="shared" si="738"/>
        <v/>
      </c>
      <c r="AY279" s="41" t="str">
        <f t="shared" si="738"/>
        <v/>
      </c>
      <c r="AZ279" s="41" t="str">
        <f>IF(IF(K$67=L$67,AND($C279&gt;=MIN(K$68,L$68),$C279&lt;=MAX(K$68,L$68)),AND(AA279&gt;=MIN(K$67,L$67),AA279&lt;=MAX(K$67,L$67))),AA279,"")</f>
        <v/>
      </c>
      <c r="BA279" s="53"/>
      <c r="BB279" s="147" cm="1">
        <f t="array" ref="BB279:BC279">IFERROR(_xlfn._xlws.SORT(_xlfn.UNIQUE(_xlfn._xlws.FILTER($AC279:$AZ279,ISNUMBER($AC279:$AZ279)),TRUE),,,TRUE),"")</f>
        <v>282.73688567394692</v>
      </c>
      <c r="BC279" s="51">
        <v>419.23638482709777</v>
      </c>
      <c r="BD279" s="51"/>
      <c r="BE279" s="51"/>
      <c r="BF279" s="51"/>
      <c r="BG279" s="51"/>
      <c r="BH279" s="51"/>
      <c r="BI279" s="51"/>
      <c r="BJ279" s="51">
        <f>IF(ISNUMBER(BB279),$C279,"")</f>
        <v>696.92482843287451</v>
      </c>
      <c r="BK279" s="51">
        <f t="shared" si="739"/>
        <v>696.92482843287451</v>
      </c>
      <c r="BL279" s="51" t="str">
        <f t="shared" si="739"/>
        <v/>
      </c>
      <c r="BM279" s="51" t="str">
        <f t="shared" si="739"/>
        <v/>
      </c>
      <c r="BN279" s="51" t="str">
        <f t="shared" si="739"/>
        <v/>
      </c>
      <c r="BO279" s="51" t="str">
        <f t="shared" si="739"/>
        <v/>
      </c>
      <c r="BP279" s="51" t="str">
        <f t="shared" si="739"/>
        <v/>
      </c>
      <c r="BQ279" s="148" t="str">
        <f t="shared" si="739"/>
        <v/>
      </c>
      <c r="BR279" s="170">
        <f t="shared" ref="BR279:BR327" si="753">COUNTIF(BJ279:BQ279,"&lt;0")+COUNTIF(BJ279:BQ279,"&gt;0")</f>
        <v>2</v>
      </c>
      <c r="BS279" s="172">
        <f t="shared" ref="BS279:BV327" si="754">IF(ISNUMBER(BC279),IF(ISEVEN(BB$143),"hole",(BC279-BB279)),0)</f>
        <v>136.49949915315085</v>
      </c>
      <c r="BT279" s="172">
        <f t="shared" si="740"/>
        <v>0</v>
      </c>
      <c r="BU279" s="172">
        <f t="shared" si="740"/>
        <v>0</v>
      </c>
      <c r="BV279" s="172">
        <f t="shared" si="740"/>
        <v>0</v>
      </c>
      <c r="BW279" s="172">
        <f t="shared" si="740"/>
        <v>0</v>
      </c>
      <c r="BX279" s="172">
        <f t="shared" si="740"/>
        <v>0</v>
      </c>
      <c r="BY279" s="173">
        <f t="shared" si="740"/>
        <v>0</v>
      </c>
      <c r="BZ279" s="123" cm="1">
        <f t="array" ref="BZ279">IF(ISEVEN(BR279),SUM(BS279:BY279),SUM(ABS(BS279:BY279)))</f>
        <v>136.49949915315085</v>
      </c>
      <c r="CA279" s="112">
        <f t="shared" ref="CA279:CA327" si="755">+BZ279*$G$270</f>
        <v>2273.2755942218218</v>
      </c>
      <c r="CB279" s="126">
        <f t="shared" ref="CB279:CE327" si="756">+IF(AND(ISNUMBER(BS279),BS279&gt;0),BB279+BS279/2,0)</f>
        <v>350.98663525052234</v>
      </c>
      <c r="CC279" s="41">
        <f t="shared" si="741"/>
        <v>0</v>
      </c>
      <c r="CD279" s="41">
        <f t="shared" si="741"/>
        <v>0</v>
      </c>
      <c r="CE279" s="41">
        <f t="shared" si="741"/>
        <v>0</v>
      </c>
      <c r="CF279" s="41">
        <f t="shared" si="741"/>
        <v>0</v>
      </c>
      <c r="CG279" s="41">
        <f t="shared" si="741"/>
        <v>0</v>
      </c>
      <c r="CH279" s="112">
        <f t="shared" si="741"/>
        <v>0</v>
      </c>
      <c r="CI279" s="196">
        <f t="shared" ref="CI279:CI327" si="757">+SUMPRODUCT(BS279:BY279,CB279:CH279)/BZ279</f>
        <v>350.98663525052234</v>
      </c>
      <c r="CJ279" s="2">
        <f t="shared" ref="CJ279:CJ327" si="758">+C279</f>
        <v>696.92482843287451</v>
      </c>
      <c r="CK279" s="200">
        <f t="shared" ref="CK279" si="759">(CI279-xc)*COS(RADIANS(p)) + (CJ279-yc)*SIN(RADIANS(p))</f>
        <v>519.40447427401523</v>
      </c>
      <c r="CL279" s="201">
        <f t="shared" ref="CL279:CL310" si="760">-(CI279-xc)*SIN(RADIANS(p)) +(CJ279-yc)*COS(RADIANS(p))</f>
        <v>582.33566498610458</v>
      </c>
      <c r="CN279" s="126">
        <f t="shared" ref="CN279:CN310" si="761">+C279-yc</f>
        <v>696.92482843287451</v>
      </c>
      <c r="CO279" s="50">
        <f t="shared" ref="CO279:CO327" si="762">$J$269+$J$270*CN279</f>
        <v>4.8730088633936932E-3</v>
      </c>
      <c r="CP279" s="40">
        <f t="shared" ref="CP279:CP327" si="763">+IF(CO279&gt;=0,IF(CO279&lt;=eco,1-(1-CO279/eco)^n,1),0)*0.85*fck</f>
        <v>25.5</v>
      </c>
      <c r="CQ279" s="41">
        <f t="shared" ref="CQ279:CQ327" si="764">+CP279*CA279</f>
        <v>57968.527652656456</v>
      </c>
      <c r="CR279" s="41">
        <f t="shared" ref="CR279:CR327" si="765">+CQ279*COS(RADIANS(p))</f>
        <v>55993.297971652893</v>
      </c>
      <c r="CS279" s="41">
        <f t="shared" ref="CS279:CS327" si="766">+CQ279*SIN(RADIANS(p))</f>
        <v>15003.358973059612</v>
      </c>
      <c r="CT279" s="41">
        <f t="shared" ref="CT279:CT327" si="767">+CR279*CL279</f>
        <v>32606894.409087587</v>
      </c>
      <c r="CU279" s="112">
        <f t="shared" ref="CU279:CU327" si="768">+CS279*CK279</f>
        <v>7792811.7797463574</v>
      </c>
      <c r="CW279" s="21">
        <v>2</v>
      </c>
      <c r="CX279" s="41">
        <v>32</v>
      </c>
      <c r="CY279" s="41">
        <v>460.17687891270208</v>
      </c>
      <c r="CZ279" s="51">
        <f t="shared" ref="CZ279" si="769">CY279-yc</f>
        <v>460.17687891270208</v>
      </c>
      <c r="DA279" s="50">
        <f t="shared" ref="DA279:DA295" si="770">$J$269+$J$270*CZ279</f>
        <v>3.9347792634570064E-3</v>
      </c>
      <c r="DB279" s="40">
        <f t="shared" si="746"/>
        <v>786.95585269140133</v>
      </c>
      <c r="DC279" s="40">
        <f t="shared" si="747"/>
        <v>25.5</v>
      </c>
      <c r="DD279" s="51">
        <f t="shared" si="748"/>
        <v>374.5</v>
      </c>
      <c r="DE279" s="39">
        <f t="shared" ref="DE279:DE295" si="771">+DD279*0.25*PI()*CX279^2</f>
        <v>301190.77088496066</v>
      </c>
      <c r="DF279" s="41">
        <v>-200</v>
      </c>
      <c r="DG279" s="51">
        <v>530</v>
      </c>
      <c r="DH279" s="41">
        <f t="shared" ref="DH279:DH296" si="772">+DE279*COS(RADIANS(p))</f>
        <v>290927.94423769705</v>
      </c>
      <c r="DI279" s="41">
        <f t="shared" ref="DI279:DI296" si="773">+DE279*SIN(RADIANS(p))</f>
        <v>77953.907714137618</v>
      </c>
      <c r="DJ279" s="41">
        <f t="shared" si="751"/>
        <v>154191810.44597945</v>
      </c>
      <c r="DK279" s="112">
        <f t="shared" si="752"/>
        <v>-15590781.542827524</v>
      </c>
    </row>
    <row r="280" spans="2:116" x14ac:dyDescent="0.25">
      <c r="B280" s="129">
        <v>3</v>
      </c>
      <c r="C280" s="114">
        <f>+$D$77-(B280-0.5)*$G$270</f>
        <v>680.27073366823925</v>
      </c>
      <c r="D280" s="41">
        <f t="shared" ref="D280:G327" si="774">IF(D$58-E$58=0,"",(-(E$57-D$57)*$C280-(D$57*E$58-E$57*D$58))/(D$58-E$58))</f>
        <v>220.58295785826144</v>
      </c>
      <c r="E280" s="41">
        <f t="shared" si="733"/>
        <v>448.08212311351298</v>
      </c>
      <c r="F280" s="41">
        <f t="shared" si="733"/>
        <v>594.17914158663029</v>
      </c>
      <c r="G280" s="41">
        <f t="shared" si="733"/>
        <v>1331.7255592720671</v>
      </c>
      <c r="H280" s="41">
        <f t="shared" si="733"/>
        <v>4857.0269240457901</v>
      </c>
      <c r="I280" s="41">
        <f t="shared" si="733"/>
        <v>-2804.6090703446057</v>
      </c>
      <c r="J280" s="41">
        <f t="shared" si="733"/>
        <v>-958.73512902849438</v>
      </c>
      <c r="K280" s="121">
        <f t="shared" si="733"/>
        <v>-546.21657686170283</v>
      </c>
      <c r="L280" s="126">
        <f t="shared" ref="L280:O327" si="775">IF(D$63-E$63=0,"",(-(E$62-D$62)*$C280-(D$62*E$63-E$62*D$63))/(D$63-E$63))</f>
        <v>993.3236188895155</v>
      </c>
      <c r="M280" s="41">
        <f t="shared" si="734"/>
        <v>-966.13143925958241</v>
      </c>
      <c r="N280" s="41">
        <f t="shared" si="734"/>
        <v>-337.56942078244447</v>
      </c>
      <c r="O280" s="41">
        <f t="shared" si="734"/>
        <v>515.22897834434127</v>
      </c>
      <c r="P280" s="41">
        <f t="shared" si="734"/>
        <v>4084.2862630145346</v>
      </c>
      <c r="Q280" s="41">
        <f t="shared" si="734"/>
        <v>-2380.3450016326783</v>
      </c>
      <c r="R280" s="41">
        <f t="shared" si="734"/>
        <v>-751.67989294647771</v>
      </c>
      <c r="S280" s="112">
        <f t="shared" si="734"/>
        <v>-301.26760258338516</v>
      </c>
      <c r="T280" s="123">
        <f t="shared" ref="T280:W327" si="776">IF(D$68-E$68=0,"",(-(E$67-D$67)*$C280-(D$67*E$68-E$67*D$68))/(D$68-E$68))</f>
        <v>993.32361888951584</v>
      </c>
      <c r="U280" s="41">
        <f t="shared" si="735"/>
        <v>23.818054401584252</v>
      </c>
      <c r="V280" s="41">
        <f t="shared" si="735"/>
        <v>387.12390550461373</v>
      </c>
      <c r="W280" s="41">
        <f t="shared" si="735"/>
        <v>1086.7765849937493</v>
      </c>
      <c r="X280" s="41">
        <f t="shared" si="735"/>
        <v>4084.2862630145346</v>
      </c>
      <c r="Y280" s="41">
        <f t="shared" si="735"/>
        <v>-1390.3955079715113</v>
      </c>
      <c r="Z280" s="41">
        <f t="shared" si="735"/>
        <v>-26.986566659419577</v>
      </c>
      <c r="AA280" s="41">
        <f t="shared" si="735"/>
        <v>270.28000406602331</v>
      </c>
      <c r="AB280" s="53"/>
      <c r="AC280" s="126">
        <f t="shared" ref="AC280:AF327" si="777">IF(IF(D$57=E$57,AND($C280&gt;=MIN(D$58,E$58),$C280&lt;=MAX(D$58,E$58)),AND(D280&gt;=MIN(D$57,E$57),D280&lt;=MAX(D$57,E$57))),D280,"")</f>
        <v>220.58295785826144</v>
      </c>
      <c r="AD280" s="41">
        <f t="shared" si="736"/>
        <v>448.08212311351298</v>
      </c>
      <c r="AE280" s="41" t="str">
        <f t="shared" si="736"/>
        <v/>
      </c>
      <c r="AF280" s="41" t="str">
        <f t="shared" si="736"/>
        <v/>
      </c>
      <c r="AG280" s="41" t="str">
        <f t="shared" si="736"/>
        <v/>
      </c>
      <c r="AH280" s="41" t="str">
        <f t="shared" si="736"/>
        <v/>
      </c>
      <c r="AI280" s="41" t="str">
        <f t="shared" si="736"/>
        <v/>
      </c>
      <c r="AJ280" s="112" t="str">
        <f t="shared" si="736"/>
        <v/>
      </c>
      <c r="AK280" s="126" t="str">
        <f t="shared" ref="AK280:AN327" si="778">IF(IF(D$62=E$62,AND($C280&gt;=MIN(D$63,E$63),$C280&lt;=MAX(D$63,E$63)),AND(L280&gt;=MIN(D$62,E$62),L280&lt;=MAX(D$62,E$62))),L280,"")</f>
        <v/>
      </c>
      <c r="AL280" s="41" t="str">
        <f t="shared" si="737"/>
        <v/>
      </c>
      <c r="AM280" s="41" t="str">
        <f t="shared" si="737"/>
        <v/>
      </c>
      <c r="AN280" s="41" t="str">
        <f t="shared" si="737"/>
        <v/>
      </c>
      <c r="AO280" s="41" t="str">
        <f t="shared" si="737"/>
        <v/>
      </c>
      <c r="AP280" s="41" t="str">
        <f t="shared" si="737"/>
        <v/>
      </c>
      <c r="AQ280" s="41" t="str">
        <f t="shared" si="737"/>
        <v/>
      </c>
      <c r="AR280" s="112" t="str">
        <f t="shared" si="737"/>
        <v/>
      </c>
      <c r="AS280" s="123" t="str">
        <f t="shared" ref="AS280:AX327" si="779">IF(IF(D$67=E$67,AND($C280&gt;=MIN(D$68,E$68),$C280&lt;=MAX(D$68,E$68)),AND(T280&gt;=MIN(D$67,E$67),T280&lt;=MAX(D$67,E$67))),T280,"")</f>
        <v/>
      </c>
      <c r="AT280" s="41" t="str">
        <f t="shared" si="738"/>
        <v/>
      </c>
      <c r="AU280" s="41" t="str">
        <f t="shared" si="738"/>
        <v/>
      </c>
      <c r="AV280" s="41" t="str">
        <f t="shared" si="738"/>
        <v/>
      </c>
      <c r="AW280" s="41" t="str">
        <f t="shared" si="738"/>
        <v/>
      </c>
      <c r="AX280" s="41" t="str">
        <f t="shared" si="738"/>
        <v/>
      </c>
      <c r="AY280" s="41" t="str">
        <f t="shared" si="738"/>
        <v/>
      </c>
      <c r="AZ280" s="41" t="str">
        <f t="shared" si="738"/>
        <v/>
      </c>
      <c r="BA280" s="53"/>
      <c r="BB280" s="147" cm="1">
        <f t="array" ref="BB280:BC280">IFERROR(_xlfn._xlws.SORT(_xlfn.UNIQUE(_xlfn._xlws.FILTER($AC280:$AZ280,ISNUMBER($AC280:$AZ280)),TRUE),,,TRUE),"")</f>
        <v>220.58295785826144</v>
      </c>
      <c r="BC280" s="51">
        <v>448.08212311351298</v>
      </c>
      <c r="BD280" s="51"/>
      <c r="BE280" s="51"/>
      <c r="BF280" s="51"/>
      <c r="BG280" s="51"/>
      <c r="BH280" s="51"/>
      <c r="BI280" s="51"/>
      <c r="BJ280" s="51">
        <f t="shared" ref="BJ280:BM327" si="780">IF(ISNUMBER(BB280),$C280,"")</f>
        <v>680.27073366823925</v>
      </c>
      <c r="BK280" s="51">
        <f t="shared" si="739"/>
        <v>680.27073366823925</v>
      </c>
      <c r="BL280" s="51" t="str">
        <f t="shared" si="739"/>
        <v/>
      </c>
      <c r="BM280" s="51" t="str">
        <f t="shared" si="739"/>
        <v/>
      </c>
      <c r="BN280" s="51" t="str">
        <f t="shared" si="739"/>
        <v/>
      </c>
      <c r="BO280" s="51" t="str">
        <f t="shared" si="739"/>
        <v/>
      </c>
      <c r="BP280" s="51" t="str">
        <f t="shared" si="739"/>
        <v/>
      </c>
      <c r="BQ280" s="148" t="str">
        <f t="shared" si="739"/>
        <v/>
      </c>
      <c r="BR280" s="170">
        <f t="shared" si="753"/>
        <v>2</v>
      </c>
      <c r="BS280" s="172">
        <f t="shared" si="754"/>
        <v>227.49916525525154</v>
      </c>
      <c r="BT280" s="172">
        <f t="shared" si="740"/>
        <v>0</v>
      </c>
      <c r="BU280" s="172">
        <f t="shared" si="740"/>
        <v>0</v>
      </c>
      <c r="BV280" s="172">
        <f t="shared" si="740"/>
        <v>0</v>
      </c>
      <c r="BW280" s="172">
        <f t="shared" si="740"/>
        <v>0</v>
      </c>
      <c r="BX280" s="172">
        <f t="shared" si="740"/>
        <v>0</v>
      </c>
      <c r="BY280" s="173">
        <f t="shared" si="740"/>
        <v>0</v>
      </c>
      <c r="BZ280" s="123" cm="1">
        <f t="array" ref="BZ280">IF(ISEVEN(BR280),SUM(BS280:BY280),SUM(ABS(BS280:BY280)))</f>
        <v>227.49916525525154</v>
      </c>
      <c r="CA280" s="112">
        <f t="shared" si="755"/>
        <v>3788.792657036372</v>
      </c>
      <c r="CB280" s="126">
        <f t="shared" si="756"/>
        <v>334.33254048588719</v>
      </c>
      <c r="CC280" s="41">
        <f t="shared" si="741"/>
        <v>0</v>
      </c>
      <c r="CD280" s="41">
        <f t="shared" si="741"/>
        <v>0</v>
      </c>
      <c r="CE280" s="41">
        <f t="shared" si="741"/>
        <v>0</v>
      </c>
      <c r="CF280" s="41">
        <f t="shared" si="741"/>
        <v>0</v>
      </c>
      <c r="CG280" s="41">
        <f t="shared" si="741"/>
        <v>0</v>
      </c>
      <c r="CH280" s="112">
        <f t="shared" si="741"/>
        <v>0</v>
      </c>
      <c r="CI280" s="196">
        <f t="shared" si="757"/>
        <v>334.33254048588719</v>
      </c>
      <c r="CJ280" s="2">
        <f t="shared" si="758"/>
        <v>680.27073366823925</v>
      </c>
      <c r="CK280" s="200">
        <f t="shared" ref="CK280" si="781">(CI280-xc)*COS(RADIANS(p)) + (CJ280-yc)*SIN(RADIANS(p))</f>
        <v>499.0074571233589</v>
      </c>
      <c r="CL280" s="201">
        <f t="shared" ref="CL280:CL311" si="782">-(CI280-xc)*SIN(RADIANS(p)) +(CJ280-yc)*COS(RADIANS(p))</f>
        <v>570.55944164350751</v>
      </c>
      <c r="CN280" s="126">
        <f t="shared" ref="CN280:CN311" si="783">+C280-yc</f>
        <v>680.27073366823925</v>
      </c>
      <c r="CO280" s="50">
        <f t="shared" si="762"/>
        <v>4.8070088633936931E-3</v>
      </c>
      <c r="CP280" s="40">
        <f t="shared" si="763"/>
        <v>25.5</v>
      </c>
      <c r="CQ280" s="41">
        <f t="shared" si="764"/>
        <v>96614.212754427484</v>
      </c>
      <c r="CR280" s="41">
        <f t="shared" ref="CR280:CR328" si="784">+CQ280*COS(RADIANS(p))</f>
        <v>93322.163286088209</v>
      </c>
      <c r="CS280" s="41">
        <f t="shared" ref="CS280:CS328" si="785">+CQ280*SIN(RADIANS(p))</f>
        <v>25005.598288432702</v>
      </c>
      <c r="CT280" s="41">
        <f t="shared" si="767"/>
        <v>53245841.377474725</v>
      </c>
      <c r="CU280" s="112">
        <f t="shared" si="768"/>
        <v>12477980.015759019</v>
      </c>
      <c r="CW280" s="21">
        <v>3</v>
      </c>
      <c r="CX280" s="41">
        <v>32</v>
      </c>
      <c r="CY280" s="41">
        <v>511.94068793320622</v>
      </c>
      <c r="CZ280" s="51">
        <f t="shared" ref="CZ280" si="786">CY280-yc</f>
        <v>511.94068793320622</v>
      </c>
      <c r="DA280" s="50">
        <f t="shared" si="770"/>
        <v>4.1399186867421417E-3</v>
      </c>
      <c r="DB280" s="40">
        <f t="shared" si="746"/>
        <v>827.98373734842835</v>
      </c>
      <c r="DC280" s="40">
        <f t="shared" si="747"/>
        <v>25.5</v>
      </c>
      <c r="DD280" s="51">
        <f t="shared" si="748"/>
        <v>374.5</v>
      </c>
      <c r="DE280" s="39">
        <f t="shared" si="771"/>
        <v>301190.77088496066</v>
      </c>
      <c r="DF280" s="41">
        <v>0</v>
      </c>
      <c r="DG280" s="51">
        <v>530</v>
      </c>
      <c r="DH280" s="41">
        <f t="shared" ref="DH280:DH297" si="787">+DE280*COS(RADIANS(p))</f>
        <v>290927.94423769705</v>
      </c>
      <c r="DI280" s="41">
        <f t="shared" ref="DI280:DI297" si="788">+DE280*SIN(RADIANS(p))</f>
        <v>77953.907714137618</v>
      </c>
      <c r="DJ280" s="41">
        <f t="shared" si="751"/>
        <v>154191810.44597945</v>
      </c>
      <c r="DK280" s="112">
        <f t="shared" si="752"/>
        <v>0</v>
      </c>
    </row>
    <row r="281" spans="2:116" x14ac:dyDescent="0.25">
      <c r="B281" s="129">
        <v>4</v>
      </c>
      <c r="C281" s="114">
        <f>+$D$77-(B281-0.5)*$G$270</f>
        <v>663.61663890360398</v>
      </c>
      <c r="D281" s="41">
        <f t="shared" si="774"/>
        <v>158.42903004257559</v>
      </c>
      <c r="E281" s="41">
        <f t="shared" si="733"/>
        <v>476.92786139992813</v>
      </c>
      <c r="F281" s="41">
        <f t="shared" si="733"/>
        <v>598.64159282948572</v>
      </c>
      <c r="G281" s="41">
        <f t="shared" si="733"/>
        <v>1322.1103131765954</v>
      </c>
      <c r="H281" s="41">
        <f t="shared" si="733"/>
        <v>4794.872996230104</v>
      </c>
      <c r="I281" s="41">
        <f t="shared" si="733"/>
        <v>-2775.7633320581904</v>
      </c>
      <c r="J281" s="41">
        <f t="shared" si="733"/>
        <v>-954.27267778563908</v>
      </c>
      <c r="K281" s="121">
        <f t="shared" si="733"/>
        <v>-555.83182295717461</v>
      </c>
      <c r="L281" s="126">
        <f t="shared" si="775"/>
        <v>931.16969107383011</v>
      </c>
      <c r="M281" s="41">
        <f t="shared" si="734"/>
        <v>-937.2857009731672</v>
      </c>
      <c r="N281" s="41">
        <f t="shared" si="734"/>
        <v>-333.10696953958904</v>
      </c>
      <c r="O281" s="41">
        <f t="shared" si="734"/>
        <v>505.61373224886955</v>
      </c>
      <c r="P281" s="41">
        <f t="shared" si="734"/>
        <v>4022.132335198849</v>
      </c>
      <c r="Q281" s="41">
        <f t="shared" si="734"/>
        <v>-2351.4992633462625</v>
      </c>
      <c r="R281" s="41">
        <f t="shared" si="734"/>
        <v>-747.21744170362228</v>
      </c>
      <c r="S281" s="112">
        <f t="shared" si="734"/>
        <v>-310.88284867885687</v>
      </c>
      <c r="T281" s="123">
        <f t="shared" si="776"/>
        <v>931.16969107383045</v>
      </c>
      <c r="U281" s="41">
        <f t="shared" si="735"/>
        <v>52.663792687999454</v>
      </c>
      <c r="V281" s="41">
        <f t="shared" si="735"/>
        <v>391.5863567474691</v>
      </c>
      <c r="W281" s="41">
        <f t="shared" si="735"/>
        <v>1077.1613388982778</v>
      </c>
      <c r="X281" s="41">
        <f t="shared" si="735"/>
        <v>4022.1323351988494</v>
      </c>
      <c r="Y281" s="41">
        <f t="shared" si="735"/>
        <v>-1361.5497696850962</v>
      </c>
      <c r="Z281" s="41">
        <f t="shared" si="735"/>
        <v>-22.524115416564193</v>
      </c>
      <c r="AA281" s="41">
        <f t="shared" si="735"/>
        <v>260.66475797055165</v>
      </c>
      <c r="AB281" s="53"/>
      <c r="AC281" s="126">
        <f t="shared" si="777"/>
        <v>158.42903004257559</v>
      </c>
      <c r="AD281" s="41">
        <f t="shared" si="736"/>
        <v>476.92786139992813</v>
      </c>
      <c r="AE281" s="41" t="str">
        <f t="shared" si="736"/>
        <v/>
      </c>
      <c r="AF281" s="41" t="str">
        <f t="shared" si="736"/>
        <v/>
      </c>
      <c r="AG281" s="41" t="str">
        <f t="shared" si="736"/>
        <v/>
      </c>
      <c r="AH281" s="41" t="str">
        <f t="shared" si="736"/>
        <v/>
      </c>
      <c r="AI281" s="41" t="str">
        <f t="shared" si="736"/>
        <v/>
      </c>
      <c r="AJ281" s="112" t="str">
        <f t="shared" si="736"/>
        <v/>
      </c>
      <c r="AK281" s="126" t="str">
        <f t="shared" si="778"/>
        <v/>
      </c>
      <c r="AL281" s="41" t="str">
        <f t="shared" si="737"/>
        <v/>
      </c>
      <c r="AM281" s="41" t="str">
        <f t="shared" si="737"/>
        <v/>
      </c>
      <c r="AN281" s="41" t="str">
        <f t="shared" si="737"/>
        <v/>
      </c>
      <c r="AO281" s="41" t="str">
        <f t="shared" si="737"/>
        <v/>
      </c>
      <c r="AP281" s="41" t="str">
        <f t="shared" si="737"/>
        <v/>
      </c>
      <c r="AQ281" s="41" t="str">
        <f t="shared" si="737"/>
        <v/>
      </c>
      <c r="AR281" s="112" t="str">
        <f t="shared" si="737"/>
        <v/>
      </c>
      <c r="AS281" s="123" t="str">
        <f t="shared" si="779"/>
        <v/>
      </c>
      <c r="AT281" s="41" t="str">
        <f t="shared" si="738"/>
        <v/>
      </c>
      <c r="AU281" s="41" t="str">
        <f t="shared" si="738"/>
        <v/>
      </c>
      <c r="AV281" s="41" t="str">
        <f t="shared" si="738"/>
        <v/>
      </c>
      <c r="AW281" s="41" t="str">
        <f t="shared" si="738"/>
        <v/>
      </c>
      <c r="AX281" s="41" t="str">
        <f t="shared" si="738"/>
        <v/>
      </c>
      <c r="AY281" s="41" t="str">
        <f t="shared" si="738"/>
        <v/>
      </c>
      <c r="AZ281" s="41" t="str">
        <f t="shared" si="738"/>
        <v/>
      </c>
      <c r="BA281" s="53"/>
      <c r="BB281" s="147" cm="1">
        <f t="array" ref="BB281:BC281">IFERROR(_xlfn._xlws.SORT(_xlfn.UNIQUE(_xlfn._xlws.FILTER($AC281:$AZ281,ISNUMBER($AC281:$AZ281)),TRUE),,,TRUE),"")</f>
        <v>158.42903004257559</v>
      </c>
      <c r="BC281" s="51">
        <v>476.92786139992813</v>
      </c>
      <c r="BD281" s="51"/>
      <c r="BE281" s="51"/>
      <c r="BF281" s="51"/>
      <c r="BG281" s="51"/>
      <c r="BH281" s="51"/>
      <c r="BI281" s="51"/>
      <c r="BJ281" s="51">
        <f t="shared" si="780"/>
        <v>663.61663890360398</v>
      </c>
      <c r="BK281" s="51">
        <f t="shared" si="739"/>
        <v>663.61663890360398</v>
      </c>
      <c r="BL281" s="51" t="str">
        <f t="shared" si="739"/>
        <v/>
      </c>
      <c r="BM281" s="51" t="str">
        <f t="shared" si="739"/>
        <v/>
      </c>
      <c r="BN281" s="51" t="str">
        <f t="shared" si="739"/>
        <v/>
      </c>
      <c r="BO281" s="51" t="str">
        <f t="shared" si="739"/>
        <v/>
      </c>
      <c r="BP281" s="51" t="str">
        <f t="shared" si="739"/>
        <v/>
      </c>
      <c r="BQ281" s="148" t="str">
        <f t="shared" si="739"/>
        <v/>
      </c>
      <c r="BR281" s="170">
        <f t="shared" si="753"/>
        <v>2</v>
      </c>
      <c r="BS281" s="172">
        <f t="shared" si="754"/>
        <v>318.49883135735251</v>
      </c>
      <c r="BT281" s="172">
        <f t="shared" si="740"/>
        <v>0</v>
      </c>
      <c r="BU281" s="172">
        <f t="shared" si="740"/>
        <v>0</v>
      </c>
      <c r="BV281" s="172">
        <f t="shared" si="740"/>
        <v>0</v>
      </c>
      <c r="BW281" s="172">
        <f t="shared" si="740"/>
        <v>0</v>
      </c>
      <c r="BX281" s="172">
        <f t="shared" si="740"/>
        <v>0</v>
      </c>
      <c r="BY281" s="173">
        <f t="shared" si="740"/>
        <v>0</v>
      </c>
      <c r="BZ281" s="123" cm="1">
        <f t="array" ref="BZ281">IF(ISEVEN(BR281),SUM(BS281:BY281),SUM(ABS(BS281:BY281)))</f>
        <v>318.49883135735251</v>
      </c>
      <c r="CA281" s="112">
        <f t="shared" si="755"/>
        <v>5304.3097198509267</v>
      </c>
      <c r="CB281" s="126">
        <f t="shared" si="756"/>
        <v>317.67844572125182</v>
      </c>
      <c r="CC281" s="41">
        <f t="shared" si="741"/>
        <v>0</v>
      </c>
      <c r="CD281" s="41">
        <f t="shared" si="741"/>
        <v>0</v>
      </c>
      <c r="CE281" s="41">
        <f t="shared" si="741"/>
        <v>0</v>
      </c>
      <c r="CF281" s="41">
        <f t="shared" si="741"/>
        <v>0</v>
      </c>
      <c r="CG281" s="41">
        <f t="shared" si="741"/>
        <v>0</v>
      </c>
      <c r="CH281" s="112">
        <f t="shared" si="741"/>
        <v>0</v>
      </c>
      <c r="CI281" s="196">
        <f t="shared" si="757"/>
        <v>317.67844572125182</v>
      </c>
      <c r="CJ281" s="2">
        <f t="shared" si="758"/>
        <v>663.61663890360398</v>
      </c>
      <c r="CK281" s="200">
        <f t="shared" ref="CK281" si="789">(CI281-xc)*COS(RADIANS(p)) + (CJ281-yc)*SIN(RADIANS(p))</f>
        <v>478.61043997270224</v>
      </c>
      <c r="CL281" s="201">
        <f t="shared" ref="CL281:CL312" si="790">-(CI281-xc)*SIN(RADIANS(p)) +(CJ281-yc)*COS(RADIANS(p))</f>
        <v>558.78321830091068</v>
      </c>
      <c r="CN281" s="126">
        <f t="shared" ref="CN281:CN312" si="791">+C281-yc</f>
        <v>663.61663890360398</v>
      </c>
      <c r="CO281" s="50">
        <f t="shared" si="762"/>
        <v>4.741008863393693E-3</v>
      </c>
      <c r="CP281" s="40">
        <f t="shared" si="763"/>
        <v>25.5</v>
      </c>
      <c r="CQ281" s="41">
        <f t="shared" si="764"/>
        <v>135259.89785619863</v>
      </c>
      <c r="CR281" s="41">
        <f t="shared" ref="CR281:CR329" si="792">+CQ281*COS(RADIANS(p))</f>
        <v>130651.02860052364</v>
      </c>
      <c r="CS281" s="41">
        <f t="shared" ref="CS281:CS329" si="793">+CQ281*SIN(RADIANS(p))</f>
        <v>35007.83760380582</v>
      </c>
      <c r="CT281" s="41">
        <f t="shared" si="767"/>
        <v>73005602.235724926</v>
      </c>
      <c r="CU281" s="112">
        <f t="shared" si="768"/>
        <v>16755116.558050413</v>
      </c>
      <c r="CW281" s="21">
        <v>4</v>
      </c>
      <c r="CX281" s="41">
        <v>32</v>
      </c>
      <c r="CY281" s="41">
        <v>563.70449695371042</v>
      </c>
      <c r="CZ281" s="51">
        <f t="shared" ref="CZ281" si="794">CY281-yc</f>
        <v>563.70449695371042</v>
      </c>
      <c r="DA281" s="50">
        <f t="shared" si="770"/>
        <v>4.3450581100272778E-3</v>
      </c>
      <c r="DB281" s="40">
        <f t="shared" si="746"/>
        <v>869.01162200545559</v>
      </c>
      <c r="DC281" s="40">
        <f t="shared" si="747"/>
        <v>25.5</v>
      </c>
      <c r="DD281" s="51">
        <f t="shared" si="748"/>
        <v>374.5</v>
      </c>
      <c r="DE281" s="39">
        <f t="shared" si="771"/>
        <v>301190.77088496066</v>
      </c>
      <c r="DF281" s="41">
        <v>200</v>
      </c>
      <c r="DG281" s="51">
        <v>530</v>
      </c>
      <c r="DH281" s="41">
        <f t="shared" ref="DH281:DH298" si="795">+DE281*COS(RADIANS(p))</f>
        <v>290927.94423769705</v>
      </c>
      <c r="DI281" s="41">
        <f t="shared" ref="DI281:DI298" si="796">+DE281*SIN(RADIANS(p))</f>
        <v>77953.907714137618</v>
      </c>
      <c r="DJ281" s="41">
        <f t="shared" si="751"/>
        <v>154191810.44597945</v>
      </c>
      <c r="DK281" s="112">
        <f t="shared" si="752"/>
        <v>15590781.542827524</v>
      </c>
    </row>
    <row r="282" spans="2:116" x14ac:dyDescent="0.25">
      <c r="B282" s="129">
        <v>5</v>
      </c>
      <c r="C282" s="114">
        <f>+$D$77-(B282-0.5)*$G$270</f>
        <v>646.96254413896872</v>
      </c>
      <c r="D282" s="41">
        <f t="shared" si="774"/>
        <v>96.275102226890112</v>
      </c>
      <c r="E282" s="41">
        <f t="shared" si="733"/>
        <v>505.77359968634318</v>
      </c>
      <c r="F282" s="41">
        <f t="shared" si="733"/>
        <v>603.10404407234114</v>
      </c>
      <c r="G282" s="41">
        <f t="shared" si="733"/>
        <v>1312.4950670811238</v>
      </c>
      <c r="H282" s="41">
        <f t="shared" si="733"/>
        <v>4732.7190684144198</v>
      </c>
      <c r="I282" s="41">
        <f t="shared" si="733"/>
        <v>-2746.9175937717755</v>
      </c>
      <c r="J282" s="41">
        <f t="shared" si="733"/>
        <v>-949.81022654278354</v>
      </c>
      <c r="K282" s="121">
        <f t="shared" si="733"/>
        <v>-565.44706905264616</v>
      </c>
      <c r="L282" s="126">
        <f t="shared" si="775"/>
        <v>869.01576325814449</v>
      </c>
      <c r="M282" s="41">
        <f t="shared" si="734"/>
        <v>-908.4399626867521</v>
      </c>
      <c r="N282" s="41">
        <f t="shared" si="734"/>
        <v>-328.64451829673368</v>
      </c>
      <c r="O282" s="41">
        <f t="shared" si="734"/>
        <v>495.99848615339778</v>
      </c>
      <c r="P282" s="41">
        <f t="shared" si="734"/>
        <v>3959.9784073831634</v>
      </c>
      <c r="Q282" s="41">
        <f t="shared" si="734"/>
        <v>-2322.6535250598477</v>
      </c>
      <c r="R282" s="41">
        <f t="shared" si="734"/>
        <v>-742.75499046076686</v>
      </c>
      <c r="S282" s="112">
        <f t="shared" si="734"/>
        <v>-320.49809477432854</v>
      </c>
      <c r="T282" s="123">
        <f t="shared" si="776"/>
        <v>869.01576325814472</v>
      </c>
      <c r="U282" s="41">
        <f t="shared" si="735"/>
        <v>81.509530974414659</v>
      </c>
      <c r="V282" s="41">
        <f t="shared" si="735"/>
        <v>396.04880799032446</v>
      </c>
      <c r="W282" s="41">
        <f t="shared" si="735"/>
        <v>1067.546092802806</v>
      </c>
      <c r="X282" s="41">
        <f t="shared" si="735"/>
        <v>3959.9784073831638</v>
      </c>
      <c r="Y282" s="41">
        <f t="shared" si="735"/>
        <v>-1332.7040313986809</v>
      </c>
      <c r="Z282" s="41">
        <f t="shared" si="735"/>
        <v>-18.061664173708785</v>
      </c>
      <c r="AA282" s="41">
        <f t="shared" si="735"/>
        <v>251.0495118750799</v>
      </c>
      <c r="AB282" s="53"/>
      <c r="AC282" s="126">
        <f t="shared" si="777"/>
        <v>96.275102226890112</v>
      </c>
      <c r="AD282" s="41">
        <f t="shared" si="736"/>
        <v>505.77359968634318</v>
      </c>
      <c r="AE282" s="41" t="str">
        <f t="shared" si="736"/>
        <v/>
      </c>
      <c r="AF282" s="41" t="str">
        <f t="shared" si="736"/>
        <v/>
      </c>
      <c r="AG282" s="41" t="str">
        <f t="shared" si="736"/>
        <v/>
      </c>
      <c r="AH282" s="41" t="str">
        <f t="shared" si="736"/>
        <v/>
      </c>
      <c r="AI282" s="41" t="str">
        <f t="shared" si="736"/>
        <v/>
      </c>
      <c r="AJ282" s="112" t="str">
        <f t="shared" si="736"/>
        <v/>
      </c>
      <c r="AK282" s="126" t="str">
        <f t="shared" si="778"/>
        <v/>
      </c>
      <c r="AL282" s="41" t="str">
        <f t="shared" si="737"/>
        <v/>
      </c>
      <c r="AM282" s="41" t="str">
        <f t="shared" si="737"/>
        <v/>
      </c>
      <c r="AN282" s="41" t="str">
        <f t="shared" si="737"/>
        <v/>
      </c>
      <c r="AO282" s="41" t="str">
        <f t="shared" si="737"/>
        <v/>
      </c>
      <c r="AP282" s="41" t="str">
        <f t="shared" si="737"/>
        <v/>
      </c>
      <c r="AQ282" s="41" t="str">
        <f t="shared" si="737"/>
        <v/>
      </c>
      <c r="AR282" s="112" t="str">
        <f t="shared" si="737"/>
        <v/>
      </c>
      <c r="AS282" s="123" t="str">
        <f t="shared" si="779"/>
        <v/>
      </c>
      <c r="AT282" s="41" t="str">
        <f t="shared" si="738"/>
        <v/>
      </c>
      <c r="AU282" s="41" t="str">
        <f t="shared" si="738"/>
        <v/>
      </c>
      <c r="AV282" s="41" t="str">
        <f t="shared" si="738"/>
        <v/>
      </c>
      <c r="AW282" s="41" t="str">
        <f t="shared" si="738"/>
        <v/>
      </c>
      <c r="AX282" s="41" t="str">
        <f t="shared" si="738"/>
        <v/>
      </c>
      <c r="AY282" s="41" t="str">
        <f t="shared" si="738"/>
        <v/>
      </c>
      <c r="AZ282" s="41" t="str">
        <f t="shared" si="738"/>
        <v/>
      </c>
      <c r="BA282" s="53"/>
      <c r="BB282" s="147" cm="1">
        <f t="array" ref="BB282:BC282">IFERROR(_xlfn._xlws.SORT(_xlfn.UNIQUE(_xlfn._xlws.FILTER($AC282:$AZ282,ISNUMBER($AC282:$AZ282)),TRUE),,,TRUE),"")</f>
        <v>96.275102226890112</v>
      </c>
      <c r="BC282" s="51">
        <v>505.77359968634318</v>
      </c>
      <c r="BD282" s="51"/>
      <c r="BE282" s="51"/>
      <c r="BF282" s="51"/>
      <c r="BG282" s="51"/>
      <c r="BH282" s="51"/>
      <c r="BI282" s="51"/>
      <c r="BJ282" s="51">
        <f t="shared" si="780"/>
        <v>646.96254413896872</v>
      </c>
      <c r="BK282" s="51">
        <f t="shared" si="739"/>
        <v>646.96254413896872</v>
      </c>
      <c r="BL282" s="51" t="str">
        <f t="shared" si="739"/>
        <v/>
      </c>
      <c r="BM282" s="51" t="str">
        <f t="shared" si="739"/>
        <v/>
      </c>
      <c r="BN282" s="51" t="str">
        <f t="shared" si="739"/>
        <v/>
      </c>
      <c r="BO282" s="51" t="str">
        <f t="shared" si="739"/>
        <v/>
      </c>
      <c r="BP282" s="51" t="str">
        <f t="shared" si="739"/>
        <v/>
      </c>
      <c r="BQ282" s="148" t="str">
        <f t="shared" si="739"/>
        <v/>
      </c>
      <c r="BR282" s="170">
        <f t="shared" si="753"/>
        <v>2</v>
      </c>
      <c r="BS282" s="172">
        <f t="shared" si="754"/>
        <v>409.49849745945306</v>
      </c>
      <c r="BT282" s="172">
        <f t="shared" si="740"/>
        <v>0</v>
      </c>
      <c r="BU282" s="172">
        <f t="shared" si="740"/>
        <v>0</v>
      </c>
      <c r="BV282" s="172">
        <f t="shared" si="740"/>
        <v>0</v>
      </c>
      <c r="BW282" s="172">
        <f t="shared" si="740"/>
        <v>0</v>
      </c>
      <c r="BX282" s="172">
        <f t="shared" si="740"/>
        <v>0</v>
      </c>
      <c r="BY282" s="173">
        <f t="shared" si="740"/>
        <v>0</v>
      </c>
      <c r="BZ282" s="123" cm="1">
        <f t="array" ref="BZ282">IF(ISEVEN(BR282),SUM(BS282:BY282),SUM(ABS(BS282:BY282)))</f>
        <v>409.49849745945306</v>
      </c>
      <c r="CA282" s="112">
        <f t="shared" si="755"/>
        <v>6819.8267826654737</v>
      </c>
      <c r="CB282" s="126">
        <f t="shared" si="756"/>
        <v>301.02435095661667</v>
      </c>
      <c r="CC282" s="41">
        <f t="shared" si="741"/>
        <v>0</v>
      </c>
      <c r="CD282" s="41">
        <f t="shared" si="741"/>
        <v>0</v>
      </c>
      <c r="CE282" s="41">
        <f t="shared" si="741"/>
        <v>0</v>
      </c>
      <c r="CF282" s="41">
        <f t="shared" si="741"/>
        <v>0</v>
      </c>
      <c r="CG282" s="41">
        <f t="shared" si="741"/>
        <v>0</v>
      </c>
      <c r="CH282" s="112">
        <f t="shared" si="741"/>
        <v>0</v>
      </c>
      <c r="CI282" s="196">
        <f t="shared" si="757"/>
        <v>301.02435095661667</v>
      </c>
      <c r="CJ282" s="2">
        <f t="shared" si="758"/>
        <v>646.96254413896872</v>
      </c>
      <c r="CK282" s="200">
        <f t="shared" ref="CK282" si="797">(CI282-xc)*COS(RADIANS(p)) + (CJ282-yc)*SIN(RADIANS(p))</f>
        <v>458.2134228220458</v>
      </c>
      <c r="CL282" s="201">
        <f t="shared" ref="CL282:CL313" si="798">-(CI282-xc)*SIN(RADIANS(p)) +(CJ282-yc)*COS(RADIANS(p))</f>
        <v>547.00699495831361</v>
      </c>
      <c r="CN282" s="126">
        <f t="shared" ref="CN282:CN313" si="799">+C282-yc</f>
        <v>646.96254413896872</v>
      </c>
      <c r="CO282" s="50">
        <f t="shared" si="762"/>
        <v>4.6750088633936929E-3</v>
      </c>
      <c r="CP282" s="40">
        <f t="shared" si="763"/>
        <v>25.5</v>
      </c>
      <c r="CQ282" s="41">
        <f t="shared" si="764"/>
        <v>173905.58295796957</v>
      </c>
      <c r="CR282" s="41">
        <f t="shared" ref="CR282:CR330" si="800">+CQ282*COS(RADIANS(p))</f>
        <v>167979.89391495887</v>
      </c>
      <c r="CS282" s="41">
        <f t="shared" ref="CS282:CS330" si="801">+CQ282*SIN(RADIANS(p))</f>
        <v>45010.076919178886</v>
      </c>
      <c r="CT282" s="41">
        <f t="shared" si="767"/>
        <v>91886176.983837962</v>
      </c>
      <c r="CU282" s="112">
        <f t="shared" si="768"/>
        <v>20624221.406620521</v>
      </c>
      <c r="CW282" s="21">
        <v>5</v>
      </c>
      <c r="CX282" s="41">
        <v>32</v>
      </c>
      <c r="CY282" s="41">
        <v>615.46830597421456</v>
      </c>
      <c r="CZ282" s="51">
        <f t="shared" ref="CZ282" si="802">CY282-yc</f>
        <v>615.46830597421456</v>
      </c>
      <c r="DA282" s="50">
        <f t="shared" si="770"/>
        <v>4.5501975333124139E-3</v>
      </c>
      <c r="DB282" s="40">
        <f t="shared" si="746"/>
        <v>910.03950666248284</v>
      </c>
      <c r="DC282" s="40">
        <f t="shared" si="747"/>
        <v>25.5</v>
      </c>
      <c r="DD282" s="51">
        <f t="shared" si="748"/>
        <v>374.5</v>
      </c>
      <c r="DE282" s="39">
        <f t="shared" si="771"/>
        <v>301190.77088496066</v>
      </c>
      <c r="DF282" s="41">
        <v>400</v>
      </c>
      <c r="DG282" s="51">
        <v>530</v>
      </c>
      <c r="DH282" s="41">
        <f t="shared" ref="DH282:DH299" si="803">+DE282*COS(RADIANS(p))</f>
        <v>290927.94423769705</v>
      </c>
      <c r="DI282" s="41">
        <f t="shared" ref="DI282:DI299" si="804">+DE282*SIN(RADIANS(p))</f>
        <v>77953.907714137618</v>
      </c>
      <c r="DJ282" s="41">
        <f t="shared" si="751"/>
        <v>154191810.44597945</v>
      </c>
      <c r="DK282" s="112">
        <f t="shared" si="752"/>
        <v>31181563.085655048</v>
      </c>
    </row>
    <row r="283" spans="2:116" x14ac:dyDescent="0.25">
      <c r="B283" s="129">
        <v>6</v>
      </c>
      <c r="C283" s="114">
        <f>+$D$77-(B283-0.5)*$G$270</f>
        <v>630.30844937433358</v>
      </c>
      <c r="D283" s="41">
        <f t="shared" si="774"/>
        <v>34.121174411204656</v>
      </c>
      <c r="E283" s="41">
        <f t="shared" si="733"/>
        <v>534.6193379727581</v>
      </c>
      <c r="F283" s="41">
        <f t="shared" si="733"/>
        <v>607.56649531519645</v>
      </c>
      <c r="G283" s="41">
        <f t="shared" si="733"/>
        <v>1302.879820985652</v>
      </c>
      <c r="H283" s="41">
        <f t="shared" si="733"/>
        <v>4670.5651405987337</v>
      </c>
      <c r="I283" s="41">
        <f t="shared" si="733"/>
        <v>-2718.0718554853602</v>
      </c>
      <c r="J283" s="41">
        <f t="shared" si="733"/>
        <v>-945.34777529992812</v>
      </c>
      <c r="K283" s="121">
        <f t="shared" si="733"/>
        <v>-575.06231514811805</v>
      </c>
      <c r="L283" s="126">
        <f t="shared" si="775"/>
        <v>806.86183544245932</v>
      </c>
      <c r="M283" s="41">
        <f t="shared" si="734"/>
        <v>-879.59422440033723</v>
      </c>
      <c r="N283" s="41">
        <f t="shared" si="734"/>
        <v>-324.18206705387831</v>
      </c>
      <c r="O283" s="41">
        <f t="shared" si="734"/>
        <v>486.38324005792612</v>
      </c>
      <c r="P283" s="41">
        <f t="shared" si="734"/>
        <v>3897.8244795674777</v>
      </c>
      <c r="Q283" s="41">
        <f t="shared" si="734"/>
        <v>-2293.8077867734332</v>
      </c>
      <c r="R283" s="41">
        <f t="shared" si="734"/>
        <v>-738.29253921791155</v>
      </c>
      <c r="S283" s="112">
        <f t="shared" si="734"/>
        <v>-330.1133408698002</v>
      </c>
      <c r="T283" s="123">
        <f t="shared" si="776"/>
        <v>806.86183544245955</v>
      </c>
      <c r="U283" s="41">
        <f t="shared" si="735"/>
        <v>110.35526926082944</v>
      </c>
      <c r="V283" s="41">
        <f t="shared" si="735"/>
        <v>400.51125923317989</v>
      </c>
      <c r="W283" s="41">
        <f t="shared" si="735"/>
        <v>1057.9308467073342</v>
      </c>
      <c r="X283" s="41">
        <f t="shared" si="735"/>
        <v>3897.8244795674786</v>
      </c>
      <c r="Y283" s="41">
        <f t="shared" si="735"/>
        <v>-1303.8582931122662</v>
      </c>
      <c r="Z283" s="41">
        <f t="shared" si="735"/>
        <v>-13.599212930853399</v>
      </c>
      <c r="AA283" s="41">
        <f t="shared" si="735"/>
        <v>241.43426577960824</v>
      </c>
      <c r="AB283" s="53"/>
      <c r="AC283" s="126">
        <f t="shared" si="777"/>
        <v>34.121174411204656</v>
      </c>
      <c r="AD283" s="41">
        <f t="shared" si="736"/>
        <v>534.6193379727581</v>
      </c>
      <c r="AE283" s="41" t="str">
        <f t="shared" si="736"/>
        <v/>
      </c>
      <c r="AF283" s="41" t="str">
        <f t="shared" si="736"/>
        <v/>
      </c>
      <c r="AG283" s="41" t="str">
        <f t="shared" si="736"/>
        <v/>
      </c>
      <c r="AH283" s="41" t="str">
        <f t="shared" si="736"/>
        <v/>
      </c>
      <c r="AI283" s="41" t="str">
        <f t="shared" si="736"/>
        <v/>
      </c>
      <c r="AJ283" s="112" t="str">
        <f t="shared" si="736"/>
        <v/>
      </c>
      <c r="AK283" s="126" t="str">
        <f t="shared" si="778"/>
        <v/>
      </c>
      <c r="AL283" s="41" t="str">
        <f t="shared" si="737"/>
        <v/>
      </c>
      <c r="AM283" s="41" t="str">
        <f t="shared" si="737"/>
        <v/>
      </c>
      <c r="AN283" s="41" t="str">
        <f t="shared" si="737"/>
        <v/>
      </c>
      <c r="AO283" s="41" t="str">
        <f t="shared" si="737"/>
        <v/>
      </c>
      <c r="AP283" s="41" t="str">
        <f t="shared" si="737"/>
        <v/>
      </c>
      <c r="AQ283" s="41" t="str">
        <f t="shared" si="737"/>
        <v/>
      </c>
      <c r="AR283" s="112" t="str">
        <f t="shared" si="737"/>
        <v/>
      </c>
      <c r="AS283" s="123" t="str">
        <f t="shared" si="779"/>
        <v/>
      </c>
      <c r="AT283" s="41" t="str">
        <f t="shared" si="738"/>
        <v/>
      </c>
      <c r="AU283" s="41" t="str">
        <f t="shared" si="738"/>
        <v/>
      </c>
      <c r="AV283" s="41" t="str">
        <f t="shared" si="738"/>
        <v/>
      </c>
      <c r="AW283" s="41" t="str">
        <f t="shared" si="738"/>
        <v/>
      </c>
      <c r="AX283" s="41" t="str">
        <f t="shared" si="738"/>
        <v/>
      </c>
      <c r="AY283" s="41" t="str">
        <f t="shared" si="738"/>
        <v/>
      </c>
      <c r="AZ283" s="41" t="str">
        <f t="shared" si="738"/>
        <v/>
      </c>
      <c r="BA283" s="53"/>
      <c r="BB283" s="147" cm="1">
        <f t="array" ref="BB283:BC283">IFERROR(_xlfn._xlws.SORT(_xlfn.UNIQUE(_xlfn._xlws.FILTER($AC283:$AZ283,ISNUMBER($AC283:$AZ283)),TRUE),,,TRUE),"")</f>
        <v>34.121174411204656</v>
      </c>
      <c r="BC283" s="51">
        <v>534.6193379727581</v>
      </c>
      <c r="BD283" s="51"/>
      <c r="BE283" s="51"/>
      <c r="BF283" s="51"/>
      <c r="BG283" s="51"/>
      <c r="BH283" s="51"/>
      <c r="BI283" s="51"/>
      <c r="BJ283" s="51">
        <f t="shared" si="780"/>
        <v>630.30844937433358</v>
      </c>
      <c r="BK283" s="51">
        <f t="shared" si="739"/>
        <v>630.30844937433358</v>
      </c>
      <c r="BL283" s="51" t="str">
        <f t="shared" si="739"/>
        <v/>
      </c>
      <c r="BM283" s="51" t="str">
        <f t="shared" si="739"/>
        <v/>
      </c>
      <c r="BN283" s="51" t="str">
        <f t="shared" si="739"/>
        <v/>
      </c>
      <c r="BO283" s="51" t="str">
        <f t="shared" si="739"/>
        <v/>
      </c>
      <c r="BP283" s="51" t="str">
        <f t="shared" si="739"/>
        <v/>
      </c>
      <c r="BQ283" s="148" t="str">
        <f t="shared" si="739"/>
        <v/>
      </c>
      <c r="BR283" s="170">
        <f t="shared" si="753"/>
        <v>2</v>
      </c>
      <c r="BS283" s="172">
        <f t="shared" si="754"/>
        <v>500.49816356155344</v>
      </c>
      <c r="BT283" s="172">
        <f t="shared" si="740"/>
        <v>0</v>
      </c>
      <c r="BU283" s="172">
        <f t="shared" si="740"/>
        <v>0</v>
      </c>
      <c r="BV283" s="172">
        <f t="shared" si="740"/>
        <v>0</v>
      </c>
      <c r="BW283" s="172">
        <f t="shared" si="740"/>
        <v>0</v>
      </c>
      <c r="BX283" s="172">
        <f t="shared" si="740"/>
        <v>0</v>
      </c>
      <c r="BY283" s="173">
        <f t="shared" si="740"/>
        <v>0</v>
      </c>
      <c r="BZ283" s="123" cm="1">
        <f t="array" ref="BZ283">IF(ISEVEN(BR283),SUM(BS283:BY283),SUM(ABS(BS283:BY283)))</f>
        <v>500.49816356155344</v>
      </c>
      <c r="CA283" s="112">
        <f t="shared" si="755"/>
        <v>8335.343845480018</v>
      </c>
      <c r="CB283" s="126">
        <f t="shared" si="756"/>
        <v>284.37025619198135</v>
      </c>
      <c r="CC283" s="41">
        <f t="shared" si="741"/>
        <v>0</v>
      </c>
      <c r="CD283" s="41">
        <f t="shared" si="741"/>
        <v>0</v>
      </c>
      <c r="CE283" s="41">
        <f t="shared" si="741"/>
        <v>0</v>
      </c>
      <c r="CF283" s="41">
        <f t="shared" si="741"/>
        <v>0</v>
      </c>
      <c r="CG283" s="41">
        <f t="shared" si="741"/>
        <v>0</v>
      </c>
      <c r="CH283" s="112">
        <f t="shared" si="741"/>
        <v>0</v>
      </c>
      <c r="CI283" s="196">
        <f t="shared" si="757"/>
        <v>284.37025619198135</v>
      </c>
      <c r="CJ283" s="2">
        <f t="shared" si="758"/>
        <v>630.30844937433358</v>
      </c>
      <c r="CK283" s="200">
        <f t="shared" ref="CK283" si="805">(CI283-xc)*COS(RADIANS(p)) + (CJ283-yc)*SIN(RADIANS(p))</f>
        <v>437.81640567138913</v>
      </c>
      <c r="CL283" s="201">
        <f t="shared" ref="CL283:CL314" si="806">-(CI283-xc)*SIN(RADIANS(p)) +(CJ283-yc)*COS(RADIANS(p))</f>
        <v>535.23077161571666</v>
      </c>
      <c r="CN283" s="126">
        <f t="shared" ref="CN283:CN314" si="807">+C283-yc</f>
        <v>630.30844937433358</v>
      </c>
      <c r="CO283" s="50">
        <f t="shared" si="762"/>
        <v>4.6090088633936929E-3</v>
      </c>
      <c r="CP283" s="40">
        <f t="shared" si="763"/>
        <v>25.5</v>
      </c>
      <c r="CQ283" s="41">
        <f t="shared" si="764"/>
        <v>212551.26805974045</v>
      </c>
      <c r="CR283" s="41">
        <f t="shared" ref="CR283:CR331" si="808">+CQ283*COS(RADIANS(p))</f>
        <v>205308.75922939405</v>
      </c>
      <c r="CS283" s="41">
        <f t="shared" ref="CS283:CS331" si="809">+CQ283*SIN(RADIANS(p))</f>
        <v>55012.316234551938</v>
      </c>
      <c r="CT283" s="41">
        <f t="shared" si="767"/>
        <v>109887565.62181397</v>
      </c>
      <c r="CU283" s="112">
        <f t="shared" si="768"/>
        <v>24085294.561469339</v>
      </c>
      <c r="CW283" s="21">
        <v>6</v>
      </c>
      <c r="CX283" s="41">
        <v>32</v>
      </c>
      <c r="CY283" s="41">
        <v>-615.46830597421456</v>
      </c>
      <c r="CZ283" s="51">
        <f t="shared" ref="CZ283" si="810">CY283-yc</f>
        <v>-615.46830597421456</v>
      </c>
      <c r="DA283" s="50">
        <f t="shared" si="770"/>
        <v>-3.2799113660630756E-4</v>
      </c>
      <c r="DB283" s="40">
        <f t="shared" si="746"/>
        <v>-65.598227321261518</v>
      </c>
      <c r="DC283" s="40">
        <f t="shared" si="747"/>
        <v>0</v>
      </c>
      <c r="DD283" s="51">
        <f t="shared" si="748"/>
        <v>-65.598227321261518</v>
      </c>
      <c r="DE283" s="39">
        <f t="shared" si="771"/>
        <v>-52757.224714493037</v>
      </c>
      <c r="DF283" s="41">
        <v>-400</v>
      </c>
      <c r="DG283" s="51">
        <v>-530</v>
      </c>
      <c r="DH283" s="41">
        <f t="shared" ref="DH283:DH300" si="811">+DE283*COS(RADIANS(p))</f>
        <v>-50959.565875064742</v>
      </c>
      <c r="DI283" s="41">
        <f t="shared" ref="DI283:DI300" si="812">+DE283*SIN(RADIANS(p))</f>
        <v>-13654.574522864195</v>
      </c>
      <c r="DJ283" s="41">
        <f t="shared" si="751"/>
        <v>27008569.913784314</v>
      </c>
      <c r="DK283" s="112">
        <f t="shared" si="752"/>
        <v>5461829.8091456778</v>
      </c>
    </row>
    <row r="284" spans="2:116" x14ac:dyDescent="0.25">
      <c r="B284" s="129">
        <v>7</v>
      </c>
      <c r="C284" s="114">
        <f>+$D$77-(B284-0.5)*$G$270</f>
        <v>613.65435460969832</v>
      </c>
      <c r="D284" s="41">
        <f t="shared" si="774"/>
        <v>-28.032753404480808</v>
      </c>
      <c r="E284" s="41">
        <f t="shared" si="733"/>
        <v>563.4650762591732</v>
      </c>
      <c r="F284" s="41">
        <f t="shared" si="733"/>
        <v>612.02894655805187</v>
      </c>
      <c r="G284" s="41">
        <f t="shared" si="733"/>
        <v>1293.2645748901805</v>
      </c>
      <c r="H284" s="41">
        <f t="shared" si="733"/>
        <v>4608.4112127830476</v>
      </c>
      <c r="I284" s="41">
        <f t="shared" si="733"/>
        <v>-2689.2261171989453</v>
      </c>
      <c r="J284" s="41">
        <f t="shared" si="733"/>
        <v>-940.88532405707269</v>
      </c>
      <c r="K284" s="121">
        <f t="shared" si="733"/>
        <v>-584.67756124358959</v>
      </c>
      <c r="L284" s="126">
        <f t="shared" si="775"/>
        <v>744.70790762677359</v>
      </c>
      <c r="M284" s="41">
        <f t="shared" si="734"/>
        <v>-850.74848611392201</v>
      </c>
      <c r="N284" s="41">
        <f t="shared" si="734"/>
        <v>-319.71961581102289</v>
      </c>
      <c r="O284" s="41">
        <f t="shared" si="734"/>
        <v>476.7679939624544</v>
      </c>
      <c r="P284" s="41">
        <f t="shared" si="734"/>
        <v>3835.6705517517926</v>
      </c>
      <c r="Q284" s="41">
        <f t="shared" si="734"/>
        <v>-2264.9620484870175</v>
      </c>
      <c r="R284" s="41">
        <f t="shared" si="734"/>
        <v>-733.83008797505613</v>
      </c>
      <c r="S284" s="112">
        <f t="shared" si="734"/>
        <v>-339.72858696527192</v>
      </c>
      <c r="T284" s="123">
        <f t="shared" si="776"/>
        <v>744.70790762677393</v>
      </c>
      <c r="U284" s="41">
        <f t="shared" si="735"/>
        <v>139.20100754724464</v>
      </c>
      <c r="V284" s="41">
        <f t="shared" si="735"/>
        <v>404.97371047603525</v>
      </c>
      <c r="W284" s="41">
        <f t="shared" si="735"/>
        <v>1048.3156006118625</v>
      </c>
      <c r="X284" s="41">
        <f t="shared" si="735"/>
        <v>3835.670551751793</v>
      </c>
      <c r="Y284" s="41">
        <f t="shared" si="735"/>
        <v>-1275.0125548258509</v>
      </c>
      <c r="Z284" s="41">
        <f t="shared" si="735"/>
        <v>-9.1367616879979892</v>
      </c>
      <c r="AA284" s="41">
        <f t="shared" si="735"/>
        <v>231.81901968413658</v>
      </c>
      <c r="AB284" s="53"/>
      <c r="AC284" s="126">
        <f t="shared" si="777"/>
        <v>-28.032753404480808</v>
      </c>
      <c r="AD284" s="41">
        <f t="shared" si="736"/>
        <v>563.4650762591732</v>
      </c>
      <c r="AE284" s="41" t="str">
        <f t="shared" si="736"/>
        <v/>
      </c>
      <c r="AF284" s="41" t="str">
        <f t="shared" si="736"/>
        <v/>
      </c>
      <c r="AG284" s="41" t="str">
        <f t="shared" si="736"/>
        <v/>
      </c>
      <c r="AH284" s="41" t="str">
        <f t="shared" si="736"/>
        <v/>
      </c>
      <c r="AI284" s="41" t="str">
        <f t="shared" si="736"/>
        <v/>
      </c>
      <c r="AJ284" s="112" t="str">
        <f t="shared" si="736"/>
        <v/>
      </c>
      <c r="AK284" s="126" t="str">
        <f t="shared" si="778"/>
        <v/>
      </c>
      <c r="AL284" s="41" t="str">
        <f t="shared" si="737"/>
        <v/>
      </c>
      <c r="AM284" s="41" t="str">
        <f t="shared" si="737"/>
        <v/>
      </c>
      <c r="AN284" s="41" t="str">
        <f t="shared" si="737"/>
        <v/>
      </c>
      <c r="AO284" s="41" t="str">
        <f t="shared" si="737"/>
        <v/>
      </c>
      <c r="AP284" s="41" t="str">
        <f t="shared" si="737"/>
        <v/>
      </c>
      <c r="AQ284" s="41" t="str">
        <f t="shared" si="737"/>
        <v/>
      </c>
      <c r="AR284" s="112" t="str">
        <f t="shared" si="737"/>
        <v/>
      </c>
      <c r="AS284" s="123" t="str">
        <f t="shared" si="779"/>
        <v/>
      </c>
      <c r="AT284" s="41" t="str">
        <f t="shared" si="738"/>
        <v/>
      </c>
      <c r="AU284" s="41" t="str">
        <f t="shared" si="738"/>
        <v/>
      </c>
      <c r="AV284" s="41" t="str">
        <f t="shared" si="738"/>
        <v/>
      </c>
      <c r="AW284" s="41" t="str">
        <f t="shared" si="738"/>
        <v/>
      </c>
      <c r="AX284" s="41" t="str">
        <f t="shared" si="738"/>
        <v/>
      </c>
      <c r="AY284" s="41" t="str">
        <f t="shared" si="738"/>
        <v/>
      </c>
      <c r="AZ284" s="41" t="str">
        <f t="shared" si="738"/>
        <v/>
      </c>
      <c r="BA284" s="53"/>
      <c r="BB284" s="147" cm="1">
        <f t="array" ref="BB284:BC284">IFERROR(_xlfn._xlws.SORT(_xlfn.UNIQUE(_xlfn._xlws.FILTER($AC284:$AZ284,ISNUMBER($AC284:$AZ284)),TRUE),,,TRUE),"")</f>
        <v>-28.032753404480808</v>
      </c>
      <c r="BC284" s="51">
        <v>563.4650762591732</v>
      </c>
      <c r="BD284" s="51"/>
      <c r="BE284" s="51"/>
      <c r="BF284" s="51"/>
      <c r="BG284" s="51"/>
      <c r="BH284" s="51"/>
      <c r="BI284" s="51"/>
      <c r="BJ284" s="51">
        <f t="shared" si="780"/>
        <v>613.65435460969832</v>
      </c>
      <c r="BK284" s="51">
        <f t="shared" si="739"/>
        <v>613.65435460969832</v>
      </c>
      <c r="BL284" s="51" t="str">
        <f t="shared" si="739"/>
        <v/>
      </c>
      <c r="BM284" s="51" t="str">
        <f t="shared" si="739"/>
        <v/>
      </c>
      <c r="BN284" s="51" t="str">
        <f t="shared" si="739"/>
        <v/>
      </c>
      <c r="BO284" s="51" t="str">
        <f t="shared" si="739"/>
        <v/>
      </c>
      <c r="BP284" s="51" t="str">
        <f t="shared" si="739"/>
        <v/>
      </c>
      <c r="BQ284" s="148" t="str">
        <f t="shared" si="739"/>
        <v/>
      </c>
      <c r="BR284" s="170">
        <f t="shared" si="753"/>
        <v>2</v>
      </c>
      <c r="BS284" s="172">
        <f t="shared" si="754"/>
        <v>591.49782966365399</v>
      </c>
      <c r="BT284" s="172">
        <f t="shared" si="740"/>
        <v>0</v>
      </c>
      <c r="BU284" s="172">
        <f t="shared" si="740"/>
        <v>0</v>
      </c>
      <c r="BV284" s="172">
        <f t="shared" si="740"/>
        <v>0</v>
      </c>
      <c r="BW284" s="172">
        <f t="shared" si="740"/>
        <v>0</v>
      </c>
      <c r="BX284" s="172">
        <f t="shared" si="740"/>
        <v>0</v>
      </c>
      <c r="BY284" s="173">
        <f t="shared" si="740"/>
        <v>0</v>
      </c>
      <c r="BZ284" s="123" cm="1">
        <f t="array" ref="BZ284">IF(ISEVEN(BR284),SUM(BS284:BY284),SUM(ABS(BS284:BY284)))</f>
        <v>591.49782966365399</v>
      </c>
      <c r="CA284" s="112">
        <f t="shared" si="755"/>
        <v>9850.8609082945659</v>
      </c>
      <c r="CB284" s="126">
        <f t="shared" si="756"/>
        <v>267.71616142734621</v>
      </c>
      <c r="CC284" s="41">
        <f t="shared" si="741"/>
        <v>0</v>
      </c>
      <c r="CD284" s="41">
        <f t="shared" si="741"/>
        <v>0</v>
      </c>
      <c r="CE284" s="41">
        <f t="shared" si="741"/>
        <v>0</v>
      </c>
      <c r="CF284" s="41">
        <f t="shared" si="741"/>
        <v>0</v>
      </c>
      <c r="CG284" s="41">
        <f t="shared" si="741"/>
        <v>0</v>
      </c>
      <c r="CH284" s="112">
        <f t="shared" si="741"/>
        <v>0</v>
      </c>
      <c r="CI284" s="196">
        <f t="shared" si="757"/>
        <v>267.71616142734621</v>
      </c>
      <c r="CJ284" s="2">
        <f t="shared" si="758"/>
        <v>613.65435460969832</v>
      </c>
      <c r="CK284" s="200">
        <f t="shared" ref="CK284" si="813">(CI284-xc)*COS(RADIANS(p)) + (CJ284-yc)*SIN(RADIANS(p))</f>
        <v>417.4193885207327</v>
      </c>
      <c r="CL284" s="201">
        <f t="shared" ref="CL284:CL315" si="814">-(CI284-xc)*SIN(RADIANS(p)) +(CJ284-yc)*COS(RADIANS(p))</f>
        <v>523.45454827311983</v>
      </c>
      <c r="CN284" s="126">
        <f t="shared" ref="CN284:CN315" si="815">+C284-yc</f>
        <v>613.65435460969832</v>
      </c>
      <c r="CO284" s="50">
        <f t="shared" si="762"/>
        <v>4.5430088633936928E-3</v>
      </c>
      <c r="CP284" s="40">
        <f t="shared" si="763"/>
        <v>25.5</v>
      </c>
      <c r="CQ284" s="41">
        <f t="shared" si="764"/>
        <v>251196.95316151142</v>
      </c>
      <c r="CR284" s="41">
        <f t="shared" ref="CR284:CR332" si="816">+CQ284*COS(RADIANS(p))</f>
        <v>242637.62454382933</v>
      </c>
      <c r="CS284" s="41">
        <f t="shared" ref="CS284:CS332" si="817">+CQ284*SIN(RADIANS(p))</f>
        <v>65014.555549925019</v>
      </c>
      <c r="CT284" s="41">
        <f t="shared" si="767"/>
        <v>127009768.14965303</v>
      </c>
      <c r="CU284" s="112">
        <f t="shared" si="768"/>
        <v>27138336.022596911</v>
      </c>
      <c r="CW284" s="21">
        <v>7</v>
      </c>
      <c r="CX284" s="41">
        <v>32</v>
      </c>
      <c r="CY284" s="41">
        <v>-563.70449695371042</v>
      </c>
      <c r="CZ284" s="51">
        <f t="shared" ref="CZ284" si="818">CY284-yc</f>
        <v>-563.70449695371042</v>
      </c>
      <c r="DA284" s="50">
        <f t="shared" si="770"/>
        <v>-1.2285171332117187E-4</v>
      </c>
      <c r="DB284" s="40">
        <f t="shared" si="746"/>
        <v>-24.570342664234374</v>
      </c>
      <c r="DC284" s="40">
        <f t="shared" si="747"/>
        <v>0</v>
      </c>
      <c r="DD284" s="51">
        <f t="shared" si="748"/>
        <v>-24.570342664234374</v>
      </c>
      <c r="DE284" s="39">
        <f t="shared" si="771"/>
        <v>-19760.6420505965</v>
      </c>
      <c r="DF284" s="41">
        <v>-200</v>
      </c>
      <c r="DG284" s="51">
        <v>-530</v>
      </c>
      <c r="DH284" s="41">
        <f t="shared" ref="DH284:DH301" si="819">+DE284*COS(RADIANS(p))</f>
        <v>-19087.314500724933</v>
      </c>
      <c r="DI284" s="41">
        <f t="shared" ref="DI284:DI301" si="820">+DE284*SIN(RADIANS(p))</f>
        <v>-5114.4305061481036</v>
      </c>
      <c r="DJ284" s="41">
        <f t="shared" si="751"/>
        <v>10116276.685384214</v>
      </c>
      <c r="DK284" s="112">
        <f t="shared" si="752"/>
        <v>1022886.1012296207</v>
      </c>
    </row>
    <row r="285" spans="2:116" x14ac:dyDescent="0.25">
      <c r="B285" s="129">
        <v>8</v>
      </c>
      <c r="C285" s="114">
        <f>+$D$77-(B285-0.5)*$G$270</f>
        <v>597.00025984506306</v>
      </c>
      <c r="D285" s="41">
        <f t="shared" si="774"/>
        <v>-90.186681220166676</v>
      </c>
      <c r="E285" s="41">
        <f t="shared" si="733"/>
        <v>592.3108145455883</v>
      </c>
      <c r="F285" s="41">
        <f t="shared" si="733"/>
        <v>616.49139780090729</v>
      </c>
      <c r="G285" s="41">
        <f t="shared" si="733"/>
        <v>1283.6493287947087</v>
      </c>
      <c r="H285" s="41">
        <f t="shared" si="733"/>
        <v>4546.2572849673625</v>
      </c>
      <c r="I285" s="41">
        <f t="shared" si="733"/>
        <v>-2660.3803789125304</v>
      </c>
      <c r="J285" s="41">
        <f t="shared" si="733"/>
        <v>-936.42287281421738</v>
      </c>
      <c r="K285" s="121">
        <f t="shared" si="733"/>
        <v>-594.29280733906137</v>
      </c>
      <c r="L285" s="126">
        <f t="shared" si="775"/>
        <v>682.55397981108797</v>
      </c>
      <c r="M285" s="41">
        <f t="shared" si="734"/>
        <v>-821.90274782750703</v>
      </c>
      <c r="N285" s="41">
        <f t="shared" si="734"/>
        <v>-315.25716456816741</v>
      </c>
      <c r="O285" s="41">
        <f t="shared" si="734"/>
        <v>467.15274786698274</v>
      </c>
      <c r="P285" s="41">
        <f t="shared" si="734"/>
        <v>3773.516623936107</v>
      </c>
      <c r="Q285" s="41">
        <f t="shared" si="734"/>
        <v>-2236.1163102006026</v>
      </c>
      <c r="R285" s="41">
        <f t="shared" si="734"/>
        <v>-729.36763673220071</v>
      </c>
      <c r="S285" s="112">
        <f t="shared" si="734"/>
        <v>-349.34383306074363</v>
      </c>
      <c r="T285" s="123">
        <f t="shared" si="776"/>
        <v>682.5539798110882</v>
      </c>
      <c r="U285" s="41">
        <f t="shared" si="735"/>
        <v>168.04674583365966</v>
      </c>
      <c r="V285" s="41">
        <f t="shared" si="735"/>
        <v>409.43616171889067</v>
      </c>
      <c r="W285" s="41">
        <f t="shared" si="735"/>
        <v>1038.7003545163909</v>
      </c>
      <c r="X285" s="41">
        <f t="shared" si="735"/>
        <v>3773.516623936107</v>
      </c>
      <c r="Y285" s="41">
        <f t="shared" si="735"/>
        <v>-1246.166816539436</v>
      </c>
      <c r="Z285" s="41">
        <f t="shared" si="735"/>
        <v>-4.674310445142579</v>
      </c>
      <c r="AA285" s="41">
        <f t="shared" si="735"/>
        <v>222.20377358866483</v>
      </c>
      <c r="AB285" s="53"/>
      <c r="AC285" s="126">
        <f t="shared" si="777"/>
        <v>-90.186681220166676</v>
      </c>
      <c r="AD285" s="41">
        <f t="shared" si="736"/>
        <v>592.3108145455883</v>
      </c>
      <c r="AE285" s="41" t="str">
        <f t="shared" si="736"/>
        <v/>
      </c>
      <c r="AF285" s="41" t="str">
        <f t="shared" si="736"/>
        <v/>
      </c>
      <c r="AG285" s="41" t="str">
        <f t="shared" si="736"/>
        <v/>
      </c>
      <c r="AH285" s="41" t="str">
        <f t="shared" si="736"/>
        <v/>
      </c>
      <c r="AI285" s="41" t="str">
        <f t="shared" si="736"/>
        <v/>
      </c>
      <c r="AJ285" s="112" t="str">
        <f t="shared" si="736"/>
        <v/>
      </c>
      <c r="AK285" s="126" t="str">
        <f t="shared" si="778"/>
        <v/>
      </c>
      <c r="AL285" s="41" t="str">
        <f t="shared" si="737"/>
        <v/>
      </c>
      <c r="AM285" s="41" t="str">
        <f t="shared" si="737"/>
        <v/>
      </c>
      <c r="AN285" s="41" t="str">
        <f t="shared" si="737"/>
        <v/>
      </c>
      <c r="AO285" s="41" t="str">
        <f t="shared" si="737"/>
        <v/>
      </c>
      <c r="AP285" s="41" t="str">
        <f t="shared" si="737"/>
        <v/>
      </c>
      <c r="AQ285" s="41" t="str">
        <f t="shared" si="737"/>
        <v/>
      </c>
      <c r="AR285" s="112" t="str">
        <f t="shared" si="737"/>
        <v/>
      </c>
      <c r="AS285" s="123" t="str">
        <f t="shared" si="779"/>
        <v/>
      </c>
      <c r="AT285" s="41" t="str">
        <f t="shared" si="738"/>
        <v/>
      </c>
      <c r="AU285" s="41" t="str">
        <f t="shared" si="738"/>
        <v/>
      </c>
      <c r="AV285" s="41" t="str">
        <f t="shared" si="738"/>
        <v/>
      </c>
      <c r="AW285" s="41" t="str">
        <f t="shared" si="738"/>
        <v/>
      </c>
      <c r="AX285" s="41" t="str">
        <f t="shared" si="738"/>
        <v/>
      </c>
      <c r="AY285" s="41" t="str">
        <f t="shared" si="738"/>
        <v/>
      </c>
      <c r="AZ285" s="41" t="str">
        <f t="shared" si="738"/>
        <v/>
      </c>
      <c r="BA285" s="53"/>
      <c r="BB285" s="147" cm="1">
        <f t="array" ref="BB285:BC285">IFERROR(_xlfn._xlws.SORT(_xlfn.UNIQUE(_xlfn._xlws.FILTER($AC285:$AZ285,ISNUMBER($AC285:$AZ285)),TRUE),,,TRUE),"")</f>
        <v>-90.186681220166676</v>
      </c>
      <c r="BC285" s="51">
        <v>592.3108145455883</v>
      </c>
      <c r="BD285" s="51"/>
      <c r="BE285" s="51"/>
      <c r="BF285" s="51"/>
      <c r="BG285" s="51"/>
      <c r="BH285" s="51"/>
      <c r="BI285" s="51"/>
      <c r="BJ285" s="51">
        <f t="shared" si="780"/>
        <v>597.00025984506306</v>
      </c>
      <c r="BK285" s="51">
        <f t="shared" si="739"/>
        <v>597.00025984506306</v>
      </c>
      <c r="BL285" s="51" t="str">
        <f t="shared" si="739"/>
        <v/>
      </c>
      <c r="BM285" s="51" t="str">
        <f t="shared" si="739"/>
        <v/>
      </c>
      <c r="BN285" s="51" t="str">
        <f t="shared" si="739"/>
        <v/>
      </c>
      <c r="BO285" s="51" t="str">
        <f t="shared" si="739"/>
        <v/>
      </c>
      <c r="BP285" s="51" t="str">
        <f t="shared" si="739"/>
        <v/>
      </c>
      <c r="BQ285" s="148" t="str">
        <f t="shared" si="739"/>
        <v/>
      </c>
      <c r="BR285" s="170">
        <f t="shared" si="753"/>
        <v>2</v>
      </c>
      <c r="BS285" s="172">
        <f t="shared" si="754"/>
        <v>682.49749576575493</v>
      </c>
      <c r="BT285" s="172">
        <f t="shared" si="740"/>
        <v>0</v>
      </c>
      <c r="BU285" s="172">
        <f t="shared" si="740"/>
        <v>0</v>
      </c>
      <c r="BV285" s="172">
        <f t="shared" si="740"/>
        <v>0</v>
      </c>
      <c r="BW285" s="172">
        <f t="shared" si="740"/>
        <v>0</v>
      </c>
      <c r="BX285" s="172">
        <f t="shared" si="740"/>
        <v>0</v>
      </c>
      <c r="BY285" s="173">
        <f t="shared" si="740"/>
        <v>0</v>
      </c>
      <c r="BZ285" s="123" cm="1">
        <f t="array" ref="BZ285">IF(ISEVEN(BR285),SUM(BS285:BY285),SUM(ABS(BS285:BY285)))</f>
        <v>682.49749576575493</v>
      </c>
      <c r="CA285" s="112">
        <f t="shared" si="755"/>
        <v>11366.377971109121</v>
      </c>
      <c r="CB285" s="126">
        <f t="shared" si="756"/>
        <v>251.06206666271078</v>
      </c>
      <c r="CC285" s="41">
        <f t="shared" si="741"/>
        <v>0</v>
      </c>
      <c r="CD285" s="41">
        <f t="shared" si="741"/>
        <v>0</v>
      </c>
      <c r="CE285" s="41">
        <f t="shared" si="741"/>
        <v>0</v>
      </c>
      <c r="CF285" s="41">
        <f t="shared" si="741"/>
        <v>0</v>
      </c>
      <c r="CG285" s="41">
        <f t="shared" si="741"/>
        <v>0</v>
      </c>
      <c r="CH285" s="112">
        <f t="shared" si="741"/>
        <v>0</v>
      </c>
      <c r="CI285" s="196">
        <f t="shared" si="757"/>
        <v>251.06206666271078</v>
      </c>
      <c r="CJ285" s="2">
        <f t="shared" si="758"/>
        <v>597.00025984506306</v>
      </c>
      <c r="CK285" s="200">
        <f t="shared" ref="CK285" si="821">(CI285-xc)*COS(RADIANS(p)) + (CJ285-yc)*SIN(RADIANS(p))</f>
        <v>397.02237137007603</v>
      </c>
      <c r="CL285" s="201">
        <f t="shared" ref="CL285:CL316" si="822">-(CI285-xc)*SIN(RADIANS(p)) +(CJ285-yc)*COS(RADIANS(p))</f>
        <v>511.67832493052276</v>
      </c>
      <c r="CN285" s="126">
        <f t="shared" ref="CN285:CN316" si="823">+C285-yc</f>
        <v>597.00025984506306</v>
      </c>
      <c r="CO285" s="50">
        <f t="shared" si="762"/>
        <v>4.4770088633936927E-3</v>
      </c>
      <c r="CP285" s="40">
        <f t="shared" si="763"/>
        <v>25.5</v>
      </c>
      <c r="CQ285" s="41">
        <f t="shared" si="764"/>
        <v>289842.6382632826</v>
      </c>
      <c r="CR285" s="41">
        <f t="shared" ref="CR285:CR333" si="824">+CQ285*COS(RADIANS(p))</f>
        <v>279966.48985826474</v>
      </c>
      <c r="CS285" s="41">
        <f t="shared" ref="CS285:CS333" si="825">+CQ285*SIN(RADIANS(p))</f>
        <v>75016.794865298143</v>
      </c>
      <c r="CT285" s="41">
        <f t="shared" si="767"/>
        <v>143252784.5673551</v>
      </c>
      <c r="CU285" s="112">
        <f t="shared" si="768"/>
        <v>29783345.79000321</v>
      </c>
      <c r="CW285" s="21">
        <v>8</v>
      </c>
      <c r="CX285" s="41">
        <v>32</v>
      </c>
      <c r="CY285" s="41">
        <v>-511.94068793320622</v>
      </c>
      <c r="CZ285" s="51">
        <f t="shared" ref="CZ285" si="826">CY285-yc</f>
        <v>-511.94068793320622</v>
      </c>
      <c r="DA285" s="50">
        <f t="shared" si="770"/>
        <v>8.2287709963964253E-5</v>
      </c>
      <c r="DB285" s="40">
        <f t="shared" si="746"/>
        <v>16.457541992792851</v>
      </c>
      <c r="DC285" s="40">
        <f t="shared" si="747"/>
        <v>2.0551697756102416</v>
      </c>
      <c r="DD285" s="51">
        <f t="shared" si="748"/>
        <v>14.402372217182609</v>
      </c>
      <c r="DE285" s="39">
        <f t="shared" si="771"/>
        <v>11583.075008452257</v>
      </c>
      <c r="DF285" s="41">
        <v>0</v>
      </c>
      <c r="DG285" s="51">
        <v>-530</v>
      </c>
      <c r="DH285" s="41">
        <f t="shared" ref="DH285:DH302" si="827">+DE285*COS(RADIANS(p))</f>
        <v>11188.391298507504</v>
      </c>
      <c r="DI285" s="41">
        <f t="shared" ref="DI285:DI302" si="828">+DE285*SIN(RADIANS(p))</f>
        <v>2997.9204130384855</v>
      </c>
      <c r="DJ285" s="41">
        <f t="shared" si="751"/>
        <v>-5929847.3882089769</v>
      </c>
      <c r="DK285" s="112">
        <f t="shared" si="752"/>
        <v>0</v>
      </c>
    </row>
    <row r="286" spans="2:116" x14ac:dyDescent="0.25">
      <c r="B286" s="129">
        <v>9</v>
      </c>
      <c r="C286" s="114">
        <f>+$D$77-(B286-0.5)*$G$270</f>
        <v>580.3461650804278</v>
      </c>
      <c r="D286" s="41">
        <f t="shared" si="774"/>
        <v>-152.34060903585214</v>
      </c>
      <c r="E286" s="41">
        <f t="shared" si="733"/>
        <v>621.1565528320034</v>
      </c>
      <c r="F286" s="41">
        <f t="shared" si="733"/>
        <v>620.95384904376272</v>
      </c>
      <c r="G286" s="41">
        <f t="shared" si="733"/>
        <v>1274.0340826992369</v>
      </c>
      <c r="H286" s="41">
        <f t="shared" si="733"/>
        <v>4484.1033571516764</v>
      </c>
      <c r="I286" s="41">
        <f t="shared" si="733"/>
        <v>-2631.5346406261151</v>
      </c>
      <c r="J286" s="41">
        <f t="shared" si="733"/>
        <v>-931.96042157136196</v>
      </c>
      <c r="K286" s="121">
        <f t="shared" si="733"/>
        <v>-603.90805343453303</v>
      </c>
      <c r="L286" s="126">
        <f t="shared" si="775"/>
        <v>620.40005199540224</v>
      </c>
      <c r="M286" s="41">
        <f t="shared" si="734"/>
        <v>-793.05700954109182</v>
      </c>
      <c r="N286" s="41">
        <f t="shared" si="734"/>
        <v>-310.79471332531205</v>
      </c>
      <c r="O286" s="41">
        <f t="shared" si="734"/>
        <v>457.53750177151107</v>
      </c>
      <c r="P286" s="41">
        <f t="shared" si="734"/>
        <v>3711.3626961204213</v>
      </c>
      <c r="Q286" s="41">
        <f t="shared" si="734"/>
        <v>-2207.2705719141873</v>
      </c>
      <c r="R286" s="41">
        <f t="shared" si="734"/>
        <v>-724.90518548934529</v>
      </c>
      <c r="S286" s="112">
        <f t="shared" si="734"/>
        <v>-358.9590791562153</v>
      </c>
      <c r="T286" s="123">
        <f t="shared" si="776"/>
        <v>620.40005199540246</v>
      </c>
      <c r="U286" s="41">
        <f t="shared" si="735"/>
        <v>196.89248412007484</v>
      </c>
      <c r="V286" s="41">
        <f t="shared" si="735"/>
        <v>413.89861296174604</v>
      </c>
      <c r="W286" s="41">
        <f t="shared" si="735"/>
        <v>1029.0851084209191</v>
      </c>
      <c r="X286" s="41">
        <f t="shared" si="735"/>
        <v>3711.3626961204213</v>
      </c>
      <c r="Y286" s="41">
        <f t="shared" si="735"/>
        <v>-1217.3210782530207</v>
      </c>
      <c r="Z286" s="41">
        <f t="shared" si="735"/>
        <v>-0.21185920228719438</v>
      </c>
      <c r="AA286" s="41">
        <f t="shared" si="735"/>
        <v>212.58852749319317</v>
      </c>
      <c r="AB286" s="53"/>
      <c r="AC286" s="126">
        <f t="shared" si="777"/>
        <v>-152.34060903585214</v>
      </c>
      <c r="AD286" s="41" t="str">
        <f t="shared" si="736"/>
        <v/>
      </c>
      <c r="AE286" s="41">
        <f t="shared" si="736"/>
        <v>620.95384904376272</v>
      </c>
      <c r="AF286" s="41" t="str">
        <f t="shared" si="736"/>
        <v/>
      </c>
      <c r="AG286" s="41" t="str">
        <f t="shared" si="736"/>
        <v/>
      </c>
      <c r="AH286" s="41" t="str">
        <f t="shared" si="736"/>
        <v/>
      </c>
      <c r="AI286" s="41" t="str">
        <f t="shared" si="736"/>
        <v/>
      </c>
      <c r="AJ286" s="112" t="str">
        <f t="shared" si="736"/>
        <v/>
      </c>
      <c r="AK286" s="126" t="str">
        <f t="shared" si="778"/>
        <v/>
      </c>
      <c r="AL286" s="41" t="str">
        <f t="shared" si="737"/>
        <v/>
      </c>
      <c r="AM286" s="41" t="str">
        <f t="shared" si="737"/>
        <v/>
      </c>
      <c r="AN286" s="41" t="str">
        <f t="shared" si="737"/>
        <v/>
      </c>
      <c r="AO286" s="41" t="str">
        <f t="shared" si="737"/>
        <v/>
      </c>
      <c r="AP286" s="41" t="str">
        <f t="shared" si="737"/>
        <v/>
      </c>
      <c r="AQ286" s="41" t="str">
        <f t="shared" si="737"/>
        <v/>
      </c>
      <c r="AR286" s="112" t="str">
        <f t="shared" si="737"/>
        <v/>
      </c>
      <c r="AS286" s="123" t="str">
        <f t="shared" si="779"/>
        <v/>
      </c>
      <c r="AT286" s="41" t="str">
        <f t="shared" si="738"/>
        <v/>
      </c>
      <c r="AU286" s="41" t="str">
        <f t="shared" si="738"/>
        <v/>
      </c>
      <c r="AV286" s="41" t="str">
        <f t="shared" si="738"/>
        <v/>
      </c>
      <c r="AW286" s="41" t="str">
        <f t="shared" si="738"/>
        <v/>
      </c>
      <c r="AX286" s="41" t="str">
        <f t="shared" si="738"/>
        <v/>
      </c>
      <c r="AY286" s="41" t="str">
        <f t="shared" si="738"/>
        <v/>
      </c>
      <c r="AZ286" s="41" t="str">
        <f t="shared" si="738"/>
        <v/>
      </c>
      <c r="BA286" s="53"/>
      <c r="BB286" s="147" cm="1">
        <f t="array" ref="BB286:BC286">IFERROR(_xlfn._xlws.SORT(_xlfn.UNIQUE(_xlfn._xlws.FILTER($AC286:$AZ286,ISNUMBER($AC286:$AZ286)),TRUE),,,TRUE),"")</f>
        <v>-152.34060903585214</v>
      </c>
      <c r="BC286" s="51">
        <v>620.95384904376272</v>
      </c>
      <c r="BD286" s="51"/>
      <c r="BE286" s="51"/>
      <c r="BF286" s="51"/>
      <c r="BG286" s="51"/>
      <c r="BH286" s="51"/>
      <c r="BI286" s="51"/>
      <c r="BJ286" s="51">
        <f t="shared" si="780"/>
        <v>580.3461650804278</v>
      </c>
      <c r="BK286" s="51">
        <f t="shared" si="739"/>
        <v>580.3461650804278</v>
      </c>
      <c r="BL286" s="51" t="str">
        <f t="shared" si="739"/>
        <v/>
      </c>
      <c r="BM286" s="51" t="str">
        <f t="shared" si="739"/>
        <v/>
      </c>
      <c r="BN286" s="51" t="str">
        <f t="shared" si="739"/>
        <v/>
      </c>
      <c r="BO286" s="51" t="str">
        <f t="shared" si="739"/>
        <v/>
      </c>
      <c r="BP286" s="51" t="str">
        <f t="shared" si="739"/>
        <v/>
      </c>
      <c r="BQ286" s="148" t="str">
        <f t="shared" si="739"/>
        <v/>
      </c>
      <c r="BR286" s="170">
        <f t="shared" si="753"/>
        <v>2</v>
      </c>
      <c r="BS286" s="172">
        <f t="shared" si="754"/>
        <v>773.29445807961486</v>
      </c>
      <c r="BT286" s="172">
        <f t="shared" si="740"/>
        <v>0</v>
      </c>
      <c r="BU286" s="172">
        <f t="shared" si="740"/>
        <v>0</v>
      </c>
      <c r="BV286" s="172">
        <f t="shared" si="740"/>
        <v>0</v>
      </c>
      <c r="BW286" s="172">
        <f t="shared" si="740"/>
        <v>0</v>
      </c>
      <c r="BX286" s="172">
        <f t="shared" si="740"/>
        <v>0</v>
      </c>
      <c r="BY286" s="173">
        <f t="shared" si="740"/>
        <v>0</v>
      </c>
      <c r="BZ286" s="123" cm="1">
        <f t="array" ref="BZ286">IF(ISEVEN(BR286),SUM(BS286:BY286),SUM(ABS(BS286:BY286)))</f>
        <v>773.29445807961486</v>
      </c>
      <c r="CA286" s="112">
        <f t="shared" si="755"/>
        <v>12878.519185825158</v>
      </c>
      <c r="CB286" s="126">
        <f t="shared" si="756"/>
        <v>234.30662000395529</v>
      </c>
      <c r="CC286" s="41">
        <f t="shared" si="741"/>
        <v>0</v>
      </c>
      <c r="CD286" s="41">
        <f t="shared" si="741"/>
        <v>0</v>
      </c>
      <c r="CE286" s="41">
        <f t="shared" si="741"/>
        <v>0</v>
      </c>
      <c r="CF286" s="41">
        <f t="shared" si="741"/>
        <v>0</v>
      </c>
      <c r="CG286" s="41">
        <f t="shared" si="741"/>
        <v>0</v>
      </c>
      <c r="CH286" s="112">
        <f t="shared" si="741"/>
        <v>0</v>
      </c>
      <c r="CI286" s="196">
        <f t="shared" si="757"/>
        <v>234.30662000395529</v>
      </c>
      <c r="CJ286" s="2">
        <f t="shared" si="758"/>
        <v>580.3461650804278</v>
      </c>
      <c r="CK286" s="200">
        <f t="shared" ref="CK286" si="829">(CI286-xc)*COS(RADIANS(p)) + (CJ286-yc)*SIN(RADIANS(p))</f>
        <v>376.5274558073454</v>
      </c>
      <c r="CL286" s="201">
        <f t="shared" ref="CL286:CL317" si="830">-(CI286-xc)*SIN(RADIANS(p)) +(CJ286-yc)*COS(RADIANS(p))</f>
        <v>499.92833338838142</v>
      </c>
      <c r="CN286" s="126">
        <f t="shared" ref="CN286:CN317" si="831">+C286-yc</f>
        <v>580.3461650804278</v>
      </c>
      <c r="CO286" s="50">
        <f t="shared" si="762"/>
        <v>4.4110088633936926E-3</v>
      </c>
      <c r="CP286" s="40">
        <f t="shared" si="763"/>
        <v>25.5</v>
      </c>
      <c r="CQ286" s="41">
        <f t="shared" si="764"/>
        <v>328402.23923854152</v>
      </c>
      <c r="CR286" s="41">
        <f t="shared" ref="CR286:CR334" si="832">+CQ286*COS(RADIANS(p))</f>
        <v>317212.20429166849</v>
      </c>
      <c r="CS286" s="41">
        <f t="shared" ref="CS286:CS334" si="833">+CQ286*SIN(RADIANS(p))</f>
        <v>84996.753969248879</v>
      </c>
      <c r="CT286" s="41">
        <f t="shared" si="767"/>
        <v>158583368.62198859</v>
      </c>
      <c r="CU286" s="112">
        <f t="shared" si="768"/>
        <v>32003611.523924168</v>
      </c>
      <c r="CW286" s="21">
        <v>9</v>
      </c>
      <c r="CX286" s="41">
        <v>32</v>
      </c>
      <c r="CY286" s="41">
        <v>-460.17687891270208</v>
      </c>
      <c r="CZ286" s="51">
        <f t="shared" ref="CZ286" si="834">CY286-yc</f>
        <v>-460.17687891270208</v>
      </c>
      <c r="DA286" s="50">
        <f t="shared" si="770"/>
        <v>2.8742713324910016E-4</v>
      </c>
      <c r="DB286" s="40">
        <f t="shared" si="746"/>
        <v>57.485426649820035</v>
      </c>
      <c r="DC286" s="40">
        <f t="shared" si="747"/>
        <v>6.8027253724373544</v>
      </c>
      <c r="DD286" s="51">
        <f t="shared" si="748"/>
        <v>50.682701277382677</v>
      </c>
      <c r="DE286" s="39">
        <f t="shared" si="771"/>
        <v>40761.446911260529</v>
      </c>
      <c r="DF286" s="41">
        <v>200</v>
      </c>
      <c r="DG286" s="51">
        <v>-530</v>
      </c>
      <c r="DH286" s="41">
        <f t="shared" ref="DH286:DH303" si="835">+DE286*COS(RADIANS(p))</f>
        <v>39372.534288497322</v>
      </c>
      <c r="DI286" s="41">
        <f t="shared" ref="DI286:DI303" si="836">+DE286*SIN(RADIANS(p))</f>
        <v>10549.838766569543</v>
      </c>
      <c r="DJ286" s="41">
        <f t="shared" si="751"/>
        <v>-20867443.172903579</v>
      </c>
      <c r="DK286" s="112">
        <f t="shared" si="752"/>
        <v>2109967.7533139084</v>
      </c>
    </row>
    <row r="287" spans="2:116" x14ac:dyDescent="0.25">
      <c r="B287" s="129">
        <v>10</v>
      </c>
      <c r="C287" s="114">
        <f>+$D$77-(B287-0.5)*$G$270</f>
        <v>563.69207031579253</v>
      </c>
      <c r="D287" s="41">
        <f t="shared" si="774"/>
        <v>-214.49453685153802</v>
      </c>
      <c r="E287" s="41">
        <f t="shared" si="733"/>
        <v>650.0022911184185</v>
      </c>
      <c r="F287" s="41">
        <f t="shared" si="733"/>
        <v>625.41630028661802</v>
      </c>
      <c r="G287" s="41">
        <f t="shared" si="733"/>
        <v>1264.4188366037654</v>
      </c>
      <c r="H287" s="41">
        <f t="shared" si="733"/>
        <v>4421.9494293359912</v>
      </c>
      <c r="I287" s="41">
        <f t="shared" si="733"/>
        <v>-2602.6889023396998</v>
      </c>
      <c r="J287" s="41">
        <f t="shared" si="733"/>
        <v>-927.49797032850654</v>
      </c>
      <c r="K287" s="121">
        <f t="shared" si="733"/>
        <v>-613.52329953000469</v>
      </c>
      <c r="L287" s="126">
        <f t="shared" si="775"/>
        <v>558.24612417971684</v>
      </c>
      <c r="M287" s="41">
        <f t="shared" si="734"/>
        <v>-764.2112712546766</v>
      </c>
      <c r="N287" s="41">
        <f t="shared" si="734"/>
        <v>-306.33226208245668</v>
      </c>
      <c r="O287" s="41">
        <f t="shared" si="734"/>
        <v>447.9222556760393</v>
      </c>
      <c r="P287" s="41">
        <f t="shared" si="734"/>
        <v>3649.2087683047357</v>
      </c>
      <c r="Q287" s="41">
        <f t="shared" si="734"/>
        <v>-2178.4248336277724</v>
      </c>
      <c r="R287" s="41">
        <f t="shared" si="734"/>
        <v>-720.44273424648986</v>
      </c>
      <c r="S287" s="112">
        <f t="shared" si="734"/>
        <v>-368.57432525168701</v>
      </c>
      <c r="T287" s="123">
        <f t="shared" si="776"/>
        <v>558.24612417971707</v>
      </c>
      <c r="U287" s="41">
        <f t="shared" si="735"/>
        <v>225.73822240649005</v>
      </c>
      <c r="V287" s="41">
        <f t="shared" si="735"/>
        <v>418.36106420460152</v>
      </c>
      <c r="W287" s="41">
        <f t="shared" si="735"/>
        <v>1019.4698623254475</v>
      </c>
      <c r="X287" s="41">
        <f t="shared" si="735"/>
        <v>3649.2087683047362</v>
      </c>
      <c r="Y287" s="41">
        <f t="shared" si="735"/>
        <v>-1188.4753399666056</v>
      </c>
      <c r="Z287" s="41">
        <f t="shared" si="735"/>
        <v>4.2505920405682156</v>
      </c>
      <c r="AA287" s="41">
        <f t="shared" si="735"/>
        <v>202.97328139772142</v>
      </c>
      <c r="AB287" s="53"/>
      <c r="AC287" s="126">
        <f t="shared" si="777"/>
        <v>-214.49453685153802</v>
      </c>
      <c r="AD287" s="41" t="str">
        <f t="shared" si="736"/>
        <v/>
      </c>
      <c r="AE287" s="41">
        <f t="shared" si="736"/>
        <v>625.41630028661802</v>
      </c>
      <c r="AF287" s="41" t="str">
        <f t="shared" si="736"/>
        <v/>
      </c>
      <c r="AG287" s="41" t="str">
        <f t="shared" si="736"/>
        <v/>
      </c>
      <c r="AH287" s="41" t="str">
        <f t="shared" si="736"/>
        <v/>
      </c>
      <c r="AI287" s="41" t="str">
        <f t="shared" si="736"/>
        <v/>
      </c>
      <c r="AJ287" s="112" t="str">
        <f t="shared" si="736"/>
        <v/>
      </c>
      <c r="AK287" s="126" t="str">
        <f t="shared" si="778"/>
        <v/>
      </c>
      <c r="AL287" s="41" t="str">
        <f t="shared" si="737"/>
        <v/>
      </c>
      <c r="AM287" s="41" t="str">
        <f t="shared" si="737"/>
        <v/>
      </c>
      <c r="AN287" s="41" t="str">
        <f t="shared" si="737"/>
        <v/>
      </c>
      <c r="AO287" s="41" t="str">
        <f t="shared" si="737"/>
        <v/>
      </c>
      <c r="AP287" s="41" t="str">
        <f t="shared" si="737"/>
        <v/>
      </c>
      <c r="AQ287" s="41" t="str">
        <f t="shared" si="737"/>
        <v/>
      </c>
      <c r="AR287" s="112" t="str">
        <f t="shared" si="737"/>
        <v/>
      </c>
      <c r="AS287" s="123" t="str">
        <f t="shared" si="779"/>
        <v/>
      </c>
      <c r="AT287" s="41" t="str">
        <f t="shared" si="738"/>
        <v/>
      </c>
      <c r="AU287" s="41" t="str">
        <f t="shared" si="738"/>
        <v/>
      </c>
      <c r="AV287" s="41" t="str">
        <f t="shared" si="738"/>
        <v/>
      </c>
      <c r="AW287" s="41" t="str">
        <f t="shared" si="738"/>
        <v/>
      </c>
      <c r="AX287" s="41" t="str">
        <f t="shared" si="738"/>
        <v/>
      </c>
      <c r="AY287" s="41" t="str">
        <f t="shared" si="738"/>
        <v/>
      </c>
      <c r="AZ287" s="41" t="str">
        <f t="shared" si="738"/>
        <v/>
      </c>
      <c r="BA287" s="53"/>
      <c r="BB287" s="147" cm="1">
        <f t="array" ref="BB287:BC287">IFERROR(_xlfn._xlws.SORT(_xlfn.UNIQUE(_xlfn._xlws.FILTER($AC287:$AZ287,ISNUMBER($AC287:$AZ287)),TRUE),,,TRUE),"")</f>
        <v>-214.49453685153802</v>
      </c>
      <c r="BC287" s="51">
        <v>625.41630028661802</v>
      </c>
      <c r="BD287" s="51"/>
      <c r="BE287" s="51"/>
      <c r="BF287" s="51"/>
      <c r="BG287" s="51"/>
      <c r="BH287" s="51"/>
      <c r="BI287" s="51"/>
      <c r="BJ287" s="51">
        <f t="shared" si="780"/>
        <v>563.69207031579253</v>
      </c>
      <c r="BK287" s="51">
        <f t="shared" si="739"/>
        <v>563.69207031579253</v>
      </c>
      <c r="BL287" s="51" t="str">
        <f t="shared" si="739"/>
        <v/>
      </c>
      <c r="BM287" s="51" t="str">
        <f t="shared" si="739"/>
        <v/>
      </c>
      <c r="BN287" s="51" t="str">
        <f t="shared" si="739"/>
        <v/>
      </c>
      <c r="BO287" s="51" t="str">
        <f t="shared" si="739"/>
        <v/>
      </c>
      <c r="BP287" s="51" t="str">
        <f t="shared" si="739"/>
        <v/>
      </c>
      <c r="BQ287" s="148" t="str">
        <f t="shared" si="739"/>
        <v/>
      </c>
      <c r="BR287" s="170">
        <f t="shared" si="753"/>
        <v>2</v>
      </c>
      <c r="BS287" s="172">
        <f t="shared" si="754"/>
        <v>839.91083713815601</v>
      </c>
      <c r="BT287" s="172">
        <f t="shared" si="740"/>
        <v>0</v>
      </c>
      <c r="BU287" s="172">
        <f t="shared" si="740"/>
        <v>0</v>
      </c>
      <c r="BV287" s="172">
        <f t="shared" si="740"/>
        <v>0</v>
      </c>
      <c r="BW287" s="172">
        <f t="shared" si="740"/>
        <v>0</v>
      </c>
      <c r="BX287" s="172">
        <f t="shared" si="740"/>
        <v>0</v>
      </c>
      <c r="BY287" s="173">
        <f t="shared" si="740"/>
        <v>0</v>
      </c>
      <c r="BZ287" s="123" cm="1">
        <f t="array" ref="BZ287">IF(ISEVEN(BR287),SUM(BS287:BY287),SUM(ABS(BS287:BY287)))</f>
        <v>839.91083713815601</v>
      </c>
      <c r="CA287" s="112">
        <f t="shared" si="755"/>
        <v>13987.954675542966</v>
      </c>
      <c r="CB287" s="126">
        <f t="shared" si="756"/>
        <v>205.46088171753999</v>
      </c>
      <c r="CC287" s="41">
        <f t="shared" si="741"/>
        <v>0</v>
      </c>
      <c r="CD287" s="41">
        <f t="shared" si="741"/>
        <v>0</v>
      </c>
      <c r="CE287" s="41">
        <f t="shared" si="741"/>
        <v>0</v>
      </c>
      <c r="CF287" s="41">
        <f t="shared" si="741"/>
        <v>0</v>
      </c>
      <c r="CG287" s="41">
        <f t="shared" si="741"/>
        <v>0</v>
      </c>
      <c r="CH287" s="112">
        <f t="shared" si="741"/>
        <v>0</v>
      </c>
      <c r="CI287" s="196">
        <f t="shared" si="757"/>
        <v>205.46088171753996</v>
      </c>
      <c r="CJ287" s="2">
        <f t="shared" si="758"/>
        <v>563.69207031579253</v>
      </c>
      <c r="CK287" s="200">
        <f t="shared" ref="CK287" si="837">(CI287-xc)*COS(RADIANS(p)) + (CJ287-yc)*SIN(RADIANS(p))</f>
        <v>344.35421531409173</v>
      </c>
      <c r="CL287" s="201">
        <f t="shared" ref="CL287:CL318" si="838">-(CI287-xc)*SIN(RADIANS(p)) +(CJ287-yc)*COS(RADIANS(p))</f>
        <v>491.30753958032187</v>
      </c>
      <c r="CN287" s="126">
        <f t="shared" ref="CN287:CN318" si="839">+C287-yc</f>
        <v>563.69207031579253</v>
      </c>
      <c r="CO287" s="50">
        <f t="shared" si="762"/>
        <v>4.3450088633936925E-3</v>
      </c>
      <c r="CP287" s="40">
        <f t="shared" si="763"/>
        <v>25.5</v>
      </c>
      <c r="CQ287" s="41">
        <f t="shared" si="764"/>
        <v>356692.84422634559</v>
      </c>
      <c r="CR287" s="41">
        <f t="shared" ref="CR287:CR335" si="840">+CQ287*COS(RADIANS(p))</f>
        <v>344538.83029073081</v>
      </c>
      <c r="CS287" s="41">
        <f t="shared" ref="CS287:CS335" si="841">+CQ287*SIN(RADIANS(p))</f>
        <v>92318.901337564952</v>
      </c>
      <c r="CT287" s="41">
        <f t="shared" si="767"/>
        <v>169274525.00002104</v>
      </c>
      <c r="CU287" s="112">
        <f t="shared" si="768"/>
        <v>31790402.828756232</v>
      </c>
      <c r="CW287" s="21">
        <v>10</v>
      </c>
      <c r="CX287" s="41">
        <v>32</v>
      </c>
      <c r="CY287" s="41">
        <v>-408.41306989219794</v>
      </c>
      <c r="CZ287" s="51">
        <f t="shared" ref="CZ287" si="842">CY287-yc</f>
        <v>-408.41306989219794</v>
      </c>
      <c r="DA287" s="50">
        <f t="shared" si="770"/>
        <v>4.9256655653423585E-4</v>
      </c>
      <c r="DB287" s="40">
        <f t="shared" si="746"/>
        <v>98.513311306847172</v>
      </c>
      <c r="DC287" s="40">
        <f t="shared" si="747"/>
        <v>11.013733136196048</v>
      </c>
      <c r="DD287" s="51">
        <f t="shared" si="748"/>
        <v>87.49957817065112</v>
      </c>
      <c r="DE287" s="39">
        <f t="shared" si="771"/>
        <v>70371.33618511958</v>
      </c>
      <c r="DF287" s="41">
        <v>400</v>
      </c>
      <c r="DG287" s="51">
        <v>-530</v>
      </c>
      <c r="DH287" s="41">
        <f t="shared" ref="DH287:DH304" si="843">+DE287*COS(RADIANS(p))</f>
        <v>67973.49105167744</v>
      </c>
      <c r="DI287" s="41">
        <f t="shared" ref="DI287:DI304" si="844">+DE287*SIN(RADIANS(p))</f>
        <v>18213.442034021115</v>
      </c>
      <c r="DJ287" s="41">
        <f t="shared" si="751"/>
        <v>-36025950.257389046</v>
      </c>
      <c r="DK287" s="112">
        <f t="shared" si="752"/>
        <v>7285376.8136084462</v>
      </c>
    </row>
    <row r="288" spans="2:116" x14ac:dyDescent="0.25">
      <c r="B288" s="129">
        <v>11</v>
      </c>
      <c r="C288" s="114">
        <f>+$D$77-(B288-0.5)*$G$270</f>
        <v>547.03797555115739</v>
      </c>
      <c r="D288" s="41">
        <f t="shared" si="774"/>
        <v>-276.6484646672231</v>
      </c>
      <c r="E288" s="41">
        <f t="shared" si="733"/>
        <v>678.8480294048336</v>
      </c>
      <c r="F288" s="41">
        <f t="shared" si="733"/>
        <v>629.87875152947345</v>
      </c>
      <c r="G288" s="41">
        <f t="shared" si="733"/>
        <v>1254.8035905082938</v>
      </c>
      <c r="H288" s="41">
        <f t="shared" si="733"/>
        <v>4359.7955015203061</v>
      </c>
      <c r="I288" s="41">
        <f t="shared" si="733"/>
        <v>-2573.8431640532854</v>
      </c>
      <c r="J288" s="41">
        <f t="shared" si="733"/>
        <v>-923.03551908565123</v>
      </c>
      <c r="K288" s="121">
        <f t="shared" si="733"/>
        <v>-623.13854562547635</v>
      </c>
      <c r="L288" s="126">
        <f t="shared" si="775"/>
        <v>496.09219636403139</v>
      </c>
      <c r="M288" s="41">
        <f t="shared" si="734"/>
        <v>-735.36553296826185</v>
      </c>
      <c r="N288" s="41">
        <f t="shared" si="734"/>
        <v>-301.86981083960126</v>
      </c>
      <c r="O288" s="41">
        <f t="shared" si="734"/>
        <v>438.30700958056775</v>
      </c>
      <c r="P288" s="41">
        <f t="shared" si="734"/>
        <v>3587.0548404890505</v>
      </c>
      <c r="Q288" s="41">
        <f t="shared" si="734"/>
        <v>-2149.5790953413575</v>
      </c>
      <c r="R288" s="41">
        <f t="shared" si="734"/>
        <v>-715.98028300363455</v>
      </c>
      <c r="S288" s="112">
        <f t="shared" si="734"/>
        <v>-378.18957134715862</v>
      </c>
      <c r="T288" s="123">
        <f t="shared" si="776"/>
        <v>496.09219636403168</v>
      </c>
      <c r="U288" s="41">
        <f t="shared" si="735"/>
        <v>254.58396069290484</v>
      </c>
      <c r="V288" s="41">
        <f t="shared" si="735"/>
        <v>422.82351544745688</v>
      </c>
      <c r="W288" s="41">
        <f t="shared" si="735"/>
        <v>1009.8546162299759</v>
      </c>
      <c r="X288" s="41">
        <f t="shared" si="735"/>
        <v>3587.0548404890505</v>
      </c>
      <c r="Y288" s="41">
        <f t="shared" si="735"/>
        <v>-1159.6296016801907</v>
      </c>
      <c r="Z288" s="41">
        <f t="shared" si="735"/>
        <v>8.7130432834236</v>
      </c>
      <c r="AA288" s="41">
        <f t="shared" si="735"/>
        <v>193.35803530224982</v>
      </c>
      <c r="AB288" s="53"/>
      <c r="AC288" s="126">
        <f t="shared" si="777"/>
        <v>-276.6484646672231</v>
      </c>
      <c r="AD288" s="41" t="str">
        <f t="shared" si="736"/>
        <v/>
      </c>
      <c r="AE288" s="41">
        <f t="shared" si="736"/>
        <v>629.87875152947345</v>
      </c>
      <c r="AF288" s="41" t="str">
        <f t="shared" si="736"/>
        <v/>
      </c>
      <c r="AG288" s="41" t="str">
        <f t="shared" si="736"/>
        <v/>
      </c>
      <c r="AH288" s="41" t="str">
        <f t="shared" si="736"/>
        <v/>
      </c>
      <c r="AI288" s="41" t="str">
        <f t="shared" si="736"/>
        <v/>
      </c>
      <c r="AJ288" s="112" t="str">
        <f t="shared" si="736"/>
        <v/>
      </c>
      <c r="AK288" s="126" t="str">
        <f t="shared" si="778"/>
        <v/>
      </c>
      <c r="AL288" s="41" t="str">
        <f t="shared" si="737"/>
        <v/>
      </c>
      <c r="AM288" s="41" t="str">
        <f t="shared" si="737"/>
        <v/>
      </c>
      <c r="AN288" s="41" t="str">
        <f t="shared" si="737"/>
        <v/>
      </c>
      <c r="AO288" s="41" t="str">
        <f t="shared" si="737"/>
        <v/>
      </c>
      <c r="AP288" s="41" t="str">
        <f t="shared" si="737"/>
        <v/>
      </c>
      <c r="AQ288" s="41" t="str">
        <f t="shared" si="737"/>
        <v/>
      </c>
      <c r="AR288" s="112" t="str">
        <f t="shared" si="737"/>
        <v/>
      </c>
      <c r="AS288" s="123" t="str">
        <f t="shared" si="779"/>
        <v/>
      </c>
      <c r="AT288" s="41" t="str">
        <f t="shared" si="738"/>
        <v/>
      </c>
      <c r="AU288" s="41" t="str">
        <f t="shared" si="738"/>
        <v/>
      </c>
      <c r="AV288" s="41" t="str">
        <f t="shared" si="738"/>
        <v/>
      </c>
      <c r="AW288" s="41" t="str">
        <f t="shared" si="738"/>
        <v/>
      </c>
      <c r="AX288" s="41" t="str">
        <f t="shared" si="738"/>
        <v/>
      </c>
      <c r="AY288" s="41" t="str">
        <f t="shared" si="738"/>
        <v/>
      </c>
      <c r="AZ288" s="41" t="str">
        <f t="shared" si="738"/>
        <v/>
      </c>
      <c r="BA288" s="53"/>
      <c r="BB288" s="147" cm="1">
        <f t="array" ref="BB288:BC288">IFERROR(_xlfn._xlws.SORT(_xlfn.UNIQUE(_xlfn._xlws.FILTER($AC288:$AZ288,ISNUMBER($AC288:$AZ288)),TRUE),,,TRUE),"")</f>
        <v>-276.6484646672231</v>
      </c>
      <c r="BC288" s="51">
        <v>629.87875152947345</v>
      </c>
      <c r="BD288" s="51"/>
      <c r="BE288" s="51"/>
      <c r="BF288" s="51"/>
      <c r="BG288" s="51"/>
      <c r="BH288" s="51"/>
      <c r="BI288" s="51"/>
      <c r="BJ288" s="51">
        <f t="shared" si="780"/>
        <v>547.03797555115739</v>
      </c>
      <c r="BK288" s="51">
        <f t="shared" si="739"/>
        <v>547.03797555115739</v>
      </c>
      <c r="BL288" s="51" t="str">
        <f t="shared" si="739"/>
        <v/>
      </c>
      <c r="BM288" s="51" t="str">
        <f t="shared" si="739"/>
        <v/>
      </c>
      <c r="BN288" s="51" t="str">
        <f t="shared" si="739"/>
        <v/>
      </c>
      <c r="BO288" s="51" t="str">
        <f t="shared" si="739"/>
        <v/>
      </c>
      <c r="BP288" s="51" t="str">
        <f t="shared" si="739"/>
        <v/>
      </c>
      <c r="BQ288" s="148" t="str">
        <f t="shared" si="739"/>
        <v/>
      </c>
      <c r="BR288" s="170">
        <f t="shared" si="753"/>
        <v>2</v>
      </c>
      <c r="BS288" s="172">
        <f t="shared" si="754"/>
        <v>906.5272161966966</v>
      </c>
      <c r="BT288" s="172">
        <f t="shared" si="740"/>
        <v>0</v>
      </c>
      <c r="BU288" s="172">
        <f t="shared" si="740"/>
        <v>0</v>
      </c>
      <c r="BV288" s="172">
        <f t="shared" si="740"/>
        <v>0</v>
      </c>
      <c r="BW288" s="172">
        <f t="shared" si="740"/>
        <v>0</v>
      </c>
      <c r="BX288" s="172">
        <f t="shared" si="740"/>
        <v>0</v>
      </c>
      <c r="BY288" s="173">
        <f t="shared" si="740"/>
        <v>0</v>
      </c>
      <c r="BZ288" s="123" cm="1">
        <f t="array" ref="BZ288">IF(ISEVEN(BR288),SUM(BS288:BY288),SUM(ABS(BS288:BY288)))</f>
        <v>906.5272161966966</v>
      </c>
      <c r="CA288" s="112">
        <f t="shared" si="755"/>
        <v>15097.390165260762</v>
      </c>
      <c r="CB288" s="126">
        <f t="shared" si="756"/>
        <v>176.6151434311252</v>
      </c>
      <c r="CC288" s="41">
        <f t="shared" si="741"/>
        <v>0</v>
      </c>
      <c r="CD288" s="41">
        <f t="shared" si="741"/>
        <v>0</v>
      </c>
      <c r="CE288" s="41">
        <f t="shared" si="741"/>
        <v>0</v>
      </c>
      <c r="CF288" s="41">
        <f t="shared" si="741"/>
        <v>0</v>
      </c>
      <c r="CG288" s="41">
        <f t="shared" si="741"/>
        <v>0</v>
      </c>
      <c r="CH288" s="112">
        <f t="shared" si="741"/>
        <v>0</v>
      </c>
      <c r="CI288" s="196">
        <f t="shared" si="757"/>
        <v>176.6151434311252</v>
      </c>
      <c r="CJ288" s="2">
        <f t="shared" si="758"/>
        <v>547.03797555115739</v>
      </c>
      <c r="CK288" s="200">
        <f t="shared" ref="CK288" si="845">(CI288-xc)*COS(RADIANS(p)) + (CJ288-yc)*SIN(RADIANS(p))</f>
        <v>312.18097482083857</v>
      </c>
      <c r="CL288" s="201">
        <f t="shared" ref="CL288:CL319" si="846">-(CI288-xc)*SIN(RADIANS(p)) +(CJ288-yc)*COS(RADIANS(p))</f>
        <v>482.68674577226221</v>
      </c>
      <c r="CN288" s="126">
        <f t="shared" ref="CN288:CN319" si="847">+C288-yc</f>
        <v>547.03797555115739</v>
      </c>
      <c r="CO288" s="50">
        <f t="shared" si="762"/>
        <v>4.2790088633936924E-3</v>
      </c>
      <c r="CP288" s="40">
        <f t="shared" si="763"/>
        <v>25.5</v>
      </c>
      <c r="CQ288" s="41">
        <f t="shared" si="764"/>
        <v>384983.44921414944</v>
      </c>
      <c r="CR288" s="41">
        <f t="shared" ref="CR288:CR336" si="848">+CQ288*COS(RADIANS(p))</f>
        <v>371865.45628979284</v>
      </c>
      <c r="CS288" s="41">
        <f t="shared" ref="CS288:CS336" si="849">+CQ288*SIN(RADIANS(p))</f>
        <v>99641.048705880952</v>
      </c>
      <c r="CT288" s="41">
        <f t="shared" si="767"/>
        <v>179494526.96163753</v>
      </c>
      <c r="CU288" s="112">
        <f t="shared" si="768"/>
        <v>31106039.717172571</v>
      </c>
      <c r="CW288" s="21">
        <v>11</v>
      </c>
      <c r="CX288" s="41">
        <v>32</v>
      </c>
      <c r="CY288" s="41">
        <v>113.78079721700638</v>
      </c>
      <c r="CZ288" s="51">
        <f t="shared" ref="CZ288" si="850">CY288-yc</f>
        <v>113.78079721700638</v>
      </c>
      <c r="DA288" s="50">
        <f t="shared" si="770"/>
        <v>2.5620152846868491E-3</v>
      </c>
      <c r="DB288" s="40">
        <f t="shared" si="746"/>
        <v>512.4030569373698</v>
      </c>
      <c r="DC288" s="40">
        <f t="shared" si="747"/>
        <v>25.5</v>
      </c>
      <c r="DD288" s="51">
        <f t="shared" si="748"/>
        <v>374.5</v>
      </c>
      <c r="DE288" s="39">
        <f t="shared" si="771"/>
        <v>301190.77088496066</v>
      </c>
      <c r="DF288" s="41">
        <v>-680</v>
      </c>
      <c r="DG288" s="51">
        <v>300</v>
      </c>
      <c r="DH288" s="41">
        <f t="shared" ref="DH288:DH305" si="851">+DE288*COS(RADIANS(p))</f>
        <v>290927.94423769705</v>
      </c>
      <c r="DI288" s="41">
        <f t="shared" ref="DI288:DI305" si="852">+DE288*SIN(RADIANS(p))</f>
        <v>77953.907714137618</v>
      </c>
      <c r="DJ288" s="41">
        <f t="shared" si="751"/>
        <v>87278383.271309122</v>
      </c>
      <c r="DK288" s="112">
        <f t="shared" si="752"/>
        <v>-53008657.245613582</v>
      </c>
    </row>
    <row r="289" spans="2:115" x14ac:dyDescent="0.25">
      <c r="B289" s="129">
        <v>12</v>
      </c>
      <c r="C289" s="114">
        <f>+$D$77-(B289-0.5)*$G$270</f>
        <v>530.38388078652213</v>
      </c>
      <c r="D289" s="41">
        <f t="shared" si="774"/>
        <v>-338.80239248290894</v>
      </c>
      <c r="E289" s="41">
        <f t="shared" si="733"/>
        <v>707.69376769124858</v>
      </c>
      <c r="F289" s="41">
        <f t="shared" si="733"/>
        <v>634.34120277232887</v>
      </c>
      <c r="G289" s="41">
        <f t="shared" si="733"/>
        <v>1245.1883444128221</v>
      </c>
      <c r="H289" s="41">
        <f t="shared" si="733"/>
        <v>4297.64157370462</v>
      </c>
      <c r="I289" s="41">
        <f t="shared" si="733"/>
        <v>-2544.99742576687</v>
      </c>
      <c r="J289" s="41">
        <f t="shared" si="733"/>
        <v>-918.57306784279581</v>
      </c>
      <c r="K289" s="121">
        <f t="shared" si="733"/>
        <v>-632.75379172094802</v>
      </c>
      <c r="L289" s="126">
        <f t="shared" si="775"/>
        <v>433.93826854834572</v>
      </c>
      <c r="M289" s="41">
        <f t="shared" si="734"/>
        <v>-706.51979468184663</v>
      </c>
      <c r="N289" s="41">
        <f t="shared" si="734"/>
        <v>-297.40735959674589</v>
      </c>
      <c r="O289" s="41">
        <f t="shared" si="734"/>
        <v>428.69176348509592</v>
      </c>
      <c r="P289" s="41">
        <f t="shared" si="734"/>
        <v>3524.9009126733645</v>
      </c>
      <c r="Q289" s="41">
        <f t="shared" si="734"/>
        <v>-2120.7333570549422</v>
      </c>
      <c r="R289" s="41">
        <f t="shared" si="734"/>
        <v>-711.51783176077913</v>
      </c>
      <c r="S289" s="112">
        <f t="shared" si="734"/>
        <v>-387.80481744263034</v>
      </c>
      <c r="T289" s="123">
        <f t="shared" si="776"/>
        <v>433.938268548346</v>
      </c>
      <c r="U289" s="41">
        <f t="shared" si="735"/>
        <v>283.42969897932005</v>
      </c>
      <c r="V289" s="41">
        <f t="shared" si="735"/>
        <v>427.28596669031225</v>
      </c>
      <c r="W289" s="41">
        <f t="shared" si="735"/>
        <v>1000.239370134504</v>
      </c>
      <c r="X289" s="41">
        <f t="shared" si="735"/>
        <v>3524.9009126733649</v>
      </c>
      <c r="Y289" s="41">
        <f t="shared" si="735"/>
        <v>-1130.7838633937756</v>
      </c>
      <c r="Z289" s="41">
        <f t="shared" si="735"/>
        <v>13.17549452627901</v>
      </c>
      <c r="AA289" s="41">
        <f t="shared" si="735"/>
        <v>183.74278920677807</v>
      </c>
      <c r="AB289" s="53"/>
      <c r="AC289" s="126">
        <f t="shared" si="777"/>
        <v>-338.80239248290894</v>
      </c>
      <c r="AD289" s="41" t="str">
        <f t="shared" si="736"/>
        <v/>
      </c>
      <c r="AE289" s="41">
        <f t="shared" si="736"/>
        <v>634.34120277232887</v>
      </c>
      <c r="AF289" s="41" t="str">
        <f t="shared" si="736"/>
        <v/>
      </c>
      <c r="AG289" s="41" t="str">
        <f t="shared" si="736"/>
        <v/>
      </c>
      <c r="AH289" s="41" t="str">
        <f t="shared" si="736"/>
        <v/>
      </c>
      <c r="AI289" s="41" t="str">
        <f t="shared" si="736"/>
        <v/>
      </c>
      <c r="AJ289" s="112" t="str">
        <f t="shared" si="736"/>
        <v/>
      </c>
      <c r="AK289" s="126" t="str">
        <f t="shared" si="778"/>
        <v/>
      </c>
      <c r="AL289" s="41" t="str">
        <f t="shared" si="737"/>
        <v/>
      </c>
      <c r="AM289" s="41" t="str">
        <f t="shared" si="737"/>
        <v/>
      </c>
      <c r="AN289" s="41" t="str">
        <f t="shared" si="737"/>
        <v/>
      </c>
      <c r="AO289" s="41" t="str">
        <f t="shared" si="737"/>
        <v/>
      </c>
      <c r="AP289" s="41" t="str">
        <f t="shared" si="737"/>
        <v/>
      </c>
      <c r="AQ289" s="41" t="str">
        <f t="shared" si="737"/>
        <v/>
      </c>
      <c r="AR289" s="112" t="str">
        <f t="shared" si="737"/>
        <v/>
      </c>
      <c r="AS289" s="123" t="str">
        <f t="shared" si="779"/>
        <v/>
      </c>
      <c r="AT289" s="41" t="str">
        <f t="shared" si="738"/>
        <v/>
      </c>
      <c r="AU289" s="41" t="str">
        <f t="shared" si="738"/>
        <v/>
      </c>
      <c r="AV289" s="41" t="str">
        <f t="shared" si="738"/>
        <v/>
      </c>
      <c r="AW289" s="41" t="str">
        <f t="shared" si="738"/>
        <v/>
      </c>
      <c r="AX289" s="41" t="str">
        <f t="shared" si="738"/>
        <v/>
      </c>
      <c r="AY289" s="41" t="str">
        <f t="shared" si="738"/>
        <v/>
      </c>
      <c r="AZ289" s="41" t="str">
        <f t="shared" si="738"/>
        <v/>
      </c>
      <c r="BA289" s="53"/>
      <c r="BB289" s="147" cm="1">
        <f t="array" ref="BB289:BC289">IFERROR(_xlfn._xlws.SORT(_xlfn.UNIQUE(_xlfn._xlws.FILTER($AC289:$AZ289,ISNUMBER($AC289:$AZ289)),TRUE),,,TRUE),"")</f>
        <v>-338.80239248290894</v>
      </c>
      <c r="BC289" s="51">
        <v>634.34120277232887</v>
      </c>
      <c r="BD289" s="51"/>
      <c r="BE289" s="51"/>
      <c r="BF289" s="51"/>
      <c r="BG289" s="51"/>
      <c r="BH289" s="51"/>
      <c r="BI289" s="51"/>
      <c r="BJ289" s="51">
        <f t="shared" si="780"/>
        <v>530.38388078652213</v>
      </c>
      <c r="BK289" s="51">
        <f t="shared" si="739"/>
        <v>530.38388078652213</v>
      </c>
      <c r="BL289" s="51" t="str">
        <f t="shared" si="739"/>
        <v/>
      </c>
      <c r="BM289" s="51" t="str">
        <f t="shared" si="739"/>
        <v/>
      </c>
      <c r="BN289" s="51" t="str">
        <f t="shared" si="739"/>
        <v/>
      </c>
      <c r="BO289" s="51" t="str">
        <f t="shared" si="739"/>
        <v/>
      </c>
      <c r="BP289" s="51" t="str">
        <f t="shared" si="739"/>
        <v/>
      </c>
      <c r="BQ289" s="148" t="str">
        <f t="shared" si="739"/>
        <v/>
      </c>
      <c r="BR289" s="170">
        <f t="shared" si="753"/>
        <v>2</v>
      </c>
      <c r="BS289" s="172">
        <f t="shared" si="754"/>
        <v>973.14359525523787</v>
      </c>
      <c r="BT289" s="172">
        <f t="shared" si="740"/>
        <v>0</v>
      </c>
      <c r="BU289" s="172">
        <f t="shared" si="740"/>
        <v>0</v>
      </c>
      <c r="BV289" s="172">
        <f t="shared" si="740"/>
        <v>0</v>
      </c>
      <c r="BW289" s="172">
        <f t="shared" si="740"/>
        <v>0</v>
      </c>
      <c r="BX289" s="172">
        <f t="shared" si="740"/>
        <v>0</v>
      </c>
      <c r="BY289" s="173">
        <f t="shared" si="740"/>
        <v>0</v>
      </c>
      <c r="BZ289" s="123" cm="1">
        <f t="array" ref="BZ289">IF(ISEVEN(BR289),SUM(BS289:BY289),SUM(ABS(BS289:BY289)))</f>
        <v>973.14359525523787</v>
      </c>
      <c r="CA289" s="112">
        <f t="shared" si="755"/>
        <v>16206.825654978571</v>
      </c>
      <c r="CB289" s="126">
        <f t="shared" si="756"/>
        <v>147.76940514470999</v>
      </c>
      <c r="CC289" s="41">
        <f t="shared" si="741"/>
        <v>0</v>
      </c>
      <c r="CD289" s="41">
        <f t="shared" si="741"/>
        <v>0</v>
      </c>
      <c r="CE289" s="41">
        <f t="shared" si="741"/>
        <v>0</v>
      </c>
      <c r="CF289" s="41">
        <f t="shared" si="741"/>
        <v>0</v>
      </c>
      <c r="CG289" s="41">
        <f t="shared" si="741"/>
        <v>0</v>
      </c>
      <c r="CH289" s="112">
        <f t="shared" si="741"/>
        <v>0</v>
      </c>
      <c r="CI289" s="196">
        <f t="shared" si="757"/>
        <v>147.76940514470999</v>
      </c>
      <c r="CJ289" s="2">
        <f t="shared" si="758"/>
        <v>530.38388078652213</v>
      </c>
      <c r="CK289" s="200">
        <f t="shared" ref="CK289" si="853">(CI289-xc)*COS(RADIANS(p)) + (CJ289-yc)*SIN(RADIANS(p))</f>
        <v>280.00773432758496</v>
      </c>
      <c r="CL289" s="201">
        <f t="shared" ref="CL289:CL320" si="854">-(CI289-xc)*SIN(RADIANS(p)) +(CJ289-yc)*COS(RADIANS(p))</f>
        <v>474.06595196420278</v>
      </c>
      <c r="CN289" s="126">
        <f t="shared" ref="CN289:CN320" si="855">+C289-yc</f>
        <v>530.38388078652213</v>
      </c>
      <c r="CO289" s="50">
        <f t="shared" si="762"/>
        <v>4.2130088633936923E-3</v>
      </c>
      <c r="CP289" s="40">
        <f t="shared" si="763"/>
        <v>25.5</v>
      </c>
      <c r="CQ289" s="41">
        <f t="shared" si="764"/>
        <v>413274.05420195358</v>
      </c>
      <c r="CR289" s="41">
        <f t="shared" ref="CR289:CR337" si="856">+CQ289*COS(RADIANS(p))</f>
        <v>399192.08228885522</v>
      </c>
      <c r="CS289" s="41">
        <f t="shared" ref="CS289:CS337" si="857">+CQ289*SIN(RADIANS(p))</f>
        <v>106963.19607419703</v>
      </c>
      <c r="CT289" s="41">
        <f t="shared" si="767"/>
        <v>189243374.50683853</v>
      </c>
      <c r="CU289" s="112">
        <f t="shared" si="768"/>
        <v>29950522.18917314</v>
      </c>
      <c r="CW289" s="21">
        <v>12</v>
      </c>
      <c r="CX289" s="41">
        <v>32</v>
      </c>
      <c r="CY289" s="41">
        <v>-79.40436804080727</v>
      </c>
      <c r="CZ289" s="51">
        <f t="shared" ref="CZ289" si="858">CY289-yc</f>
        <v>-79.40436804080727</v>
      </c>
      <c r="DA289" s="50">
        <f t="shared" si="770"/>
        <v>1.7964245343513438E-3</v>
      </c>
      <c r="DB289" s="40">
        <f t="shared" si="746"/>
        <v>359.28490687026874</v>
      </c>
      <c r="DC289" s="40">
        <f t="shared" si="747"/>
        <v>25.235801064885319</v>
      </c>
      <c r="DD289" s="51">
        <f t="shared" si="748"/>
        <v>334.04910580538342</v>
      </c>
      <c r="DE289" s="39">
        <f t="shared" si="771"/>
        <v>268658.23148452659</v>
      </c>
      <c r="DF289" s="41">
        <v>-680</v>
      </c>
      <c r="DG289" s="51">
        <v>100</v>
      </c>
      <c r="DH289" s="41">
        <f t="shared" ref="DH289:DH306" si="859">+DE289*COS(RADIANS(p))</f>
        <v>259503.92423605113</v>
      </c>
      <c r="DI289" s="41">
        <f t="shared" ref="DI289:DI306" si="860">+DE289*SIN(RADIANS(p))</f>
        <v>69533.866931757148</v>
      </c>
      <c r="DJ289" s="41">
        <f t="shared" si="751"/>
        <v>25950392.423605114</v>
      </c>
      <c r="DK289" s="112">
        <f t="shared" si="752"/>
        <v>-47283029.513594858</v>
      </c>
    </row>
    <row r="290" spans="2:115" x14ac:dyDescent="0.25">
      <c r="B290" s="129">
        <v>13</v>
      </c>
      <c r="C290" s="114">
        <f>+$D$77-(B290-0.5)*$G$270</f>
        <v>513.72978602188687</v>
      </c>
      <c r="D290" s="41">
        <f t="shared" si="774"/>
        <v>-400.95632029859439</v>
      </c>
      <c r="E290" s="41">
        <f t="shared" si="733"/>
        <v>736.53950597766368</v>
      </c>
      <c r="F290" s="41">
        <f t="shared" si="733"/>
        <v>638.80365401518429</v>
      </c>
      <c r="G290" s="41">
        <f t="shared" si="733"/>
        <v>1235.5730983173503</v>
      </c>
      <c r="H290" s="41">
        <f t="shared" si="733"/>
        <v>4235.4876458889339</v>
      </c>
      <c r="I290" s="41">
        <f t="shared" si="733"/>
        <v>-2516.1516874804547</v>
      </c>
      <c r="J290" s="41">
        <f t="shared" si="733"/>
        <v>-914.11061659994039</v>
      </c>
      <c r="K290" s="121">
        <f t="shared" si="733"/>
        <v>-642.36903781641979</v>
      </c>
      <c r="L290" s="126">
        <f t="shared" si="775"/>
        <v>371.78434073266033</v>
      </c>
      <c r="M290" s="41">
        <f t="shared" si="734"/>
        <v>-677.67405639543153</v>
      </c>
      <c r="N290" s="41">
        <f t="shared" si="734"/>
        <v>-292.94490835389047</v>
      </c>
      <c r="O290" s="41">
        <f t="shared" si="734"/>
        <v>419.07651738962426</v>
      </c>
      <c r="P290" s="41">
        <f t="shared" si="734"/>
        <v>3462.7469848576793</v>
      </c>
      <c r="Q290" s="41">
        <f t="shared" si="734"/>
        <v>-2091.8876187685269</v>
      </c>
      <c r="R290" s="41">
        <f t="shared" si="734"/>
        <v>-707.05538051792371</v>
      </c>
      <c r="S290" s="112">
        <f t="shared" si="734"/>
        <v>-397.42006353810211</v>
      </c>
      <c r="T290" s="123">
        <f t="shared" si="776"/>
        <v>371.78434073266055</v>
      </c>
      <c r="U290" s="41">
        <f t="shared" si="735"/>
        <v>312.27543726573515</v>
      </c>
      <c r="V290" s="41">
        <f t="shared" si="735"/>
        <v>431.74841793316767</v>
      </c>
      <c r="W290" s="41">
        <f t="shared" si="735"/>
        <v>990.62412403903238</v>
      </c>
      <c r="X290" s="41">
        <f t="shared" si="735"/>
        <v>3462.7469848576793</v>
      </c>
      <c r="Y290" s="41">
        <f t="shared" si="735"/>
        <v>-1101.9381251073605</v>
      </c>
      <c r="Z290" s="41">
        <f t="shared" si="735"/>
        <v>17.637945769134419</v>
      </c>
      <c r="AA290" s="41">
        <f t="shared" si="735"/>
        <v>174.12754311130635</v>
      </c>
      <c r="AB290" s="53"/>
      <c r="AC290" s="126">
        <f t="shared" si="777"/>
        <v>-400.95632029859439</v>
      </c>
      <c r="AD290" s="41" t="str">
        <f t="shared" si="736"/>
        <v/>
      </c>
      <c r="AE290" s="41">
        <f t="shared" si="736"/>
        <v>638.80365401518429</v>
      </c>
      <c r="AF290" s="41" t="str">
        <f t="shared" si="736"/>
        <v/>
      </c>
      <c r="AG290" s="41" t="str">
        <f t="shared" si="736"/>
        <v/>
      </c>
      <c r="AH290" s="41" t="str">
        <f t="shared" si="736"/>
        <v/>
      </c>
      <c r="AI290" s="41" t="str">
        <f t="shared" si="736"/>
        <v/>
      </c>
      <c r="AJ290" s="112" t="str">
        <f t="shared" si="736"/>
        <v/>
      </c>
      <c r="AK290" s="126" t="str">
        <f t="shared" si="778"/>
        <v/>
      </c>
      <c r="AL290" s="41" t="str">
        <f t="shared" si="737"/>
        <v/>
      </c>
      <c r="AM290" s="41" t="str">
        <f t="shared" si="737"/>
        <v/>
      </c>
      <c r="AN290" s="41" t="str">
        <f t="shared" si="737"/>
        <v/>
      </c>
      <c r="AO290" s="41" t="str">
        <f t="shared" si="737"/>
        <v/>
      </c>
      <c r="AP290" s="41" t="str">
        <f t="shared" si="737"/>
        <v/>
      </c>
      <c r="AQ290" s="41" t="str">
        <f t="shared" si="737"/>
        <v/>
      </c>
      <c r="AR290" s="112" t="str">
        <f t="shared" si="737"/>
        <v/>
      </c>
      <c r="AS290" s="123" t="str">
        <f t="shared" si="779"/>
        <v/>
      </c>
      <c r="AT290" s="41" t="str">
        <f t="shared" si="738"/>
        <v/>
      </c>
      <c r="AU290" s="41" t="str">
        <f t="shared" si="738"/>
        <v/>
      </c>
      <c r="AV290" s="41" t="str">
        <f t="shared" si="738"/>
        <v/>
      </c>
      <c r="AW290" s="41" t="str">
        <f t="shared" si="738"/>
        <v/>
      </c>
      <c r="AX290" s="41" t="str">
        <f t="shared" si="738"/>
        <v/>
      </c>
      <c r="AY290" s="41" t="str">
        <f t="shared" si="738"/>
        <v/>
      </c>
      <c r="AZ290" s="41" t="str">
        <f t="shared" si="738"/>
        <v/>
      </c>
      <c r="BA290" s="53"/>
      <c r="BB290" s="147" cm="1">
        <f t="array" ref="BB290:BC290">IFERROR(_xlfn._xlws.SORT(_xlfn.UNIQUE(_xlfn._xlws.FILTER($AC290:$AZ290,ISNUMBER($AC290:$AZ290)),TRUE),,,TRUE),"")</f>
        <v>-400.95632029859439</v>
      </c>
      <c r="BC290" s="51">
        <v>638.80365401518429</v>
      </c>
      <c r="BD290" s="51"/>
      <c r="BE290" s="51"/>
      <c r="BF290" s="51"/>
      <c r="BG290" s="51"/>
      <c r="BH290" s="51"/>
      <c r="BI290" s="51"/>
      <c r="BJ290" s="51">
        <f t="shared" si="780"/>
        <v>513.72978602188687</v>
      </c>
      <c r="BK290" s="51">
        <f t="shared" si="739"/>
        <v>513.72978602188687</v>
      </c>
      <c r="BL290" s="51" t="str">
        <f t="shared" si="739"/>
        <v/>
      </c>
      <c r="BM290" s="51" t="str">
        <f t="shared" si="739"/>
        <v/>
      </c>
      <c r="BN290" s="51" t="str">
        <f t="shared" si="739"/>
        <v/>
      </c>
      <c r="BO290" s="51" t="str">
        <f t="shared" si="739"/>
        <v/>
      </c>
      <c r="BP290" s="51" t="str">
        <f t="shared" si="739"/>
        <v/>
      </c>
      <c r="BQ290" s="148" t="str">
        <f t="shared" si="739"/>
        <v/>
      </c>
      <c r="BR290" s="170">
        <f t="shared" si="753"/>
        <v>2</v>
      </c>
      <c r="BS290" s="172">
        <f t="shared" si="754"/>
        <v>1039.7599743137787</v>
      </c>
      <c r="BT290" s="172">
        <f t="shared" si="740"/>
        <v>0</v>
      </c>
      <c r="BU290" s="172">
        <f t="shared" si="740"/>
        <v>0</v>
      </c>
      <c r="BV290" s="172">
        <f t="shared" si="740"/>
        <v>0</v>
      </c>
      <c r="BW290" s="172">
        <f t="shared" si="740"/>
        <v>0</v>
      </c>
      <c r="BX290" s="172">
        <f t="shared" si="740"/>
        <v>0</v>
      </c>
      <c r="BY290" s="173">
        <f t="shared" si="740"/>
        <v>0</v>
      </c>
      <c r="BZ290" s="123" cm="1">
        <f t="array" ref="BZ290">IF(ISEVEN(BR290),SUM(BS290:BY290),SUM(ABS(BS290:BY290)))</f>
        <v>1039.7599743137787</v>
      </c>
      <c r="CA290" s="112">
        <f t="shared" si="755"/>
        <v>17316.261144696371</v>
      </c>
      <c r="CB290" s="126">
        <f t="shared" si="756"/>
        <v>118.92366685829495</v>
      </c>
      <c r="CC290" s="41">
        <f t="shared" si="741"/>
        <v>0</v>
      </c>
      <c r="CD290" s="41">
        <f t="shared" si="741"/>
        <v>0</v>
      </c>
      <c r="CE290" s="41">
        <f t="shared" si="741"/>
        <v>0</v>
      </c>
      <c r="CF290" s="41">
        <f t="shared" si="741"/>
        <v>0</v>
      </c>
      <c r="CG290" s="41">
        <f t="shared" si="741"/>
        <v>0</v>
      </c>
      <c r="CH290" s="112">
        <f t="shared" si="741"/>
        <v>0</v>
      </c>
      <c r="CI290" s="196">
        <f t="shared" si="757"/>
        <v>118.92366685829495</v>
      </c>
      <c r="CJ290" s="2">
        <f t="shared" si="758"/>
        <v>513.72978602188687</v>
      </c>
      <c r="CK290" s="200">
        <f t="shared" ref="CK290" si="861">(CI290-xc)*COS(RADIANS(p)) + (CJ290-yc)*SIN(RADIANS(p))</f>
        <v>247.83449383433151</v>
      </c>
      <c r="CL290" s="201">
        <f t="shared" ref="CL290:CL321" si="862">-(CI290-xc)*SIN(RADIANS(p)) +(CJ290-yc)*COS(RADIANS(p))</f>
        <v>465.44515815614312</v>
      </c>
      <c r="CN290" s="126">
        <f t="shared" ref="CN290:CN321" si="863">+C290-yc</f>
        <v>513.72978602188687</v>
      </c>
      <c r="CO290" s="50">
        <f t="shared" si="762"/>
        <v>4.1470088633936922E-3</v>
      </c>
      <c r="CP290" s="40">
        <f t="shared" si="763"/>
        <v>25.5</v>
      </c>
      <c r="CQ290" s="41">
        <f t="shared" si="764"/>
        <v>441564.65918975748</v>
      </c>
      <c r="CR290" s="41">
        <f t="shared" ref="CR290:CR338" si="864">+CQ290*COS(RADIANS(p))</f>
        <v>426518.70828791731</v>
      </c>
      <c r="CS290" s="41">
        <f t="shared" ref="CS290:CS338" si="865">+CQ290*SIN(RADIANS(p))</f>
        <v>114285.34344251304</v>
      </c>
      <c r="CT290" s="41">
        <f t="shared" si="767"/>
        <v>198521067.63562354</v>
      </c>
      <c r="CU290" s="112">
        <f t="shared" si="768"/>
        <v>28323850.244757958</v>
      </c>
      <c r="CW290" s="21">
        <v>13</v>
      </c>
      <c r="CX290" s="41">
        <v>32</v>
      </c>
      <c r="CY290" s="41">
        <v>-272.58953329862095</v>
      </c>
      <c r="CZ290" s="51">
        <f t="shared" ref="CZ290" si="866">CY290-yc</f>
        <v>-272.58953329862095</v>
      </c>
      <c r="DA290" s="50">
        <f t="shared" si="770"/>
        <v>1.0308337840158385E-3</v>
      </c>
      <c r="DB290" s="40">
        <f t="shared" si="746"/>
        <v>206.16675680316769</v>
      </c>
      <c r="DC290" s="40">
        <f t="shared" si="747"/>
        <v>19.512069891942751</v>
      </c>
      <c r="DD290" s="51">
        <f t="shared" si="748"/>
        <v>186.65468691122493</v>
      </c>
      <c r="DE290" s="39">
        <f t="shared" si="771"/>
        <v>150116.60624855224</v>
      </c>
      <c r="DF290" s="41">
        <v>-680</v>
      </c>
      <c r="DG290" s="51">
        <v>-100</v>
      </c>
      <c r="DH290" s="41">
        <f t="shared" ref="DH290:DH307" si="867">+DE290*COS(RADIANS(p))</f>
        <v>145001.50693034354</v>
      </c>
      <c r="DI290" s="41">
        <f t="shared" ref="DI290:DI307" si="868">+DE290*SIN(RADIANS(p))</f>
        <v>38853.036683281389</v>
      </c>
      <c r="DJ290" s="41">
        <f t="shared" si="751"/>
        <v>-14500150.693034355</v>
      </c>
      <c r="DK290" s="112">
        <f t="shared" si="752"/>
        <v>-26420064.944631346</v>
      </c>
    </row>
    <row r="291" spans="2:115" x14ac:dyDescent="0.25">
      <c r="B291" s="129">
        <v>14</v>
      </c>
      <c r="C291" s="114">
        <f>+$D$77-(B291-0.5)*$G$270</f>
        <v>497.07569125725161</v>
      </c>
      <c r="D291" s="41">
        <f t="shared" si="774"/>
        <v>-463.1102481142803</v>
      </c>
      <c r="E291" s="41">
        <f t="shared" si="733"/>
        <v>765.38524426407878</v>
      </c>
      <c r="F291" s="41">
        <f t="shared" si="733"/>
        <v>643.26610525803972</v>
      </c>
      <c r="G291" s="41">
        <f t="shared" si="733"/>
        <v>1225.9578522218787</v>
      </c>
      <c r="H291" s="41">
        <f t="shared" si="733"/>
        <v>4173.3337180732487</v>
      </c>
      <c r="I291" s="41">
        <f t="shared" si="733"/>
        <v>-2487.3059491940398</v>
      </c>
      <c r="J291" s="41">
        <f t="shared" si="733"/>
        <v>-909.64816535708485</v>
      </c>
      <c r="K291" s="121">
        <f t="shared" si="733"/>
        <v>-651.98428391189145</v>
      </c>
      <c r="L291" s="126">
        <f t="shared" si="775"/>
        <v>309.63041291697459</v>
      </c>
      <c r="M291" s="41">
        <f t="shared" si="734"/>
        <v>-648.82831810901632</v>
      </c>
      <c r="N291" s="41">
        <f t="shared" si="734"/>
        <v>-288.48245711103505</v>
      </c>
      <c r="O291" s="41">
        <f t="shared" si="734"/>
        <v>409.4612712941526</v>
      </c>
      <c r="P291" s="41">
        <f t="shared" si="734"/>
        <v>3400.5930570419937</v>
      </c>
      <c r="Q291" s="41">
        <f t="shared" si="734"/>
        <v>-2063.041880482112</v>
      </c>
      <c r="R291" s="41">
        <f t="shared" si="734"/>
        <v>-702.5929292750684</v>
      </c>
      <c r="S291" s="112">
        <f t="shared" si="734"/>
        <v>-407.03530963357377</v>
      </c>
      <c r="T291" s="123">
        <f t="shared" si="776"/>
        <v>309.63041291697488</v>
      </c>
      <c r="U291" s="41">
        <f t="shared" si="735"/>
        <v>341.12117555215036</v>
      </c>
      <c r="V291" s="41">
        <f t="shared" si="735"/>
        <v>436.21086917602304</v>
      </c>
      <c r="W291" s="41">
        <f t="shared" si="735"/>
        <v>981.00887794356072</v>
      </c>
      <c r="X291" s="41">
        <f t="shared" si="735"/>
        <v>3400.5930570419937</v>
      </c>
      <c r="Y291" s="41">
        <f t="shared" si="735"/>
        <v>-1073.0923868209454</v>
      </c>
      <c r="Z291" s="41">
        <f t="shared" si="735"/>
        <v>22.100397011989806</v>
      </c>
      <c r="AA291" s="41">
        <f t="shared" si="735"/>
        <v>164.51229701583469</v>
      </c>
      <c r="AB291" s="53"/>
      <c r="AC291" s="126">
        <f t="shared" si="777"/>
        <v>-463.1102481142803</v>
      </c>
      <c r="AD291" s="41" t="str">
        <f t="shared" si="736"/>
        <v/>
      </c>
      <c r="AE291" s="41">
        <f t="shared" si="736"/>
        <v>643.26610525803972</v>
      </c>
      <c r="AF291" s="41" t="str">
        <f t="shared" si="736"/>
        <v/>
      </c>
      <c r="AG291" s="41" t="str">
        <f t="shared" si="736"/>
        <v/>
      </c>
      <c r="AH291" s="41" t="str">
        <f t="shared" si="736"/>
        <v/>
      </c>
      <c r="AI291" s="41" t="str">
        <f t="shared" si="736"/>
        <v/>
      </c>
      <c r="AJ291" s="112" t="str">
        <f t="shared" si="736"/>
        <v/>
      </c>
      <c r="AK291" s="126" t="str">
        <f t="shared" si="778"/>
        <v/>
      </c>
      <c r="AL291" s="41" t="str">
        <f t="shared" si="737"/>
        <v/>
      </c>
      <c r="AM291" s="41" t="str">
        <f t="shared" si="737"/>
        <v/>
      </c>
      <c r="AN291" s="41" t="str">
        <f t="shared" si="737"/>
        <v/>
      </c>
      <c r="AO291" s="41" t="str">
        <f t="shared" si="737"/>
        <v/>
      </c>
      <c r="AP291" s="41" t="str">
        <f t="shared" si="737"/>
        <v/>
      </c>
      <c r="AQ291" s="41" t="str">
        <f t="shared" si="737"/>
        <v/>
      </c>
      <c r="AR291" s="112" t="str">
        <f t="shared" si="737"/>
        <v/>
      </c>
      <c r="AS291" s="123">
        <f t="shared" si="779"/>
        <v>309.63041291697488</v>
      </c>
      <c r="AT291" s="41">
        <f t="shared" si="738"/>
        <v>341.12117555215036</v>
      </c>
      <c r="AU291" s="41" t="str">
        <f t="shared" si="738"/>
        <v/>
      </c>
      <c r="AV291" s="41" t="str">
        <f t="shared" si="738"/>
        <v/>
      </c>
      <c r="AW291" s="41" t="str">
        <f t="shared" si="738"/>
        <v/>
      </c>
      <c r="AX291" s="41" t="str">
        <f t="shared" si="738"/>
        <v/>
      </c>
      <c r="AY291" s="41" t="str">
        <f t="shared" si="738"/>
        <v/>
      </c>
      <c r="AZ291" s="41" t="str">
        <f t="shared" si="738"/>
        <v/>
      </c>
      <c r="BA291" s="53"/>
      <c r="BB291" s="147" cm="1">
        <f t="array" ref="BB291:BE291">IFERROR(_xlfn._xlws.SORT(_xlfn.UNIQUE(_xlfn._xlws.FILTER($AC291:$AZ291,ISNUMBER($AC291:$AZ291)),TRUE),,,TRUE),"")</f>
        <v>-463.1102481142803</v>
      </c>
      <c r="BC291" s="51">
        <v>309.63041291697488</v>
      </c>
      <c r="BD291" s="51">
        <v>341.12117555215036</v>
      </c>
      <c r="BE291" s="51">
        <v>643.26610525803972</v>
      </c>
      <c r="BF291" s="51"/>
      <c r="BG291" s="51"/>
      <c r="BH291" s="51"/>
      <c r="BI291" s="51"/>
      <c r="BJ291" s="51">
        <f t="shared" si="780"/>
        <v>497.07569125725161</v>
      </c>
      <c r="BK291" s="51">
        <f t="shared" si="739"/>
        <v>497.07569125725161</v>
      </c>
      <c r="BL291" s="51">
        <f t="shared" si="739"/>
        <v>497.07569125725161</v>
      </c>
      <c r="BM291" s="51">
        <f t="shared" si="739"/>
        <v>497.07569125725161</v>
      </c>
      <c r="BN291" s="51" t="str">
        <f t="shared" si="739"/>
        <v/>
      </c>
      <c r="BO291" s="51" t="str">
        <f t="shared" si="739"/>
        <v/>
      </c>
      <c r="BP291" s="51" t="str">
        <f t="shared" si="739"/>
        <v/>
      </c>
      <c r="BQ291" s="148" t="str">
        <f t="shared" si="739"/>
        <v/>
      </c>
      <c r="BR291" s="170">
        <f t="shared" si="753"/>
        <v>4</v>
      </c>
      <c r="BS291" s="172">
        <f t="shared" si="754"/>
        <v>772.74066103125517</v>
      </c>
      <c r="BT291" s="172" t="str">
        <f t="shared" si="740"/>
        <v>hole</v>
      </c>
      <c r="BU291" s="172">
        <f t="shared" si="740"/>
        <v>302.14492970588935</v>
      </c>
      <c r="BV291" s="172">
        <f t="shared" si="740"/>
        <v>0</v>
      </c>
      <c r="BW291" s="172">
        <f t="shared" si="740"/>
        <v>0</v>
      </c>
      <c r="BX291" s="172">
        <f t="shared" si="740"/>
        <v>0</v>
      </c>
      <c r="BY291" s="173">
        <f t="shared" si="740"/>
        <v>0</v>
      </c>
      <c r="BZ291" s="123" cm="1">
        <f t="array" ref="BZ291">IF(ISEVEN(BR291),SUM(BS291:BY291),SUM(ABS(BS291:BY291)))</f>
        <v>1074.8855907371444</v>
      </c>
      <c r="CA291" s="112">
        <f t="shared" si="755"/>
        <v>17901.246489277331</v>
      </c>
      <c r="CB291" s="126">
        <f t="shared" si="756"/>
        <v>-76.73991759865271</v>
      </c>
      <c r="CC291" s="41">
        <f t="shared" si="741"/>
        <v>0</v>
      </c>
      <c r="CD291" s="41">
        <f t="shared" si="741"/>
        <v>492.19364040509504</v>
      </c>
      <c r="CE291" s="41">
        <f t="shared" si="741"/>
        <v>0</v>
      </c>
      <c r="CF291" s="41">
        <f t="shared" si="741"/>
        <v>0</v>
      </c>
      <c r="CG291" s="41">
        <f t="shared" si="741"/>
        <v>0</v>
      </c>
      <c r="CH291" s="112">
        <f t="shared" si="741"/>
        <v>0</v>
      </c>
      <c r="CI291" s="196">
        <f t="shared" si="757"/>
        <v>83.184442139462803</v>
      </c>
      <c r="CJ291" s="2">
        <f t="shared" si="758"/>
        <v>497.07569125725161</v>
      </c>
      <c r="CK291" s="200">
        <f t="shared" ref="CK291" si="869">(CI291-xc)*COS(RADIANS(p)) + (CJ291-yc)*SIN(RADIANS(p))</f>
        <v>209.00265676283308</v>
      </c>
      <c r="CL291" s="201">
        <f t="shared" ref="CL291:CL322" si="870">-(CI291-xc)*SIN(RADIANS(p)) +(CJ291-yc)*COS(RADIANS(p))</f>
        <v>458.60852992394888</v>
      </c>
      <c r="CN291" s="126">
        <f t="shared" ref="CN291:CN322" si="871">+C291-yc</f>
        <v>497.07569125725161</v>
      </c>
      <c r="CO291" s="50">
        <f t="shared" si="762"/>
        <v>4.0810088633936922E-3</v>
      </c>
      <c r="CP291" s="40">
        <f t="shared" si="763"/>
        <v>25.5</v>
      </c>
      <c r="CQ291" s="41">
        <f t="shared" si="764"/>
        <v>456481.78547657194</v>
      </c>
      <c r="CR291" s="41">
        <f t="shared" ref="CR291:CR339" si="872">+CQ291*COS(RADIANS(p))</f>
        <v>440927.54582236696</v>
      </c>
      <c r="CS291" s="41">
        <f t="shared" ref="CS291:CS339" si="873">+CQ291*SIN(RADIANS(p))</f>
        <v>118146.17982374007</v>
      </c>
      <c r="CT291" s="41">
        <f t="shared" si="767"/>
        <v>202213133.5925703</v>
      </c>
      <c r="CU291" s="112">
        <f t="shared" si="768"/>
        <v>24692865.469541099</v>
      </c>
      <c r="CW291" s="21">
        <v>14</v>
      </c>
      <c r="CX291" s="41">
        <v>32</v>
      </c>
      <c r="CY291" s="41">
        <v>-465.7746985564346</v>
      </c>
      <c r="CZ291" s="51">
        <f t="shared" ref="CZ291" si="874">CY291-yc</f>
        <v>-465.7746985564346</v>
      </c>
      <c r="DA291" s="50">
        <f t="shared" si="770"/>
        <v>2.6524303368033334E-4</v>
      </c>
      <c r="DB291" s="40">
        <f t="shared" si="746"/>
        <v>53.048606736066667</v>
      </c>
      <c r="DC291" s="40">
        <f t="shared" si="747"/>
        <v>6.3151914572593402</v>
      </c>
      <c r="DD291" s="51">
        <f t="shared" si="748"/>
        <v>46.733415278807328</v>
      </c>
      <c r="DE291" s="39">
        <f t="shared" si="771"/>
        <v>37585.2426539679</v>
      </c>
      <c r="DF291" s="41">
        <v>-680</v>
      </c>
      <c r="DG291" s="51">
        <v>-300</v>
      </c>
      <c r="DH291" s="41">
        <f t="shared" ref="DH291:DH308" si="875">+DE291*COS(RADIANS(p))</f>
        <v>36304.556566809079</v>
      </c>
      <c r="DI291" s="41">
        <f t="shared" ref="DI291:DI308" si="876">+DE291*SIN(RADIANS(p))</f>
        <v>9727.7766136465034</v>
      </c>
      <c r="DJ291" s="41">
        <f t="shared" si="751"/>
        <v>-10891366.970042724</v>
      </c>
      <c r="DK291" s="112">
        <f t="shared" si="752"/>
        <v>-6614888.0972796222</v>
      </c>
    </row>
    <row r="292" spans="2:115" x14ac:dyDescent="0.25">
      <c r="B292" s="129">
        <v>15</v>
      </c>
      <c r="C292" s="114">
        <f>+$D$77-(B292-0.5)*$G$270</f>
        <v>480.42159649261635</v>
      </c>
      <c r="D292" s="41">
        <f t="shared" si="774"/>
        <v>-525.26417592996575</v>
      </c>
      <c r="E292" s="41">
        <f t="shared" si="733"/>
        <v>794.23098255049399</v>
      </c>
      <c r="F292" s="41">
        <f t="shared" si="733"/>
        <v>647.72855650089514</v>
      </c>
      <c r="G292" s="41">
        <f t="shared" si="733"/>
        <v>1216.342606126407</v>
      </c>
      <c r="H292" s="41">
        <f t="shared" si="733"/>
        <v>4111.1797902575627</v>
      </c>
      <c r="I292" s="41">
        <f t="shared" si="733"/>
        <v>-2458.4602109076245</v>
      </c>
      <c r="J292" s="41">
        <f t="shared" si="733"/>
        <v>-905.18571411422954</v>
      </c>
      <c r="K292" s="121">
        <f t="shared" si="733"/>
        <v>-661.59953000736311</v>
      </c>
      <c r="L292" s="126">
        <f t="shared" si="775"/>
        <v>247.47648510128892</v>
      </c>
      <c r="M292" s="41">
        <f t="shared" si="734"/>
        <v>-619.98257982260122</v>
      </c>
      <c r="N292" s="41">
        <f t="shared" si="734"/>
        <v>-284.02000586817962</v>
      </c>
      <c r="O292" s="41">
        <f t="shared" si="734"/>
        <v>399.84602519868082</v>
      </c>
      <c r="P292" s="41">
        <f t="shared" si="734"/>
        <v>3338.4391292263076</v>
      </c>
      <c r="Q292" s="41">
        <f t="shared" si="734"/>
        <v>-2034.1961421956967</v>
      </c>
      <c r="R292" s="41">
        <f t="shared" si="734"/>
        <v>-698.13047803221298</v>
      </c>
      <c r="S292" s="112">
        <f t="shared" si="734"/>
        <v>-416.65055572904549</v>
      </c>
      <c r="T292" s="123">
        <f t="shared" si="776"/>
        <v>247.4764851012892</v>
      </c>
      <c r="U292" s="41">
        <f t="shared" si="735"/>
        <v>369.96691383856546</v>
      </c>
      <c r="V292" s="41">
        <f t="shared" si="735"/>
        <v>440.67332041887846</v>
      </c>
      <c r="W292" s="41">
        <f t="shared" si="735"/>
        <v>971.39363184808894</v>
      </c>
      <c r="X292" s="41">
        <f t="shared" si="735"/>
        <v>3338.4391292263081</v>
      </c>
      <c r="Y292" s="41">
        <f t="shared" si="735"/>
        <v>-1044.2466485345301</v>
      </c>
      <c r="Z292" s="41">
        <f t="shared" si="735"/>
        <v>26.562848254845214</v>
      </c>
      <c r="AA292" s="41">
        <f t="shared" si="735"/>
        <v>154.89705092036294</v>
      </c>
      <c r="AB292" s="53"/>
      <c r="AC292" s="126">
        <f t="shared" si="777"/>
        <v>-525.26417592996575</v>
      </c>
      <c r="AD292" s="41" t="str">
        <f t="shared" si="736"/>
        <v/>
      </c>
      <c r="AE292" s="41">
        <f t="shared" si="736"/>
        <v>647.72855650089514</v>
      </c>
      <c r="AF292" s="41" t="str">
        <f t="shared" si="736"/>
        <v/>
      </c>
      <c r="AG292" s="41" t="str">
        <f t="shared" si="736"/>
        <v/>
      </c>
      <c r="AH292" s="41" t="str">
        <f t="shared" si="736"/>
        <v/>
      </c>
      <c r="AI292" s="41" t="str">
        <f t="shared" si="736"/>
        <v/>
      </c>
      <c r="AJ292" s="112" t="str">
        <f t="shared" si="736"/>
        <v/>
      </c>
      <c r="AK292" s="126" t="str">
        <f t="shared" si="778"/>
        <v/>
      </c>
      <c r="AL292" s="41" t="str">
        <f t="shared" si="737"/>
        <v/>
      </c>
      <c r="AM292" s="41" t="str">
        <f t="shared" si="737"/>
        <v/>
      </c>
      <c r="AN292" s="41" t="str">
        <f t="shared" si="737"/>
        <v/>
      </c>
      <c r="AO292" s="41" t="str">
        <f t="shared" si="737"/>
        <v/>
      </c>
      <c r="AP292" s="41" t="str">
        <f t="shared" si="737"/>
        <v/>
      </c>
      <c r="AQ292" s="41" t="str">
        <f t="shared" si="737"/>
        <v/>
      </c>
      <c r="AR292" s="112" t="str">
        <f t="shared" si="737"/>
        <v/>
      </c>
      <c r="AS292" s="123">
        <f t="shared" si="779"/>
        <v>247.4764851012892</v>
      </c>
      <c r="AT292" s="41">
        <f t="shared" si="738"/>
        <v>369.96691383856546</v>
      </c>
      <c r="AU292" s="41" t="str">
        <f t="shared" si="738"/>
        <v/>
      </c>
      <c r="AV292" s="41" t="str">
        <f t="shared" si="738"/>
        <v/>
      </c>
      <c r="AW292" s="41" t="str">
        <f t="shared" si="738"/>
        <v/>
      </c>
      <c r="AX292" s="41" t="str">
        <f t="shared" si="738"/>
        <v/>
      </c>
      <c r="AY292" s="41" t="str">
        <f t="shared" si="738"/>
        <v/>
      </c>
      <c r="AZ292" s="41" t="str">
        <f t="shared" si="738"/>
        <v/>
      </c>
      <c r="BA292" s="53"/>
      <c r="BB292" s="147" cm="1">
        <f t="array" ref="BB292:BE292">IFERROR(_xlfn._xlws.SORT(_xlfn.UNIQUE(_xlfn._xlws.FILTER($AC292:$AZ292,ISNUMBER($AC292:$AZ292)),TRUE),,,TRUE),"")</f>
        <v>-525.26417592996575</v>
      </c>
      <c r="BC292" s="51">
        <v>247.4764851012892</v>
      </c>
      <c r="BD292" s="51">
        <v>369.96691383856546</v>
      </c>
      <c r="BE292" s="51">
        <v>647.72855650089514</v>
      </c>
      <c r="BF292" s="51"/>
      <c r="BG292" s="51"/>
      <c r="BH292" s="51"/>
      <c r="BI292" s="51"/>
      <c r="BJ292" s="51">
        <f t="shared" si="780"/>
        <v>480.42159649261635</v>
      </c>
      <c r="BK292" s="51">
        <f t="shared" si="739"/>
        <v>480.42159649261635</v>
      </c>
      <c r="BL292" s="51">
        <f t="shared" si="739"/>
        <v>480.42159649261635</v>
      </c>
      <c r="BM292" s="51">
        <f t="shared" si="739"/>
        <v>480.42159649261635</v>
      </c>
      <c r="BN292" s="51" t="str">
        <f t="shared" si="739"/>
        <v/>
      </c>
      <c r="BO292" s="51" t="str">
        <f t="shared" si="739"/>
        <v/>
      </c>
      <c r="BP292" s="51" t="str">
        <f t="shared" si="739"/>
        <v/>
      </c>
      <c r="BQ292" s="148" t="str">
        <f t="shared" si="739"/>
        <v/>
      </c>
      <c r="BR292" s="170">
        <f t="shared" si="753"/>
        <v>4</v>
      </c>
      <c r="BS292" s="172">
        <f t="shared" si="754"/>
        <v>772.74066103125494</v>
      </c>
      <c r="BT292" s="172" t="str">
        <f t="shared" si="740"/>
        <v>hole</v>
      </c>
      <c r="BU292" s="172">
        <f t="shared" si="740"/>
        <v>277.76164266232968</v>
      </c>
      <c r="BV292" s="172">
        <f t="shared" si="740"/>
        <v>0</v>
      </c>
      <c r="BW292" s="172">
        <f t="shared" si="740"/>
        <v>0</v>
      </c>
      <c r="BX292" s="172">
        <f t="shared" si="740"/>
        <v>0</v>
      </c>
      <c r="BY292" s="173">
        <f t="shared" si="740"/>
        <v>0</v>
      </c>
      <c r="BZ292" s="123" cm="1">
        <f t="array" ref="BZ292">IF(ISEVEN(BR292),SUM(BS292:BY292),SUM(ABS(BS292:BY292)))</f>
        <v>1050.5023036935845</v>
      </c>
      <c r="CA292" s="112">
        <f t="shared" si="755"/>
        <v>17495.164916180584</v>
      </c>
      <c r="CB292" s="126">
        <f t="shared" si="756"/>
        <v>-138.89384541433827</v>
      </c>
      <c r="CC292" s="41">
        <f t="shared" si="741"/>
        <v>0</v>
      </c>
      <c r="CD292" s="41">
        <f t="shared" si="741"/>
        <v>508.8477351697303</v>
      </c>
      <c r="CE292" s="41">
        <f t="shared" si="741"/>
        <v>0</v>
      </c>
      <c r="CF292" s="41">
        <f t="shared" si="741"/>
        <v>0</v>
      </c>
      <c r="CG292" s="41">
        <f t="shared" si="741"/>
        <v>0</v>
      </c>
      <c r="CH292" s="112">
        <f t="shared" si="741"/>
        <v>0</v>
      </c>
      <c r="CI292" s="196">
        <f t="shared" si="757"/>
        <v>32.374475284369993</v>
      </c>
      <c r="CJ292" s="2">
        <f t="shared" si="758"/>
        <v>480.42159649261635</v>
      </c>
      <c r="CK292" s="200">
        <f t="shared" ref="CK292" si="877">(CI292-xc)*COS(RADIANS(p)) + (CJ292-yc)*SIN(RADIANS(p))</f>
        <v>155.6136006405776</v>
      </c>
      <c r="CL292" s="201">
        <f t="shared" ref="CL292:CL323" si="878">-(CI292-xc)*SIN(RADIANS(p)) +(CJ292-yc)*COS(RADIANS(p))</f>
        <v>455.672496780448</v>
      </c>
      <c r="CN292" s="126">
        <f t="shared" ref="CN292:CN323" si="879">+C292-yc</f>
        <v>480.42159649261635</v>
      </c>
      <c r="CO292" s="50">
        <f t="shared" si="762"/>
        <v>4.0150088633936921E-3</v>
      </c>
      <c r="CP292" s="40">
        <f t="shared" si="763"/>
        <v>25.5</v>
      </c>
      <c r="CQ292" s="41">
        <f t="shared" si="764"/>
        <v>446126.70536260487</v>
      </c>
      <c r="CR292" s="41">
        <f t="shared" ref="CR292:CR340" si="880">+CQ292*COS(RADIANS(p))</f>
        <v>430925.30650699383</v>
      </c>
      <c r="CS292" s="41">
        <f t="shared" ref="CS292:CS340" si="881">+CQ292*SIN(RADIANS(p))</f>
        <v>115466.08787668301</v>
      </c>
      <c r="CT292" s="41">
        <f t="shared" si="767"/>
        <v>196360810.34192172</v>
      </c>
      <c r="CU292" s="112">
        <f t="shared" si="768"/>
        <v>17968093.68637199</v>
      </c>
      <c r="CW292" s="21">
        <v>15</v>
      </c>
      <c r="CX292" s="41">
        <v>32</v>
      </c>
      <c r="CY292" s="41">
        <v>465.7746985564346</v>
      </c>
      <c r="CZ292" s="51">
        <f t="shared" ref="CZ292" si="882">CY292-yc</f>
        <v>465.7746985564346</v>
      </c>
      <c r="DA292" s="50">
        <f t="shared" si="770"/>
        <v>3.9569633630257735E-3</v>
      </c>
      <c r="DB292" s="40">
        <f t="shared" si="746"/>
        <v>791.39267260515464</v>
      </c>
      <c r="DC292" s="40">
        <f t="shared" si="747"/>
        <v>25.5</v>
      </c>
      <c r="DD292" s="51">
        <f t="shared" si="748"/>
        <v>374.5</v>
      </c>
      <c r="DE292" s="39">
        <f t="shared" si="771"/>
        <v>301190.77088496066</v>
      </c>
      <c r="DF292" s="41">
        <v>680</v>
      </c>
      <c r="DG292" s="51">
        <v>300</v>
      </c>
      <c r="DH292" s="41">
        <f t="shared" ref="DH292:DH309" si="883">+DE292*COS(RADIANS(p))</f>
        <v>290927.94423769705</v>
      </c>
      <c r="DI292" s="41">
        <f t="shared" ref="DI292:DI309" si="884">+DE292*SIN(RADIANS(p))</f>
        <v>77953.907714137618</v>
      </c>
      <c r="DJ292" s="41">
        <f t="shared" si="751"/>
        <v>87278383.271309122</v>
      </c>
      <c r="DK292" s="112">
        <f t="shared" si="752"/>
        <v>53008657.245613582</v>
      </c>
    </row>
    <row r="293" spans="2:115" x14ac:dyDescent="0.25">
      <c r="B293" s="129">
        <v>16</v>
      </c>
      <c r="C293" s="114">
        <f>+$D$77-(B293-0.5)*$G$270</f>
        <v>463.76750172798114</v>
      </c>
      <c r="D293" s="41">
        <f t="shared" si="774"/>
        <v>-587.41810374565125</v>
      </c>
      <c r="E293" s="41">
        <f t="shared" si="733"/>
        <v>823.07672083690898</v>
      </c>
      <c r="F293" s="41">
        <f t="shared" si="733"/>
        <v>652.19100774375056</v>
      </c>
      <c r="G293" s="41">
        <f t="shared" si="733"/>
        <v>1206.7273600309352</v>
      </c>
      <c r="H293" s="41">
        <f t="shared" si="733"/>
        <v>4049.0258624418771</v>
      </c>
      <c r="I293" s="41">
        <f t="shared" si="733"/>
        <v>-2429.6144726212096</v>
      </c>
      <c r="J293" s="41">
        <f t="shared" si="733"/>
        <v>-900.72326287137412</v>
      </c>
      <c r="K293" s="121">
        <f t="shared" si="733"/>
        <v>-671.214776102835</v>
      </c>
      <c r="L293" s="126">
        <f t="shared" si="775"/>
        <v>185.32255728560349</v>
      </c>
      <c r="M293" s="41">
        <f t="shared" si="734"/>
        <v>-591.13684153618624</v>
      </c>
      <c r="N293" s="41">
        <f t="shared" si="734"/>
        <v>-279.55755462532426</v>
      </c>
      <c r="O293" s="41">
        <f t="shared" si="734"/>
        <v>390.23077910320916</v>
      </c>
      <c r="P293" s="41">
        <f t="shared" si="734"/>
        <v>3276.2852014106229</v>
      </c>
      <c r="Q293" s="41">
        <f t="shared" si="734"/>
        <v>-2005.3504039092818</v>
      </c>
      <c r="R293" s="41">
        <f t="shared" si="734"/>
        <v>-693.66802678935755</v>
      </c>
      <c r="S293" s="112">
        <f t="shared" si="734"/>
        <v>-426.26580182451715</v>
      </c>
      <c r="T293" s="123">
        <f t="shared" si="776"/>
        <v>185.32255728560378</v>
      </c>
      <c r="U293" s="41">
        <f t="shared" si="735"/>
        <v>398.81265212498045</v>
      </c>
      <c r="V293" s="41">
        <f t="shared" si="735"/>
        <v>445.13577166173388</v>
      </c>
      <c r="W293" s="41">
        <f t="shared" si="735"/>
        <v>961.7783857526174</v>
      </c>
      <c r="X293" s="41">
        <f t="shared" si="735"/>
        <v>3276.2852014106229</v>
      </c>
      <c r="Y293" s="41">
        <f t="shared" si="735"/>
        <v>-1015.4009102481152</v>
      </c>
      <c r="Z293" s="41">
        <f t="shared" si="735"/>
        <v>31.025299497700598</v>
      </c>
      <c r="AA293" s="41">
        <f t="shared" si="735"/>
        <v>145.28180482489128</v>
      </c>
      <c r="AB293" s="53"/>
      <c r="AC293" s="126">
        <f t="shared" si="777"/>
        <v>-587.41810374565125</v>
      </c>
      <c r="AD293" s="41" t="str">
        <f t="shared" si="736"/>
        <v/>
      </c>
      <c r="AE293" s="41">
        <f t="shared" si="736"/>
        <v>652.19100774375056</v>
      </c>
      <c r="AF293" s="41" t="str">
        <f t="shared" si="736"/>
        <v/>
      </c>
      <c r="AG293" s="41" t="str">
        <f t="shared" si="736"/>
        <v/>
      </c>
      <c r="AH293" s="41" t="str">
        <f t="shared" si="736"/>
        <v/>
      </c>
      <c r="AI293" s="41" t="str">
        <f t="shared" si="736"/>
        <v/>
      </c>
      <c r="AJ293" s="112" t="str">
        <f t="shared" si="736"/>
        <v/>
      </c>
      <c r="AK293" s="126" t="str">
        <f t="shared" si="778"/>
        <v/>
      </c>
      <c r="AL293" s="41" t="str">
        <f t="shared" si="737"/>
        <v/>
      </c>
      <c r="AM293" s="41" t="str">
        <f t="shared" si="737"/>
        <v/>
      </c>
      <c r="AN293" s="41" t="str">
        <f t="shared" si="737"/>
        <v/>
      </c>
      <c r="AO293" s="41" t="str">
        <f t="shared" si="737"/>
        <v/>
      </c>
      <c r="AP293" s="41" t="str">
        <f t="shared" si="737"/>
        <v/>
      </c>
      <c r="AQ293" s="41" t="str">
        <f t="shared" si="737"/>
        <v/>
      </c>
      <c r="AR293" s="112" t="str">
        <f t="shared" si="737"/>
        <v/>
      </c>
      <c r="AS293" s="123">
        <f t="shared" si="779"/>
        <v>185.32255728560378</v>
      </c>
      <c r="AT293" s="41">
        <f t="shared" si="738"/>
        <v>398.81265212498045</v>
      </c>
      <c r="AU293" s="41" t="str">
        <f t="shared" si="738"/>
        <v/>
      </c>
      <c r="AV293" s="41" t="str">
        <f t="shared" si="738"/>
        <v/>
      </c>
      <c r="AW293" s="41" t="str">
        <f t="shared" si="738"/>
        <v/>
      </c>
      <c r="AX293" s="41" t="str">
        <f t="shared" si="738"/>
        <v/>
      </c>
      <c r="AY293" s="41" t="str">
        <f t="shared" si="738"/>
        <v/>
      </c>
      <c r="AZ293" s="41" t="str">
        <f t="shared" si="738"/>
        <v/>
      </c>
      <c r="BA293" s="53"/>
      <c r="BB293" s="147" cm="1">
        <f t="array" ref="BB293:BE293">IFERROR(_xlfn._xlws.SORT(_xlfn.UNIQUE(_xlfn._xlws.FILTER($AC293:$AZ293,ISNUMBER($AC293:$AZ293)),TRUE),,,TRUE),"")</f>
        <v>-587.41810374565125</v>
      </c>
      <c r="BC293" s="51">
        <v>185.32255728560378</v>
      </c>
      <c r="BD293" s="51">
        <v>398.81265212498045</v>
      </c>
      <c r="BE293" s="51">
        <v>652.19100774375056</v>
      </c>
      <c r="BF293" s="51"/>
      <c r="BG293" s="51"/>
      <c r="BH293" s="51"/>
      <c r="BI293" s="51"/>
      <c r="BJ293" s="51">
        <f t="shared" si="780"/>
        <v>463.76750172798114</v>
      </c>
      <c r="BK293" s="51">
        <f t="shared" si="739"/>
        <v>463.76750172798114</v>
      </c>
      <c r="BL293" s="51">
        <f t="shared" si="739"/>
        <v>463.76750172798114</v>
      </c>
      <c r="BM293" s="51">
        <f t="shared" si="739"/>
        <v>463.76750172798114</v>
      </c>
      <c r="BN293" s="51" t="str">
        <f t="shared" si="739"/>
        <v/>
      </c>
      <c r="BO293" s="51" t="str">
        <f t="shared" si="739"/>
        <v/>
      </c>
      <c r="BP293" s="51" t="str">
        <f t="shared" si="739"/>
        <v/>
      </c>
      <c r="BQ293" s="148" t="str">
        <f t="shared" si="739"/>
        <v/>
      </c>
      <c r="BR293" s="170">
        <f t="shared" si="753"/>
        <v>4</v>
      </c>
      <c r="BS293" s="172">
        <f t="shared" si="754"/>
        <v>772.74066103125506</v>
      </c>
      <c r="BT293" s="172" t="str">
        <f t="shared" si="740"/>
        <v>hole</v>
      </c>
      <c r="BU293" s="172">
        <f t="shared" si="740"/>
        <v>253.37835561877012</v>
      </c>
      <c r="BV293" s="172">
        <f t="shared" si="740"/>
        <v>0</v>
      </c>
      <c r="BW293" s="172">
        <f t="shared" si="740"/>
        <v>0</v>
      </c>
      <c r="BX293" s="172">
        <f t="shared" si="740"/>
        <v>0</v>
      </c>
      <c r="BY293" s="173">
        <f t="shared" si="740"/>
        <v>0</v>
      </c>
      <c r="BZ293" s="123" cm="1">
        <f t="array" ref="BZ293">IF(ISEVEN(BR293),SUM(BS293:BY293),SUM(ABS(BS293:BY293)))</f>
        <v>1026.1190166500251</v>
      </c>
      <c r="CA293" s="112">
        <f t="shared" si="755"/>
        <v>17089.083343083843</v>
      </c>
      <c r="CB293" s="126">
        <f t="shared" si="756"/>
        <v>-201.04777323002372</v>
      </c>
      <c r="CC293" s="41">
        <f t="shared" si="741"/>
        <v>0</v>
      </c>
      <c r="CD293" s="41">
        <f t="shared" si="741"/>
        <v>525.50182993436556</v>
      </c>
      <c r="CE293" s="41">
        <f t="shared" si="741"/>
        <v>0</v>
      </c>
      <c r="CF293" s="41">
        <f t="shared" si="741"/>
        <v>0</v>
      </c>
      <c r="CG293" s="41">
        <f t="shared" si="741"/>
        <v>0</v>
      </c>
      <c r="CH293" s="112">
        <f t="shared" si="741"/>
        <v>0</v>
      </c>
      <c r="CI293" s="196">
        <f t="shared" si="757"/>
        <v>-21.641738707567807</v>
      </c>
      <c r="CJ293" s="2">
        <f t="shared" si="758"/>
        <v>463.76750172798114</v>
      </c>
      <c r="CK293" s="200">
        <f t="shared" ref="CK293" si="885">(CI293-xc)*COS(RADIANS(p)) + (CJ293-yc)*SIN(RADIANS(p))</f>
        <v>99.127547603378162</v>
      </c>
      <c r="CL293" s="201">
        <f t="shared" ref="CL293:CL324" si="886">-(CI293-xc)*SIN(RADIANS(p)) +(CJ293-yc)*COS(RADIANS(p))</f>
        <v>453.56630145926806</v>
      </c>
      <c r="CN293" s="126">
        <f t="shared" ref="CN293:CN324" si="887">+C293-yc</f>
        <v>463.76750172798114</v>
      </c>
      <c r="CO293" s="50">
        <f t="shared" si="762"/>
        <v>3.949008863393692E-3</v>
      </c>
      <c r="CP293" s="40">
        <f t="shared" si="763"/>
        <v>25.5</v>
      </c>
      <c r="CQ293" s="41">
        <f t="shared" si="764"/>
        <v>435771.62524863798</v>
      </c>
      <c r="CR293" s="41">
        <f t="shared" ref="CR293:CR341" si="888">+CQ293*COS(RADIANS(p))</f>
        <v>420923.06719162088</v>
      </c>
      <c r="CS293" s="41">
        <f t="shared" ref="CS293:CS341" si="889">+CQ293*SIN(RADIANS(p))</f>
        <v>112785.99592962601</v>
      </c>
      <c r="CT293" s="41">
        <f t="shared" si="767"/>
        <v>190916518.78499445</v>
      </c>
      <c r="CU293" s="112">
        <f t="shared" si="768"/>
        <v>11180199.180508418</v>
      </c>
      <c r="CW293" s="21">
        <v>16</v>
      </c>
      <c r="CX293" s="41">
        <v>32</v>
      </c>
      <c r="CY293" s="41">
        <v>272.58953329862095</v>
      </c>
      <c r="CZ293" s="51">
        <f t="shared" ref="CZ293" si="890">CY293-yc</f>
        <v>272.58953329862095</v>
      </c>
      <c r="DA293" s="50">
        <f t="shared" si="770"/>
        <v>3.1913726126902679E-3</v>
      </c>
      <c r="DB293" s="40">
        <f t="shared" si="746"/>
        <v>638.27452253805359</v>
      </c>
      <c r="DC293" s="40">
        <f t="shared" si="747"/>
        <v>25.5</v>
      </c>
      <c r="DD293" s="51">
        <f t="shared" si="748"/>
        <v>374.5</v>
      </c>
      <c r="DE293" s="39">
        <f t="shared" si="771"/>
        <v>301190.77088496066</v>
      </c>
      <c r="DF293" s="41">
        <v>680</v>
      </c>
      <c r="DG293" s="51">
        <v>100</v>
      </c>
      <c r="DH293" s="41">
        <f t="shared" ref="DH293:DH310" si="891">+DE293*COS(RADIANS(p))</f>
        <v>290927.94423769705</v>
      </c>
      <c r="DI293" s="41">
        <f t="shared" ref="DI293:DI310" si="892">+DE293*SIN(RADIANS(p))</f>
        <v>77953.907714137618</v>
      </c>
      <c r="DJ293" s="41">
        <f t="shared" si="751"/>
        <v>29092794.423769705</v>
      </c>
      <c r="DK293" s="112">
        <f t="shared" si="752"/>
        <v>53008657.245613582</v>
      </c>
    </row>
    <row r="294" spans="2:115" x14ac:dyDescent="0.25">
      <c r="B294" s="129">
        <v>17</v>
      </c>
      <c r="C294" s="114">
        <f>+$D$77-(B294-0.5)*$G$270</f>
        <v>447.11340696334588</v>
      </c>
      <c r="D294" s="41">
        <f t="shared" si="774"/>
        <v>-649.57203156133687</v>
      </c>
      <c r="E294" s="41">
        <f t="shared" si="733"/>
        <v>851.92245912332407</v>
      </c>
      <c r="F294" s="41">
        <f t="shared" si="733"/>
        <v>656.65345898660587</v>
      </c>
      <c r="G294" s="41">
        <f t="shared" si="733"/>
        <v>1197.1121139354636</v>
      </c>
      <c r="H294" s="41">
        <f t="shared" si="733"/>
        <v>3986.8719346261923</v>
      </c>
      <c r="I294" s="41">
        <f t="shared" si="733"/>
        <v>-2400.7687343347943</v>
      </c>
      <c r="J294" s="41">
        <f t="shared" si="733"/>
        <v>-896.2608116285187</v>
      </c>
      <c r="K294" s="121">
        <f t="shared" si="733"/>
        <v>-680.83002219830666</v>
      </c>
      <c r="L294" s="126">
        <f t="shared" si="775"/>
        <v>123.16862946991782</v>
      </c>
      <c r="M294" s="41">
        <f t="shared" si="734"/>
        <v>-562.29110324977114</v>
      </c>
      <c r="N294" s="41">
        <f t="shared" si="734"/>
        <v>-275.09510338246889</v>
      </c>
      <c r="O294" s="41">
        <f t="shared" si="734"/>
        <v>380.61553300773744</v>
      </c>
      <c r="P294" s="41">
        <f t="shared" si="734"/>
        <v>3214.1312735949368</v>
      </c>
      <c r="Q294" s="41">
        <f t="shared" si="734"/>
        <v>-1976.5046656228667</v>
      </c>
      <c r="R294" s="41">
        <f t="shared" si="734"/>
        <v>-689.20557554650213</v>
      </c>
      <c r="S294" s="112">
        <f t="shared" si="734"/>
        <v>-435.88104791998887</v>
      </c>
      <c r="T294" s="123">
        <f t="shared" si="776"/>
        <v>123.16862946991809</v>
      </c>
      <c r="U294" s="41">
        <f t="shared" si="735"/>
        <v>427.65839041139554</v>
      </c>
      <c r="V294" s="41">
        <f t="shared" si="735"/>
        <v>449.59822290458931</v>
      </c>
      <c r="W294" s="41">
        <f t="shared" si="735"/>
        <v>952.16313965714562</v>
      </c>
      <c r="X294" s="41">
        <f t="shared" si="735"/>
        <v>3214.1312735949368</v>
      </c>
      <c r="Y294" s="41">
        <f t="shared" si="735"/>
        <v>-986.55517196170024</v>
      </c>
      <c r="Z294" s="41">
        <f t="shared" si="735"/>
        <v>35.48775074055601</v>
      </c>
      <c r="AA294" s="41">
        <f t="shared" si="735"/>
        <v>135.66655872941956</v>
      </c>
      <c r="AB294" s="53"/>
      <c r="AC294" s="126">
        <f t="shared" si="777"/>
        <v>-649.57203156133687</v>
      </c>
      <c r="AD294" s="41" t="str">
        <f t="shared" si="736"/>
        <v/>
      </c>
      <c r="AE294" s="41">
        <f t="shared" si="736"/>
        <v>656.65345898660587</v>
      </c>
      <c r="AF294" s="41" t="str">
        <f t="shared" si="736"/>
        <v/>
      </c>
      <c r="AG294" s="41" t="str">
        <f t="shared" si="736"/>
        <v/>
      </c>
      <c r="AH294" s="41" t="str">
        <f t="shared" si="736"/>
        <v/>
      </c>
      <c r="AI294" s="41" t="str">
        <f t="shared" si="736"/>
        <v/>
      </c>
      <c r="AJ294" s="112" t="str">
        <f t="shared" si="736"/>
        <v/>
      </c>
      <c r="AK294" s="126" t="str">
        <f t="shared" si="778"/>
        <v/>
      </c>
      <c r="AL294" s="41" t="str">
        <f t="shared" si="737"/>
        <v/>
      </c>
      <c r="AM294" s="41" t="str">
        <f t="shared" si="737"/>
        <v/>
      </c>
      <c r="AN294" s="41" t="str">
        <f t="shared" si="737"/>
        <v/>
      </c>
      <c r="AO294" s="41" t="str">
        <f t="shared" si="737"/>
        <v/>
      </c>
      <c r="AP294" s="41" t="str">
        <f t="shared" si="737"/>
        <v/>
      </c>
      <c r="AQ294" s="41" t="str">
        <f t="shared" si="737"/>
        <v/>
      </c>
      <c r="AR294" s="112" t="str">
        <f t="shared" si="737"/>
        <v/>
      </c>
      <c r="AS294" s="123" t="str">
        <f t="shared" si="779"/>
        <v/>
      </c>
      <c r="AT294" s="41">
        <f t="shared" si="738"/>
        <v>427.65839041139554</v>
      </c>
      <c r="AU294" s="41" t="str">
        <f t="shared" si="738"/>
        <v/>
      </c>
      <c r="AV294" s="41" t="str">
        <f t="shared" si="738"/>
        <v/>
      </c>
      <c r="AW294" s="41" t="str">
        <f t="shared" si="738"/>
        <v/>
      </c>
      <c r="AX294" s="41" t="str">
        <f t="shared" si="738"/>
        <v/>
      </c>
      <c r="AY294" s="41" t="str">
        <f t="shared" si="738"/>
        <v/>
      </c>
      <c r="AZ294" s="41">
        <f t="shared" si="738"/>
        <v>135.66655872941956</v>
      </c>
      <c r="BA294" s="53"/>
      <c r="BB294" s="147" cm="1">
        <f t="array" ref="BB294:BE294">IFERROR(_xlfn._xlws.SORT(_xlfn.UNIQUE(_xlfn._xlws.FILTER($AC294:$AZ294,ISNUMBER($AC294:$AZ294)),TRUE),,,TRUE),"")</f>
        <v>-649.57203156133687</v>
      </c>
      <c r="BC294" s="51">
        <v>135.66655872941956</v>
      </c>
      <c r="BD294" s="51">
        <v>427.65839041139554</v>
      </c>
      <c r="BE294" s="51">
        <v>656.65345898660587</v>
      </c>
      <c r="BF294" s="51"/>
      <c r="BG294" s="51"/>
      <c r="BH294" s="51"/>
      <c r="BI294" s="51"/>
      <c r="BJ294" s="51">
        <f t="shared" si="780"/>
        <v>447.11340696334588</v>
      </c>
      <c r="BK294" s="51">
        <f t="shared" si="739"/>
        <v>447.11340696334588</v>
      </c>
      <c r="BL294" s="51">
        <f t="shared" si="739"/>
        <v>447.11340696334588</v>
      </c>
      <c r="BM294" s="51">
        <f t="shared" si="739"/>
        <v>447.11340696334588</v>
      </c>
      <c r="BN294" s="51" t="str">
        <f t="shared" si="739"/>
        <v/>
      </c>
      <c r="BO294" s="51" t="str">
        <f t="shared" si="739"/>
        <v/>
      </c>
      <c r="BP294" s="51" t="str">
        <f t="shared" si="739"/>
        <v/>
      </c>
      <c r="BQ294" s="148" t="str">
        <f t="shared" si="739"/>
        <v/>
      </c>
      <c r="BR294" s="170">
        <f t="shared" si="753"/>
        <v>4</v>
      </c>
      <c r="BS294" s="172">
        <f t="shared" si="754"/>
        <v>785.23859029075641</v>
      </c>
      <c r="BT294" s="172" t="str">
        <f t="shared" si="740"/>
        <v>hole</v>
      </c>
      <c r="BU294" s="172">
        <f t="shared" si="740"/>
        <v>228.99506857521033</v>
      </c>
      <c r="BV294" s="172">
        <f t="shared" si="740"/>
        <v>0</v>
      </c>
      <c r="BW294" s="172">
        <f t="shared" si="740"/>
        <v>0</v>
      </c>
      <c r="BX294" s="172">
        <f t="shared" si="740"/>
        <v>0</v>
      </c>
      <c r="BY294" s="173">
        <f t="shared" si="740"/>
        <v>0</v>
      </c>
      <c r="BZ294" s="123" cm="1">
        <f t="array" ref="BZ294">IF(ISEVEN(BR294),SUM(BS294:BY294),SUM(ABS(BS294:BY294)))</f>
        <v>1014.2336588659667</v>
      </c>
      <c r="CA294" s="112">
        <f t="shared" si="755"/>
        <v>16891.14346823654</v>
      </c>
      <c r="CB294" s="126">
        <f t="shared" si="756"/>
        <v>-256.95273641595867</v>
      </c>
      <c r="CC294" s="41">
        <f t="shared" si="741"/>
        <v>0</v>
      </c>
      <c r="CD294" s="41">
        <f t="shared" si="741"/>
        <v>542.15592469900071</v>
      </c>
      <c r="CE294" s="41">
        <f t="shared" si="741"/>
        <v>0</v>
      </c>
      <c r="CF294" s="41">
        <f t="shared" si="741"/>
        <v>0</v>
      </c>
      <c r="CG294" s="41">
        <f t="shared" si="741"/>
        <v>0</v>
      </c>
      <c r="CH294" s="112">
        <f t="shared" si="741"/>
        <v>0</v>
      </c>
      <c r="CI294" s="196">
        <f t="shared" si="757"/>
        <v>-76.528885312780645</v>
      </c>
      <c r="CJ294" s="2">
        <f t="shared" si="758"/>
        <v>447.11340696334588</v>
      </c>
      <c r="CK294" s="200">
        <f t="shared" ref="CK294" si="893">(CI294-xc)*COS(RADIANS(p)) + (CJ294-yc)*SIN(RADIANS(p))</f>
        <v>41.80023826205894</v>
      </c>
      <c r="CL294" s="201">
        <f t="shared" ref="CL294:CL325" si="894">-(CI294-xc)*SIN(RADIANS(p)) +(CJ294-yc)*COS(RADIANS(p))</f>
        <v>451.68552008540456</v>
      </c>
      <c r="CN294" s="126">
        <f t="shared" ref="CN294:CN325" si="895">+C294-yc</f>
        <v>447.11340696334588</v>
      </c>
      <c r="CO294" s="50">
        <f t="shared" si="762"/>
        <v>3.8830088633936923E-3</v>
      </c>
      <c r="CP294" s="40">
        <f t="shared" si="763"/>
        <v>25.5</v>
      </c>
      <c r="CQ294" s="41">
        <f t="shared" si="764"/>
        <v>430724.15844003175</v>
      </c>
      <c r="CR294" s="41">
        <f t="shared" ref="CR294:CR342" si="896">+CQ294*COS(RADIANS(p))</f>
        <v>416047.58864385122</v>
      </c>
      <c r="CS294" s="41">
        <f t="shared" ref="CS294:CS342" si="897">+CQ294*SIN(RADIANS(p))</f>
        <v>111479.61539003586</v>
      </c>
      <c r="CT294" s="41">
        <f t="shared" si="767"/>
        <v>187922671.4568764</v>
      </c>
      <c r="CU294" s="112">
        <f t="shared" si="768"/>
        <v>4659874.484666192</v>
      </c>
      <c r="CW294" s="21">
        <v>17</v>
      </c>
      <c r="CX294" s="41">
        <v>32</v>
      </c>
      <c r="CY294" s="41">
        <v>79.40436804080727</v>
      </c>
      <c r="CZ294" s="51">
        <f t="shared" ref="CZ294" si="898">CY294-yc</f>
        <v>79.40436804080727</v>
      </c>
      <c r="DA294" s="50">
        <f t="shared" si="770"/>
        <v>2.4257818623547624E-3</v>
      </c>
      <c r="DB294" s="40">
        <f t="shared" si="746"/>
        <v>485.15637247095248</v>
      </c>
      <c r="DC294" s="40">
        <f t="shared" si="747"/>
        <v>25.5</v>
      </c>
      <c r="DD294" s="51">
        <f t="shared" si="748"/>
        <v>374.5</v>
      </c>
      <c r="DE294" s="39">
        <f t="shared" si="771"/>
        <v>301190.77088496066</v>
      </c>
      <c r="DF294" s="41">
        <v>680</v>
      </c>
      <c r="DG294" s="51">
        <v>-100</v>
      </c>
      <c r="DH294" s="41">
        <f t="shared" ref="DH294:DH311" si="899">+DE294*COS(RADIANS(p))</f>
        <v>290927.94423769705</v>
      </c>
      <c r="DI294" s="41">
        <f t="shared" ref="DI294:DI311" si="900">+DE294*SIN(RADIANS(p))</f>
        <v>77953.907714137618</v>
      </c>
      <c r="DJ294" s="41">
        <f t="shared" si="751"/>
        <v>-29092794.423769705</v>
      </c>
      <c r="DK294" s="112">
        <f t="shared" si="752"/>
        <v>53008657.245613582</v>
      </c>
    </row>
    <row r="295" spans="2:115" x14ac:dyDescent="0.25">
      <c r="B295" s="129">
        <v>18</v>
      </c>
      <c r="C295" s="114">
        <f>+$D$77-(B295-0.5)*$G$270</f>
        <v>430.45931219871068</v>
      </c>
      <c r="D295" s="41">
        <f t="shared" si="774"/>
        <v>-711.72595937702238</v>
      </c>
      <c r="E295" s="41">
        <f t="shared" si="733"/>
        <v>880.76819740973906</v>
      </c>
      <c r="F295" s="41">
        <f t="shared" si="733"/>
        <v>661.11591022946129</v>
      </c>
      <c r="G295" s="41">
        <f t="shared" si="733"/>
        <v>1187.4968678399916</v>
      </c>
      <c r="H295" s="41">
        <f t="shared" si="733"/>
        <v>3924.7180068105063</v>
      </c>
      <c r="I295" s="41">
        <f t="shared" si="733"/>
        <v>-2371.9229960483794</v>
      </c>
      <c r="J295" s="41">
        <f t="shared" si="733"/>
        <v>-891.79836038566339</v>
      </c>
      <c r="K295" s="121">
        <f t="shared" si="733"/>
        <v>-690.44526829377833</v>
      </c>
      <c r="L295" s="126">
        <f t="shared" si="775"/>
        <v>61.014701654232397</v>
      </c>
      <c r="M295" s="41">
        <f t="shared" si="734"/>
        <v>-533.44536496335604</v>
      </c>
      <c r="N295" s="41">
        <f t="shared" si="734"/>
        <v>-270.63265213961347</v>
      </c>
      <c r="O295" s="41">
        <f t="shared" si="734"/>
        <v>371.00028691226578</v>
      </c>
      <c r="P295" s="41">
        <f t="shared" si="734"/>
        <v>3151.9773457792512</v>
      </c>
      <c r="Q295" s="41">
        <f t="shared" si="734"/>
        <v>-1947.6589273364514</v>
      </c>
      <c r="R295" s="41">
        <f t="shared" si="734"/>
        <v>-684.74312430364671</v>
      </c>
      <c r="S295" s="112">
        <f t="shared" si="734"/>
        <v>-445.49629401546053</v>
      </c>
      <c r="T295" s="123">
        <f t="shared" si="776"/>
        <v>61.014701654232681</v>
      </c>
      <c r="U295" s="41">
        <f t="shared" si="735"/>
        <v>456.50412869781064</v>
      </c>
      <c r="V295" s="41">
        <f t="shared" si="735"/>
        <v>454.06067414744467</v>
      </c>
      <c r="W295" s="41">
        <f t="shared" si="735"/>
        <v>942.54789356167396</v>
      </c>
      <c r="X295" s="41">
        <f t="shared" si="735"/>
        <v>3151.9773457792521</v>
      </c>
      <c r="Y295" s="41">
        <f t="shared" si="735"/>
        <v>-957.70943367528503</v>
      </c>
      <c r="Z295" s="41">
        <f t="shared" si="735"/>
        <v>39.950201983411418</v>
      </c>
      <c r="AA295" s="41">
        <f t="shared" si="735"/>
        <v>126.0513126339479</v>
      </c>
      <c r="AB295" s="53"/>
      <c r="AC295" s="126" t="str">
        <f t="shared" si="777"/>
        <v/>
      </c>
      <c r="AD295" s="41" t="str">
        <f t="shared" si="736"/>
        <v/>
      </c>
      <c r="AE295" s="41">
        <f t="shared" si="736"/>
        <v>661.11591022946129</v>
      </c>
      <c r="AF295" s="41" t="str">
        <f t="shared" si="736"/>
        <v/>
      </c>
      <c r="AG295" s="41" t="str">
        <f t="shared" si="736"/>
        <v/>
      </c>
      <c r="AH295" s="41" t="str">
        <f t="shared" si="736"/>
        <v/>
      </c>
      <c r="AI295" s="41" t="str">
        <f t="shared" si="736"/>
        <v/>
      </c>
      <c r="AJ295" s="112">
        <f t="shared" si="736"/>
        <v>-690.44526829377833</v>
      </c>
      <c r="AK295" s="126" t="str">
        <f t="shared" si="778"/>
        <v/>
      </c>
      <c r="AL295" s="41" t="str">
        <f t="shared" si="737"/>
        <v/>
      </c>
      <c r="AM295" s="41" t="str">
        <f t="shared" si="737"/>
        <v/>
      </c>
      <c r="AN295" s="41" t="str">
        <f t="shared" si="737"/>
        <v/>
      </c>
      <c r="AO295" s="41" t="str">
        <f t="shared" si="737"/>
        <v/>
      </c>
      <c r="AP295" s="41" t="str">
        <f t="shared" si="737"/>
        <v/>
      </c>
      <c r="AQ295" s="41" t="str">
        <f t="shared" si="737"/>
        <v/>
      </c>
      <c r="AR295" s="112" t="str">
        <f t="shared" si="737"/>
        <v/>
      </c>
      <c r="AS295" s="123" t="str">
        <f t="shared" si="779"/>
        <v/>
      </c>
      <c r="AT295" s="41" t="str">
        <f t="shared" si="738"/>
        <v/>
      </c>
      <c r="AU295" s="41">
        <f t="shared" si="738"/>
        <v>454.06067414744467</v>
      </c>
      <c r="AV295" s="41" t="str">
        <f t="shared" si="738"/>
        <v/>
      </c>
      <c r="AW295" s="41" t="str">
        <f t="shared" si="738"/>
        <v/>
      </c>
      <c r="AX295" s="41" t="str">
        <f t="shared" si="738"/>
        <v/>
      </c>
      <c r="AY295" s="41" t="str">
        <f t="shared" si="738"/>
        <v/>
      </c>
      <c r="AZ295" s="41">
        <f t="shared" si="738"/>
        <v>126.0513126339479</v>
      </c>
      <c r="BA295" s="53"/>
      <c r="BB295" s="147" cm="1">
        <f t="array" ref="BB295:BE295">IFERROR(_xlfn._xlws.SORT(_xlfn.UNIQUE(_xlfn._xlws.FILTER($AC295:$AZ295,ISNUMBER($AC295:$AZ295)),TRUE),,,TRUE),"")</f>
        <v>-690.44526829377833</v>
      </c>
      <c r="BC295" s="51">
        <v>126.0513126339479</v>
      </c>
      <c r="BD295" s="51">
        <v>454.06067414744467</v>
      </c>
      <c r="BE295" s="51">
        <v>661.11591022946129</v>
      </c>
      <c r="BF295" s="51"/>
      <c r="BG295" s="51"/>
      <c r="BH295" s="51"/>
      <c r="BI295" s="51"/>
      <c r="BJ295" s="51">
        <f t="shared" si="780"/>
        <v>430.45931219871068</v>
      </c>
      <c r="BK295" s="51">
        <f t="shared" si="739"/>
        <v>430.45931219871068</v>
      </c>
      <c r="BL295" s="51">
        <f t="shared" si="739"/>
        <v>430.45931219871068</v>
      </c>
      <c r="BM295" s="51">
        <f t="shared" si="739"/>
        <v>430.45931219871068</v>
      </c>
      <c r="BN295" s="51" t="str">
        <f t="shared" si="739"/>
        <v/>
      </c>
      <c r="BO295" s="51" t="str">
        <f t="shared" si="739"/>
        <v/>
      </c>
      <c r="BP295" s="51" t="str">
        <f t="shared" si="739"/>
        <v/>
      </c>
      <c r="BQ295" s="148" t="str">
        <f t="shared" si="739"/>
        <v/>
      </c>
      <c r="BR295" s="170">
        <f t="shared" si="753"/>
        <v>4</v>
      </c>
      <c r="BS295" s="172">
        <f t="shared" si="754"/>
        <v>816.4965809277262</v>
      </c>
      <c r="BT295" s="172" t="str">
        <f t="shared" si="740"/>
        <v>hole</v>
      </c>
      <c r="BU295" s="172">
        <f t="shared" si="740"/>
        <v>207.05523608201662</v>
      </c>
      <c r="BV295" s="172">
        <f t="shared" si="740"/>
        <v>0</v>
      </c>
      <c r="BW295" s="172">
        <f t="shared" si="740"/>
        <v>0</v>
      </c>
      <c r="BX295" s="172">
        <f t="shared" si="740"/>
        <v>0</v>
      </c>
      <c r="BY295" s="173">
        <f t="shared" si="740"/>
        <v>0</v>
      </c>
      <c r="BZ295" s="123" cm="1">
        <f t="array" ref="BZ295">IF(ISEVEN(BR295),SUM(BS295:BY295),SUM(ABS(BS295:BY295)))</f>
        <v>1023.5518170097428</v>
      </c>
      <c r="CA295" s="112">
        <f t="shared" si="755"/>
        <v>17046.328956994843</v>
      </c>
      <c r="CB295" s="126">
        <f t="shared" si="756"/>
        <v>-282.19697782991523</v>
      </c>
      <c r="CC295" s="41">
        <f t="shared" si="741"/>
        <v>0</v>
      </c>
      <c r="CD295" s="41">
        <f t="shared" si="741"/>
        <v>557.58829218845301</v>
      </c>
      <c r="CE295" s="41">
        <f t="shared" si="741"/>
        <v>0</v>
      </c>
      <c r="CF295" s="41">
        <f t="shared" si="741"/>
        <v>0</v>
      </c>
      <c r="CG295" s="41">
        <f t="shared" si="741"/>
        <v>0</v>
      </c>
      <c r="CH295" s="112">
        <f t="shared" si="741"/>
        <v>0</v>
      </c>
      <c r="CI295" s="196">
        <f t="shared" si="757"/>
        <v>-112.31604512849032</v>
      </c>
      <c r="CJ295" s="2">
        <f t="shared" si="758"/>
        <v>430.45931219871068</v>
      </c>
      <c r="CK295" s="200">
        <f t="shared" ref="CK295" si="901">(CI295-xc)*COS(RADIANS(p)) + (CJ295-yc)*SIN(RADIANS(p))</f>
        <v>2.9220994425008655</v>
      </c>
      <c r="CL295" s="201">
        <f t="shared" ref="CL295:CL326" si="902">-(CI295-xc)*SIN(RADIANS(p)) +(CJ295-yc)*COS(RADIANS(p))</f>
        <v>444.86129836921117</v>
      </c>
      <c r="CN295" s="126">
        <f t="shared" ref="CN295:CN326" si="903">+C295-yc</f>
        <v>430.45931219871068</v>
      </c>
      <c r="CO295" s="50">
        <f t="shared" si="762"/>
        <v>3.8170088633936927E-3</v>
      </c>
      <c r="CP295" s="40">
        <f t="shared" si="763"/>
        <v>25.5</v>
      </c>
      <c r="CQ295" s="41">
        <f t="shared" si="764"/>
        <v>434681.38840336847</v>
      </c>
      <c r="CR295" s="41">
        <f t="shared" ref="CR295:CR343" si="904">+CQ295*COS(RADIANS(p))</f>
        <v>419869.97926600312</v>
      </c>
      <c r="CS295" s="41">
        <f t="shared" ref="CS295:CS343" si="905">+CQ295*SIN(RADIANS(p))</f>
        <v>112503.82187039776</v>
      </c>
      <c r="CT295" s="41">
        <f t="shared" si="767"/>
        <v>186783904.12252793</v>
      </c>
      <c r="CU295" s="112">
        <f t="shared" si="768"/>
        <v>328747.35516670597</v>
      </c>
      <c r="CW295" s="21">
        <v>18</v>
      </c>
      <c r="CX295" s="41">
        <v>32</v>
      </c>
      <c r="CY295" s="41">
        <v>-113.78079721700638</v>
      </c>
      <c r="CZ295" s="51">
        <f t="shared" ref="CZ295" si="906">CY295-yc</f>
        <v>-113.78079721700638</v>
      </c>
      <c r="DA295" s="50">
        <f t="shared" si="770"/>
        <v>1.6601911120192575E-3</v>
      </c>
      <c r="DB295" s="40">
        <f t="shared" si="746"/>
        <v>332.03822240385148</v>
      </c>
      <c r="DC295" s="40">
        <f t="shared" si="747"/>
        <v>24.763878237764231</v>
      </c>
      <c r="DD295" s="51">
        <f t="shared" si="748"/>
        <v>307.27434416608725</v>
      </c>
      <c r="DE295" s="39">
        <f t="shared" si="771"/>
        <v>247124.69050081316</v>
      </c>
      <c r="DF295" s="41">
        <v>680</v>
      </c>
      <c r="DG295" s="51">
        <v>-300</v>
      </c>
      <c r="DH295" s="41">
        <f t="shared" ref="DH295:DH312" si="907">+DE295*COS(RADIANS(p))</f>
        <v>238704.12086842823</v>
      </c>
      <c r="DI295" s="41">
        <f t="shared" ref="DI295:DI312" si="908">+DE295*SIN(RADIANS(p))</f>
        <v>63960.576416676442</v>
      </c>
      <c r="DJ295" s="41">
        <f t="shared" si="751"/>
        <v>-71611236.260528475</v>
      </c>
      <c r="DK295" s="112">
        <f t="shared" si="752"/>
        <v>43493191.963339977</v>
      </c>
    </row>
    <row r="296" spans="2:115" x14ac:dyDescent="0.25">
      <c r="B296" s="129">
        <v>19</v>
      </c>
      <c r="C296" s="114">
        <f>+$D$77-(B296-0.5)*$G$270</f>
        <v>413.80521743407542</v>
      </c>
      <c r="D296" s="41">
        <f t="shared" si="774"/>
        <v>-773.879887192708</v>
      </c>
      <c r="E296" s="41">
        <f t="shared" si="733"/>
        <v>909.61393569615416</v>
      </c>
      <c r="F296" s="41">
        <f t="shared" si="733"/>
        <v>665.57836147231671</v>
      </c>
      <c r="G296" s="41">
        <f t="shared" si="733"/>
        <v>1177.8816217445199</v>
      </c>
      <c r="H296" s="41">
        <f t="shared" si="733"/>
        <v>3862.5640789948202</v>
      </c>
      <c r="I296" s="41">
        <f t="shared" si="733"/>
        <v>-2343.0772577619646</v>
      </c>
      <c r="J296" s="41">
        <f t="shared" si="733"/>
        <v>-887.33590914280796</v>
      </c>
      <c r="K296" s="121">
        <f t="shared" si="733"/>
        <v>-700.06051438924999</v>
      </c>
      <c r="L296" s="126">
        <f t="shared" si="775"/>
        <v>-1.139226161453293</v>
      </c>
      <c r="M296" s="41">
        <f t="shared" si="734"/>
        <v>-504.599626676941</v>
      </c>
      <c r="N296" s="41">
        <f t="shared" si="734"/>
        <v>-266.17020089675805</v>
      </c>
      <c r="O296" s="41">
        <f t="shared" si="734"/>
        <v>361.38504081679412</v>
      </c>
      <c r="P296" s="41">
        <f t="shared" si="734"/>
        <v>3089.823417963566</v>
      </c>
      <c r="Q296" s="41">
        <f t="shared" si="734"/>
        <v>-1918.8131890500367</v>
      </c>
      <c r="R296" s="41">
        <f t="shared" si="734"/>
        <v>-680.28067306079129</v>
      </c>
      <c r="S296" s="112">
        <f t="shared" si="734"/>
        <v>-455.11154011093225</v>
      </c>
      <c r="T296" s="123">
        <f t="shared" si="776"/>
        <v>-1.1392261614530119</v>
      </c>
      <c r="U296" s="41">
        <f t="shared" si="735"/>
        <v>485.34986698422574</v>
      </c>
      <c r="V296" s="41">
        <f t="shared" si="735"/>
        <v>458.52312539030004</v>
      </c>
      <c r="W296" s="41">
        <f t="shared" si="735"/>
        <v>932.9326474662023</v>
      </c>
      <c r="X296" s="41">
        <f t="shared" si="735"/>
        <v>3089.823417963566</v>
      </c>
      <c r="Y296" s="41">
        <f t="shared" si="735"/>
        <v>-928.86369538886981</v>
      </c>
      <c r="Z296" s="41">
        <f t="shared" si="735"/>
        <v>44.412653226266812</v>
      </c>
      <c r="AA296" s="41">
        <f t="shared" si="735"/>
        <v>116.4360665384762</v>
      </c>
      <c r="AB296" s="53"/>
      <c r="AC296" s="126" t="str">
        <f t="shared" si="777"/>
        <v/>
      </c>
      <c r="AD296" s="41" t="str">
        <f t="shared" si="736"/>
        <v/>
      </c>
      <c r="AE296" s="41">
        <f t="shared" si="736"/>
        <v>665.57836147231671</v>
      </c>
      <c r="AF296" s="41" t="str">
        <f t="shared" si="736"/>
        <v/>
      </c>
      <c r="AG296" s="41" t="str">
        <f t="shared" si="736"/>
        <v/>
      </c>
      <c r="AH296" s="41" t="str">
        <f t="shared" si="736"/>
        <v/>
      </c>
      <c r="AI296" s="41" t="str">
        <f t="shared" si="736"/>
        <v/>
      </c>
      <c r="AJ296" s="112">
        <f t="shared" si="736"/>
        <v>-700.06051438924999</v>
      </c>
      <c r="AK296" s="126" t="str">
        <f t="shared" si="778"/>
        <v/>
      </c>
      <c r="AL296" s="41" t="str">
        <f t="shared" si="737"/>
        <v/>
      </c>
      <c r="AM296" s="41" t="str">
        <f t="shared" si="737"/>
        <v/>
      </c>
      <c r="AN296" s="41" t="str">
        <f t="shared" si="737"/>
        <v/>
      </c>
      <c r="AO296" s="41" t="str">
        <f t="shared" si="737"/>
        <v/>
      </c>
      <c r="AP296" s="41" t="str">
        <f t="shared" si="737"/>
        <v/>
      </c>
      <c r="AQ296" s="41" t="str">
        <f t="shared" si="737"/>
        <v/>
      </c>
      <c r="AR296" s="112" t="str">
        <f t="shared" si="737"/>
        <v/>
      </c>
      <c r="AS296" s="123" t="str">
        <f t="shared" si="779"/>
        <v/>
      </c>
      <c r="AT296" s="41" t="str">
        <f t="shared" si="738"/>
        <v/>
      </c>
      <c r="AU296" s="41">
        <f t="shared" si="738"/>
        <v>458.52312539030004</v>
      </c>
      <c r="AV296" s="41" t="str">
        <f t="shared" si="738"/>
        <v/>
      </c>
      <c r="AW296" s="41" t="str">
        <f t="shared" si="738"/>
        <v/>
      </c>
      <c r="AX296" s="41" t="str">
        <f t="shared" si="738"/>
        <v/>
      </c>
      <c r="AY296" s="41" t="str">
        <f t="shared" si="738"/>
        <v/>
      </c>
      <c r="AZ296" s="41">
        <f t="shared" si="738"/>
        <v>116.4360665384762</v>
      </c>
      <c r="BA296" s="53"/>
      <c r="BB296" s="147" cm="1">
        <f t="array" ref="BB296:BE296">IFERROR(_xlfn._xlws.SORT(_xlfn.UNIQUE(_xlfn._xlws.FILTER($AC296:$AZ296,ISNUMBER($AC296:$AZ296)),TRUE),,,TRUE),"")</f>
        <v>-700.06051438924999</v>
      </c>
      <c r="BC296" s="51">
        <v>116.4360665384762</v>
      </c>
      <c r="BD296" s="51">
        <v>458.52312539030004</v>
      </c>
      <c r="BE296" s="51">
        <v>665.57836147231671</v>
      </c>
      <c r="BF296" s="51"/>
      <c r="BG296" s="51"/>
      <c r="BH296" s="51"/>
      <c r="BI296" s="51"/>
      <c r="BJ296" s="51">
        <f t="shared" si="780"/>
        <v>413.80521743407542</v>
      </c>
      <c r="BK296" s="51">
        <f t="shared" si="739"/>
        <v>413.80521743407542</v>
      </c>
      <c r="BL296" s="51">
        <f t="shared" si="739"/>
        <v>413.80521743407542</v>
      </c>
      <c r="BM296" s="51">
        <f t="shared" si="739"/>
        <v>413.80521743407542</v>
      </c>
      <c r="BN296" s="51" t="str">
        <f t="shared" si="739"/>
        <v/>
      </c>
      <c r="BO296" s="51" t="str">
        <f t="shared" si="739"/>
        <v/>
      </c>
      <c r="BP296" s="51" t="str">
        <f t="shared" si="739"/>
        <v/>
      </c>
      <c r="BQ296" s="148" t="str">
        <f t="shared" si="739"/>
        <v/>
      </c>
      <c r="BR296" s="170">
        <f t="shared" si="753"/>
        <v>4</v>
      </c>
      <c r="BS296" s="172">
        <f t="shared" si="754"/>
        <v>816.4965809277262</v>
      </c>
      <c r="BT296" s="172" t="str">
        <f t="shared" si="740"/>
        <v>hole</v>
      </c>
      <c r="BU296" s="172">
        <f t="shared" si="740"/>
        <v>207.05523608201668</v>
      </c>
      <c r="BV296" s="172">
        <f t="shared" si="740"/>
        <v>0</v>
      </c>
      <c r="BW296" s="172">
        <f t="shared" si="740"/>
        <v>0</v>
      </c>
      <c r="BX296" s="172">
        <f t="shared" si="740"/>
        <v>0</v>
      </c>
      <c r="BY296" s="173">
        <f t="shared" si="740"/>
        <v>0</v>
      </c>
      <c r="BZ296" s="123" cm="1">
        <f t="array" ref="BZ296">IF(ISEVEN(BR296),SUM(BS296:BY296),SUM(ABS(BS296:BY296)))</f>
        <v>1023.5518170097429</v>
      </c>
      <c r="CA296" s="112">
        <f t="shared" si="755"/>
        <v>17046.328956994847</v>
      </c>
      <c r="CB296" s="126">
        <f t="shared" si="756"/>
        <v>-291.81222392538689</v>
      </c>
      <c r="CC296" s="41">
        <f t="shared" si="741"/>
        <v>0</v>
      </c>
      <c r="CD296" s="41">
        <f t="shared" si="741"/>
        <v>562.05074343130832</v>
      </c>
      <c r="CE296" s="41">
        <f t="shared" si="741"/>
        <v>0</v>
      </c>
      <c r="CF296" s="41">
        <f t="shared" si="741"/>
        <v>0</v>
      </c>
      <c r="CG296" s="41">
        <f t="shared" si="741"/>
        <v>0</v>
      </c>
      <c r="CH296" s="112">
        <f t="shared" si="741"/>
        <v>0</v>
      </c>
      <c r="CI296" s="196">
        <f t="shared" si="757"/>
        <v>-119.08350091433785</v>
      </c>
      <c r="CJ296" s="2">
        <f t="shared" si="758"/>
        <v>413.80521743407542</v>
      </c>
      <c r="CK296" s="200">
        <f t="shared" ref="CK296" si="909">(CI296-xc)*COS(RADIANS(p)) + (CJ296-yc)*SIN(RADIANS(p))</f>
        <v>-7.925157783348439</v>
      </c>
      <c r="CL296" s="201">
        <f t="shared" ref="CL296:CL327" si="910">-(CI296-xc)*SIN(RADIANS(p)) +(CJ296-yc)*COS(RADIANS(p))</f>
        <v>430.52622456685094</v>
      </c>
      <c r="CN296" s="126">
        <f t="shared" ref="CN296:CN327" si="911">+C296-yc</f>
        <v>413.80521743407542</v>
      </c>
      <c r="CO296" s="50">
        <f t="shared" si="762"/>
        <v>3.7510088633936926E-3</v>
      </c>
      <c r="CP296" s="40">
        <f t="shared" si="763"/>
        <v>25.5</v>
      </c>
      <c r="CQ296" s="41">
        <f t="shared" si="764"/>
        <v>434681.38840336859</v>
      </c>
      <c r="CR296" s="41">
        <f t="shared" ref="CR296:CR344" si="912">+CQ296*COS(RADIANS(p))</f>
        <v>419869.97926600324</v>
      </c>
      <c r="CS296" s="41">
        <f t="shared" ref="CS296:CS344" si="913">+CQ296*SIN(RADIANS(p))</f>
        <v>112503.82187039779</v>
      </c>
      <c r="CT296" s="41">
        <f t="shared" si="767"/>
        <v>180765036.98235437</v>
      </c>
      <c r="CU296" s="112">
        <f t="shared" si="768"/>
        <v>-891610.53955262934</v>
      </c>
    </row>
    <row r="297" spans="2:115" x14ac:dyDescent="0.25">
      <c r="B297" s="129">
        <v>20</v>
      </c>
      <c r="C297" s="114">
        <f>+$D$77-(B297-0.5)*$G$270</f>
        <v>397.15112266944016</v>
      </c>
      <c r="D297" s="41">
        <f t="shared" si="774"/>
        <v>-836.03381500839362</v>
      </c>
      <c r="E297" s="41">
        <f t="shared" si="733"/>
        <v>938.45967398256937</v>
      </c>
      <c r="F297" s="41">
        <f t="shared" si="733"/>
        <v>670.04081271517202</v>
      </c>
      <c r="G297" s="41">
        <f t="shared" si="733"/>
        <v>1168.2663756490483</v>
      </c>
      <c r="H297" s="41">
        <f t="shared" si="733"/>
        <v>3800.4101511791355</v>
      </c>
      <c r="I297" s="41">
        <f t="shared" si="733"/>
        <v>-2314.2315194755492</v>
      </c>
      <c r="J297" s="41">
        <f t="shared" si="733"/>
        <v>-882.87345789995254</v>
      </c>
      <c r="K297" s="121">
        <f t="shared" si="733"/>
        <v>-709.67576048472165</v>
      </c>
      <c r="L297" s="126">
        <f t="shared" si="775"/>
        <v>-63.293153977138985</v>
      </c>
      <c r="M297" s="41">
        <f t="shared" si="734"/>
        <v>-475.7538883905259</v>
      </c>
      <c r="N297" s="41">
        <f t="shared" si="734"/>
        <v>-261.70774965390268</v>
      </c>
      <c r="O297" s="41">
        <f t="shared" si="734"/>
        <v>351.7697947213224</v>
      </c>
      <c r="P297" s="41">
        <f t="shared" si="734"/>
        <v>3027.66949014788</v>
      </c>
      <c r="Q297" s="41">
        <f t="shared" si="734"/>
        <v>-1889.9674507636214</v>
      </c>
      <c r="R297" s="41">
        <f t="shared" si="734"/>
        <v>-675.81822181793598</v>
      </c>
      <c r="S297" s="112">
        <f t="shared" si="734"/>
        <v>-464.72678620640392</v>
      </c>
      <c r="T297" s="123">
        <f t="shared" si="776"/>
        <v>-63.293153977138708</v>
      </c>
      <c r="U297" s="41">
        <f t="shared" si="735"/>
        <v>514.19560527064084</v>
      </c>
      <c r="V297" s="41">
        <f t="shared" si="735"/>
        <v>462.98557663315546</v>
      </c>
      <c r="W297" s="41">
        <f t="shared" si="735"/>
        <v>923.31740137073064</v>
      </c>
      <c r="X297" s="41">
        <f t="shared" si="735"/>
        <v>3027.66949014788</v>
      </c>
      <c r="Y297" s="41">
        <f t="shared" si="735"/>
        <v>-900.01795710245483</v>
      </c>
      <c r="Z297" s="41">
        <f t="shared" si="735"/>
        <v>48.875104469122213</v>
      </c>
      <c r="AA297" s="41">
        <f t="shared" si="735"/>
        <v>106.82082044300449</v>
      </c>
      <c r="AB297" s="53"/>
      <c r="AC297" s="126" t="str">
        <f t="shared" si="777"/>
        <v/>
      </c>
      <c r="AD297" s="41" t="str">
        <f t="shared" si="736"/>
        <v/>
      </c>
      <c r="AE297" s="41">
        <f t="shared" si="736"/>
        <v>670.04081271517202</v>
      </c>
      <c r="AF297" s="41" t="str">
        <f t="shared" si="736"/>
        <v/>
      </c>
      <c r="AG297" s="41" t="str">
        <f t="shared" si="736"/>
        <v/>
      </c>
      <c r="AH297" s="41" t="str">
        <f t="shared" si="736"/>
        <v/>
      </c>
      <c r="AI297" s="41" t="str">
        <f t="shared" si="736"/>
        <v/>
      </c>
      <c r="AJ297" s="112">
        <f t="shared" si="736"/>
        <v>-709.67576048472165</v>
      </c>
      <c r="AK297" s="126" t="str">
        <f t="shared" si="778"/>
        <v/>
      </c>
      <c r="AL297" s="41" t="str">
        <f t="shared" si="737"/>
        <v/>
      </c>
      <c r="AM297" s="41" t="str">
        <f t="shared" si="737"/>
        <v/>
      </c>
      <c r="AN297" s="41" t="str">
        <f t="shared" si="737"/>
        <v/>
      </c>
      <c r="AO297" s="41" t="str">
        <f t="shared" si="737"/>
        <v/>
      </c>
      <c r="AP297" s="41" t="str">
        <f t="shared" si="737"/>
        <v/>
      </c>
      <c r="AQ297" s="41" t="str">
        <f t="shared" si="737"/>
        <v/>
      </c>
      <c r="AR297" s="112" t="str">
        <f t="shared" si="737"/>
        <v/>
      </c>
      <c r="AS297" s="123" t="str">
        <f t="shared" si="779"/>
        <v/>
      </c>
      <c r="AT297" s="41" t="str">
        <f t="shared" si="738"/>
        <v/>
      </c>
      <c r="AU297" s="41">
        <f t="shared" si="738"/>
        <v>462.98557663315546</v>
      </c>
      <c r="AV297" s="41" t="str">
        <f t="shared" si="738"/>
        <v/>
      </c>
      <c r="AW297" s="41" t="str">
        <f t="shared" si="738"/>
        <v/>
      </c>
      <c r="AX297" s="41" t="str">
        <f t="shared" si="738"/>
        <v/>
      </c>
      <c r="AY297" s="41" t="str">
        <f t="shared" si="738"/>
        <v/>
      </c>
      <c r="AZ297" s="41">
        <f t="shared" si="738"/>
        <v>106.82082044300449</v>
      </c>
      <c r="BA297" s="53"/>
      <c r="BB297" s="147" cm="1">
        <f t="array" ref="BB297:BE297">IFERROR(_xlfn._xlws.SORT(_xlfn.UNIQUE(_xlfn._xlws.FILTER($AC297:$AZ297,ISNUMBER($AC297:$AZ297)),TRUE),,,TRUE),"")</f>
        <v>-709.67576048472165</v>
      </c>
      <c r="BC297" s="51">
        <v>106.82082044300449</v>
      </c>
      <c r="BD297" s="51">
        <v>462.98557663315546</v>
      </c>
      <c r="BE297" s="51">
        <v>670.04081271517202</v>
      </c>
      <c r="BF297" s="51"/>
      <c r="BG297" s="51"/>
      <c r="BH297" s="51"/>
      <c r="BI297" s="51"/>
      <c r="BJ297" s="51">
        <f t="shared" si="780"/>
        <v>397.15112266944016</v>
      </c>
      <c r="BK297" s="51">
        <f t="shared" si="739"/>
        <v>397.15112266944016</v>
      </c>
      <c r="BL297" s="51">
        <f t="shared" si="739"/>
        <v>397.15112266944016</v>
      </c>
      <c r="BM297" s="51">
        <f t="shared" si="739"/>
        <v>397.15112266944016</v>
      </c>
      <c r="BN297" s="51" t="str">
        <f t="shared" si="739"/>
        <v/>
      </c>
      <c r="BO297" s="51" t="str">
        <f t="shared" si="739"/>
        <v/>
      </c>
      <c r="BP297" s="51" t="str">
        <f t="shared" si="739"/>
        <v/>
      </c>
      <c r="BQ297" s="148" t="str">
        <f t="shared" si="739"/>
        <v/>
      </c>
      <c r="BR297" s="170">
        <f t="shared" si="753"/>
        <v>4</v>
      </c>
      <c r="BS297" s="172">
        <f t="shared" si="754"/>
        <v>816.4965809277262</v>
      </c>
      <c r="BT297" s="172" t="str">
        <f t="shared" si="740"/>
        <v>hole</v>
      </c>
      <c r="BU297" s="172">
        <f t="shared" si="740"/>
        <v>207.05523608201656</v>
      </c>
      <c r="BV297" s="172">
        <f t="shared" si="740"/>
        <v>0</v>
      </c>
      <c r="BW297" s="172">
        <f t="shared" si="740"/>
        <v>0</v>
      </c>
      <c r="BX297" s="172">
        <f t="shared" si="740"/>
        <v>0</v>
      </c>
      <c r="BY297" s="173">
        <f t="shared" si="740"/>
        <v>0</v>
      </c>
      <c r="BZ297" s="123" cm="1">
        <f t="array" ref="BZ297">IF(ISEVEN(BR297),SUM(BS297:BY297),SUM(ABS(BS297:BY297)))</f>
        <v>1023.5518170097428</v>
      </c>
      <c r="CA297" s="112">
        <f t="shared" si="755"/>
        <v>17046.328956994843</v>
      </c>
      <c r="CB297" s="126">
        <f t="shared" si="756"/>
        <v>-301.42747002085855</v>
      </c>
      <c r="CC297" s="41">
        <f t="shared" si="741"/>
        <v>0</v>
      </c>
      <c r="CD297" s="41">
        <f t="shared" si="741"/>
        <v>566.51319467416374</v>
      </c>
      <c r="CE297" s="41">
        <f t="shared" si="741"/>
        <v>0</v>
      </c>
      <c r="CF297" s="41">
        <f t="shared" si="741"/>
        <v>0</v>
      </c>
      <c r="CG297" s="41">
        <f t="shared" si="741"/>
        <v>0</v>
      </c>
      <c r="CH297" s="112">
        <f t="shared" si="741"/>
        <v>0</v>
      </c>
      <c r="CI297" s="196">
        <f t="shared" si="757"/>
        <v>-125.85095670018549</v>
      </c>
      <c r="CJ297" s="2">
        <f t="shared" si="758"/>
        <v>397.15112266944016</v>
      </c>
      <c r="CK297" s="200">
        <f t="shared" ref="CK297" si="914">(CI297-xc)*COS(RADIANS(p)) + (CJ297-yc)*SIN(RADIANS(p))</f>
        <v>-18.772415009197843</v>
      </c>
      <c r="CL297" s="201">
        <f t="shared" ref="CL297:CL328" si="915">-(CI297-xc)*SIN(RADIANS(p)) +(CJ297-yc)*COS(RADIANS(p))</f>
        <v>416.19115076449077</v>
      </c>
      <c r="CN297" s="126">
        <f t="shared" ref="CN297:CN328" si="916">+C297-yc</f>
        <v>397.15112266944016</v>
      </c>
      <c r="CO297" s="50">
        <f t="shared" si="762"/>
        <v>3.6850088633936925E-3</v>
      </c>
      <c r="CP297" s="40">
        <f t="shared" si="763"/>
        <v>25.5</v>
      </c>
      <c r="CQ297" s="41">
        <f t="shared" si="764"/>
        <v>434681.38840336847</v>
      </c>
      <c r="CR297" s="41">
        <f t="shared" ref="CR297:CR345" si="917">+CQ297*COS(RADIANS(p))</f>
        <v>419869.97926600312</v>
      </c>
      <c r="CS297" s="41">
        <f t="shared" ref="CS297:CS345" si="918">+CQ297*SIN(RADIANS(p))</f>
        <v>112503.82187039776</v>
      </c>
      <c r="CT297" s="41">
        <f t="shared" si="767"/>
        <v>174746169.84218073</v>
      </c>
      <c r="CU297" s="112">
        <f t="shared" si="768"/>
        <v>-2111968.4342719754</v>
      </c>
    </row>
    <row r="298" spans="2:115" x14ac:dyDescent="0.25">
      <c r="B298" s="129">
        <v>21</v>
      </c>
      <c r="C298" s="114">
        <f>+$D$77-(B298-0.5)*$G$270</f>
        <v>380.49702790480495</v>
      </c>
      <c r="D298" s="41">
        <f t="shared" si="774"/>
        <v>-898.18774282407912</v>
      </c>
      <c r="E298" s="41">
        <f t="shared" si="733"/>
        <v>967.30541226898413</v>
      </c>
      <c r="F298" s="41">
        <f t="shared" si="733"/>
        <v>674.50326395802745</v>
      </c>
      <c r="G298" s="41">
        <f t="shared" si="733"/>
        <v>1158.6511295535765</v>
      </c>
      <c r="H298" s="41">
        <f t="shared" si="733"/>
        <v>3738.2562233634494</v>
      </c>
      <c r="I298" s="41">
        <f t="shared" si="733"/>
        <v>-2285.3857811891344</v>
      </c>
      <c r="J298" s="41">
        <f t="shared" si="733"/>
        <v>-878.41100665709723</v>
      </c>
      <c r="K298" s="121">
        <f t="shared" si="733"/>
        <v>-719.29100658019331</v>
      </c>
      <c r="L298" s="126">
        <f t="shared" si="775"/>
        <v>-125.44708179282439</v>
      </c>
      <c r="M298" s="41">
        <f t="shared" si="734"/>
        <v>-446.90815010411086</v>
      </c>
      <c r="N298" s="41">
        <f t="shared" si="734"/>
        <v>-257.24529841104726</v>
      </c>
      <c r="O298" s="41">
        <f t="shared" si="734"/>
        <v>342.15454862585074</v>
      </c>
      <c r="P298" s="41">
        <f t="shared" si="734"/>
        <v>2965.5155623321943</v>
      </c>
      <c r="Q298" s="41">
        <f t="shared" si="734"/>
        <v>-1861.1217124772063</v>
      </c>
      <c r="R298" s="41">
        <f t="shared" si="734"/>
        <v>-671.35577057508056</v>
      </c>
      <c r="S298" s="112">
        <f t="shared" si="734"/>
        <v>-474.34203230187558</v>
      </c>
      <c r="T298" s="123">
        <f t="shared" si="776"/>
        <v>-125.44708179282412</v>
      </c>
      <c r="U298" s="41">
        <f t="shared" si="735"/>
        <v>543.04134355705582</v>
      </c>
      <c r="V298" s="41">
        <f t="shared" si="735"/>
        <v>467.44802787601083</v>
      </c>
      <c r="W298" s="41">
        <f t="shared" si="735"/>
        <v>913.70215527525897</v>
      </c>
      <c r="X298" s="41">
        <f t="shared" si="735"/>
        <v>2965.5155623321953</v>
      </c>
      <c r="Y298" s="41">
        <f t="shared" si="735"/>
        <v>-871.17221881603984</v>
      </c>
      <c r="Z298" s="41">
        <f t="shared" si="735"/>
        <v>53.337555711977608</v>
      </c>
      <c r="AA298" s="41">
        <f t="shared" si="735"/>
        <v>97.205574347532817</v>
      </c>
      <c r="AB298" s="53"/>
      <c r="AC298" s="126" t="str">
        <f t="shared" si="777"/>
        <v/>
      </c>
      <c r="AD298" s="41" t="str">
        <f t="shared" si="736"/>
        <v/>
      </c>
      <c r="AE298" s="41">
        <f t="shared" si="736"/>
        <v>674.50326395802745</v>
      </c>
      <c r="AF298" s="41" t="str">
        <f t="shared" si="736"/>
        <v/>
      </c>
      <c r="AG298" s="41" t="str">
        <f t="shared" si="736"/>
        <v/>
      </c>
      <c r="AH298" s="41" t="str">
        <f t="shared" si="736"/>
        <v/>
      </c>
      <c r="AI298" s="41" t="str">
        <f t="shared" si="736"/>
        <v/>
      </c>
      <c r="AJ298" s="112">
        <f t="shared" si="736"/>
        <v>-719.29100658019331</v>
      </c>
      <c r="AK298" s="126" t="str">
        <f t="shared" si="778"/>
        <v/>
      </c>
      <c r="AL298" s="41" t="str">
        <f t="shared" si="737"/>
        <v/>
      </c>
      <c r="AM298" s="41" t="str">
        <f t="shared" si="737"/>
        <v/>
      </c>
      <c r="AN298" s="41" t="str">
        <f t="shared" si="737"/>
        <v/>
      </c>
      <c r="AO298" s="41" t="str">
        <f t="shared" si="737"/>
        <v/>
      </c>
      <c r="AP298" s="41" t="str">
        <f t="shared" si="737"/>
        <v/>
      </c>
      <c r="AQ298" s="41" t="str">
        <f t="shared" si="737"/>
        <v/>
      </c>
      <c r="AR298" s="112" t="str">
        <f t="shared" si="737"/>
        <v/>
      </c>
      <c r="AS298" s="123" t="str">
        <f t="shared" si="779"/>
        <v/>
      </c>
      <c r="AT298" s="41" t="str">
        <f t="shared" si="738"/>
        <v/>
      </c>
      <c r="AU298" s="41">
        <f t="shared" si="738"/>
        <v>467.44802787601083</v>
      </c>
      <c r="AV298" s="41" t="str">
        <f t="shared" si="738"/>
        <v/>
      </c>
      <c r="AW298" s="41" t="str">
        <f t="shared" si="738"/>
        <v/>
      </c>
      <c r="AX298" s="41" t="str">
        <f t="shared" si="738"/>
        <v/>
      </c>
      <c r="AY298" s="41" t="str">
        <f t="shared" si="738"/>
        <v/>
      </c>
      <c r="AZ298" s="41">
        <f t="shared" si="738"/>
        <v>97.205574347532817</v>
      </c>
      <c r="BA298" s="53"/>
      <c r="BB298" s="147" cm="1">
        <f t="array" ref="BB298:BE298">IFERROR(_xlfn._xlws.SORT(_xlfn.UNIQUE(_xlfn._xlws.FILTER($AC298:$AZ298,ISNUMBER($AC298:$AZ298)),TRUE),,,TRUE),"")</f>
        <v>-719.29100658019331</v>
      </c>
      <c r="BC298" s="51">
        <v>97.205574347532817</v>
      </c>
      <c r="BD298" s="51">
        <v>467.44802787601083</v>
      </c>
      <c r="BE298" s="51">
        <v>674.50326395802745</v>
      </c>
      <c r="BF298" s="51"/>
      <c r="BG298" s="51"/>
      <c r="BH298" s="51"/>
      <c r="BI298" s="51"/>
      <c r="BJ298" s="51">
        <f t="shared" si="780"/>
        <v>380.49702790480495</v>
      </c>
      <c r="BK298" s="51">
        <f t="shared" si="739"/>
        <v>380.49702790480495</v>
      </c>
      <c r="BL298" s="51">
        <f t="shared" si="739"/>
        <v>380.49702790480495</v>
      </c>
      <c r="BM298" s="51">
        <f t="shared" si="739"/>
        <v>380.49702790480495</v>
      </c>
      <c r="BN298" s="51" t="str">
        <f t="shared" si="739"/>
        <v/>
      </c>
      <c r="BO298" s="51" t="str">
        <f t="shared" si="739"/>
        <v/>
      </c>
      <c r="BP298" s="51" t="str">
        <f t="shared" si="739"/>
        <v/>
      </c>
      <c r="BQ298" s="148" t="str">
        <f t="shared" si="739"/>
        <v/>
      </c>
      <c r="BR298" s="170">
        <f t="shared" si="753"/>
        <v>4</v>
      </c>
      <c r="BS298" s="172">
        <f t="shared" si="754"/>
        <v>816.49658092772609</v>
      </c>
      <c r="BT298" s="172" t="str">
        <f t="shared" si="740"/>
        <v>hole</v>
      </c>
      <c r="BU298" s="172">
        <f t="shared" si="740"/>
        <v>207.05523608201662</v>
      </c>
      <c r="BV298" s="172">
        <f t="shared" si="740"/>
        <v>0</v>
      </c>
      <c r="BW298" s="172">
        <f t="shared" si="740"/>
        <v>0</v>
      </c>
      <c r="BX298" s="172">
        <f t="shared" si="740"/>
        <v>0</v>
      </c>
      <c r="BY298" s="173">
        <f t="shared" si="740"/>
        <v>0</v>
      </c>
      <c r="BZ298" s="123" cm="1">
        <f t="array" ref="BZ298">IF(ISEVEN(BR298),SUM(BS298:BY298),SUM(ABS(BS298:BY298)))</f>
        <v>1023.5518170097428</v>
      </c>
      <c r="CA298" s="112">
        <f t="shared" si="755"/>
        <v>17046.328956994843</v>
      </c>
      <c r="CB298" s="126">
        <f t="shared" si="756"/>
        <v>-311.04271611633027</v>
      </c>
      <c r="CC298" s="41">
        <f t="shared" si="741"/>
        <v>0</v>
      </c>
      <c r="CD298" s="41">
        <f t="shared" si="741"/>
        <v>570.97564591701916</v>
      </c>
      <c r="CE298" s="41">
        <f t="shared" si="741"/>
        <v>0</v>
      </c>
      <c r="CF298" s="41">
        <f t="shared" si="741"/>
        <v>0</v>
      </c>
      <c r="CG298" s="41">
        <f t="shared" si="741"/>
        <v>0</v>
      </c>
      <c r="CH298" s="112">
        <f t="shared" si="741"/>
        <v>0</v>
      </c>
      <c r="CI298" s="196">
        <f t="shared" si="757"/>
        <v>-132.61841248603301</v>
      </c>
      <c r="CJ298" s="2">
        <f t="shared" si="758"/>
        <v>380.49702790480495</v>
      </c>
      <c r="CK298" s="200">
        <f t="shared" ref="CK298" si="919">(CI298-xc)*COS(RADIANS(p)) + (CJ298-yc)*SIN(RADIANS(p))</f>
        <v>-29.619672235047133</v>
      </c>
      <c r="CL298" s="201">
        <f t="shared" ref="CL298:CL329" si="920">-(CI298-xc)*SIN(RADIANS(p)) +(CJ298-yc)*COS(RADIANS(p))</f>
        <v>401.85607696213071</v>
      </c>
      <c r="CN298" s="126">
        <f t="shared" ref="CN298:CN329" si="921">+C298-yc</f>
        <v>380.49702790480495</v>
      </c>
      <c r="CO298" s="50">
        <f t="shared" si="762"/>
        <v>3.6190088633936924E-3</v>
      </c>
      <c r="CP298" s="40">
        <f t="shared" si="763"/>
        <v>25.5</v>
      </c>
      <c r="CQ298" s="41">
        <f t="shared" si="764"/>
        <v>434681.38840336847</v>
      </c>
      <c r="CR298" s="41">
        <f t="shared" ref="CR298:CR346" si="922">+CQ298*COS(RADIANS(p))</f>
        <v>419869.97926600312</v>
      </c>
      <c r="CS298" s="41">
        <f t="shared" ref="CS298:CS346" si="923">+CQ298*SIN(RADIANS(p))</f>
        <v>112503.82187039776</v>
      </c>
      <c r="CT298" s="41">
        <f t="shared" si="767"/>
        <v>168727302.70200717</v>
      </c>
      <c r="CU298" s="112">
        <f t="shared" si="768"/>
        <v>-3332326.3289913088</v>
      </c>
    </row>
    <row r="299" spans="2:115" x14ac:dyDescent="0.25">
      <c r="B299" s="129">
        <v>22</v>
      </c>
      <c r="C299" s="114">
        <f>+$D$77-(B299-0.5)*$G$270</f>
        <v>363.84293314016969</v>
      </c>
      <c r="D299" s="41">
        <f t="shared" si="774"/>
        <v>-960.34167063976463</v>
      </c>
      <c r="E299" s="41">
        <f t="shared" si="733"/>
        <v>996.15115055539934</v>
      </c>
      <c r="F299" s="41">
        <f t="shared" si="733"/>
        <v>678.96571520088287</v>
      </c>
      <c r="G299" s="41">
        <f t="shared" si="733"/>
        <v>1149.035883458105</v>
      </c>
      <c r="H299" s="41">
        <f t="shared" si="733"/>
        <v>3676.1022955477642</v>
      </c>
      <c r="I299" s="41">
        <f t="shared" si="733"/>
        <v>-2256.5400429027191</v>
      </c>
      <c r="J299" s="41">
        <f t="shared" si="733"/>
        <v>-873.94855541424181</v>
      </c>
      <c r="K299" s="121">
        <f t="shared" si="733"/>
        <v>-728.90625267566497</v>
      </c>
      <c r="L299" s="126">
        <f t="shared" si="775"/>
        <v>-187.60100960851008</v>
      </c>
      <c r="M299" s="41">
        <f t="shared" si="734"/>
        <v>-418.0624118176957</v>
      </c>
      <c r="N299" s="41">
        <f t="shared" si="734"/>
        <v>-252.78284716819184</v>
      </c>
      <c r="O299" s="41">
        <f t="shared" si="734"/>
        <v>332.53930253037896</v>
      </c>
      <c r="P299" s="41">
        <f t="shared" si="734"/>
        <v>2903.3616345165092</v>
      </c>
      <c r="Q299" s="41">
        <f t="shared" si="734"/>
        <v>-1832.2759741907912</v>
      </c>
      <c r="R299" s="41">
        <f t="shared" si="734"/>
        <v>-666.89331933222513</v>
      </c>
      <c r="S299" s="112">
        <f t="shared" si="734"/>
        <v>-483.9572783973473</v>
      </c>
      <c r="T299" s="123">
        <f t="shared" si="776"/>
        <v>-187.6010096085098</v>
      </c>
      <c r="U299" s="41">
        <f t="shared" si="735"/>
        <v>571.88708184347104</v>
      </c>
      <c r="V299" s="41">
        <f t="shared" si="735"/>
        <v>471.91047911886631</v>
      </c>
      <c r="W299" s="41">
        <f t="shared" si="735"/>
        <v>904.0869091797872</v>
      </c>
      <c r="X299" s="41">
        <f t="shared" si="735"/>
        <v>2903.3616345165092</v>
      </c>
      <c r="Y299" s="41">
        <f t="shared" si="735"/>
        <v>-842.32648052962463</v>
      </c>
      <c r="Z299" s="41">
        <f t="shared" si="735"/>
        <v>57.800006954833023</v>
      </c>
      <c r="AA299" s="41">
        <f t="shared" si="735"/>
        <v>87.590328252061084</v>
      </c>
      <c r="AB299" s="53"/>
      <c r="AC299" s="126" t="str">
        <f t="shared" si="777"/>
        <v/>
      </c>
      <c r="AD299" s="41" t="str">
        <f t="shared" si="736"/>
        <v/>
      </c>
      <c r="AE299" s="41">
        <f t="shared" si="736"/>
        <v>678.96571520088287</v>
      </c>
      <c r="AF299" s="41" t="str">
        <f t="shared" si="736"/>
        <v/>
      </c>
      <c r="AG299" s="41" t="str">
        <f t="shared" si="736"/>
        <v/>
      </c>
      <c r="AH299" s="41" t="str">
        <f t="shared" si="736"/>
        <v/>
      </c>
      <c r="AI299" s="41" t="str">
        <f t="shared" si="736"/>
        <v/>
      </c>
      <c r="AJ299" s="112">
        <f t="shared" si="736"/>
        <v>-728.90625267566497</v>
      </c>
      <c r="AK299" s="126" t="str">
        <f t="shared" si="778"/>
        <v/>
      </c>
      <c r="AL299" s="41" t="str">
        <f t="shared" si="737"/>
        <v/>
      </c>
      <c r="AM299" s="41" t="str">
        <f t="shared" si="737"/>
        <v/>
      </c>
      <c r="AN299" s="41" t="str">
        <f t="shared" si="737"/>
        <v/>
      </c>
      <c r="AO299" s="41" t="str">
        <f t="shared" si="737"/>
        <v/>
      </c>
      <c r="AP299" s="41" t="str">
        <f t="shared" si="737"/>
        <v/>
      </c>
      <c r="AQ299" s="41" t="str">
        <f t="shared" si="737"/>
        <v/>
      </c>
      <c r="AR299" s="112" t="str">
        <f t="shared" si="737"/>
        <v/>
      </c>
      <c r="AS299" s="123" t="str">
        <f t="shared" si="779"/>
        <v/>
      </c>
      <c r="AT299" s="41" t="str">
        <f t="shared" si="738"/>
        <v/>
      </c>
      <c r="AU299" s="41">
        <f t="shared" si="738"/>
        <v>471.91047911886631</v>
      </c>
      <c r="AV299" s="41" t="str">
        <f t="shared" si="738"/>
        <v/>
      </c>
      <c r="AW299" s="41" t="str">
        <f t="shared" si="738"/>
        <v/>
      </c>
      <c r="AX299" s="41" t="str">
        <f t="shared" si="738"/>
        <v/>
      </c>
      <c r="AY299" s="41" t="str">
        <f t="shared" si="738"/>
        <v/>
      </c>
      <c r="AZ299" s="41">
        <f t="shared" si="738"/>
        <v>87.590328252061084</v>
      </c>
      <c r="BA299" s="53"/>
      <c r="BB299" s="147" cm="1">
        <f t="array" ref="BB299:BE299">IFERROR(_xlfn._xlws.SORT(_xlfn.UNIQUE(_xlfn._xlws.FILTER($AC299:$AZ299,ISNUMBER($AC299:$AZ299)),TRUE),,,TRUE),"")</f>
        <v>-728.90625267566497</v>
      </c>
      <c r="BC299" s="51">
        <v>87.590328252061084</v>
      </c>
      <c r="BD299" s="51">
        <v>471.91047911886631</v>
      </c>
      <c r="BE299" s="51">
        <v>678.96571520088287</v>
      </c>
      <c r="BF299" s="51"/>
      <c r="BG299" s="51"/>
      <c r="BH299" s="51"/>
      <c r="BI299" s="51"/>
      <c r="BJ299" s="51">
        <f t="shared" si="780"/>
        <v>363.84293314016969</v>
      </c>
      <c r="BK299" s="51">
        <f t="shared" si="739"/>
        <v>363.84293314016969</v>
      </c>
      <c r="BL299" s="51">
        <f t="shared" si="739"/>
        <v>363.84293314016969</v>
      </c>
      <c r="BM299" s="51">
        <f t="shared" si="739"/>
        <v>363.84293314016969</v>
      </c>
      <c r="BN299" s="51" t="str">
        <f t="shared" si="739"/>
        <v/>
      </c>
      <c r="BO299" s="51" t="str">
        <f t="shared" si="739"/>
        <v/>
      </c>
      <c r="BP299" s="51" t="str">
        <f t="shared" si="739"/>
        <v/>
      </c>
      <c r="BQ299" s="148" t="str">
        <f t="shared" si="739"/>
        <v/>
      </c>
      <c r="BR299" s="170">
        <f t="shared" si="753"/>
        <v>4</v>
      </c>
      <c r="BS299" s="172">
        <f t="shared" si="754"/>
        <v>816.49658092772609</v>
      </c>
      <c r="BT299" s="172" t="str">
        <f t="shared" si="740"/>
        <v>hole</v>
      </c>
      <c r="BU299" s="172">
        <f t="shared" si="740"/>
        <v>207.05523608201656</v>
      </c>
      <c r="BV299" s="172">
        <f t="shared" si="740"/>
        <v>0</v>
      </c>
      <c r="BW299" s="172">
        <f t="shared" si="740"/>
        <v>0</v>
      </c>
      <c r="BX299" s="172">
        <f t="shared" si="740"/>
        <v>0</v>
      </c>
      <c r="BY299" s="173">
        <f t="shared" si="740"/>
        <v>0</v>
      </c>
      <c r="BZ299" s="123" cm="1">
        <f t="array" ref="BZ299">IF(ISEVEN(BR299),SUM(BS299:BY299),SUM(ABS(BS299:BY299)))</f>
        <v>1023.5518170097426</v>
      </c>
      <c r="CA299" s="112">
        <f t="shared" si="755"/>
        <v>17046.328956994843</v>
      </c>
      <c r="CB299" s="126">
        <f t="shared" si="756"/>
        <v>-320.65796221180193</v>
      </c>
      <c r="CC299" s="41">
        <f t="shared" si="741"/>
        <v>0</v>
      </c>
      <c r="CD299" s="41">
        <f t="shared" si="741"/>
        <v>575.43809715987459</v>
      </c>
      <c r="CE299" s="41">
        <f t="shared" si="741"/>
        <v>0</v>
      </c>
      <c r="CF299" s="41">
        <f t="shared" si="741"/>
        <v>0</v>
      </c>
      <c r="CG299" s="41">
        <f t="shared" si="741"/>
        <v>0</v>
      </c>
      <c r="CH299" s="112">
        <f t="shared" si="741"/>
        <v>0</v>
      </c>
      <c r="CI299" s="196">
        <f t="shared" si="757"/>
        <v>-139.38586827188061</v>
      </c>
      <c r="CJ299" s="2">
        <f t="shared" si="758"/>
        <v>363.84293314016969</v>
      </c>
      <c r="CK299" s="200">
        <f t="shared" ref="CK299" si="924">(CI299-xc)*COS(RADIANS(p)) + (CJ299-yc)*SIN(RADIANS(p))</f>
        <v>-40.466929460896495</v>
      </c>
      <c r="CL299" s="201">
        <f t="shared" ref="CL299:CL330" si="925">-(CI299-xc)*SIN(RADIANS(p)) +(CJ299-yc)*COS(RADIANS(p))</f>
        <v>387.52100315977054</v>
      </c>
      <c r="CN299" s="126">
        <f t="shared" ref="CN299:CN330" si="926">+C299-yc</f>
        <v>363.84293314016969</v>
      </c>
      <c r="CO299" s="50">
        <f t="shared" si="762"/>
        <v>3.5530088633936923E-3</v>
      </c>
      <c r="CP299" s="40">
        <f t="shared" si="763"/>
        <v>25.5</v>
      </c>
      <c r="CQ299" s="41">
        <f t="shared" si="764"/>
        <v>434681.38840336847</v>
      </c>
      <c r="CR299" s="41">
        <f t="shared" ref="CR299:CR347" si="927">+CQ299*COS(RADIANS(p))</f>
        <v>419869.97926600312</v>
      </c>
      <c r="CS299" s="41">
        <f t="shared" ref="CS299:CS347" si="928">+CQ299*SIN(RADIANS(p))</f>
        <v>112503.82187039776</v>
      </c>
      <c r="CT299" s="41">
        <f t="shared" si="767"/>
        <v>162708435.56183359</v>
      </c>
      <c r="CU299" s="112">
        <f t="shared" si="768"/>
        <v>-4552684.2237106506</v>
      </c>
    </row>
    <row r="300" spans="2:115" x14ac:dyDescent="0.25">
      <c r="B300" s="129">
        <v>23</v>
      </c>
      <c r="C300" s="114">
        <f>+$D$77-(B300-0.5)*$G$270</f>
        <v>347.18883837553443</v>
      </c>
      <c r="D300" s="41">
        <f t="shared" si="774"/>
        <v>-1022.4955984554502</v>
      </c>
      <c r="E300" s="41">
        <f t="shared" si="733"/>
        <v>1024.9968888418146</v>
      </c>
      <c r="F300" s="41">
        <f t="shared" si="733"/>
        <v>683.42816644373818</v>
      </c>
      <c r="G300" s="41">
        <f t="shared" si="733"/>
        <v>1139.4206373626332</v>
      </c>
      <c r="H300" s="41">
        <f t="shared" si="733"/>
        <v>3613.9483677320786</v>
      </c>
      <c r="I300" s="41">
        <f t="shared" si="733"/>
        <v>-2227.6943046163042</v>
      </c>
      <c r="J300" s="41">
        <f t="shared" si="733"/>
        <v>-869.48610417138639</v>
      </c>
      <c r="K300" s="121">
        <f t="shared" si="733"/>
        <v>-738.52149877113675</v>
      </c>
      <c r="L300" s="126">
        <f t="shared" si="775"/>
        <v>-249.75493742419579</v>
      </c>
      <c r="M300" s="41">
        <f t="shared" si="734"/>
        <v>-389.21667353128055</v>
      </c>
      <c r="N300" s="41">
        <f t="shared" si="734"/>
        <v>-248.32039592533647</v>
      </c>
      <c r="O300" s="41">
        <f t="shared" si="734"/>
        <v>322.9240564349073</v>
      </c>
      <c r="P300" s="41">
        <f t="shared" si="734"/>
        <v>2841.2077067008231</v>
      </c>
      <c r="Q300" s="41">
        <f t="shared" si="734"/>
        <v>-1803.4302359043763</v>
      </c>
      <c r="R300" s="41">
        <f t="shared" si="734"/>
        <v>-662.43086808936971</v>
      </c>
      <c r="S300" s="112">
        <f t="shared" si="734"/>
        <v>-493.57252449281901</v>
      </c>
      <c r="T300" s="123">
        <f t="shared" si="776"/>
        <v>-249.7549374241955</v>
      </c>
      <c r="U300" s="41">
        <f t="shared" si="735"/>
        <v>600.73282012988614</v>
      </c>
      <c r="V300" s="41">
        <f t="shared" si="735"/>
        <v>476.37293036172173</v>
      </c>
      <c r="W300" s="41">
        <f t="shared" si="735"/>
        <v>894.47166308431554</v>
      </c>
      <c r="X300" s="41">
        <f t="shared" si="735"/>
        <v>2841.2077067008231</v>
      </c>
      <c r="Y300" s="41">
        <f t="shared" si="735"/>
        <v>-813.48074224320953</v>
      </c>
      <c r="Z300" s="41">
        <f t="shared" si="735"/>
        <v>62.262458197688417</v>
      </c>
      <c r="AA300" s="41">
        <f t="shared" si="735"/>
        <v>77.97508215658938</v>
      </c>
      <c r="AB300" s="53"/>
      <c r="AC300" s="126" t="str">
        <f t="shared" si="777"/>
        <v/>
      </c>
      <c r="AD300" s="41" t="str">
        <f t="shared" si="736"/>
        <v/>
      </c>
      <c r="AE300" s="41">
        <f t="shared" si="736"/>
        <v>683.42816644373818</v>
      </c>
      <c r="AF300" s="41" t="str">
        <f t="shared" si="736"/>
        <v/>
      </c>
      <c r="AG300" s="41" t="str">
        <f t="shared" si="736"/>
        <v/>
      </c>
      <c r="AH300" s="41" t="str">
        <f t="shared" si="736"/>
        <v/>
      </c>
      <c r="AI300" s="41" t="str">
        <f t="shared" si="736"/>
        <v/>
      </c>
      <c r="AJ300" s="112">
        <f t="shared" si="736"/>
        <v>-738.52149877113675</v>
      </c>
      <c r="AK300" s="126" t="str">
        <f t="shared" si="778"/>
        <v/>
      </c>
      <c r="AL300" s="41" t="str">
        <f t="shared" si="737"/>
        <v/>
      </c>
      <c r="AM300" s="41" t="str">
        <f t="shared" si="737"/>
        <v/>
      </c>
      <c r="AN300" s="41" t="str">
        <f t="shared" si="737"/>
        <v/>
      </c>
      <c r="AO300" s="41" t="str">
        <f t="shared" si="737"/>
        <v/>
      </c>
      <c r="AP300" s="41" t="str">
        <f t="shared" si="737"/>
        <v/>
      </c>
      <c r="AQ300" s="41" t="str">
        <f t="shared" si="737"/>
        <v/>
      </c>
      <c r="AR300" s="112" t="str">
        <f t="shared" si="737"/>
        <v/>
      </c>
      <c r="AS300" s="123" t="str">
        <f t="shared" si="779"/>
        <v/>
      </c>
      <c r="AT300" s="41" t="str">
        <f t="shared" si="738"/>
        <v/>
      </c>
      <c r="AU300" s="41">
        <f t="shared" si="738"/>
        <v>476.37293036172173</v>
      </c>
      <c r="AV300" s="41" t="str">
        <f t="shared" si="738"/>
        <v/>
      </c>
      <c r="AW300" s="41" t="str">
        <f t="shared" si="738"/>
        <v/>
      </c>
      <c r="AX300" s="41" t="str">
        <f t="shared" si="738"/>
        <v/>
      </c>
      <c r="AY300" s="41" t="str">
        <f t="shared" si="738"/>
        <v/>
      </c>
      <c r="AZ300" s="41">
        <f t="shared" si="738"/>
        <v>77.97508215658938</v>
      </c>
      <c r="BA300" s="53"/>
      <c r="BB300" s="147" cm="1">
        <f t="array" ref="BB300:BE300">IFERROR(_xlfn._xlws.SORT(_xlfn.UNIQUE(_xlfn._xlws.FILTER($AC300:$AZ300,ISNUMBER($AC300:$AZ300)),TRUE),,,TRUE),"")</f>
        <v>-738.52149877113675</v>
      </c>
      <c r="BC300" s="51">
        <v>77.97508215658938</v>
      </c>
      <c r="BD300" s="51">
        <v>476.37293036172173</v>
      </c>
      <c r="BE300" s="51">
        <v>683.42816644373818</v>
      </c>
      <c r="BF300" s="51"/>
      <c r="BG300" s="51"/>
      <c r="BH300" s="51"/>
      <c r="BI300" s="51"/>
      <c r="BJ300" s="51">
        <f t="shared" si="780"/>
        <v>347.18883837553443</v>
      </c>
      <c r="BK300" s="51">
        <f t="shared" si="739"/>
        <v>347.18883837553443</v>
      </c>
      <c r="BL300" s="51">
        <f t="shared" si="739"/>
        <v>347.18883837553443</v>
      </c>
      <c r="BM300" s="51">
        <f t="shared" si="739"/>
        <v>347.18883837553443</v>
      </c>
      <c r="BN300" s="51" t="str">
        <f t="shared" si="739"/>
        <v/>
      </c>
      <c r="BO300" s="51" t="str">
        <f t="shared" si="739"/>
        <v/>
      </c>
      <c r="BP300" s="51" t="str">
        <f t="shared" si="739"/>
        <v/>
      </c>
      <c r="BQ300" s="148" t="str">
        <f t="shared" si="739"/>
        <v/>
      </c>
      <c r="BR300" s="170">
        <f t="shared" si="753"/>
        <v>4</v>
      </c>
      <c r="BS300" s="172">
        <f t="shared" si="754"/>
        <v>816.49658092772609</v>
      </c>
      <c r="BT300" s="172" t="str">
        <f t="shared" si="740"/>
        <v>hole</v>
      </c>
      <c r="BU300" s="172">
        <f t="shared" si="740"/>
        <v>207.05523608201645</v>
      </c>
      <c r="BV300" s="172">
        <f t="shared" si="740"/>
        <v>0</v>
      </c>
      <c r="BW300" s="172">
        <f t="shared" si="740"/>
        <v>0</v>
      </c>
      <c r="BX300" s="172">
        <f t="shared" si="740"/>
        <v>0</v>
      </c>
      <c r="BY300" s="173">
        <f t="shared" si="740"/>
        <v>0</v>
      </c>
      <c r="BZ300" s="123" cm="1">
        <f t="array" ref="BZ300">IF(ISEVEN(BR300),SUM(BS300:BY300),SUM(ABS(BS300:BY300)))</f>
        <v>1023.5518170097425</v>
      </c>
      <c r="CA300" s="112">
        <f t="shared" si="755"/>
        <v>17046.328956994839</v>
      </c>
      <c r="CB300" s="126">
        <f t="shared" si="756"/>
        <v>-330.27320830727371</v>
      </c>
      <c r="CC300" s="41">
        <f t="shared" si="741"/>
        <v>0</v>
      </c>
      <c r="CD300" s="41">
        <f t="shared" si="741"/>
        <v>579.90054840273001</v>
      </c>
      <c r="CE300" s="41">
        <f t="shared" si="741"/>
        <v>0</v>
      </c>
      <c r="CF300" s="41">
        <f t="shared" si="741"/>
        <v>0</v>
      </c>
      <c r="CG300" s="41">
        <f t="shared" si="741"/>
        <v>0</v>
      </c>
      <c r="CH300" s="112">
        <f t="shared" si="741"/>
        <v>0</v>
      </c>
      <c r="CI300" s="196">
        <f t="shared" si="757"/>
        <v>-146.15332405772836</v>
      </c>
      <c r="CJ300" s="2">
        <f t="shared" si="758"/>
        <v>347.18883837553443</v>
      </c>
      <c r="CK300" s="200">
        <f t="shared" ref="CK300" si="929">(CI300-xc)*COS(RADIANS(p)) + (CJ300-yc)*SIN(RADIANS(p))</f>
        <v>-51.314186686745998</v>
      </c>
      <c r="CL300" s="201">
        <f t="shared" ref="CL300:CL331" si="930">-(CI300-xc)*SIN(RADIANS(p)) +(CJ300-yc)*COS(RADIANS(p))</f>
        <v>373.18592935741043</v>
      </c>
      <c r="CN300" s="126">
        <f t="shared" ref="CN300:CN331" si="931">+C300-yc</f>
        <v>347.18883837553443</v>
      </c>
      <c r="CO300" s="50">
        <f t="shared" si="762"/>
        <v>3.4870088633936923E-3</v>
      </c>
      <c r="CP300" s="40">
        <f t="shared" si="763"/>
        <v>25.5</v>
      </c>
      <c r="CQ300" s="41">
        <f t="shared" si="764"/>
        <v>434681.38840336842</v>
      </c>
      <c r="CR300" s="41">
        <f t="shared" ref="CR300:CR348" si="932">+CQ300*COS(RADIANS(p))</f>
        <v>419869.97926600307</v>
      </c>
      <c r="CS300" s="41">
        <f t="shared" ref="CS300:CS348" si="933">+CQ300*SIN(RADIANS(p))</f>
        <v>112503.82187039775</v>
      </c>
      <c r="CT300" s="41">
        <f t="shared" si="767"/>
        <v>156689568.42166001</v>
      </c>
      <c r="CU300" s="112">
        <f t="shared" si="768"/>
        <v>-5773042.1184300072</v>
      </c>
    </row>
    <row r="301" spans="2:115" x14ac:dyDescent="0.25">
      <c r="B301" s="129">
        <v>24</v>
      </c>
      <c r="C301" s="114">
        <f>+$D$77-(B301-0.5)*$G$270</f>
        <v>330.53474361089923</v>
      </c>
      <c r="D301" s="41">
        <f t="shared" si="774"/>
        <v>-1084.6495262711358</v>
      </c>
      <c r="E301" s="41">
        <f t="shared" si="733"/>
        <v>1053.8426271282294</v>
      </c>
      <c r="F301" s="41">
        <f t="shared" si="733"/>
        <v>687.8906176865936</v>
      </c>
      <c r="G301" s="41">
        <f t="shared" si="733"/>
        <v>1129.8053912671617</v>
      </c>
      <c r="H301" s="41">
        <f t="shared" si="733"/>
        <v>3551.794439916393</v>
      </c>
      <c r="I301" s="41">
        <f t="shared" si="733"/>
        <v>-2198.8485663298889</v>
      </c>
      <c r="J301" s="41">
        <f t="shared" si="733"/>
        <v>-865.02365292853108</v>
      </c>
      <c r="K301" s="121">
        <f t="shared" si="733"/>
        <v>-748.13674486660841</v>
      </c>
      <c r="L301" s="126">
        <f t="shared" si="775"/>
        <v>-311.90886523988104</v>
      </c>
      <c r="M301" s="41">
        <f t="shared" si="734"/>
        <v>-360.37093524486556</v>
      </c>
      <c r="N301" s="41">
        <f t="shared" si="734"/>
        <v>-243.85794468248108</v>
      </c>
      <c r="O301" s="41">
        <f t="shared" si="734"/>
        <v>313.30881033943564</v>
      </c>
      <c r="P301" s="41">
        <f t="shared" si="734"/>
        <v>2779.0537788851379</v>
      </c>
      <c r="Q301" s="41">
        <f t="shared" si="734"/>
        <v>-1774.584497617961</v>
      </c>
      <c r="R301" s="41">
        <f t="shared" si="734"/>
        <v>-657.96841684651429</v>
      </c>
      <c r="S301" s="112">
        <f t="shared" si="734"/>
        <v>-503.18777058829068</v>
      </c>
      <c r="T301" s="123">
        <f t="shared" si="776"/>
        <v>-311.90886523988075</v>
      </c>
      <c r="U301" s="41">
        <f t="shared" si="735"/>
        <v>629.57855841630112</v>
      </c>
      <c r="V301" s="41">
        <f t="shared" si="735"/>
        <v>480.83538160457709</v>
      </c>
      <c r="W301" s="41">
        <f t="shared" si="735"/>
        <v>884.85641698884376</v>
      </c>
      <c r="X301" s="41">
        <f t="shared" si="735"/>
        <v>2779.0537788851384</v>
      </c>
      <c r="Y301" s="41">
        <f t="shared" si="735"/>
        <v>-784.63500395679443</v>
      </c>
      <c r="Z301" s="41">
        <f t="shared" si="735"/>
        <v>66.724909440543811</v>
      </c>
      <c r="AA301" s="41">
        <f t="shared" si="735"/>
        <v>68.359836061117718</v>
      </c>
      <c r="AB301" s="53"/>
      <c r="AC301" s="126" t="str">
        <f t="shared" si="777"/>
        <v/>
      </c>
      <c r="AD301" s="41" t="str">
        <f t="shared" si="736"/>
        <v/>
      </c>
      <c r="AE301" s="41">
        <f t="shared" si="736"/>
        <v>687.8906176865936</v>
      </c>
      <c r="AF301" s="41" t="str">
        <f t="shared" si="736"/>
        <v/>
      </c>
      <c r="AG301" s="41" t="str">
        <f t="shared" si="736"/>
        <v/>
      </c>
      <c r="AH301" s="41" t="str">
        <f t="shared" si="736"/>
        <v/>
      </c>
      <c r="AI301" s="41" t="str">
        <f t="shared" si="736"/>
        <v/>
      </c>
      <c r="AJ301" s="112">
        <f t="shared" si="736"/>
        <v>-748.13674486660841</v>
      </c>
      <c r="AK301" s="126" t="str">
        <f t="shared" si="778"/>
        <v/>
      </c>
      <c r="AL301" s="41" t="str">
        <f t="shared" si="737"/>
        <v/>
      </c>
      <c r="AM301" s="41" t="str">
        <f t="shared" si="737"/>
        <v/>
      </c>
      <c r="AN301" s="41" t="str">
        <f t="shared" si="737"/>
        <v/>
      </c>
      <c r="AO301" s="41" t="str">
        <f t="shared" si="737"/>
        <v/>
      </c>
      <c r="AP301" s="41" t="str">
        <f t="shared" si="737"/>
        <v/>
      </c>
      <c r="AQ301" s="41" t="str">
        <f t="shared" si="737"/>
        <v/>
      </c>
      <c r="AR301" s="112" t="str">
        <f t="shared" si="737"/>
        <v/>
      </c>
      <c r="AS301" s="123" t="str">
        <f t="shared" si="779"/>
        <v/>
      </c>
      <c r="AT301" s="41" t="str">
        <f t="shared" si="738"/>
        <v/>
      </c>
      <c r="AU301" s="41">
        <f t="shared" si="738"/>
        <v>480.83538160457709</v>
      </c>
      <c r="AV301" s="41" t="str">
        <f t="shared" si="738"/>
        <v/>
      </c>
      <c r="AW301" s="41" t="str">
        <f t="shared" si="738"/>
        <v/>
      </c>
      <c r="AX301" s="41" t="str">
        <f t="shared" si="738"/>
        <v/>
      </c>
      <c r="AY301" s="41" t="str">
        <f t="shared" si="738"/>
        <v/>
      </c>
      <c r="AZ301" s="41">
        <f t="shared" si="738"/>
        <v>68.359836061117718</v>
      </c>
      <c r="BA301" s="53"/>
      <c r="BB301" s="147" cm="1">
        <f t="array" ref="BB301:BE301">IFERROR(_xlfn._xlws.SORT(_xlfn.UNIQUE(_xlfn._xlws.FILTER($AC301:$AZ301,ISNUMBER($AC301:$AZ301)),TRUE),,,TRUE),"")</f>
        <v>-748.13674486660841</v>
      </c>
      <c r="BC301" s="51">
        <v>68.359836061117718</v>
      </c>
      <c r="BD301" s="51">
        <v>480.83538160457709</v>
      </c>
      <c r="BE301" s="51">
        <v>687.8906176865936</v>
      </c>
      <c r="BF301" s="51"/>
      <c r="BG301" s="51"/>
      <c r="BH301" s="51"/>
      <c r="BI301" s="51"/>
      <c r="BJ301" s="51">
        <f t="shared" si="780"/>
        <v>330.53474361089923</v>
      </c>
      <c r="BK301" s="51">
        <f t="shared" si="739"/>
        <v>330.53474361089923</v>
      </c>
      <c r="BL301" s="51">
        <f t="shared" si="739"/>
        <v>330.53474361089923</v>
      </c>
      <c r="BM301" s="51">
        <f t="shared" si="739"/>
        <v>330.53474361089923</v>
      </c>
      <c r="BN301" s="51" t="str">
        <f t="shared" si="739"/>
        <v/>
      </c>
      <c r="BO301" s="51" t="str">
        <f t="shared" si="739"/>
        <v/>
      </c>
      <c r="BP301" s="51" t="str">
        <f t="shared" si="739"/>
        <v/>
      </c>
      <c r="BQ301" s="148" t="str">
        <f t="shared" si="739"/>
        <v/>
      </c>
      <c r="BR301" s="170">
        <f t="shared" si="753"/>
        <v>4</v>
      </c>
      <c r="BS301" s="172">
        <f t="shared" si="754"/>
        <v>816.49658092772609</v>
      </c>
      <c r="BT301" s="172" t="str">
        <f t="shared" si="740"/>
        <v>hole</v>
      </c>
      <c r="BU301" s="172">
        <f t="shared" si="740"/>
        <v>207.05523608201651</v>
      </c>
      <c r="BV301" s="172">
        <f t="shared" si="740"/>
        <v>0</v>
      </c>
      <c r="BW301" s="172">
        <f t="shared" si="740"/>
        <v>0</v>
      </c>
      <c r="BX301" s="172">
        <f t="shared" si="740"/>
        <v>0</v>
      </c>
      <c r="BY301" s="173">
        <f t="shared" si="740"/>
        <v>0</v>
      </c>
      <c r="BZ301" s="123" cm="1">
        <f t="array" ref="BZ301">IF(ISEVEN(BR301),SUM(BS301:BY301),SUM(ABS(BS301:BY301)))</f>
        <v>1023.5518170097425</v>
      </c>
      <c r="CA301" s="112">
        <f t="shared" si="755"/>
        <v>17046.328956994839</v>
      </c>
      <c r="CB301" s="126">
        <f t="shared" si="756"/>
        <v>-339.88845440274537</v>
      </c>
      <c r="CC301" s="41">
        <f t="shared" si="741"/>
        <v>0</v>
      </c>
      <c r="CD301" s="41">
        <f t="shared" si="741"/>
        <v>584.36299964558532</v>
      </c>
      <c r="CE301" s="41">
        <f t="shared" si="741"/>
        <v>0</v>
      </c>
      <c r="CF301" s="41">
        <f t="shared" si="741"/>
        <v>0</v>
      </c>
      <c r="CG301" s="41">
        <f t="shared" si="741"/>
        <v>0</v>
      </c>
      <c r="CH301" s="112">
        <f t="shared" si="741"/>
        <v>0</v>
      </c>
      <c r="CI301" s="196">
        <f t="shared" si="757"/>
        <v>-152.9207798435759</v>
      </c>
      <c r="CJ301" s="2">
        <f t="shared" si="758"/>
        <v>330.53474361089923</v>
      </c>
      <c r="CK301" s="200">
        <f t="shared" ref="CK301" si="934">(CI301-xc)*COS(RADIANS(p)) + (CJ301-yc)*SIN(RADIANS(p))</f>
        <v>-62.161443912595288</v>
      </c>
      <c r="CL301" s="201">
        <f t="shared" ref="CL301:CL332" si="935">-(CI301-xc)*SIN(RADIANS(p)) +(CJ301-yc)*COS(RADIANS(p))</f>
        <v>358.85085555505026</v>
      </c>
      <c r="CN301" s="126">
        <f t="shared" ref="CN301:CN332" si="936">+C301-yc</f>
        <v>330.53474361089923</v>
      </c>
      <c r="CO301" s="50">
        <f t="shared" si="762"/>
        <v>3.4210088633936922E-3</v>
      </c>
      <c r="CP301" s="40">
        <f t="shared" si="763"/>
        <v>25.5</v>
      </c>
      <c r="CQ301" s="41">
        <f t="shared" si="764"/>
        <v>434681.38840336842</v>
      </c>
      <c r="CR301" s="41">
        <f t="shared" ref="CR301:CR349" si="937">+CQ301*COS(RADIANS(p))</f>
        <v>419869.97926600307</v>
      </c>
      <c r="CS301" s="41">
        <f t="shared" ref="CS301:CS349" si="938">+CQ301*SIN(RADIANS(p))</f>
        <v>112503.82187039775</v>
      </c>
      <c r="CT301" s="41">
        <f t="shared" si="767"/>
        <v>150670701.28148642</v>
      </c>
      <c r="CU301" s="112">
        <f t="shared" si="768"/>
        <v>-6993400.0131493406</v>
      </c>
    </row>
    <row r="302" spans="2:115" x14ac:dyDescent="0.25">
      <c r="B302" s="129">
        <v>25</v>
      </c>
      <c r="C302" s="114">
        <f>+$D$77-(B302-0.5)*$G$270</f>
        <v>313.88064884626397</v>
      </c>
      <c r="D302" s="41">
        <f t="shared" si="774"/>
        <v>-1146.8034540868214</v>
      </c>
      <c r="E302" s="41">
        <f t="shared" si="733"/>
        <v>1082.6883654146445</v>
      </c>
      <c r="F302" s="41">
        <f t="shared" si="733"/>
        <v>692.35306892944914</v>
      </c>
      <c r="G302" s="41">
        <f t="shared" si="733"/>
        <v>1120.1901451716899</v>
      </c>
      <c r="H302" s="41">
        <f t="shared" si="733"/>
        <v>3489.6405121007078</v>
      </c>
      <c r="I302" s="41">
        <f t="shared" si="733"/>
        <v>-2170.002828043474</v>
      </c>
      <c r="J302" s="41">
        <f t="shared" si="733"/>
        <v>-860.56120168567554</v>
      </c>
      <c r="K302" s="121">
        <f t="shared" si="733"/>
        <v>-757.75199096208007</v>
      </c>
      <c r="L302" s="126">
        <f t="shared" si="775"/>
        <v>-374.06279305556677</v>
      </c>
      <c r="M302" s="41">
        <f t="shared" si="734"/>
        <v>-331.52519695845046</v>
      </c>
      <c r="N302" s="41">
        <f t="shared" si="734"/>
        <v>-239.39549343962568</v>
      </c>
      <c r="O302" s="41">
        <f t="shared" si="734"/>
        <v>303.69356424396392</v>
      </c>
      <c r="P302" s="41">
        <f t="shared" si="734"/>
        <v>2716.8998510694523</v>
      </c>
      <c r="Q302" s="41">
        <f t="shared" si="734"/>
        <v>-1745.7387593315461</v>
      </c>
      <c r="R302" s="41">
        <f t="shared" si="734"/>
        <v>-653.50596560365898</v>
      </c>
      <c r="S302" s="112">
        <f t="shared" si="734"/>
        <v>-512.80301668376239</v>
      </c>
      <c r="T302" s="123">
        <f t="shared" si="776"/>
        <v>-374.06279305556649</v>
      </c>
      <c r="U302" s="41">
        <f t="shared" si="735"/>
        <v>658.42429670271622</v>
      </c>
      <c r="V302" s="41">
        <f t="shared" si="735"/>
        <v>485.29783284743246</v>
      </c>
      <c r="W302" s="41">
        <f t="shared" si="735"/>
        <v>875.2411708933721</v>
      </c>
      <c r="X302" s="41">
        <f t="shared" si="735"/>
        <v>2716.8998510694523</v>
      </c>
      <c r="Y302" s="41">
        <f t="shared" si="735"/>
        <v>-755.78926567037934</v>
      </c>
      <c r="Z302" s="41">
        <f t="shared" si="735"/>
        <v>71.187360683399206</v>
      </c>
      <c r="AA302" s="41">
        <f t="shared" si="735"/>
        <v>58.744589965646014</v>
      </c>
      <c r="AB302" s="53"/>
      <c r="AC302" s="126" t="str">
        <f t="shared" si="777"/>
        <v/>
      </c>
      <c r="AD302" s="41" t="str">
        <f t="shared" si="736"/>
        <v/>
      </c>
      <c r="AE302" s="41">
        <f t="shared" si="736"/>
        <v>692.35306892944914</v>
      </c>
      <c r="AF302" s="41" t="str">
        <f t="shared" si="736"/>
        <v/>
      </c>
      <c r="AG302" s="41" t="str">
        <f t="shared" si="736"/>
        <v/>
      </c>
      <c r="AH302" s="41" t="str">
        <f t="shared" si="736"/>
        <v/>
      </c>
      <c r="AI302" s="41" t="str">
        <f t="shared" si="736"/>
        <v/>
      </c>
      <c r="AJ302" s="112">
        <f t="shared" si="736"/>
        <v>-757.75199096208007</v>
      </c>
      <c r="AK302" s="126">
        <f t="shared" si="778"/>
        <v>-374.06279305556677</v>
      </c>
      <c r="AL302" s="41">
        <f t="shared" si="737"/>
        <v>-331.52519695845046</v>
      </c>
      <c r="AM302" s="41" t="str">
        <f t="shared" si="737"/>
        <v/>
      </c>
      <c r="AN302" s="41" t="str">
        <f t="shared" si="737"/>
        <v/>
      </c>
      <c r="AO302" s="41" t="str">
        <f t="shared" si="737"/>
        <v/>
      </c>
      <c r="AP302" s="41" t="str">
        <f t="shared" si="737"/>
        <v/>
      </c>
      <c r="AQ302" s="41" t="str">
        <f t="shared" si="737"/>
        <v/>
      </c>
      <c r="AR302" s="112" t="str">
        <f t="shared" si="737"/>
        <v/>
      </c>
      <c r="AS302" s="123" t="str">
        <f t="shared" si="779"/>
        <v/>
      </c>
      <c r="AT302" s="41" t="str">
        <f t="shared" si="738"/>
        <v/>
      </c>
      <c r="AU302" s="41">
        <f t="shared" si="738"/>
        <v>485.29783284743246</v>
      </c>
      <c r="AV302" s="41" t="str">
        <f t="shared" si="738"/>
        <v/>
      </c>
      <c r="AW302" s="41" t="str">
        <f t="shared" si="738"/>
        <v/>
      </c>
      <c r="AX302" s="41" t="str">
        <f t="shared" si="738"/>
        <v/>
      </c>
      <c r="AY302" s="41">
        <f t="shared" si="738"/>
        <v>71.187360683399206</v>
      </c>
      <c r="AZ302" s="41" t="str">
        <f t="shared" si="738"/>
        <v/>
      </c>
      <c r="BA302" s="53"/>
      <c r="BB302" s="147" cm="1">
        <f t="array" ref="BB302:BG302">IFERROR(_xlfn._xlws.SORT(_xlfn.UNIQUE(_xlfn._xlws.FILTER($AC302:$AZ302,ISNUMBER($AC302:$AZ302)),TRUE),,,TRUE),"")</f>
        <v>-757.75199096208007</v>
      </c>
      <c r="BC302" s="51">
        <v>-374.06279305556677</v>
      </c>
      <c r="BD302" s="51">
        <v>-331.52519695845046</v>
      </c>
      <c r="BE302" s="51">
        <v>71.187360683399206</v>
      </c>
      <c r="BF302" s="51">
        <v>485.29783284743246</v>
      </c>
      <c r="BG302" s="51">
        <v>692.35306892944914</v>
      </c>
      <c r="BH302" s="51"/>
      <c r="BI302" s="51"/>
      <c r="BJ302" s="51">
        <f t="shared" si="780"/>
        <v>313.88064884626397</v>
      </c>
      <c r="BK302" s="51">
        <f t="shared" si="739"/>
        <v>313.88064884626397</v>
      </c>
      <c r="BL302" s="51">
        <f t="shared" si="739"/>
        <v>313.88064884626397</v>
      </c>
      <c r="BM302" s="51">
        <f t="shared" si="739"/>
        <v>313.88064884626397</v>
      </c>
      <c r="BN302" s="51">
        <f t="shared" si="739"/>
        <v>313.88064884626397</v>
      </c>
      <c r="BO302" s="51">
        <f t="shared" si="739"/>
        <v>313.88064884626397</v>
      </c>
      <c r="BP302" s="51" t="str">
        <f t="shared" si="739"/>
        <v/>
      </c>
      <c r="BQ302" s="148" t="str">
        <f t="shared" si="739"/>
        <v/>
      </c>
      <c r="BR302" s="170">
        <f t="shared" si="753"/>
        <v>6</v>
      </c>
      <c r="BS302" s="172">
        <f t="shared" si="754"/>
        <v>383.6891979065133</v>
      </c>
      <c r="BT302" s="172" t="str">
        <f t="shared" si="740"/>
        <v>hole</v>
      </c>
      <c r="BU302" s="172">
        <f t="shared" si="740"/>
        <v>402.71255764184968</v>
      </c>
      <c r="BV302" s="172" t="str">
        <f t="shared" si="740"/>
        <v>hole</v>
      </c>
      <c r="BW302" s="172">
        <f t="shared" si="740"/>
        <v>207.05523608201668</v>
      </c>
      <c r="BX302" s="172">
        <f t="shared" si="740"/>
        <v>0</v>
      </c>
      <c r="BY302" s="173">
        <f t="shared" si="740"/>
        <v>0</v>
      </c>
      <c r="BZ302" s="123" cm="1">
        <f t="array" ref="BZ302">IF(ISEVEN(BR302),SUM(BS302:BY302),SUM(ABS(BS302:BY302)))</f>
        <v>993.45699163037966</v>
      </c>
      <c r="CA302" s="112">
        <f t="shared" si="755"/>
        <v>16545.126883201781</v>
      </c>
      <c r="CB302" s="126">
        <f t="shared" si="756"/>
        <v>-565.90739200882342</v>
      </c>
      <c r="CC302" s="41">
        <f t="shared" si="741"/>
        <v>0</v>
      </c>
      <c r="CD302" s="41">
        <f t="shared" si="741"/>
        <v>-130.16891813752562</v>
      </c>
      <c r="CE302" s="41">
        <f t="shared" si="741"/>
        <v>0</v>
      </c>
      <c r="CF302" s="41">
        <f t="shared" si="741"/>
        <v>588.82545088844086</v>
      </c>
      <c r="CG302" s="41">
        <f t="shared" si="741"/>
        <v>0</v>
      </c>
      <c r="CH302" s="112">
        <f t="shared" si="741"/>
        <v>0</v>
      </c>
      <c r="CI302" s="196">
        <f t="shared" si="757"/>
        <v>-148.60614981507885</v>
      </c>
      <c r="CJ302" s="2">
        <f t="shared" si="758"/>
        <v>313.88064884626397</v>
      </c>
      <c r="CK302" s="200">
        <f t="shared" ref="CK302" si="939">(CI302-xc)*COS(RADIANS(p)) + (CJ302-yc)*SIN(RADIANS(p))</f>
        <v>-62.30422824121743</v>
      </c>
      <c r="CL302" s="201">
        <f t="shared" ref="CL302:CL333" si="940">-(CI302-xc)*SIN(RADIANS(p)) +(CJ302-yc)*COS(RADIANS(p))</f>
        <v>341.64752688447726</v>
      </c>
      <c r="CN302" s="126">
        <f t="shared" ref="CN302:CN333" si="941">+C302-yc</f>
        <v>313.88064884626397</v>
      </c>
      <c r="CO302" s="50">
        <f t="shared" si="762"/>
        <v>3.3550088633936921E-3</v>
      </c>
      <c r="CP302" s="40">
        <f t="shared" si="763"/>
        <v>25.5</v>
      </c>
      <c r="CQ302" s="41">
        <f t="shared" si="764"/>
        <v>421900.7355216454</v>
      </c>
      <c r="CR302" s="41">
        <f t="shared" ref="CR302:CR350" si="942">+CQ302*COS(RADIANS(p))</f>
        <v>407524.81657071103</v>
      </c>
      <c r="CS302" s="41">
        <f t="shared" ref="CS302:CS350" si="943">+CQ302*SIN(RADIANS(p))</f>
        <v>109195.94549576342</v>
      </c>
      <c r="CT302" s="41">
        <f t="shared" si="767"/>
        <v>139229845.72543365</v>
      </c>
      <c r="CU302" s="112">
        <f t="shared" si="768"/>
        <v>-6803369.1111835819</v>
      </c>
    </row>
    <row r="303" spans="2:115" x14ac:dyDescent="0.25">
      <c r="B303" s="129">
        <v>26</v>
      </c>
      <c r="C303" s="114">
        <f>+$D$77-(B303-0.5)*$G$270</f>
        <v>297.22655408162876</v>
      </c>
      <c r="D303" s="41">
        <f t="shared" si="774"/>
        <v>-1208.9573819025068</v>
      </c>
      <c r="E303" s="41">
        <f t="shared" si="733"/>
        <v>1111.5341037010596</v>
      </c>
      <c r="F303" s="41">
        <f t="shared" si="733"/>
        <v>696.81552017230456</v>
      </c>
      <c r="G303" s="41">
        <f t="shared" si="733"/>
        <v>1110.5748990762181</v>
      </c>
      <c r="H303" s="41">
        <f t="shared" si="733"/>
        <v>3427.4865842850218</v>
      </c>
      <c r="I303" s="41">
        <f t="shared" si="733"/>
        <v>-2141.1570897570587</v>
      </c>
      <c r="J303" s="41">
        <f t="shared" si="733"/>
        <v>-856.09875044282012</v>
      </c>
      <c r="K303" s="121">
        <f t="shared" si="733"/>
        <v>-767.36723705755173</v>
      </c>
      <c r="L303" s="126">
        <f t="shared" si="775"/>
        <v>-436.21672087125216</v>
      </c>
      <c r="M303" s="41">
        <f t="shared" si="734"/>
        <v>-302.67945867203537</v>
      </c>
      <c r="N303" s="41">
        <f t="shared" si="734"/>
        <v>-234.93304219677026</v>
      </c>
      <c r="O303" s="41">
        <f t="shared" si="734"/>
        <v>294.0783181484922</v>
      </c>
      <c r="P303" s="41">
        <f t="shared" si="734"/>
        <v>2654.7459232537667</v>
      </c>
      <c r="Q303" s="41">
        <f t="shared" si="734"/>
        <v>-1716.893021045131</v>
      </c>
      <c r="R303" s="41">
        <f t="shared" si="734"/>
        <v>-649.04351436080356</v>
      </c>
      <c r="S303" s="112">
        <f t="shared" si="734"/>
        <v>-522.41826277923406</v>
      </c>
      <c r="T303" s="123">
        <f t="shared" si="776"/>
        <v>-436.21672087125188</v>
      </c>
      <c r="U303" s="41">
        <f t="shared" si="735"/>
        <v>687.27003498913132</v>
      </c>
      <c r="V303" s="41">
        <f t="shared" si="735"/>
        <v>489.76028409028788</v>
      </c>
      <c r="W303" s="41">
        <f t="shared" si="735"/>
        <v>865.62592479790044</v>
      </c>
      <c r="X303" s="41">
        <f t="shared" si="735"/>
        <v>2654.7459232537667</v>
      </c>
      <c r="Y303" s="41">
        <f t="shared" si="735"/>
        <v>-726.94352738396424</v>
      </c>
      <c r="Z303" s="41">
        <f t="shared" si="735"/>
        <v>75.649811926254614</v>
      </c>
      <c r="AA303" s="41">
        <f t="shared" si="735"/>
        <v>49.129343870174338</v>
      </c>
      <c r="AB303" s="53"/>
      <c r="AC303" s="126" t="str">
        <f t="shared" si="777"/>
        <v/>
      </c>
      <c r="AD303" s="41" t="str">
        <f t="shared" si="736"/>
        <v/>
      </c>
      <c r="AE303" s="41">
        <f t="shared" si="736"/>
        <v>696.81552017230456</v>
      </c>
      <c r="AF303" s="41" t="str">
        <f t="shared" si="736"/>
        <v/>
      </c>
      <c r="AG303" s="41" t="str">
        <f t="shared" si="736"/>
        <v/>
      </c>
      <c r="AH303" s="41" t="str">
        <f t="shared" si="736"/>
        <v/>
      </c>
      <c r="AI303" s="41" t="str">
        <f t="shared" si="736"/>
        <v/>
      </c>
      <c r="AJ303" s="112">
        <f t="shared" si="736"/>
        <v>-767.36723705755173</v>
      </c>
      <c r="AK303" s="126">
        <f t="shared" si="778"/>
        <v>-436.21672087125216</v>
      </c>
      <c r="AL303" s="41">
        <f t="shared" si="737"/>
        <v>-302.67945867203537</v>
      </c>
      <c r="AM303" s="41" t="str">
        <f t="shared" si="737"/>
        <v/>
      </c>
      <c r="AN303" s="41" t="str">
        <f t="shared" si="737"/>
        <v/>
      </c>
      <c r="AO303" s="41" t="str">
        <f t="shared" si="737"/>
        <v/>
      </c>
      <c r="AP303" s="41" t="str">
        <f t="shared" si="737"/>
        <v/>
      </c>
      <c r="AQ303" s="41" t="str">
        <f t="shared" si="737"/>
        <v/>
      </c>
      <c r="AR303" s="112" t="str">
        <f t="shared" si="737"/>
        <v/>
      </c>
      <c r="AS303" s="123" t="str">
        <f t="shared" si="779"/>
        <v/>
      </c>
      <c r="AT303" s="41" t="str">
        <f t="shared" si="738"/>
        <v/>
      </c>
      <c r="AU303" s="41">
        <f t="shared" si="738"/>
        <v>489.76028409028788</v>
      </c>
      <c r="AV303" s="41" t="str">
        <f t="shared" si="738"/>
        <v/>
      </c>
      <c r="AW303" s="41" t="str">
        <f t="shared" si="738"/>
        <v/>
      </c>
      <c r="AX303" s="41" t="str">
        <f t="shared" si="738"/>
        <v/>
      </c>
      <c r="AY303" s="41">
        <f t="shared" si="738"/>
        <v>75.649811926254614</v>
      </c>
      <c r="AZ303" s="41" t="str">
        <f t="shared" si="738"/>
        <v/>
      </c>
      <c r="BA303" s="53"/>
      <c r="BB303" s="147" cm="1">
        <f t="array" ref="BB303:BG303">IFERROR(_xlfn._xlws.SORT(_xlfn.UNIQUE(_xlfn._xlws.FILTER($AC303:$AZ303,ISNUMBER($AC303:$AZ303)),TRUE),,,TRUE),"")</f>
        <v>-767.36723705755173</v>
      </c>
      <c r="BC303" s="51">
        <v>-436.21672087125216</v>
      </c>
      <c r="BD303" s="51">
        <v>-302.67945867203537</v>
      </c>
      <c r="BE303" s="51">
        <v>75.649811926254614</v>
      </c>
      <c r="BF303" s="51">
        <v>489.76028409028788</v>
      </c>
      <c r="BG303" s="51">
        <v>696.81552017230456</v>
      </c>
      <c r="BH303" s="51"/>
      <c r="BI303" s="51"/>
      <c r="BJ303" s="51">
        <f t="shared" si="780"/>
        <v>297.22655408162876</v>
      </c>
      <c r="BK303" s="51">
        <f t="shared" si="739"/>
        <v>297.22655408162876</v>
      </c>
      <c r="BL303" s="51">
        <f t="shared" si="739"/>
        <v>297.22655408162876</v>
      </c>
      <c r="BM303" s="51">
        <f t="shared" si="739"/>
        <v>297.22655408162876</v>
      </c>
      <c r="BN303" s="51">
        <f t="shared" si="739"/>
        <v>297.22655408162876</v>
      </c>
      <c r="BO303" s="51">
        <f t="shared" si="739"/>
        <v>297.22655408162876</v>
      </c>
      <c r="BP303" s="51" t="str">
        <f t="shared" si="739"/>
        <v/>
      </c>
      <c r="BQ303" s="148" t="str">
        <f t="shared" si="739"/>
        <v/>
      </c>
      <c r="BR303" s="170">
        <f t="shared" si="753"/>
        <v>6</v>
      </c>
      <c r="BS303" s="172">
        <f t="shared" si="754"/>
        <v>331.15051618629957</v>
      </c>
      <c r="BT303" s="172" t="str">
        <f t="shared" si="740"/>
        <v>hole</v>
      </c>
      <c r="BU303" s="172">
        <f t="shared" si="740"/>
        <v>378.32927059829001</v>
      </c>
      <c r="BV303" s="172" t="str">
        <f t="shared" si="740"/>
        <v>hole</v>
      </c>
      <c r="BW303" s="172">
        <f t="shared" si="740"/>
        <v>207.05523608201668</v>
      </c>
      <c r="BX303" s="172">
        <f t="shared" si="740"/>
        <v>0</v>
      </c>
      <c r="BY303" s="173">
        <f t="shared" si="740"/>
        <v>0</v>
      </c>
      <c r="BZ303" s="123" cm="1">
        <f t="array" ref="BZ303">IF(ISEVEN(BR303),SUM(BS303:BY303),SUM(ABS(BS303:BY303)))</f>
        <v>916.53502286660625</v>
      </c>
      <c r="CA303" s="112">
        <f t="shared" si="755"/>
        <v>15264.061125927587</v>
      </c>
      <c r="CB303" s="126">
        <f t="shared" si="756"/>
        <v>-601.79197896440201</v>
      </c>
      <c r="CC303" s="41">
        <f t="shared" si="741"/>
        <v>0</v>
      </c>
      <c r="CD303" s="41">
        <f t="shared" si="741"/>
        <v>-113.51482337289036</v>
      </c>
      <c r="CE303" s="41">
        <f t="shared" si="741"/>
        <v>0</v>
      </c>
      <c r="CF303" s="41">
        <f t="shared" si="741"/>
        <v>593.28790213129628</v>
      </c>
      <c r="CG303" s="41">
        <f t="shared" si="741"/>
        <v>0</v>
      </c>
      <c r="CH303" s="112">
        <f t="shared" si="741"/>
        <v>0</v>
      </c>
      <c r="CI303" s="196">
        <f t="shared" si="757"/>
        <v>-130.25834821433929</v>
      </c>
      <c r="CJ303" s="2">
        <f t="shared" si="758"/>
        <v>297.22655408162876</v>
      </c>
      <c r="CK303" s="200">
        <f t="shared" ref="CK303" si="944">(CI303-xc)*COS(RADIANS(p)) + (CJ303-yc)*SIN(RADIANS(p))</f>
        <v>-48.892009723464966</v>
      </c>
      <c r="CL303" s="201">
        <f t="shared" ref="CL303:CL334" si="945">-(CI303-xc)*SIN(RADIANS(p)) +(CJ303-yc)*COS(RADIANS(p))</f>
        <v>320.81214614781663</v>
      </c>
      <c r="CN303" s="126">
        <f t="shared" ref="CN303:CN334" si="946">+C303-yc</f>
        <v>297.22655408162876</v>
      </c>
      <c r="CO303" s="50">
        <f t="shared" si="762"/>
        <v>3.2890088633936924E-3</v>
      </c>
      <c r="CP303" s="40">
        <f t="shared" si="763"/>
        <v>25.5</v>
      </c>
      <c r="CQ303" s="41">
        <f t="shared" si="764"/>
        <v>389233.55871115346</v>
      </c>
      <c r="CR303" s="41">
        <f t="shared" ref="CR303:CR351" si="947">+CQ303*COS(RADIANS(p))</f>
        <v>375970.74681750551</v>
      </c>
      <c r="CS303" s="41">
        <f t="shared" ref="CS303:CS351" si="948">+CQ303*SIN(RADIANS(p))</f>
        <v>100741.05798747668</v>
      </c>
      <c r="CT303" s="41">
        <f t="shared" si="767"/>
        <v>120615982.17532134</v>
      </c>
      <c r="CU303" s="112">
        <f t="shared" si="768"/>
        <v>-4925432.7866758583</v>
      </c>
    </row>
    <row r="304" spans="2:115" x14ac:dyDescent="0.25">
      <c r="B304" s="129">
        <v>27</v>
      </c>
      <c r="C304" s="114">
        <f>+$D$77-(B304-0.5)*$G$270</f>
        <v>280.5724593169935</v>
      </c>
      <c r="D304" s="41">
        <f t="shared" si="774"/>
        <v>-1271.1113097181926</v>
      </c>
      <c r="E304" s="41">
        <f t="shared" si="733"/>
        <v>1140.3798419874747</v>
      </c>
      <c r="F304" s="41">
        <f t="shared" si="733"/>
        <v>701.27797141515987</v>
      </c>
      <c r="G304" s="41">
        <f t="shared" si="733"/>
        <v>1100.9596529807466</v>
      </c>
      <c r="H304" s="41">
        <f t="shared" si="733"/>
        <v>3365.3326564693361</v>
      </c>
      <c r="I304" s="41">
        <f t="shared" si="733"/>
        <v>-2112.3113514706438</v>
      </c>
      <c r="J304" s="41">
        <f t="shared" si="733"/>
        <v>-851.6362991999647</v>
      </c>
      <c r="K304" s="121">
        <f t="shared" si="733"/>
        <v>-776.98248315302351</v>
      </c>
      <c r="L304" s="126">
        <f t="shared" si="775"/>
        <v>-498.37064868693784</v>
      </c>
      <c r="M304" s="41">
        <f t="shared" si="734"/>
        <v>-273.83372038562027</v>
      </c>
      <c r="N304" s="41">
        <f t="shared" si="734"/>
        <v>-230.47059095391486</v>
      </c>
      <c r="O304" s="41">
        <f t="shared" si="734"/>
        <v>284.46307205302048</v>
      </c>
      <c r="P304" s="41">
        <f t="shared" si="734"/>
        <v>2592.5919954380811</v>
      </c>
      <c r="Q304" s="41">
        <f t="shared" si="734"/>
        <v>-1688.0472827587159</v>
      </c>
      <c r="R304" s="41">
        <f t="shared" si="734"/>
        <v>-644.58106311794813</v>
      </c>
      <c r="S304" s="112">
        <f t="shared" si="734"/>
        <v>-532.03350887470572</v>
      </c>
      <c r="T304" s="123">
        <f t="shared" si="776"/>
        <v>-498.37064868693756</v>
      </c>
      <c r="U304" s="41">
        <f t="shared" si="735"/>
        <v>716.11577327554642</v>
      </c>
      <c r="V304" s="41">
        <f t="shared" si="735"/>
        <v>494.22273533314325</v>
      </c>
      <c r="W304" s="41">
        <f t="shared" si="735"/>
        <v>856.01067870242878</v>
      </c>
      <c r="X304" s="41">
        <f t="shared" si="735"/>
        <v>2592.5919954380815</v>
      </c>
      <c r="Y304" s="41">
        <f t="shared" si="735"/>
        <v>-698.09778909754914</v>
      </c>
      <c r="Z304" s="41">
        <f t="shared" si="735"/>
        <v>80.112263169110022</v>
      </c>
      <c r="AA304" s="41">
        <f t="shared" si="735"/>
        <v>39.514097774702634</v>
      </c>
      <c r="AB304" s="53"/>
      <c r="AC304" s="126" t="str">
        <f t="shared" si="777"/>
        <v/>
      </c>
      <c r="AD304" s="41" t="str">
        <f t="shared" si="736"/>
        <v/>
      </c>
      <c r="AE304" s="41">
        <f t="shared" si="736"/>
        <v>701.27797141515987</v>
      </c>
      <c r="AF304" s="41" t="str">
        <f t="shared" si="736"/>
        <v/>
      </c>
      <c r="AG304" s="41" t="str">
        <f t="shared" si="736"/>
        <v/>
      </c>
      <c r="AH304" s="41" t="str">
        <f t="shared" si="736"/>
        <v/>
      </c>
      <c r="AI304" s="41" t="str">
        <f t="shared" si="736"/>
        <v/>
      </c>
      <c r="AJ304" s="112">
        <f t="shared" si="736"/>
        <v>-776.98248315302351</v>
      </c>
      <c r="AK304" s="126">
        <f t="shared" si="778"/>
        <v>-498.37064868693784</v>
      </c>
      <c r="AL304" s="41">
        <f t="shared" si="737"/>
        <v>-273.83372038562027</v>
      </c>
      <c r="AM304" s="41" t="str">
        <f t="shared" si="737"/>
        <v/>
      </c>
      <c r="AN304" s="41" t="str">
        <f t="shared" si="737"/>
        <v/>
      </c>
      <c r="AO304" s="41" t="str">
        <f t="shared" si="737"/>
        <v/>
      </c>
      <c r="AP304" s="41" t="str">
        <f t="shared" si="737"/>
        <v/>
      </c>
      <c r="AQ304" s="41" t="str">
        <f t="shared" si="737"/>
        <v/>
      </c>
      <c r="AR304" s="112" t="str">
        <f t="shared" si="737"/>
        <v/>
      </c>
      <c r="AS304" s="123" t="str">
        <f t="shared" si="779"/>
        <v/>
      </c>
      <c r="AT304" s="41" t="str">
        <f t="shared" si="738"/>
        <v/>
      </c>
      <c r="AU304" s="41">
        <f t="shared" si="738"/>
        <v>494.22273533314325</v>
      </c>
      <c r="AV304" s="41" t="str">
        <f t="shared" si="738"/>
        <v/>
      </c>
      <c r="AW304" s="41" t="str">
        <f t="shared" si="738"/>
        <v/>
      </c>
      <c r="AX304" s="41" t="str">
        <f t="shared" si="738"/>
        <v/>
      </c>
      <c r="AY304" s="41">
        <f t="shared" si="738"/>
        <v>80.112263169110022</v>
      </c>
      <c r="AZ304" s="41" t="str">
        <f t="shared" si="738"/>
        <v/>
      </c>
      <c r="BA304" s="53"/>
      <c r="BB304" s="147" cm="1">
        <f t="array" ref="BB304:BG304">IFERROR(_xlfn._xlws.SORT(_xlfn.UNIQUE(_xlfn._xlws.FILTER($AC304:$AZ304,ISNUMBER($AC304:$AZ304)),TRUE),,,TRUE),"")</f>
        <v>-776.98248315302351</v>
      </c>
      <c r="BC304" s="51">
        <v>-498.37064868693784</v>
      </c>
      <c r="BD304" s="51">
        <v>-273.83372038562027</v>
      </c>
      <c r="BE304" s="51">
        <v>80.112263169110022</v>
      </c>
      <c r="BF304" s="51">
        <v>494.22273533314325</v>
      </c>
      <c r="BG304" s="51">
        <v>701.27797141515987</v>
      </c>
      <c r="BH304" s="51"/>
      <c r="BI304" s="51"/>
      <c r="BJ304" s="51">
        <f t="shared" si="780"/>
        <v>280.5724593169935</v>
      </c>
      <c r="BK304" s="51">
        <f t="shared" si="739"/>
        <v>280.5724593169935</v>
      </c>
      <c r="BL304" s="51">
        <f t="shared" si="739"/>
        <v>280.5724593169935</v>
      </c>
      <c r="BM304" s="51">
        <f t="shared" si="739"/>
        <v>280.5724593169935</v>
      </c>
      <c r="BN304" s="51">
        <f t="shared" si="739"/>
        <v>280.5724593169935</v>
      </c>
      <c r="BO304" s="51">
        <f t="shared" si="739"/>
        <v>280.5724593169935</v>
      </c>
      <c r="BP304" s="51" t="str">
        <f t="shared" si="739"/>
        <v/>
      </c>
      <c r="BQ304" s="148" t="str">
        <f t="shared" si="739"/>
        <v/>
      </c>
      <c r="BR304" s="170">
        <f t="shared" si="753"/>
        <v>6</v>
      </c>
      <c r="BS304" s="172">
        <f t="shared" si="754"/>
        <v>278.61183446608567</v>
      </c>
      <c r="BT304" s="172" t="str">
        <f t="shared" si="740"/>
        <v>hole</v>
      </c>
      <c r="BU304" s="172">
        <f t="shared" si="740"/>
        <v>353.94598355473028</v>
      </c>
      <c r="BV304" s="172" t="str">
        <f t="shared" si="740"/>
        <v>hole</v>
      </c>
      <c r="BW304" s="172">
        <f t="shared" si="740"/>
        <v>207.05523608201662</v>
      </c>
      <c r="BX304" s="172">
        <f t="shared" si="740"/>
        <v>0</v>
      </c>
      <c r="BY304" s="173">
        <f t="shared" si="740"/>
        <v>0</v>
      </c>
      <c r="BZ304" s="123" cm="1">
        <f t="array" ref="BZ304">IF(ISEVEN(BR304),SUM(BS304:BY304),SUM(ABS(BS304:BY304)))</f>
        <v>839.61305410283262</v>
      </c>
      <c r="CA304" s="112">
        <f t="shared" si="755"/>
        <v>13982.995368653388</v>
      </c>
      <c r="CB304" s="126">
        <f t="shared" si="756"/>
        <v>-637.6765659199807</v>
      </c>
      <c r="CC304" s="41">
        <f t="shared" si="741"/>
        <v>0</v>
      </c>
      <c r="CD304" s="41">
        <f t="shared" si="741"/>
        <v>-96.86072860825513</v>
      </c>
      <c r="CE304" s="41">
        <f t="shared" si="741"/>
        <v>0</v>
      </c>
      <c r="CF304" s="41">
        <f t="shared" si="741"/>
        <v>597.75035337415159</v>
      </c>
      <c r="CG304" s="41">
        <f t="shared" si="741"/>
        <v>0</v>
      </c>
      <c r="CH304" s="112">
        <f t="shared" si="741"/>
        <v>0</v>
      </c>
      <c r="CI304" s="196">
        <f t="shared" si="757"/>
        <v>-105.02500254752171</v>
      </c>
      <c r="CJ304" s="2">
        <f t="shared" si="758"/>
        <v>280.5724593169935</v>
      </c>
      <c r="CK304" s="200">
        <f t="shared" ref="CK304" si="949">(CI304-xc)*COS(RADIANS(p)) + (CJ304-yc)*SIN(RADIANS(p))</f>
        <v>-28.828866364236305</v>
      </c>
      <c r="CL304" s="201">
        <f t="shared" ref="CL304:CL335" si="950">-(CI304-xc)*SIN(RADIANS(p)) +(CJ304-yc)*COS(RADIANS(p))</f>
        <v>298.19465547096235</v>
      </c>
      <c r="CN304" s="126">
        <f t="shared" ref="CN304:CN335" si="951">+C304-yc</f>
        <v>280.5724593169935</v>
      </c>
      <c r="CO304" s="50">
        <f t="shared" si="762"/>
        <v>3.2230088633936923E-3</v>
      </c>
      <c r="CP304" s="40">
        <f t="shared" si="763"/>
        <v>25.5</v>
      </c>
      <c r="CQ304" s="41">
        <f t="shared" si="764"/>
        <v>356566.38190066139</v>
      </c>
      <c r="CR304" s="41">
        <f t="shared" ref="CR304:CR352" si="952">+CQ304*COS(RADIANS(p))</f>
        <v>344416.67706429987</v>
      </c>
      <c r="CS304" s="41">
        <f t="shared" ref="CS304:CS352" si="953">+CQ304*SIN(RADIANS(p))</f>
        <v>92286.17047918991</v>
      </c>
      <c r="CT304" s="41">
        <f t="shared" si="767"/>
        <v>102703212.3556426</v>
      </c>
      <c r="CU304" s="112">
        <f t="shared" si="768"/>
        <v>-2660505.6760116955</v>
      </c>
    </row>
    <row r="305" spans="2:99" x14ac:dyDescent="0.25">
      <c r="B305" s="129">
        <v>28</v>
      </c>
      <c r="C305" s="114">
        <f>+$D$77-(B305-0.5)*$G$270</f>
        <v>263.91836455235824</v>
      </c>
      <c r="D305" s="41">
        <f t="shared" si="774"/>
        <v>-1333.2652375338782</v>
      </c>
      <c r="E305" s="41">
        <f t="shared" si="733"/>
        <v>1169.2255802738898</v>
      </c>
      <c r="F305" s="41">
        <f t="shared" si="733"/>
        <v>705.74042265801529</v>
      </c>
      <c r="G305" s="41">
        <f t="shared" si="733"/>
        <v>1091.3444068852748</v>
      </c>
      <c r="H305" s="41">
        <f t="shared" si="733"/>
        <v>3303.178728653651</v>
      </c>
      <c r="I305" s="41">
        <f t="shared" si="733"/>
        <v>-2083.4656131842289</v>
      </c>
      <c r="J305" s="41">
        <f t="shared" si="733"/>
        <v>-847.17384795710939</v>
      </c>
      <c r="K305" s="121">
        <f t="shared" si="733"/>
        <v>-786.59772924849528</v>
      </c>
      <c r="L305" s="126">
        <f t="shared" si="775"/>
        <v>-560.52457650262352</v>
      </c>
      <c r="M305" s="41">
        <f t="shared" si="734"/>
        <v>-244.98798209920514</v>
      </c>
      <c r="N305" s="41">
        <f t="shared" si="734"/>
        <v>-226.00813971105947</v>
      </c>
      <c r="O305" s="41">
        <f t="shared" si="734"/>
        <v>274.84782595754882</v>
      </c>
      <c r="P305" s="41">
        <f t="shared" si="734"/>
        <v>2530.4380676223955</v>
      </c>
      <c r="Q305" s="41">
        <f t="shared" si="734"/>
        <v>-1659.2015444723006</v>
      </c>
      <c r="R305" s="41">
        <f t="shared" si="734"/>
        <v>-640.11861187509282</v>
      </c>
      <c r="S305" s="112">
        <f t="shared" si="734"/>
        <v>-541.64875497017749</v>
      </c>
      <c r="T305" s="123">
        <f t="shared" si="776"/>
        <v>-560.52457650262329</v>
      </c>
      <c r="U305" s="41">
        <f t="shared" si="735"/>
        <v>744.96151156196163</v>
      </c>
      <c r="V305" s="41">
        <f t="shared" si="735"/>
        <v>498.68518657599861</v>
      </c>
      <c r="W305" s="41">
        <f t="shared" si="735"/>
        <v>846.395432606957</v>
      </c>
      <c r="X305" s="41">
        <f t="shared" si="735"/>
        <v>2530.4380676223955</v>
      </c>
      <c r="Y305" s="41">
        <f t="shared" si="735"/>
        <v>-669.25205081113404</v>
      </c>
      <c r="Z305" s="41">
        <f t="shared" si="735"/>
        <v>84.574714411965417</v>
      </c>
      <c r="AA305" s="41">
        <f t="shared" si="735"/>
        <v>29.898851679230933</v>
      </c>
      <c r="AB305" s="53"/>
      <c r="AC305" s="126" t="str">
        <f t="shared" si="777"/>
        <v/>
      </c>
      <c r="AD305" s="41" t="str">
        <f t="shared" si="736"/>
        <v/>
      </c>
      <c r="AE305" s="41">
        <f t="shared" si="736"/>
        <v>705.74042265801529</v>
      </c>
      <c r="AF305" s="41" t="str">
        <f t="shared" si="736"/>
        <v/>
      </c>
      <c r="AG305" s="41" t="str">
        <f t="shared" si="736"/>
        <v/>
      </c>
      <c r="AH305" s="41" t="str">
        <f t="shared" si="736"/>
        <v/>
      </c>
      <c r="AI305" s="41" t="str">
        <f t="shared" si="736"/>
        <v/>
      </c>
      <c r="AJ305" s="112">
        <f t="shared" si="736"/>
        <v>-786.59772924849528</v>
      </c>
      <c r="AK305" s="126" t="str">
        <f t="shared" si="778"/>
        <v/>
      </c>
      <c r="AL305" s="41">
        <f t="shared" si="737"/>
        <v>-244.98798209920514</v>
      </c>
      <c r="AM305" s="41" t="str">
        <f t="shared" si="737"/>
        <v/>
      </c>
      <c r="AN305" s="41" t="str">
        <f t="shared" si="737"/>
        <v/>
      </c>
      <c r="AO305" s="41" t="str">
        <f t="shared" si="737"/>
        <v/>
      </c>
      <c r="AP305" s="41" t="str">
        <f t="shared" si="737"/>
        <v/>
      </c>
      <c r="AQ305" s="41" t="str">
        <f t="shared" si="737"/>
        <v/>
      </c>
      <c r="AR305" s="112">
        <f t="shared" si="737"/>
        <v>-541.64875497017749</v>
      </c>
      <c r="AS305" s="123" t="str">
        <f t="shared" si="779"/>
        <v/>
      </c>
      <c r="AT305" s="41" t="str">
        <f t="shared" si="738"/>
        <v/>
      </c>
      <c r="AU305" s="41">
        <f t="shared" si="738"/>
        <v>498.68518657599861</v>
      </c>
      <c r="AV305" s="41" t="str">
        <f t="shared" si="738"/>
        <v/>
      </c>
      <c r="AW305" s="41" t="str">
        <f t="shared" si="738"/>
        <v/>
      </c>
      <c r="AX305" s="41" t="str">
        <f t="shared" si="738"/>
        <v/>
      </c>
      <c r="AY305" s="41">
        <f t="shared" si="738"/>
        <v>84.574714411965417</v>
      </c>
      <c r="AZ305" s="41" t="str">
        <f t="shared" si="738"/>
        <v/>
      </c>
      <c r="BA305" s="53"/>
      <c r="BB305" s="147" cm="1">
        <f t="array" ref="BB305:BG305">IFERROR(_xlfn._xlws.SORT(_xlfn.UNIQUE(_xlfn._xlws.FILTER($AC305:$AZ305,ISNUMBER($AC305:$AZ305)),TRUE),,,TRUE),"")</f>
        <v>-786.59772924849528</v>
      </c>
      <c r="BC305" s="51">
        <v>-541.64875497017749</v>
      </c>
      <c r="BD305" s="51">
        <v>-244.98798209920514</v>
      </c>
      <c r="BE305" s="51">
        <v>84.574714411965417</v>
      </c>
      <c r="BF305" s="51">
        <v>498.68518657599861</v>
      </c>
      <c r="BG305" s="51">
        <v>705.74042265801529</v>
      </c>
      <c r="BH305" s="51"/>
      <c r="BI305" s="51"/>
      <c r="BJ305" s="51">
        <f t="shared" si="780"/>
        <v>263.91836455235824</v>
      </c>
      <c r="BK305" s="51">
        <f t="shared" si="739"/>
        <v>263.91836455235824</v>
      </c>
      <c r="BL305" s="51">
        <f t="shared" si="739"/>
        <v>263.91836455235824</v>
      </c>
      <c r="BM305" s="51">
        <f t="shared" si="739"/>
        <v>263.91836455235824</v>
      </c>
      <c r="BN305" s="51">
        <f t="shared" si="739"/>
        <v>263.91836455235824</v>
      </c>
      <c r="BO305" s="51">
        <f t="shared" si="739"/>
        <v>263.91836455235824</v>
      </c>
      <c r="BP305" s="51" t="str">
        <f t="shared" si="739"/>
        <v/>
      </c>
      <c r="BQ305" s="148" t="str">
        <f t="shared" si="739"/>
        <v/>
      </c>
      <c r="BR305" s="170">
        <f t="shared" si="753"/>
        <v>6</v>
      </c>
      <c r="BS305" s="172">
        <f t="shared" si="754"/>
        <v>244.94897427831779</v>
      </c>
      <c r="BT305" s="172" t="str">
        <f t="shared" si="740"/>
        <v>hole</v>
      </c>
      <c r="BU305" s="172">
        <f t="shared" si="740"/>
        <v>329.56269651117054</v>
      </c>
      <c r="BV305" s="172" t="str">
        <f t="shared" si="740"/>
        <v>hole</v>
      </c>
      <c r="BW305" s="172">
        <f t="shared" si="740"/>
        <v>207.05523608201668</v>
      </c>
      <c r="BX305" s="172">
        <f t="shared" si="740"/>
        <v>0</v>
      </c>
      <c r="BY305" s="173">
        <f t="shared" si="740"/>
        <v>0</v>
      </c>
      <c r="BZ305" s="123" cm="1">
        <f t="array" ref="BZ305">IF(ISEVEN(BR305),SUM(BS305:BY305),SUM(ABS(BS305:BY305)))</f>
        <v>781.56690687150501</v>
      </c>
      <c r="CA305" s="112">
        <f t="shared" si="755"/>
        <v>13016.289331940889</v>
      </c>
      <c r="CB305" s="126">
        <f t="shared" si="756"/>
        <v>-664.12324210933639</v>
      </c>
      <c r="CC305" s="41">
        <f t="shared" si="741"/>
        <v>0</v>
      </c>
      <c r="CD305" s="41">
        <f t="shared" si="741"/>
        <v>-80.206633843619869</v>
      </c>
      <c r="CE305" s="41">
        <f t="shared" si="741"/>
        <v>0</v>
      </c>
      <c r="CF305" s="41">
        <f t="shared" si="741"/>
        <v>602.2128046170069</v>
      </c>
      <c r="CG305" s="41">
        <f t="shared" si="741"/>
        <v>0</v>
      </c>
      <c r="CH305" s="112">
        <f t="shared" si="741"/>
        <v>0</v>
      </c>
      <c r="CI305" s="196">
        <f t="shared" si="757"/>
        <v>-82.421743396133067</v>
      </c>
      <c r="CJ305" s="2">
        <f t="shared" si="758"/>
        <v>263.91836455235824</v>
      </c>
      <c r="CK305" s="200">
        <f t="shared" ref="CK305" si="954">(CI305-xc)*COS(RADIANS(p)) + (CJ305-yc)*SIN(RADIANS(p))</f>
        <v>-11.306191495635076</v>
      </c>
      <c r="CL305" s="201">
        <f t="shared" ref="CL305:CL336" si="955">-(CI305-xc)*SIN(RADIANS(p)) +(CJ305-yc)*COS(RADIANS(p))</f>
        <v>276.25788127456832</v>
      </c>
      <c r="CN305" s="126">
        <f t="shared" ref="CN305:CN336" si="956">+C305-yc</f>
        <v>263.91836455235824</v>
      </c>
      <c r="CO305" s="50">
        <f t="shared" si="762"/>
        <v>3.1570088633936923E-3</v>
      </c>
      <c r="CP305" s="40">
        <f t="shared" si="763"/>
        <v>25.5</v>
      </c>
      <c r="CQ305" s="41">
        <f t="shared" si="764"/>
        <v>331915.37796449265</v>
      </c>
      <c r="CR305" s="41">
        <f t="shared" ref="CR305:CR353" si="957">+CQ305*COS(RADIANS(p))</f>
        <v>320605.635718401</v>
      </c>
      <c r="CS305" s="41">
        <f t="shared" ref="CS305:CS353" si="958">+CQ305*SIN(RADIANS(p))</f>
        <v>85906.021179612246</v>
      </c>
      <c r="CT305" s="41">
        <f t="shared" si="767"/>
        <v>88569833.648251519</v>
      </c>
      <c r="CU305" s="112">
        <f t="shared" si="768"/>
        <v>-971269.92608477874</v>
      </c>
    </row>
    <row r="306" spans="2:99" x14ac:dyDescent="0.25">
      <c r="B306" s="129">
        <v>29</v>
      </c>
      <c r="C306" s="114">
        <f>+$D$77-(B306-0.5)*$G$270</f>
        <v>247.26426978772304</v>
      </c>
      <c r="D306" s="41">
        <f t="shared" si="774"/>
        <v>-1395.4191653495636</v>
      </c>
      <c r="E306" s="41">
        <f t="shared" si="733"/>
        <v>1198.0713185603049</v>
      </c>
      <c r="F306" s="41">
        <f t="shared" si="733"/>
        <v>710.20287390087071</v>
      </c>
      <c r="G306" s="41">
        <f t="shared" si="733"/>
        <v>1081.7291607898032</v>
      </c>
      <c r="H306" s="41">
        <f t="shared" si="733"/>
        <v>3241.0248008379649</v>
      </c>
      <c r="I306" s="41">
        <f t="shared" si="733"/>
        <v>-2054.6198748978136</v>
      </c>
      <c r="J306" s="41">
        <f t="shared" si="733"/>
        <v>-842.71139671425397</v>
      </c>
      <c r="K306" s="121">
        <f t="shared" si="733"/>
        <v>-796.21297534396695</v>
      </c>
      <c r="L306" s="126">
        <f t="shared" si="775"/>
        <v>-622.67850431830891</v>
      </c>
      <c r="M306" s="41">
        <f t="shared" si="734"/>
        <v>-216.14224381279013</v>
      </c>
      <c r="N306" s="41">
        <f t="shared" si="734"/>
        <v>-221.54568846820405</v>
      </c>
      <c r="O306" s="41">
        <f t="shared" si="734"/>
        <v>265.2325798620771</v>
      </c>
      <c r="P306" s="41">
        <f t="shared" si="734"/>
        <v>2468.2841398067103</v>
      </c>
      <c r="Q306" s="41">
        <f t="shared" si="734"/>
        <v>-1630.3558061858857</v>
      </c>
      <c r="R306" s="41">
        <f t="shared" si="734"/>
        <v>-635.65616063223729</v>
      </c>
      <c r="S306" s="112">
        <f t="shared" si="734"/>
        <v>-551.26400106564915</v>
      </c>
      <c r="T306" s="123">
        <f t="shared" si="776"/>
        <v>-622.67850431830868</v>
      </c>
      <c r="U306" s="41">
        <f t="shared" si="735"/>
        <v>773.80724984837661</v>
      </c>
      <c r="V306" s="41">
        <f t="shared" si="735"/>
        <v>503.14763781885409</v>
      </c>
      <c r="W306" s="41">
        <f t="shared" si="735"/>
        <v>836.78018651148534</v>
      </c>
      <c r="X306" s="41">
        <f t="shared" si="735"/>
        <v>2468.2841398067103</v>
      </c>
      <c r="Y306" s="41">
        <f t="shared" si="735"/>
        <v>-640.40631252471894</v>
      </c>
      <c r="Z306" s="41">
        <f t="shared" si="735"/>
        <v>89.037165654820811</v>
      </c>
      <c r="AA306" s="41">
        <f t="shared" si="735"/>
        <v>20.283605583759233</v>
      </c>
      <c r="AB306" s="53"/>
      <c r="AC306" s="126" t="str">
        <f t="shared" si="777"/>
        <v/>
      </c>
      <c r="AD306" s="41" t="str">
        <f t="shared" si="736"/>
        <v/>
      </c>
      <c r="AE306" s="41">
        <f t="shared" si="736"/>
        <v>710.20287390087071</v>
      </c>
      <c r="AF306" s="41" t="str">
        <f t="shared" si="736"/>
        <v/>
      </c>
      <c r="AG306" s="41" t="str">
        <f t="shared" si="736"/>
        <v/>
      </c>
      <c r="AH306" s="41" t="str">
        <f t="shared" si="736"/>
        <v/>
      </c>
      <c r="AI306" s="41" t="str">
        <f t="shared" si="736"/>
        <v/>
      </c>
      <c r="AJ306" s="112">
        <f t="shared" si="736"/>
        <v>-796.21297534396695</v>
      </c>
      <c r="AK306" s="126" t="str">
        <f t="shared" si="778"/>
        <v/>
      </c>
      <c r="AL306" s="41" t="str">
        <f t="shared" si="737"/>
        <v/>
      </c>
      <c r="AM306" s="41">
        <f t="shared" si="737"/>
        <v>-221.54568846820405</v>
      </c>
      <c r="AN306" s="41" t="str">
        <f t="shared" si="737"/>
        <v/>
      </c>
      <c r="AO306" s="41" t="str">
        <f t="shared" si="737"/>
        <v/>
      </c>
      <c r="AP306" s="41" t="str">
        <f t="shared" si="737"/>
        <v/>
      </c>
      <c r="AQ306" s="41" t="str">
        <f t="shared" si="737"/>
        <v/>
      </c>
      <c r="AR306" s="112">
        <f t="shared" si="737"/>
        <v>-551.26400106564915</v>
      </c>
      <c r="AS306" s="123" t="str">
        <f t="shared" si="779"/>
        <v/>
      </c>
      <c r="AT306" s="41" t="str">
        <f t="shared" si="738"/>
        <v/>
      </c>
      <c r="AU306" s="41">
        <f t="shared" si="738"/>
        <v>503.14763781885409</v>
      </c>
      <c r="AV306" s="41" t="str">
        <f t="shared" si="738"/>
        <v/>
      </c>
      <c r="AW306" s="41" t="str">
        <f t="shared" si="738"/>
        <v/>
      </c>
      <c r="AX306" s="41" t="str">
        <f t="shared" si="738"/>
        <v/>
      </c>
      <c r="AY306" s="41">
        <f t="shared" si="738"/>
        <v>89.037165654820811</v>
      </c>
      <c r="AZ306" s="41" t="str">
        <f t="shared" si="738"/>
        <v/>
      </c>
      <c r="BA306" s="53"/>
      <c r="BB306" s="147" cm="1">
        <f t="array" ref="BB306:BG306">IFERROR(_xlfn._xlws.SORT(_xlfn.UNIQUE(_xlfn._xlws.FILTER($AC306:$AZ306,ISNUMBER($AC306:$AZ306)),TRUE),,,TRUE),"")</f>
        <v>-796.21297534396695</v>
      </c>
      <c r="BC306" s="51">
        <v>-551.26400106564915</v>
      </c>
      <c r="BD306" s="51">
        <v>-221.54568846820405</v>
      </c>
      <c r="BE306" s="51">
        <v>89.037165654820811</v>
      </c>
      <c r="BF306" s="51">
        <v>503.14763781885409</v>
      </c>
      <c r="BG306" s="51">
        <v>710.20287390087071</v>
      </c>
      <c r="BH306" s="51"/>
      <c r="BI306" s="51"/>
      <c r="BJ306" s="51">
        <f t="shared" si="780"/>
        <v>247.26426978772304</v>
      </c>
      <c r="BK306" s="51">
        <f t="shared" si="739"/>
        <v>247.26426978772304</v>
      </c>
      <c r="BL306" s="51">
        <f t="shared" si="739"/>
        <v>247.26426978772304</v>
      </c>
      <c r="BM306" s="51">
        <f t="shared" si="739"/>
        <v>247.26426978772304</v>
      </c>
      <c r="BN306" s="51">
        <f t="shared" si="739"/>
        <v>247.26426978772304</v>
      </c>
      <c r="BO306" s="51">
        <f t="shared" si="739"/>
        <v>247.26426978772304</v>
      </c>
      <c r="BP306" s="51" t="str">
        <f t="shared" si="739"/>
        <v/>
      </c>
      <c r="BQ306" s="148" t="str">
        <f t="shared" si="739"/>
        <v/>
      </c>
      <c r="BR306" s="170">
        <f t="shared" si="753"/>
        <v>6</v>
      </c>
      <c r="BS306" s="172">
        <f t="shared" si="754"/>
        <v>244.94897427831779</v>
      </c>
      <c r="BT306" s="172" t="str">
        <f t="shared" si="740"/>
        <v>hole</v>
      </c>
      <c r="BU306" s="172">
        <f t="shared" si="740"/>
        <v>310.58285412302484</v>
      </c>
      <c r="BV306" s="172" t="str">
        <f t="shared" si="740"/>
        <v>hole</v>
      </c>
      <c r="BW306" s="172">
        <f t="shared" si="740"/>
        <v>207.05523608201662</v>
      </c>
      <c r="BX306" s="172">
        <f t="shared" si="740"/>
        <v>0</v>
      </c>
      <c r="BY306" s="173">
        <f t="shared" si="740"/>
        <v>0</v>
      </c>
      <c r="BZ306" s="123" cm="1">
        <f t="array" ref="BZ306">IF(ISEVEN(BR306),SUM(BS306:BY306),SUM(ABS(BS306:BY306)))</f>
        <v>762.5870644833592</v>
      </c>
      <c r="CA306" s="112">
        <f t="shared" si="755"/>
        <v>12700.197238190867</v>
      </c>
      <c r="CB306" s="126">
        <f t="shared" si="756"/>
        <v>-673.73848820480805</v>
      </c>
      <c r="CC306" s="41">
        <f t="shared" si="741"/>
        <v>0</v>
      </c>
      <c r="CD306" s="41">
        <f t="shared" si="741"/>
        <v>-66.254261406691626</v>
      </c>
      <c r="CE306" s="41">
        <f t="shared" si="741"/>
        <v>0</v>
      </c>
      <c r="CF306" s="41">
        <f t="shared" si="741"/>
        <v>606.67525585986243</v>
      </c>
      <c r="CG306" s="41">
        <f t="shared" si="741"/>
        <v>0</v>
      </c>
      <c r="CH306" s="112">
        <f t="shared" si="741"/>
        <v>0</v>
      </c>
      <c r="CI306" s="196">
        <f t="shared" si="757"/>
        <v>-78.671280552809591</v>
      </c>
      <c r="CJ306" s="2">
        <f t="shared" si="758"/>
        <v>247.26426978772304</v>
      </c>
      <c r="CK306" s="200">
        <f t="shared" ref="CK306" si="959">(CI306-xc)*COS(RADIANS(p)) + (CJ306-yc)*SIN(RADIANS(p))</f>
        <v>-11.993919478761164</v>
      </c>
      <c r="CL306" s="201">
        <f t="shared" ref="CL306:CL337" si="960">-(CI306-xc)*SIN(RADIANS(p)) +(CJ306-yc)*COS(RADIANS(p))</f>
        <v>259.20056981614016</v>
      </c>
      <c r="CN306" s="126">
        <f t="shared" ref="CN306:CN337" si="961">+C306-yc</f>
        <v>247.26426978772304</v>
      </c>
      <c r="CO306" s="50">
        <f t="shared" si="762"/>
        <v>3.0910088633936926E-3</v>
      </c>
      <c r="CP306" s="40">
        <f t="shared" si="763"/>
        <v>25.5</v>
      </c>
      <c r="CQ306" s="41">
        <f t="shared" si="764"/>
        <v>323855.0295738671</v>
      </c>
      <c r="CR306" s="41">
        <f t="shared" ref="CR306:CR354" si="962">+CQ306*COS(RADIANS(p))</f>
        <v>312819.93703900825</v>
      </c>
      <c r="CS306" s="41">
        <f t="shared" ref="CS306:CS354" si="963">+CQ306*SIN(RADIANS(p))</f>
        <v>83819.849505956896</v>
      </c>
      <c r="CT306" s="41">
        <f t="shared" si="767"/>
        <v>81083105.930360019</v>
      </c>
      <c r="CU306" s="112">
        <f t="shared" si="768"/>
        <v>-1005328.5256963257</v>
      </c>
    </row>
    <row r="307" spans="2:99" x14ac:dyDescent="0.25">
      <c r="B307" s="129">
        <v>30</v>
      </c>
      <c r="C307" s="114">
        <f>+$D$77-(B307-0.5)*$G$270</f>
        <v>230.61017502308778</v>
      </c>
      <c r="D307" s="41">
        <f t="shared" si="774"/>
        <v>-1457.5730931652492</v>
      </c>
      <c r="E307" s="41">
        <f t="shared" si="733"/>
        <v>1226.91705684672</v>
      </c>
      <c r="F307" s="41">
        <f t="shared" si="733"/>
        <v>714.66532514372602</v>
      </c>
      <c r="G307" s="41">
        <f t="shared" si="733"/>
        <v>1072.1139146943315</v>
      </c>
      <c r="H307" s="41">
        <f t="shared" si="733"/>
        <v>3178.8708730222797</v>
      </c>
      <c r="I307" s="41">
        <f t="shared" si="733"/>
        <v>-2025.7741366113985</v>
      </c>
      <c r="J307" s="41">
        <f t="shared" si="733"/>
        <v>-838.24894547139854</v>
      </c>
      <c r="K307" s="121">
        <f t="shared" si="733"/>
        <v>-805.82822143943861</v>
      </c>
      <c r="L307" s="126">
        <f t="shared" si="775"/>
        <v>-684.83243213399453</v>
      </c>
      <c r="M307" s="41">
        <f t="shared" si="734"/>
        <v>-187.296505526375</v>
      </c>
      <c r="N307" s="41">
        <f t="shared" si="734"/>
        <v>-217.08323722534865</v>
      </c>
      <c r="O307" s="41">
        <f t="shared" si="734"/>
        <v>255.61733376660541</v>
      </c>
      <c r="P307" s="41">
        <f t="shared" si="734"/>
        <v>2406.1302119910242</v>
      </c>
      <c r="Q307" s="41">
        <f t="shared" si="734"/>
        <v>-1601.5100678994706</v>
      </c>
      <c r="R307" s="41">
        <f t="shared" si="734"/>
        <v>-631.19370938938187</v>
      </c>
      <c r="S307" s="112">
        <f t="shared" si="734"/>
        <v>-560.87924716112082</v>
      </c>
      <c r="T307" s="123">
        <f t="shared" si="776"/>
        <v>-684.83243213399419</v>
      </c>
      <c r="U307" s="41">
        <f t="shared" si="735"/>
        <v>802.65298813479171</v>
      </c>
      <c r="V307" s="41">
        <f t="shared" si="735"/>
        <v>507.61008906170952</v>
      </c>
      <c r="W307" s="41">
        <f t="shared" si="735"/>
        <v>827.16494041601368</v>
      </c>
      <c r="X307" s="41">
        <f t="shared" si="735"/>
        <v>2406.1302119910247</v>
      </c>
      <c r="Y307" s="41">
        <f t="shared" si="735"/>
        <v>-611.56057423830384</v>
      </c>
      <c r="Z307" s="41">
        <f t="shared" si="735"/>
        <v>93.499616897676205</v>
      </c>
      <c r="AA307" s="41">
        <f t="shared" si="735"/>
        <v>10.668359488287544</v>
      </c>
      <c r="AB307" s="53"/>
      <c r="AC307" s="126" t="str">
        <f t="shared" si="777"/>
        <v/>
      </c>
      <c r="AD307" s="41" t="str">
        <f t="shared" si="736"/>
        <v/>
      </c>
      <c r="AE307" s="41">
        <f t="shared" si="736"/>
        <v>714.66532514372602</v>
      </c>
      <c r="AF307" s="41" t="str">
        <f t="shared" si="736"/>
        <v/>
      </c>
      <c r="AG307" s="41" t="str">
        <f t="shared" si="736"/>
        <v/>
      </c>
      <c r="AH307" s="41" t="str">
        <f t="shared" si="736"/>
        <v/>
      </c>
      <c r="AI307" s="41" t="str">
        <f t="shared" si="736"/>
        <v/>
      </c>
      <c r="AJ307" s="112">
        <f t="shared" si="736"/>
        <v>-805.82822143943861</v>
      </c>
      <c r="AK307" s="126" t="str">
        <f t="shared" si="778"/>
        <v/>
      </c>
      <c r="AL307" s="41" t="str">
        <f t="shared" si="737"/>
        <v/>
      </c>
      <c r="AM307" s="41">
        <f t="shared" si="737"/>
        <v>-217.08323722534865</v>
      </c>
      <c r="AN307" s="41" t="str">
        <f t="shared" si="737"/>
        <v/>
      </c>
      <c r="AO307" s="41" t="str">
        <f t="shared" si="737"/>
        <v/>
      </c>
      <c r="AP307" s="41" t="str">
        <f t="shared" si="737"/>
        <v/>
      </c>
      <c r="AQ307" s="41" t="str">
        <f t="shared" si="737"/>
        <v/>
      </c>
      <c r="AR307" s="112">
        <f t="shared" si="737"/>
        <v>-560.87924716112082</v>
      </c>
      <c r="AS307" s="123" t="str">
        <f t="shared" si="779"/>
        <v/>
      </c>
      <c r="AT307" s="41" t="str">
        <f t="shared" si="738"/>
        <v/>
      </c>
      <c r="AU307" s="41">
        <f t="shared" si="738"/>
        <v>507.61008906170952</v>
      </c>
      <c r="AV307" s="41" t="str">
        <f t="shared" si="738"/>
        <v/>
      </c>
      <c r="AW307" s="41" t="str">
        <f t="shared" si="738"/>
        <v/>
      </c>
      <c r="AX307" s="41" t="str">
        <f t="shared" si="738"/>
        <v/>
      </c>
      <c r="AY307" s="41">
        <f t="shared" si="738"/>
        <v>93.499616897676205</v>
      </c>
      <c r="AZ307" s="41" t="str">
        <f t="shared" si="738"/>
        <v/>
      </c>
      <c r="BA307" s="53"/>
      <c r="BB307" s="147" cm="1">
        <f t="array" ref="BB307:BG307">IFERROR(_xlfn._xlws.SORT(_xlfn.UNIQUE(_xlfn._xlws.FILTER($AC307:$AZ307,ISNUMBER($AC307:$AZ307)),TRUE),,,TRUE),"")</f>
        <v>-805.82822143943861</v>
      </c>
      <c r="BC307" s="51">
        <v>-560.87924716112082</v>
      </c>
      <c r="BD307" s="51">
        <v>-217.08323722534865</v>
      </c>
      <c r="BE307" s="51">
        <v>93.499616897676205</v>
      </c>
      <c r="BF307" s="51">
        <v>507.61008906170952</v>
      </c>
      <c r="BG307" s="51">
        <v>714.66532514372602</v>
      </c>
      <c r="BH307" s="51"/>
      <c r="BI307" s="51"/>
      <c r="BJ307" s="51">
        <f t="shared" si="780"/>
        <v>230.61017502308778</v>
      </c>
      <c r="BK307" s="51">
        <f t="shared" si="739"/>
        <v>230.61017502308778</v>
      </c>
      <c r="BL307" s="51">
        <f t="shared" si="739"/>
        <v>230.61017502308778</v>
      </c>
      <c r="BM307" s="51">
        <f t="shared" si="739"/>
        <v>230.61017502308778</v>
      </c>
      <c r="BN307" s="51">
        <f t="shared" si="739"/>
        <v>230.61017502308778</v>
      </c>
      <c r="BO307" s="51">
        <f t="shared" si="739"/>
        <v>230.61017502308778</v>
      </c>
      <c r="BP307" s="51" t="str">
        <f t="shared" si="739"/>
        <v/>
      </c>
      <c r="BQ307" s="148" t="str">
        <f t="shared" si="739"/>
        <v/>
      </c>
      <c r="BR307" s="170">
        <f t="shared" si="753"/>
        <v>6</v>
      </c>
      <c r="BS307" s="172">
        <f t="shared" si="754"/>
        <v>244.94897427831779</v>
      </c>
      <c r="BT307" s="172" t="str">
        <f t="shared" si="740"/>
        <v>hole</v>
      </c>
      <c r="BU307" s="172">
        <f t="shared" si="740"/>
        <v>310.58285412302484</v>
      </c>
      <c r="BV307" s="172" t="str">
        <f t="shared" si="740"/>
        <v>hole</v>
      </c>
      <c r="BW307" s="172">
        <f t="shared" si="740"/>
        <v>207.05523608201651</v>
      </c>
      <c r="BX307" s="172">
        <f t="shared" si="740"/>
        <v>0</v>
      </c>
      <c r="BY307" s="173">
        <f t="shared" si="740"/>
        <v>0</v>
      </c>
      <c r="BZ307" s="123" cm="1">
        <f t="array" ref="BZ307">IF(ISEVEN(BR307),SUM(BS307:BY307),SUM(ABS(BS307:BY307)))</f>
        <v>762.5870644833592</v>
      </c>
      <c r="CA307" s="112">
        <f t="shared" si="755"/>
        <v>12700.197238190867</v>
      </c>
      <c r="CB307" s="126">
        <f t="shared" si="756"/>
        <v>-683.35373430027971</v>
      </c>
      <c r="CC307" s="41">
        <f t="shared" si="741"/>
        <v>0</v>
      </c>
      <c r="CD307" s="41">
        <f t="shared" si="741"/>
        <v>-61.791810163836232</v>
      </c>
      <c r="CE307" s="41">
        <f t="shared" si="741"/>
        <v>0</v>
      </c>
      <c r="CF307" s="41">
        <f t="shared" si="741"/>
        <v>611.13770710271774</v>
      </c>
      <c r="CG307" s="41">
        <f t="shared" si="741"/>
        <v>0</v>
      </c>
      <c r="CH307" s="112">
        <f t="shared" si="741"/>
        <v>0</v>
      </c>
      <c r="CI307" s="196">
        <f t="shared" si="757"/>
        <v>-78.730696626914408</v>
      </c>
      <c r="CJ307" s="2">
        <f t="shared" si="758"/>
        <v>230.61017502308778</v>
      </c>
      <c r="CK307" s="200">
        <f t="shared" ref="CK307" si="964">(CI307-xc)*COS(RADIANS(p)) + (CJ307-yc)*SIN(RADIANS(p))</f>
        <v>-16.361707903265504</v>
      </c>
      <c r="CL307" s="201">
        <f t="shared" ref="CL307:CL338" si="965">-(CI307-xc)*SIN(RADIANS(p)) +(CJ307-yc)*COS(RADIANS(p))</f>
        <v>243.12932758107698</v>
      </c>
      <c r="CN307" s="126">
        <f t="shared" ref="CN307:CN338" si="966">+C307-yc</f>
        <v>230.61017502308778</v>
      </c>
      <c r="CO307" s="50">
        <f t="shared" si="762"/>
        <v>3.0250088633936925E-3</v>
      </c>
      <c r="CP307" s="40">
        <f t="shared" si="763"/>
        <v>25.5</v>
      </c>
      <c r="CQ307" s="41">
        <f t="shared" si="764"/>
        <v>323855.0295738671</v>
      </c>
      <c r="CR307" s="41">
        <f t="shared" ref="CR307:CR355" si="967">+CQ307*COS(RADIANS(p))</f>
        <v>312819.93703900825</v>
      </c>
      <c r="CS307" s="41">
        <f t="shared" ref="CS307:CS355" si="968">+CQ307*SIN(RADIANS(p))</f>
        <v>83819.849505956896</v>
      </c>
      <c r="CT307" s="41">
        <f t="shared" si="767"/>
        <v>76055700.946248919</v>
      </c>
      <c r="CU307" s="112">
        <f t="shared" si="768"/>
        <v>-1371435.8941121402</v>
      </c>
    </row>
    <row r="308" spans="2:99" x14ac:dyDescent="0.25">
      <c r="B308" s="129">
        <v>31</v>
      </c>
      <c r="C308" s="114">
        <f>+$D$77-(B308-0.5)*$G$270</f>
        <v>213.95608025845252</v>
      </c>
      <c r="D308" s="41">
        <f t="shared" si="774"/>
        <v>-1519.7270209809349</v>
      </c>
      <c r="E308" s="41">
        <f t="shared" si="733"/>
        <v>1255.7627951331351</v>
      </c>
      <c r="F308" s="41">
        <f t="shared" si="733"/>
        <v>719.12777638658144</v>
      </c>
      <c r="G308" s="41">
        <f t="shared" si="733"/>
        <v>1062.4986685988597</v>
      </c>
      <c r="H308" s="41">
        <f t="shared" si="733"/>
        <v>3116.7169452065941</v>
      </c>
      <c r="I308" s="41">
        <f t="shared" si="733"/>
        <v>-1996.9283983249836</v>
      </c>
      <c r="J308" s="41">
        <f t="shared" si="733"/>
        <v>-833.78649422854323</v>
      </c>
      <c r="K308" s="121">
        <f t="shared" si="733"/>
        <v>-815.44346753491027</v>
      </c>
      <c r="L308" s="126">
        <f t="shared" si="775"/>
        <v>-746.98635994968015</v>
      </c>
      <c r="M308" s="41">
        <f t="shared" si="734"/>
        <v>-158.4507672399599</v>
      </c>
      <c r="N308" s="41">
        <f t="shared" si="734"/>
        <v>-212.62078598249326</v>
      </c>
      <c r="O308" s="41">
        <f t="shared" si="734"/>
        <v>246.00208767113372</v>
      </c>
      <c r="P308" s="41">
        <f t="shared" si="734"/>
        <v>2343.9762841753386</v>
      </c>
      <c r="Q308" s="41">
        <f t="shared" si="734"/>
        <v>-1572.6643296130555</v>
      </c>
      <c r="R308" s="41">
        <f t="shared" si="734"/>
        <v>-626.73125814652656</v>
      </c>
      <c r="S308" s="112">
        <f t="shared" si="734"/>
        <v>-570.49449325659248</v>
      </c>
      <c r="T308" s="123">
        <f t="shared" si="776"/>
        <v>-746.98635994967992</v>
      </c>
      <c r="U308" s="41">
        <f t="shared" si="735"/>
        <v>831.49872642120681</v>
      </c>
      <c r="V308" s="41">
        <f t="shared" si="735"/>
        <v>512.07254030456488</v>
      </c>
      <c r="W308" s="41">
        <f t="shared" si="735"/>
        <v>817.54969432054202</v>
      </c>
      <c r="X308" s="41">
        <f t="shared" si="735"/>
        <v>2343.9762841753391</v>
      </c>
      <c r="Y308" s="41">
        <f t="shared" si="735"/>
        <v>-582.71483595188874</v>
      </c>
      <c r="Z308" s="41">
        <f t="shared" si="735"/>
        <v>97.962068140531613</v>
      </c>
      <c r="AA308" s="41">
        <f t="shared" si="735"/>
        <v>1.0531133928158276</v>
      </c>
      <c r="AB308" s="53"/>
      <c r="AC308" s="126" t="str">
        <f t="shared" si="777"/>
        <v/>
      </c>
      <c r="AD308" s="41" t="str">
        <f t="shared" si="736"/>
        <v/>
      </c>
      <c r="AE308" s="41">
        <f t="shared" si="736"/>
        <v>719.12777638658144</v>
      </c>
      <c r="AF308" s="41" t="str">
        <f t="shared" si="736"/>
        <v/>
      </c>
      <c r="AG308" s="41" t="str">
        <f t="shared" si="736"/>
        <v/>
      </c>
      <c r="AH308" s="41" t="str">
        <f t="shared" si="736"/>
        <v/>
      </c>
      <c r="AI308" s="41" t="str">
        <f t="shared" si="736"/>
        <v/>
      </c>
      <c r="AJ308" s="112">
        <f t="shared" si="736"/>
        <v>-815.44346753491027</v>
      </c>
      <c r="AK308" s="126" t="str">
        <f t="shared" si="778"/>
        <v/>
      </c>
      <c r="AL308" s="41" t="str">
        <f t="shared" si="737"/>
        <v/>
      </c>
      <c r="AM308" s="41">
        <f t="shared" si="737"/>
        <v>-212.62078598249326</v>
      </c>
      <c r="AN308" s="41" t="str">
        <f t="shared" si="737"/>
        <v/>
      </c>
      <c r="AO308" s="41" t="str">
        <f t="shared" si="737"/>
        <v/>
      </c>
      <c r="AP308" s="41" t="str">
        <f t="shared" si="737"/>
        <v/>
      </c>
      <c r="AQ308" s="41" t="str">
        <f t="shared" si="737"/>
        <v/>
      </c>
      <c r="AR308" s="112">
        <f t="shared" si="737"/>
        <v>-570.49449325659248</v>
      </c>
      <c r="AS308" s="123" t="str">
        <f t="shared" si="779"/>
        <v/>
      </c>
      <c r="AT308" s="41" t="str">
        <f t="shared" si="738"/>
        <v/>
      </c>
      <c r="AU308" s="41">
        <f t="shared" si="738"/>
        <v>512.07254030456488</v>
      </c>
      <c r="AV308" s="41" t="str">
        <f t="shared" si="738"/>
        <v/>
      </c>
      <c r="AW308" s="41" t="str">
        <f t="shared" si="738"/>
        <v/>
      </c>
      <c r="AX308" s="41" t="str">
        <f t="shared" si="738"/>
        <v/>
      </c>
      <c r="AY308" s="41">
        <f t="shared" si="738"/>
        <v>97.962068140531613</v>
      </c>
      <c r="AZ308" s="41" t="str">
        <f t="shared" si="738"/>
        <v/>
      </c>
      <c r="BA308" s="53"/>
      <c r="BB308" s="147" cm="1">
        <f t="array" ref="BB308:BG308">IFERROR(_xlfn._xlws.SORT(_xlfn.UNIQUE(_xlfn._xlws.FILTER($AC308:$AZ308,ISNUMBER($AC308:$AZ308)),TRUE),,,TRUE),"")</f>
        <v>-815.44346753491027</v>
      </c>
      <c r="BC308" s="51">
        <v>-570.49449325659248</v>
      </c>
      <c r="BD308" s="51">
        <v>-212.62078598249326</v>
      </c>
      <c r="BE308" s="51">
        <v>97.962068140531613</v>
      </c>
      <c r="BF308" s="51">
        <v>512.07254030456488</v>
      </c>
      <c r="BG308" s="51">
        <v>719.12777638658144</v>
      </c>
      <c r="BH308" s="51"/>
      <c r="BI308" s="51"/>
      <c r="BJ308" s="51">
        <f t="shared" si="780"/>
        <v>213.95608025845252</v>
      </c>
      <c r="BK308" s="51">
        <f t="shared" si="739"/>
        <v>213.95608025845252</v>
      </c>
      <c r="BL308" s="51">
        <f t="shared" si="739"/>
        <v>213.95608025845252</v>
      </c>
      <c r="BM308" s="51">
        <f t="shared" si="739"/>
        <v>213.95608025845252</v>
      </c>
      <c r="BN308" s="51">
        <f t="shared" si="739"/>
        <v>213.95608025845252</v>
      </c>
      <c r="BO308" s="51">
        <f t="shared" si="739"/>
        <v>213.95608025845252</v>
      </c>
      <c r="BP308" s="51" t="str">
        <f t="shared" si="739"/>
        <v/>
      </c>
      <c r="BQ308" s="148" t="str">
        <f t="shared" si="739"/>
        <v/>
      </c>
      <c r="BR308" s="170">
        <f t="shared" si="753"/>
        <v>6</v>
      </c>
      <c r="BS308" s="172">
        <f t="shared" si="754"/>
        <v>244.94897427831779</v>
      </c>
      <c r="BT308" s="172" t="str">
        <f t="shared" si="740"/>
        <v>hole</v>
      </c>
      <c r="BU308" s="172">
        <f t="shared" si="740"/>
        <v>310.58285412302484</v>
      </c>
      <c r="BV308" s="172" t="str">
        <f t="shared" si="740"/>
        <v>hole</v>
      </c>
      <c r="BW308" s="172">
        <f t="shared" si="740"/>
        <v>207.05523608201656</v>
      </c>
      <c r="BX308" s="172">
        <f t="shared" si="740"/>
        <v>0</v>
      </c>
      <c r="BY308" s="173">
        <f t="shared" si="740"/>
        <v>0</v>
      </c>
      <c r="BZ308" s="123" cm="1">
        <f t="array" ref="BZ308">IF(ISEVEN(BR308),SUM(BS308:BY308),SUM(ABS(BS308:BY308)))</f>
        <v>762.5870644833592</v>
      </c>
      <c r="CA308" s="112">
        <f t="shared" si="755"/>
        <v>12700.197238190867</v>
      </c>
      <c r="CB308" s="126">
        <f t="shared" si="756"/>
        <v>-692.96898039575137</v>
      </c>
      <c r="CC308" s="41">
        <f t="shared" si="741"/>
        <v>0</v>
      </c>
      <c r="CD308" s="41">
        <f t="shared" si="741"/>
        <v>-57.329358920980837</v>
      </c>
      <c r="CE308" s="41">
        <f t="shared" si="741"/>
        <v>0</v>
      </c>
      <c r="CF308" s="41">
        <f t="shared" si="741"/>
        <v>615.60015834557316</v>
      </c>
      <c r="CG308" s="41">
        <f t="shared" si="741"/>
        <v>0</v>
      </c>
      <c r="CH308" s="112">
        <f t="shared" si="741"/>
        <v>0</v>
      </c>
      <c r="CI308" s="196">
        <f t="shared" si="757"/>
        <v>-78.790112701018984</v>
      </c>
      <c r="CJ308" s="2">
        <f t="shared" si="758"/>
        <v>213.95608025845252</v>
      </c>
      <c r="CK308" s="200">
        <f t="shared" ref="CK308" si="969">(CI308-xc)*COS(RADIANS(p)) + (CJ308-yc)*SIN(RADIANS(p))</f>
        <v>-20.72949632776961</v>
      </c>
      <c r="CL308" s="201">
        <f t="shared" ref="CL308:CL339" si="970">-(CI308-xc)*SIN(RADIANS(p)) +(CJ308-yc)*COS(RADIANS(p))</f>
        <v>227.05808534601368</v>
      </c>
      <c r="CN308" s="126">
        <f t="shared" ref="CN308:CN339" si="971">+C308-yc</f>
        <v>213.95608025845252</v>
      </c>
      <c r="CO308" s="50">
        <f t="shared" si="762"/>
        <v>2.9590088633936924E-3</v>
      </c>
      <c r="CP308" s="40">
        <f t="shared" si="763"/>
        <v>25.5</v>
      </c>
      <c r="CQ308" s="41">
        <f t="shared" si="764"/>
        <v>323855.0295738671</v>
      </c>
      <c r="CR308" s="41">
        <f t="shared" ref="CR308:CR356" si="972">+CQ308*COS(RADIANS(p))</f>
        <v>312819.93703900825</v>
      </c>
      <c r="CS308" s="41">
        <f t="shared" ref="CS308:CS356" si="973">+CQ308*SIN(RADIANS(p))</f>
        <v>83819.849505956896</v>
      </c>
      <c r="CT308" s="41">
        <f t="shared" si="767"/>
        <v>71028295.962137759</v>
      </c>
      <c r="CU308" s="112">
        <f t="shared" si="768"/>
        <v>-1737543.2625279347</v>
      </c>
    </row>
    <row r="309" spans="2:99" x14ac:dyDescent="0.25">
      <c r="B309" s="129">
        <v>32</v>
      </c>
      <c r="C309" s="114">
        <f>+$D$77-(B309-0.5)*$G$270</f>
        <v>197.30198549381726</v>
      </c>
      <c r="D309" s="41">
        <f t="shared" si="774"/>
        <v>-1581.8809487966207</v>
      </c>
      <c r="E309" s="41">
        <f t="shared" si="733"/>
        <v>1284.6085334195502</v>
      </c>
      <c r="F309" s="41">
        <f t="shared" si="733"/>
        <v>723.59022762943698</v>
      </c>
      <c r="G309" s="41">
        <f t="shared" si="733"/>
        <v>1052.8834225033881</v>
      </c>
      <c r="H309" s="41">
        <f t="shared" si="733"/>
        <v>3054.563017390908</v>
      </c>
      <c r="I309" s="41">
        <f t="shared" si="733"/>
        <v>-1968.0826600385683</v>
      </c>
      <c r="J309" s="41">
        <f t="shared" si="733"/>
        <v>-829.3240429856877</v>
      </c>
      <c r="K309" s="121">
        <f t="shared" si="733"/>
        <v>-825.05871363038193</v>
      </c>
      <c r="L309" s="126">
        <f t="shared" si="775"/>
        <v>-809.14028776536588</v>
      </c>
      <c r="M309" s="41">
        <f t="shared" si="734"/>
        <v>-129.60502895354475</v>
      </c>
      <c r="N309" s="41">
        <f t="shared" si="734"/>
        <v>-208.15833473963784</v>
      </c>
      <c r="O309" s="41">
        <f t="shared" si="734"/>
        <v>236.386841575662</v>
      </c>
      <c r="P309" s="41">
        <f t="shared" si="734"/>
        <v>2281.822356359653</v>
      </c>
      <c r="Q309" s="41">
        <f t="shared" si="734"/>
        <v>-1543.8185913266402</v>
      </c>
      <c r="R309" s="41">
        <f t="shared" si="734"/>
        <v>-622.26880690367113</v>
      </c>
      <c r="S309" s="112">
        <f t="shared" si="734"/>
        <v>-580.10973935206425</v>
      </c>
      <c r="T309" s="123">
        <f t="shared" si="776"/>
        <v>-809.14028776536566</v>
      </c>
      <c r="U309" s="41">
        <f t="shared" si="735"/>
        <v>860.34446470762202</v>
      </c>
      <c r="V309" s="41">
        <f t="shared" si="735"/>
        <v>516.5349915474203</v>
      </c>
      <c r="W309" s="41">
        <f t="shared" si="735"/>
        <v>807.93444822507024</v>
      </c>
      <c r="X309" s="41">
        <f t="shared" si="735"/>
        <v>2281.8223563596534</v>
      </c>
      <c r="Y309" s="41">
        <f t="shared" si="735"/>
        <v>-553.86909766547365</v>
      </c>
      <c r="Z309" s="41">
        <f t="shared" si="735"/>
        <v>102.42451938338704</v>
      </c>
      <c r="AA309" s="41">
        <f t="shared" si="735"/>
        <v>-8.5621327026558749</v>
      </c>
      <c r="AB309" s="53"/>
      <c r="AC309" s="126" t="str">
        <f t="shared" si="777"/>
        <v/>
      </c>
      <c r="AD309" s="41" t="str">
        <f t="shared" si="736"/>
        <v/>
      </c>
      <c r="AE309" s="41">
        <f t="shared" si="736"/>
        <v>723.59022762943698</v>
      </c>
      <c r="AF309" s="41" t="str">
        <f t="shared" si="736"/>
        <v/>
      </c>
      <c r="AG309" s="41" t="str">
        <f t="shared" si="736"/>
        <v/>
      </c>
      <c r="AH309" s="41" t="str">
        <f t="shared" si="736"/>
        <v/>
      </c>
      <c r="AI309" s="41" t="str">
        <f t="shared" si="736"/>
        <v/>
      </c>
      <c r="AJ309" s="112">
        <f t="shared" si="736"/>
        <v>-825.05871363038193</v>
      </c>
      <c r="AK309" s="126" t="str">
        <f t="shared" si="778"/>
        <v/>
      </c>
      <c r="AL309" s="41" t="str">
        <f t="shared" si="737"/>
        <v/>
      </c>
      <c r="AM309" s="41">
        <f t="shared" si="737"/>
        <v>-208.15833473963784</v>
      </c>
      <c r="AN309" s="41" t="str">
        <f t="shared" si="737"/>
        <v/>
      </c>
      <c r="AO309" s="41" t="str">
        <f t="shared" si="737"/>
        <v/>
      </c>
      <c r="AP309" s="41" t="str">
        <f t="shared" si="737"/>
        <v/>
      </c>
      <c r="AQ309" s="41" t="str">
        <f t="shared" si="737"/>
        <v/>
      </c>
      <c r="AR309" s="112">
        <f t="shared" si="737"/>
        <v>-580.10973935206425</v>
      </c>
      <c r="AS309" s="123" t="str">
        <f t="shared" si="779"/>
        <v/>
      </c>
      <c r="AT309" s="41" t="str">
        <f t="shared" si="738"/>
        <v/>
      </c>
      <c r="AU309" s="41">
        <f t="shared" si="738"/>
        <v>516.5349915474203</v>
      </c>
      <c r="AV309" s="41" t="str">
        <f t="shared" si="738"/>
        <v/>
      </c>
      <c r="AW309" s="41" t="str">
        <f t="shared" si="738"/>
        <v/>
      </c>
      <c r="AX309" s="41" t="str">
        <f t="shared" si="738"/>
        <v/>
      </c>
      <c r="AY309" s="41">
        <f t="shared" si="738"/>
        <v>102.42451938338704</v>
      </c>
      <c r="AZ309" s="41" t="str">
        <f t="shared" si="738"/>
        <v/>
      </c>
      <c r="BA309" s="53"/>
      <c r="BB309" s="147" cm="1">
        <f t="array" ref="BB309:BG309">IFERROR(_xlfn._xlws.SORT(_xlfn.UNIQUE(_xlfn._xlws.FILTER($AC309:$AZ309,ISNUMBER($AC309:$AZ309)),TRUE),,,TRUE),"")</f>
        <v>-825.05871363038193</v>
      </c>
      <c r="BC309" s="51">
        <v>-580.10973935206425</v>
      </c>
      <c r="BD309" s="51">
        <v>-208.15833473963784</v>
      </c>
      <c r="BE309" s="51">
        <v>102.42451938338704</v>
      </c>
      <c r="BF309" s="51">
        <v>516.5349915474203</v>
      </c>
      <c r="BG309" s="51">
        <v>723.59022762943698</v>
      </c>
      <c r="BH309" s="51"/>
      <c r="BI309" s="51"/>
      <c r="BJ309" s="51">
        <f t="shared" si="780"/>
        <v>197.30198549381726</v>
      </c>
      <c r="BK309" s="51">
        <f t="shared" si="739"/>
        <v>197.30198549381726</v>
      </c>
      <c r="BL309" s="51">
        <f t="shared" si="739"/>
        <v>197.30198549381726</v>
      </c>
      <c r="BM309" s="51">
        <f t="shared" si="739"/>
        <v>197.30198549381726</v>
      </c>
      <c r="BN309" s="51">
        <f t="shared" si="739"/>
        <v>197.30198549381726</v>
      </c>
      <c r="BO309" s="51">
        <f t="shared" si="739"/>
        <v>197.30198549381726</v>
      </c>
      <c r="BP309" s="51" t="str">
        <f t="shared" si="739"/>
        <v/>
      </c>
      <c r="BQ309" s="148" t="str">
        <f t="shared" si="739"/>
        <v/>
      </c>
      <c r="BR309" s="170">
        <f t="shared" si="753"/>
        <v>6</v>
      </c>
      <c r="BS309" s="172">
        <f t="shared" si="754"/>
        <v>244.94897427831768</v>
      </c>
      <c r="BT309" s="172" t="str">
        <f t="shared" si="740"/>
        <v>hole</v>
      </c>
      <c r="BU309" s="172">
        <f t="shared" si="740"/>
        <v>310.58285412302484</v>
      </c>
      <c r="BV309" s="172" t="str">
        <f t="shared" si="740"/>
        <v>hole</v>
      </c>
      <c r="BW309" s="172">
        <f t="shared" si="740"/>
        <v>207.05523608201668</v>
      </c>
      <c r="BX309" s="172">
        <f t="shared" si="740"/>
        <v>0</v>
      </c>
      <c r="BY309" s="173">
        <f t="shared" si="740"/>
        <v>0</v>
      </c>
      <c r="BZ309" s="123" cm="1">
        <f t="array" ref="BZ309">IF(ISEVEN(BR309),SUM(BS309:BY309),SUM(ABS(BS309:BY309)))</f>
        <v>762.5870644833592</v>
      </c>
      <c r="CA309" s="112">
        <f t="shared" si="755"/>
        <v>12700.197238190867</v>
      </c>
      <c r="CB309" s="126">
        <f t="shared" si="756"/>
        <v>-702.58422649122303</v>
      </c>
      <c r="CC309" s="41">
        <f t="shared" si="741"/>
        <v>0</v>
      </c>
      <c r="CD309" s="41">
        <f t="shared" si="741"/>
        <v>-52.866907678125415</v>
      </c>
      <c r="CE309" s="41">
        <f t="shared" si="741"/>
        <v>0</v>
      </c>
      <c r="CF309" s="41">
        <f t="shared" si="741"/>
        <v>620.06260958842859</v>
      </c>
      <c r="CG309" s="41">
        <f t="shared" si="741"/>
        <v>0</v>
      </c>
      <c r="CH309" s="112">
        <f t="shared" si="741"/>
        <v>0</v>
      </c>
      <c r="CI309" s="196">
        <f t="shared" si="757"/>
        <v>-78.849528775123474</v>
      </c>
      <c r="CJ309" s="2">
        <f t="shared" si="758"/>
        <v>197.30198549381726</v>
      </c>
      <c r="CK309" s="200">
        <f t="shared" ref="CK309" si="974">(CI309-xc)*COS(RADIANS(p)) + (CJ309-yc)*SIN(RADIANS(p))</f>
        <v>-25.097284752273637</v>
      </c>
      <c r="CL309" s="201">
        <f t="shared" ref="CL309:CL340" si="975">-(CI309-xc)*SIN(RADIANS(p)) +(CJ309-yc)*COS(RADIANS(p))</f>
        <v>210.98684311095039</v>
      </c>
      <c r="CN309" s="126">
        <f t="shared" ref="CN309:CN340" si="976">+C309-yc</f>
        <v>197.30198549381726</v>
      </c>
      <c r="CO309" s="50">
        <f t="shared" si="762"/>
        <v>2.8930088633936923E-3</v>
      </c>
      <c r="CP309" s="40">
        <f t="shared" si="763"/>
        <v>25.5</v>
      </c>
      <c r="CQ309" s="41">
        <f t="shared" si="764"/>
        <v>323855.0295738671</v>
      </c>
      <c r="CR309" s="41">
        <f t="shared" ref="CR309:CR357" si="977">+CQ309*COS(RADIANS(p))</f>
        <v>312819.93703900825</v>
      </c>
      <c r="CS309" s="41">
        <f t="shared" ref="CS309:CS357" si="978">+CQ309*SIN(RADIANS(p))</f>
        <v>83819.849505956896</v>
      </c>
      <c r="CT309" s="41">
        <f t="shared" si="767"/>
        <v>66000890.978026614</v>
      </c>
      <c r="CU309" s="112">
        <f t="shared" si="768"/>
        <v>-2103650.630943723</v>
      </c>
    </row>
    <row r="310" spans="2:99" x14ac:dyDescent="0.25">
      <c r="B310" s="129">
        <v>33</v>
      </c>
      <c r="C310" s="114">
        <f>+$D$77-(B310-0.5)*$G$270</f>
        <v>180.64789072918211</v>
      </c>
      <c r="D310" s="41">
        <f t="shared" si="774"/>
        <v>-1644.0348766123057</v>
      </c>
      <c r="E310" s="41">
        <f t="shared" si="733"/>
        <v>1313.4542717059651</v>
      </c>
      <c r="F310" s="41">
        <f t="shared" si="733"/>
        <v>728.05267887229218</v>
      </c>
      <c r="G310" s="41">
        <f t="shared" si="733"/>
        <v>1043.2681764079164</v>
      </c>
      <c r="H310" s="41">
        <f t="shared" si="733"/>
        <v>2992.4090895752233</v>
      </c>
      <c r="I310" s="41">
        <f t="shared" si="733"/>
        <v>-1939.2369217521532</v>
      </c>
      <c r="J310" s="41">
        <f t="shared" si="733"/>
        <v>-824.86159174283239</v>
      </c>
      <c r="K310" s="121">
        <f t="shared" si="733"/>
        <v>-834.67395972585359</v>
      </c>
      <c r="L310" s="126">
        <f t="shared" si="775"/>
        <v>-871.29421558105105</v>
      </c>
      <c r="M310" s="41">
        <f t="shared" si="734"/>
        <v>-100.75929066712985</v>
      </c>
      <c r="N310" s="41">
        <f t="shared" si="734"/>
        <v>-203.69588349678247</v>
      </c>
      <c r="O310" s="41">
        <f t="shared" si="734"/>
        <v>226.77159548019037</v>
      </c>
      <c r="P310" s="41">
        <f t="shared" si="734"/>
        <v>2219.6684285439678</v>
      </c>
      <c r="Q310" s="41">
        <f t="shared" si="734"/>
        <v>-1514.9728530402256</v>
      </c>
      <c r="R310" s="41">
        <f t="shared" si="734"/>
        <v>-617.80635566081571</v>
      </c>
      <c r="S310" s="112">
        <f t="shared" si="734"/>
        <v>-589.7249854475358</v>
      </c>
      <c r="T310" s="123">
        <f t="shared" si="776"/>
        <v>-871.29421558105071</v>
      </c>
      <c r="U310" s="41">
        <f t="shared" si="735"/>
        <v>889.19020299403678</v>
      </c>
      <c r="V310" s="41">
        <f t="shared" si="735"/>
        <v>520.99744279027561</v>
      </c>
      <c r="W310" s="41">
        <f t="shared" si="735"/>
        <v>798.31920212959869</v>
      </c>
      <c r="X310" s="41">
        <f t="shared" si="735"/>
        <v>2219.6684285439683</v>
      </c>
      <c r="Y310" s="41">
        <f t="shared" si="735"/>
        <v>-525.02335937905877</v>
      </c>
      <c r="Z310" s="41">
        <f t="shared" si="735"/>
        <v>106.8869706262424</v>
      </c>
      <c r="AA310" s="41">
        <f t="shared" si="735"/>
        <v>-18.177378798127517</v>
      </c>
      <c r="AB310" s="53"/>
      <c r="AC310" s="126" t="str">
        <f t="shared" si="777"/>
        <v/>
      </c>
      <c r="AD310" s="41" t="str">
        <f t="shared" si="736"/>
        <v/>
      </c>
      <c r="AE310" s="41">
        <f t="shared" si="736"/>
        <v>728.05267887229218</v>
      </c>
      <c r="AF310" s="41" t="str">
        <f t="shared" si="736"/>
        <v/>
      </c>
      <c r="AG310" s="41" t="str">
        <f t="shared" si="736"/>
        <v/>
      </c>
      <c r="AH310" s="41" t="str">
        <f t="shared" si="736"/>
        <v/>
      </c>
      <c r="AI310" s="41">
        <f t="shared" si="736"/>
        <v>-824.86159174283239</v>
      </c>
      <c r="AJ310" s="112" t="str">
        <f t="shared" si="736"/>
        <v/>
      </c>
      <c r="AK310" s="126" t="str">
        <f t="shared" si="778"/>
        <v/>
      </c>
      <c r="AL310" s="41" t="str">
        <f t="shared" si="737"/>
        <v/>
      </c>
      <c r="AM310" s="41">
        <f t="shared" si="737"/>
        <v>-203.69588349678247</v>
      </c>
      <c r="AN310" s="41" t="str">
        <f t="shared" si="737"/>
        <v/>
      </c>
      <c r="AO310" s="41" t="str">
        <f t="shared" si="737"/>
        <v/>
      </c>
      <c r="AP310" s="41" t="str">
        <f t="shared" si="737"/>
        <v/>
      </c>
      <c r="AQ310" s="41" t="str">
        <f t="shared" si="737"/>
        <v/>
      </c>
      <c r="AR310" s="112">
        <f t="shared" si="737"/>
        <v>-589.7249854475358</v>
      </c>
      <c r="AS310" s="123" t="str">
        <f t="shared" si="779"/>
        <v/>
      </c>
      <c r="AT310" s="41" t="str">
        <f t="shared" si="738"/>
        <v/>
      </c>
      <c r="AU310" s="41">
        <f t="shared" si="738"/>
        <v>520.99744279027561</v>
      </c>
      <c r="AV310" s="41" t="str">
        <f t="shared" si="738"/>
        <v/>
      </c>
      <c r="AW310" s="41" t="str">
        <f t="shared" si="738"/>
        <v/>
      </c>
      <c r="AX310" s="41" t="str">
        <f t="shared" si="738"/>
        <v/>
      </c>
      <c r="AY310" s="41">
        <f t="shared" si="738"/>
        <v>106.8869706262424</v>
      </c>
      <c r="AZ310" s="41" t="str">
        <f t="shared" si="738"/>
        <v/>
      </c>
      <c r="BA310" s="53"/>
      <c r="BB310" s="147" cm="1">
        <f t="array" ref="BB310:BG310">IFERROR(_xlfn._xlws.SORT(_xlfn.UNIQUE(_xlfn._xlws.FILTER($AC310:$AZ310,ISNUMBER($AC310:$AZ310)),TRUE),,,TRUE),"")</f>
        <v>-824.86159174283239</v>
      </c>
      <c r="BC310" s="51">
        <v>-589.7249854475358</v>
      </c>
      <c r="BD310" s="51">
        <v>-203.69588349678247</v>
      </c>
      <c r="BE310" s="51">
        <v>106.8869706262424</v>
      </c>
      <c r="BF310" s="51">
        <v>520.99744279027561</v>
      </c>
      <c r="BG310" s="51">
        <v>728.05267887229218</v>
      </c>
      <c r="BH310" s="51"/>
      <c r="BI310" s="51"/>
      <c r="BJ310" s="51">
        <f t="shared" si="780"/>
        <v>180.64789072918211</v>
      </c>
      <c r="BK310" s="51">
        <f t="shared" si="739"/>
        <v>180.64789072918211</v>
      </c>
      <c r="BL310" s="51">
        <f t="shared" si="739"/>
        <v>180.64789072918211</v>
      </c>
      <c r="BM310" s="51">
        <f t="shared" si="739"/>
        <v>180.64789072918211</v>
      </c>
      <c r="BN310" s="51">
        <f t="shared" si="739"/>
        <v>180.64789072918211</v>
      </c>
      <c r="BO310" s="51">
        <f t="shared" si="739"/>
        <v>180.64789072918211</v>
      </c>
      <c r="BP310" s="51" t="str">
        <f t="shared" si="739"/>
        <v/>
      </c>
      <c r="BQ310" s="148" t="str">
        <f t="shared" si="739"/>
        <v/>
      </c>
      <c r="BR310" s="170">
        <f t="shared" si="753"/>
        <v>6</v>
      </c>
      <c r="BS310" s="172">
        <f t="shared" si="754"/>
        <v>235.13660629529659</v>
      </c>
      <c r="BT310" s="172" t="str">
        <f t="shared" si="740"/>
        <v>hole</v>
      </c>
      <c r="BU310" s="172">
        <f t="shared" si="740"/>
        <v>310.58285412302484</v>
      </c>
      <c r="BV310" s="172" t="str">
        <f t="shared" si="740"/>
        <v>hole</v>
      </c>
      <c r="BW310" s="172">
        <f t="shared" si="740"/>
        <v>207.05523608201656</v>
      </c>
      <c r="BX310" s="172">
        <f t="shared" si="740"/>
        <v>0</v>
      </c>
      <c r="BY310" s="173">
        <f t="shared" si="740"/>
        <v>0</v>
      </c>
      <c r="BZ310" s="123" cm="1">
        <f t="array" ref="BZ310">IF(ISEVEN(BR310),SUM(BS310:BY310),SUM(ABS(BS310:BY310)))</f>
        <v>752.774696500338</v>
      </c>
      <c r="CA310" s="112">
        <f t="shared" si="755"/>
        <v>12536.781131936161</v>
      </c>
      <c r="CB310" s="126">
        <f t="shared" si="756"/>
        <v>-707.29328859518409</v>
      </c>
      <c r="CC310" s="41">
        <f t="shared" si="741"/>
        <v>0</v>
      </c>
      <c r="CD310" s="41">
        <f t="shared" si="741"/>
        <v>-48.404456435270049</v>
      </c>
      <c r="CE310" s="41">
        <f t="shared" si="741"/>
        <v>0</v>
      </c>
      <c r="CF310" s="41">
        <f t="shared" si="741"/>
        <v>624.52506083128389</v>
      </c>
      <c r="CG310" s="41">
        <f t="shared" si="741"/>
        <v>0</v>
      </c>
      <c r="CH310" s="112">
        <f t="shared" si="741"/>
        <v>0</v>
      </c>
      <c r="CI310" s="196">
        <f t="shared" si="757"/>
        <v>-69.121550046774956</v>
      </c>
      <c r="CJ310" s="2">
        <f t="shared" si="758"/>
        <v>180.64789072918211</v>
      </c>
      <c r="CK310" s="200">
        <f t="shared" ref="CK310" si="979">(CI310-xc)*COS(RADIANS(p)) + (CJ310-yc)*SIN(RADIANS(p))</f>
        <v>-20.011175765000871</v>
      </c>
      <c r="CL310" s="201">
        <f t="shared" ref="CL310:CL327" si="980">-(CI310-xc)*SIN(RADIANS(p)) +(CJ310-yc)*COS(RADIANS(p))</f>
        <v>192.38243669907496</v>
      </c>
      <c r="CN310" s="126">
        <f t="shared" ref="CN310:CN327" si="981">+C310-yc</f>
        <v>180.64789072918211</v>
      </c>
      <c r="CO310" s="50">
        <f t="shared" si="762"/>
        <v>2.8270088633936923E-3</v>
      </c>
      <c r="CP310" s="40">
        <f t="shared" si="763"/>
        <v>25.5</v>
      </c>
      <c r="CQ310" s="41">
        <f t="shared" si="764"/>
        <v>319687.91886437213</v>
      </c>
      <c r="CR310" s="41">
        <f t="shared" ref="CR310:CR358" si="982">+CQ310*COS(RADIANS(p))</f>
        <v>308794.81718370126</v>
      </c>
      <c r="CS310" s="41">
        <f t="shared" ref="CS310:CS358" si="983">+CQ310*SIN(RADIANS(p))</f>
        <v>82741.321891288913</v>
      </c>
      <c r="CT310" s="41">
        <f t="shared" si="767"/>
        <v>59406699.36984583</v>
      </c>
      <c r="CU310" s="112">
        <f t="shared" si="768"/>
        <v>-1655751.1353950968</v>
      </c>
    </row>
    <row r="311" spans="2:99" x14ac:dyDescent="0.25">
      <c r="B311" s="129">
        <v>34</v>
      </c>
      <c r="C311" s="114">
        <f>+$D$77-(B311-0.5)*$G$270</f>
        <v>163.99379596454685</v>
      </c>
      <c r="D311" s="41">
        <f t="shared" si="774"/>
        <v>-1706.1888044279915</v>
      </c>
      <c r="E311" s="41">
        <f t="shared" si="733"/>
        <v>1342.3000099923802</v>
      </c>
      <c r="F311" s="41">
        <f t="shared" si="733"/>
        <v>732.51513011514771</v>
      </c>
      <c r="G311" s="41">
        <f t="shared" si="733"/>
        <v>1033.6529303124448</v>
      </c>
      <c r="H311" s="41">
        <f t="shared" si="733"/>
        <v>2930.2551617595373</v>
      </c>
      <c r="I311" s="41">
        <f t="shared" si="733"/>
        <v>-1910.3911834657383</v>
      </c>
      <c r="J311" s="41">
        <f t="shared" si="733"/>
        <v>-820.39914049997685</v>
      </c>
      <c r="K311" s="121">
        <f t="shared" si="733"/>
        <v>-844.28920582132525</v>
      </c>
      <c r="L311" s="126">
        <f t="shared" si="775"/>
        <v>-933.44814339673667</v>
      </c>
      <c r="M311" s="41">
        <f t="shared" si="734"/>
        <v>-71.913552380714691</v>
      </c>
      <c r="N311" s="41">
        <f t="shared" si="734"/>
        <v>-199.23343225392708</v>
      </c>
      <c r="O311" s="41">
        <f t="shared" si="734"/>
        <v>217.15634938471868</v>
      </c>
      <c r="P311" s="41">
        <f t="shared" si="734"/>
        <v>2157.5145007282822</v>
      </c>
      <c r="Q311" s="41">
        <f t="shared" si="734"/>
        <v>-1486.1271147538102</v>
      </c>
      <c r="R311" s="41">
        <f t="shared" si="734"/>
        <v>-613.3439044179604</v>
      </c>
      <c r="S311" s="112">
        <f t="shared" si="734"/>
        <v>-599.34023154300769</v>
      </c>
      <c r="T311" s="123">
        <f t="shared" si="776"/>
        <v>-933.44814339673644</v>
      </c>
      <c r="U311" s="41">
        <f t="shared" si="735"/>
        <v>918.03594128045199</v>
      </c>
      <c r="V311" s="41">
        <f t="shared" si="735"/>
        <v>525.45989403313104</v>
      </c>
      <c r="W311" s="41">
        <f t="shared" si="735"/>
        <v>788.70395603412692</v>
      </c>
      <c r="X311" s="41">
        <f t="shared" si="735"/>
        <v>2157.5145007282827</v>
      </c>
      <c r="Y311" s="41">
        <f t="shared" si="735"/>
        <v>-496.17762109264362</v>
      </c>
      <c r="Z311" s="41">
        <f t="shared" si="735"/>
        <v>111.3494218690978</v>
      </c>
      <c r="AA311" s="41">
        <f t="shared" si="735"/>
        <v>-27.792624893599235</v>
      </c>
      <c r="AB311" s="53"/>
      <c r="AC311" s="126" t="str">
        <f t="shared" si="777"/>
        <v/>
      </c>
      <c r="AD311" s="41" t="str">
        <f t="shared" si="736"/>
        <v/>
      </c>
      <c r="AE311" s="41">
        <f t="shared" si="736"/>
        <v>732.51513011514771</v>
      </c>
      <c r="AF311" s="41" t="str">
        <f t="shared" si="736"/>
        <v/>
      </c>
      <c r="AG311" s="41" t="str">
        <f t="shared" si="736"/>
        <v/>
      </c>
      <c r="AH311" s="41" t="str">
        <f t="shared" si="736"/>
        <v/>
      </c>
      <c r="AI311" s="41">
        <f t="shared" si="736"/>
        <v>-820.39914049997685</v>
      </c>
      <c r="AJ311" s="112" t="str">
        <f t="shared" si="736"/>
        <v/>
      </c>
      <c r="AK311" s="126" t="str">
        <f t="shared" si="778"/>
        <v/>
      </c>
      <c r="AL311" s="41" t="str">
        <f t="shared" si="737"/>
        <v/>
      </c>
      <c r="AM311" s="41">
        <f t="shared" si="737"/>
        <v>-199.23343225392708</v>
      </c>
      <c r="AN311" s="41" t="str">
        <f t="shared" si="737"/>
        <v/>
      </c>
      <c r="AO311" s="41" t="str">
        <f t="shared" si="737"/>
        <v/>
      </c>
      <c r="AP311" s="41" t="str">
        <f t="shared" si="737"/>
        <v/>
      </c>
      <c r="AQ311" s="41" t="str">
        <f t="shared" si="737"/>
        <v/>
      </c>
      <c r="AR311" s="112">
        <f t="shared" si="737"/>
        <v>-599.34023154300769</v>
      </c>
      <c r="AS311" s="123" t="str">
        <f t="shared" si="779"/>
        <v/>
      </c>
      <c r="AT311" s="41" t="str">
        <f t="shared" si="738"/>
        <v/>
      </c>
      <c r="AU311" s="41">
        <f t="shared" si="738"/>
        <v>525.45989403313104</v>
      </c>
      <c r="AV311" s="41" t="str">
        <f t="shared" si="738"/>
        <v/>
      </c>
      <c r="AW311" s="41" t="str">
        <f t="shared" si="738"/>
        <v/>
      </c>
      <c r="AX311" s="41" t="str">
        <f t="shared" si="738"/>
        <v/>
      </c>
      <c r="AY311" s="41">
        <f t="shared" si="738"/>
        <v>111.3494218690978</v>
      </c>
      <c r="AZ311" s="41" t="str">
        <f t="shared" si="738"/>
        <v/>
      </c>
      <c r="BA311" s="53"/>
      <c r="BB311" s="147" cm="1">
        <f t="array" ref="BB311:BG311">IFERROR(_xlfn._xlws.SORT(_xlfn.UNIQUE(_xlfn._xlws.FILTER($AC311:$AZ311,ISNUMBER($AC311:$AZ311)),TRUE),,,TRUE),"")</f>
        <v>-820.39914049997685</v>
      </c>
      <c r="BC311" s="51">
        <v>-599.34023154300769</v>
      </c>
      <c r="BD311" s="51">
        <v>-199.23343225392708</v>
      </c>
      <c r="BE311" s="51">
        <v>111.3494218690978</v>
      </c>
      <c r="BF311" s="51">
        <v>525.45989403313104</v>
      </c>
      <c r="BG311" s="51">
        <v>732.51513011514771</v>
      </c>
      <c r="BH311" s="51"/>
      <c r="BI311" s="51"/>
      <c r="BJ311" s="51">
        <f t="shared" si="780"/>
        <v>163.99379596454685</v>
      </c>
      <c r="BK311" s="51">
        <f t="shared" si="739"/>
        <v>163.99379596454685</v>
      </c>
      <c r="BL311" s="51">
        <f t="shared" si="739"/>
        <v>163.99379596454685</v>
      </c>
      <c r="BM311" s="51">
        <f t="shared" si="739"/>
        <v>163.99379596454685</v>
      </c>
      <c r="BN311" s="51">
        <f t="shared" si="739"/>
        <v>163.99379596454685</v>
      </c>
      <c r="BO311" s="51">
        <f t="shared" si="739"/>
        <v>163.99379596454685</v>
      </c>
      <c r="BP311" s="51" t="str">
        <f t="shared" si="739"/>
        <v/>
      </c>
      <c r="BQ311" s="148" t="str">
        <f t="shared" si="739"/>
        <v/>
      </c>
      <c r="BR311" s="170">
        <f t="shared" si="753"/>
        <v>6</v>
      </c>
      <c r="BS311" s="172">
        <f t="shared" si="754"/>
        <v>221.05890895696916</v>
      </c>
      <c r="BT311" s="172" t="str">
        <f t="shared" si="740"/>
        <v>hole</v>
      </c>
      <c r="BU311" s="172">
        <f t="shared" si="740"/>
        <v>310.58285412302484</v>
      </c>
      <c r="BV311" s="172" t="str">
        <f t="shared" si="740"/>
        <v>hole</v>
      </c>
      <c r="BW311" s="172">
        <f t="shared" si="740"/>
        <v>207.05523608201668</v>
      </c>
      <c r="BX311" s="172">
        <f t="shared" si="740"/>
        <v>0</v>
      </c>
      <c r="BY311" s="173">
        <f t="shared" si="740"/>
        <v>0</v>
      </c>
      <c r="BZ311" s="123" cm="1">
        <f t="array" ref="BZ311">IF(ISEVEN(BR311),SUM(BS311:BY311),SUM(ABS(BS311:BY311)))</f>
        <v>738.69699916201068</v>
      </c>
      <c r="CA311" s="112">
        <f t="shared" si="755"/>
        <v>12302.329826395804</v>
      </c>
      <c r="CB311" s="126">
        <f t="shared" si="756"/>
        <v>-709.86968602149227</v>
      </c>
      <c r="CC311" s="41">
        <f t="shared" si="741"/>
        <v>0</v>
      </c>
      <c r="CD311" s="41">
        <f t="shared" si="741"/>
        <v>-43.942005192414655</v>
      </c>
      <c r="CE311" s="41">
        <f t="shared" si="741"/>
        <v>0</v>
      </c>
      <c r="CF311" s="41">
        <f t="shared" si="741"/>
        <v>628.98751207413943</v>
      </c>
      <c r="CG311" s="41">
        <f t="shared" si="741"/>
        <v>0</v>
      </c>
      <c r="CH311" s="112">
        <f t="shared" si="741"/>
        <v>0</v>
      </c>
      <c r="CI311" s="196">
        <f t="shared" si="757"/>
        <v>-54.603570777588402</v>
      </c>
      <c r="CJ311" s="2">
        <f t="shared" si="758"/>
        <v>163.99379596454685</v>
      </c>
      <c r="CK311" s="200">
        <f t="shared" ref="CK311" si="984">(CI311-xc)*COS(RADIANS(p)) + (CJ311-yc)*SIN(RADIANS(p))</f>
        <v>-10.298281547394069</v>
      </c>
      <c r="CL311" s="201">
        <f t="shared" ref="CL311:CL328" si="985">-(CI311-xc)*SIN(RADIANS(p)) +(CJ311-yc)*COS(RADIANS(p))</f>
        <v>172.53828692117912</v>
      </c>
      <c r="CN311" s="126">
        <f t="shared" ref="CN311:CN328" si="986">+C311-yc</f>
        <v>163.99379596454685</v>
      </c>
      <c r="CO311" s="50">
        <f t="shared" si="762"/>
        <v>2.7610088633936922E-3</v>
      </c>
      <c r="CP311" s="40">
        <f t="shared" si="763"/>
        <v>25.5</v>
      </c>
      <c r="CQ311" s="41">
        <f t="shared" si="764"/>
        <v>313709.41057309299</v>
      </c>
      <c r="CR311" s="41">
        <f t="shared" ref="CR311:CR359" si="987">+CQ311*COS(RADIANS(p))</f>
        <v>303020.02162247145</v>
      </c>
      <c r="CS311" s="41">
        <f t="shared" ref="CS311:CS359" si="988">+CQ311*SIN(RADIANS(p))</f>
        <v>81193.970084202549</v>
      </c>
      <c r="CT311" s="41">
        <f t="shared" si="767"/>
        <v>52282555.43355988</v>
      </c>
      <c r="CU311" s="112">
        <f t="shared" si="768"/>
        <v>-836158.36387780914</v>
      </c>
    </row>
    <row r="312" spans="2:99" x14ac:dyDescent="0.25">
      <c r="B312" s="129">
        <v>35</v>
      </c>
      <c r="C312" s="114">
        <f>+$D$77-(B312-0.5)*$G$270</f>
        <v>147.33970119991159</v>
      </c>
      <c r="D312" s="41">
        <f t="shared" si="774"/>
        <v>-1768.3427322436771</v>
      </c>
      <c r="E312" s="41">
        <f t="shared" si="733"/>
        <v>1371.1457482787953</v>
      </c>
      <c r="F312" s="41">
        <f t="shared" si="733"/>
        <v>736.97758135800314</v>
      </c>
      <c r="G312" s="41">
        <f t="shared" si="733"/>
        <v>1024.037684216973</v>
      </c>
      <c r="H312" s="41">
        <f t="shared" si="733"/>
        <v>2868.1012339438516</v>
      </c>
      <c r="I312" s="41">
        <f t="shared" si="733"/>
        <v>-1881.5454451793232</v>
      </c>
      <c r="J312" s="41">
        <f t="shared" si="733"/>
        <v>-815.93668925712154</v>
      </c>
      <c r="K312" s="121">
        <f t="shared" si="733"/>
        <v>-853.90445191679703</v>
      </c>
      <c r="L312" s="126">
        <f t="shared" si="775"/>
        <v>-995.6020712124224</v>
      </c>
      <c r="M312" s="41">
        <f t="shared" si="734"/>
        <v>-43.0678140942996</v>
      </c>
      <c r="N312" s="41">
        <f t="shared" si="734"/>
        <v>-194.77098101107165</v>
      </c>
      <c r="O312" s="41">
        <f t="shared" si="734"/>
        <v>207.54110328924693</v>
      </c>
      <c r="P312" s="41">
        <f t="shared" si="734"/>
        <v>2095.3605729125966</v>
      </c>
      <c r="Q312" s="41">
        <f t="shared" si="734"/>
        <v>-1457.2813764673951</v>
      </c>
      <c r="R312" s="41">
        <f t="shared" si="734"/>
        <v>-608.88145317510487</v>
      </c>
      <c r="S312" s="112">
        <f t="shared" si="734"/>
        <v>-608.95547763847935</v>
      </c>
      <c r="T312" s="123">
        <f t="shared" si="776"/>
        <v>-995.60207121242217</v>
      </c>
      <c r="U312" s="41">
        <f t="shared" si="735"/>
        <v>946.88167956686721</v>
      </c>
      <c r="V312" s="41">
        <f t="shared" si="735"/>
        <v>529.92234527598657</v>
      </c>
      <c r="W312" s="41">
        <f t="shared" si="735"/>
        <v>779.08870993865514</v>
      </c>
      <c r="X312" s="41">
        <f t="shared" si="735"/>
        <v>2095.360572912597</v>
      </c>
      <c r="Y312" s="41">
        <f t="shared" si="735"/>
        <v>-467.33188280622852</v>
      </c>
      <c r="Z312" s="41">
        <f t="shared" si="735"/>
        <v>115.8118731119532</v>
      </c>
      <c r="AA312" s="41">
        <f t="shared" si="735"/>
        <v>-37.407870989070936</v>
      </c>
      <c r="AB312" s="53"/>
      <c r="AC312" s="126" t="str">
        <f t="shared" si="777"/>
        <v/>
      </c>
      <c r="AD312" s="41" t="str">
        <f t="shared" si="736"/>
        <v/>
      </c>
      <c r="AE312" s="41">
        <f t="shared" si="736"/>
        <v>736.97758135800314</v>
      </c>
      <c r="AF312" s="41" t="str">
        <f t="shared" si="736"/>
        <v/>
      </c>
      <c r="AG312" s="41" t="str">
        <f t="shared" si="736"/>
        <v/>
      </c>
      <c r="AH312" s="41" t="str">
        <f t="shared" si="736"/>
        <v/>
      </c>
      <c r="AI312" s="41">
        <f t="shared" si="736"/>
        <v>-815.93668925712154</v>
      </c>
      <c r="AJ312" s="112" t="str">
        <f t="shared" si="736"/>
        <v/>
      </c>
      <c r="AK312" s="126" t="str">
        <f t="shared" si="778"/>
        <v/>
      </c>
      <c r="AL312" s="41" t="str">
        <f t="shared" si="737"/>
        <v/>
      </c>
      <c r="AM312" s="41">
        <f t="shared" si="737"/>
        <v>-194.77098101107165</v>
      </c>
      <c r="AN312" s="41" t="str">
        <f t="shared" si="737"/>
        <v/>
      </c>
      <c r="AO312" s="41" t="str">
        <f t="shared" si="737"/>
        <v/>
      </c>
      <c r="AP312" s="41" t="str">
        <f t="shared" si="737"/>
        <v/>
      </c>
      <c r="AQ312" s="41">
        <f t="shared" si="737"/>
        <v>-608.88145317510487</v>
      </c>
      <c r="AR312" s="112" t="str">
        <f t="shared" si="737"/>
        <v/>
      </c>
      <c r="AS312" s="123" t="str">
        <f t="shared" si="779"/>
        <v/>
      </c>
      <c r="AT312" s="41" t="str">
        <f t="shared" si="738"/>
        <v/>
      </c>
      <c r="AU312" s="41">
        <f t="shared" si="738"/>
        <v>529.92234527598657</v>
      </c>
      <c r="AV312" s="41" t="str">
        <f t="shared" si="738"/>
        <v/>
      </c>
      <c r="AW312" s="41" t="str">
        <f t="shared" si="738"/>
        <v/>
      </c>
      <c r="AX312" s="41" t="str">
        <f t="shared" si="738"/>
        <v/>
      </c>
      <c r="AY312" s="41">
        <f t="shared" si="738"/>
        <v>115.8118731119532</v>
      </c>
      <c r="AZ312" s="41" t="str">
        <f t="shared" si="738"/>
        <v/>
      </c>
      <c r="BA312" s="53"/>
      <c r="BB312" s="147" cm="1">
        <f t="array" ref="BB312:BG312">IFERROR(_xlfn._xlws.SORT(_xlfn.UNIQUE(_xlfn._xlws.FILTER($AC312:$AZ312,ISNUMBER($AC312:$AZ312)),TRUE),,,TRUE),"")</f>
        <v>-815.93668925712154</v>
      </c>
      <c r="BC312" s="51">
        <v>-608.88145317510487</v>
      </c>
      <c r="BD312" s="51">
        <v>-194.77098101107165</v>
      </c>
      <c r="BE312" s="51">
        <v>115.8118731119532</v>
      </c>
      <c r="BF312" s="51">
        <v>529.92234527598657</v>
      </c>
      <c r="BG312" s="51">
        <v>736.97758135800314</v>
      </c>
      <c r="BH312" s="51"/>
      <c r="BI312" s="51"/>
      <c r="BJ312" s="51">
        <f t="shared" si="780"/>
        <v>147.33970119991159</v>
      </c>
      <c r="BK312" s="51">
        <f t="shared" si="739"/>
        <v>147.33970119991159</v>
      </c>
      <c r="BL312" s="51">
        <f t="shared" si="739"/>
        <v>147.33970119991159</v>
      </c>
      <c r="BM312" s="51">
        <f t="shared" si="739"/>
        <v>147.33970119991159</v>
      </c>
      <c r="BN312" s="51">
        <f t="shared" si="739"/>
        <v>147.33970119991159</v>
      </c>
      <c r="BO312" s="51">
        <f t="shared" si="739"/>
        <v>147.33970119991159</v>
      </c>
      <c r="BP312" s="51" t="str">
        <f t="shared" si="739"/>
        <v/>
      </c>
      <c r="BQ312" s="148" t="str">
        <f t="shared" si="739"/>
        <v/>
      </c>
      <c r="BR312" s="170">
        <f t="shared" si="753"/>
        <v>6</v>
      </c>
      <c r="BS312" s="172">
        <f t="shared" si="754"/>
        <v>207.05523608201668</v>
      </c>
      <c r="BT312" s="172" t="str">
        <f t="shared" si="740"/>
        <v>hole</v>
      </c>
      <c r="BU312" s="172">
        <f t="shared" si="740"/>
        <v>310.58285412302484</v>
      </c>
      <c r="BV312" s="172" t="str">
        <f t="shared" si="740"/>
        <v>hole</v>
      </c>
      <c r="BW312" s="172">
        <f t="shared" si="740"/>
        <v>207.05523608201656</v>
      </c>
      <c r="BX312" s="172">
        <f t="shared" si="740"/>
        <v>0</v>
      </c>
      <c r="BY312" s="173">
        <f t="shared" si="740"/>
        <v>0</v>
      </c>
      <c r="BZ312" s="123" cm="1">
        <f t="array" ref="BZ312">IF(ISEVEN(BR312),SUM(BS312:BY312),SUM(ABS(BS312:BY312)))</f>
        <v>724.69332628705808</v>
      </c>
      <c r="CA312" s="112">
        <f t="shared" si="755"/>
        <v>12069.111331283391</v>
      </c>
      <c r="CB312" s="126">
        <f t="shared" si="756"/>
        <v>-712.40907121611326</v>
      </c>
      <c r="CC312" s="41">
        <f t="shared" si="741"/>
        <v>0</v>
      </c>
      <c r="CD312" s="41">
        <f t="shared" si="741"/>
        <v>-39.479553949559232</v>
      </c>
      <c r="CE312" s="41">
        <f t="shared" si="741"/>
        <v>0</v>
      </c>
      <c r="CF312" s="41">
        <f t="shared" si="741"/>
        <v>633.44996331699485</v>
      </c>
      <c r="CG312" s="41">
        <f t="shared" si="741"/>
        <v>0</v>
      </c>
      <c r="CH312" s="112">
        <f t="shared" si="741"/>
        <v>0</v>
      </c>
      <c r="CI312" s="196">
        <f t="shared" si="757"/>
        <v>-39.47955394955931</v>
      </c>
      <c r="CJ312" s="2">
        <f t="shared" si="758"/>
        <v>147.33970119991159</v>
      </c>
      <c r="CK312" s="200">
        <f t="shared" ref="CK312" si="989">(CI312-xc)*COS(RADIANS(p)) + (CJ312-yc)*SIN(RADIANS(p))</f>
        <v>-7.815970093361102E-14</v>
      </c>
      <c r="CL312" s="201">
        <f t="shared" ref="CL312:CL329" si="990">-(CI312-xc)*SIN(RADIANS(p)) +(CJ312-yc)*COS(RADIANS(p))</f>
        <v>152.53728308100742</v>
      </c>
      <c r="CN312" s="126">
        <f t="shared" ref="CN312:CN329" si="991">+C312-yc</f>
        <v>147.33970119991159</v>
      </c>
      <c r="CO312" s="50">
        <f t="shared" si="762"/>
        <v>2.6950088633936921E-3</v>
      </c>
      <c r="CP312" s="40">
        <f t="shared" si="763"/>
        <v>25.5</v>
      </c>
      <c r="CQ312" s="41">
        <f t="shared" si="764"/>
        <v>307762.33894772647</v>
      </c>
      <c r="CR312" s="41">
        <f t="shared" ref="CR312:CR360" si="992">+CQ312*COS(RADIANS(p))</f>
        <v>297275.591548739</v>
      </c>
      <c r="CS312" s="41">
        <f t="shared" ref="CS312:CS360" si="993">+CQ312*SIN(RADIANS(p))</f>
        <v>79654.754684968895</v>
      </c>
      <c r="CT312" s="41">
        <f t="shared" si="767"/>
        <v>45345611.061143935</v>
      </c>
      <c r="CU312" s="112">
        <f t="shared" si="768"/>
        <v>-6.2257918041173201E-9</v>
      </c>
    </row>
    <row r="313" spans="2:99" x14ac:dyDescent="0.25">
      <c r="B313" s="129">
        <v>36</v>
      </c>
      <c r="C313" s="114">
        <f>+$D$77-(B313-0.5)*$G$270</f>
        <v>130.68560643527633</v>
      </c>
      <c r="D313" s="41">
        <f t="shared" si="774"/>
        <v>-1830.496660059363</v>
      </c>
      <c r="E313" s="41">
        <f t="shared" si="733"/>
        <v>1399.9914865652106</v>
      </c>
      <c r="F313" s="41">
        <f t="shared" si="733"/>
        <v>741.44003260085856</v>
      </c>
      <c r="G313" s="41">
        <f t="shared" si="733"/>
        <v>1014.4224381215013</v>
      </c>
      <c r="H313" s="41">
        <f t="shared" si="733"/>
        <v>2805.947306128166</v>
      </c>
      <c r="I313" s="41">
        <f t="shared" si="733"/>
        <v>-1852.6997068929079</v>
      </c>
      <c r="J313" s="41">
        <f t="shared" si="733"/>
        <v>-811.47423801426612</v>
      </c>
      <c r="K313" s="121">
        <f t="shared" si="733"/>
        <v>-863.51969801226869</v>
      </c>
      <c r="L313" s="126">
        <f t="shared" si="775"/>
        <v>-1057.7559990281081</v>
      </c>
      <c r="M313" s="41">
        <f t="shared" si="734"/>
        <v>-14.222075807884446</v>
      </c>
      <c r="N313" s="41">
        <f t="shared" si="734"/>
        <v>-190.30852976821626</v>
      </c>
      <c r="O313" s="41">
        <f t="shared" si="734"/>
        <v>197.92585719377527</v>
      </c>
      <c r="P313" s="41">
        <f t="shared" si="734"/>
        <v>2033.2066450969107</v>
      </c>
      <c r="Q313" s="41">
        <f t="shared" si="734"/>
        <v>-1428.43563818098</v>
      </c>
      <c r="R313" s="41">
        <f t="shared" si="734"/>
        <v>-604.41900193224944</v>
      </c>
      <c r="S313" s="112">
        <f t="shared" si="734"/>
        <v>-618.57072373395101</v>
      </c>
      <c r="T313" s="123">
        <f t="shared" si="776"/>
        <v>-1057.7559990281079</v>
      </c>
      <c r="U313" s="41">
        <f t="shared" si="735"/>
        <v>975.72741785328219</v>
      </c>
      <c r="V313" s="41">
        <f t="shared" si="735"/>
        <v>534.38479651884188</v>
      </c>
      <c r="W313" s="41">
        <f t="shared" si="735"/>
        <v>769.47346384318348</v>
      </c>
      <c r="X313" s="41">
        <f t="shared" si="735"/>
        <v>2033.2066450969112</v>
      </c>
      <c r="Y313" s="41">
        <f t="shared" si="735"/>
        <v>-438.48614451981337</v>
      </c>
      <c r="Z313" s="41">
        <f t="shared" si="735"/>
        <v>120.27432435480861</v>
      </c>
      <c r="AA313" s="41">
        <f t="shared" si="735"/>
        <v>-47.02311708454264</v>
      </c>
      <c r="AB313" s="53"/>
      <c r="AC313" s="126" t="str">
        <f t="shared" si="777"/>
        <v/>
      </c>
      <c r="AD313" s="41" t="str">
        <f t="shared" si="736"/>
        <v/>
      </c>
      <c r="AE313" s="41">
        <f t="shared" si="736"/>
        <v>741.44003260085856</v>
      </c>
      <c r="AF313" s="41" t="str">
        <f t="shared" si="736"/>
        <v/>
      </c>
      <c r="AG313" s="41" t="str">
        <f t="shared" si="736"/>
        <v/>
      </c>
      <c r="AH313" s="41" t="str">
        <f t="shared" si="736"/>
        <v/>
      </c>
      <c r="AI313" s="41">
        <f t="shared" si="736"/>
        <v>-811.47423801426612</v>
      </c>
      <c r="AJ313" s="112" t="str">
        <f t="shared" si="736"/>
        <v/>
      </c>
      <c r="AK313" s="126" t="str">
        <f t="shared" si="778"/>
        <v/>
      </c>
      <c r="AL313" s="41" t="str">
        <f t="shared" si="737"/>
        <v/>
      </c>
      <c r="AM313" s="41">
        <f t="shared" si="737"/>
        <v>-190.30852976821626</v>
      </c>
      <c r="AN313" s="41" t="str">
        <f t="shared" si="737"/>
        <v/>
      </c>
      <c r="AO313" s="41" t="str">
        <f t="shared" si="737"/>
        <v/>
      </c>
      <c r="AP313" s="41" t="str">
        <f t="shared" si="737"/>
        <v/>
      </c>
      <c r="AQ313" s="41">
        <f t="shared" si="737"/>
        <v>-604.41900193224944</v>
      </c>
      <c r="AR313" s="112" t="str">
        <f t="shared" si="737"/>
        <v/>
      </c>
      <c r="AS313" s="123" t="str">
        <f t="shared" si="779"/>
        <v/>
      </c>
      <c r="AT313" s="41" t="str">
        <f t="shared" si="738"/>
        <v/>
      </c>
      <c r="AU313" s="41">
        <f t="shared" si="738"/>
        <v>534.38479651884188</v>
      </c>
      <c r="AV313" s="41" t="str">
        <f t="shared" si="738"/>
        <v/>
      </c>
      <c r="AW313" s="41" t="str">
        <f t="shared" si="738"/>
        <v/>
      </c>
      <c r="AX313" s="41" t="str">
        <f t="shared" si="738"/>
        <v/>
      </c>
      <c r="AY313" s="41">
        <f t="shared" si="738"/>
        <v>120.27432435480861</v>
      </c>
      <c r="AZ313" s="41" t="str">
        <f t="shared" si="738"/>
        <v/>
      </c>
      <c r="BA313" s="53"/>
      <c r="BB313" s="147" cm="1">
        <f t="array" ref="BB313:BG313">IFERROR(_xlfn._xlws.SORT(_xlfn.UNIQUE(_xlfn._xlws.FILTER($AC313:$AZ313,ISNUMBER($AC313:$AZ313)),TRUE),,,TRUE),"")</f>
        <v>-811.47423801426612</v>
      </c>
      <c r="BC313" s="51">
        <v>-604.41900193224944</v>
      </c>
      <c r="BD313" s="51">
        <v>-190.30852976821626</v>
      </c>
      <c r="BE313" s="51">
        <v>120.27432435480861</v>
      </c>
      <c r="BF313" s="51">
        <v>534.38479651884188</v>
      </c>
      <c r="BG313" s="51">
        <v>741.44003260085856</v>
      </c>
      <c r="BH313" s="51"/>
      <c r="BI313" s="51"/>
      <c r="BJ313" s="51">
        <f t="shared" si="780"/>
        <v>130.68560643527633</v>
      </c>
      <c r="BK313" s="51">
        <f t="shared" si="739"/>
        <v>130.68560643527633</v>
      </c>
      <c r="BL313" s="51">
        <f t="shared" si="739"/>
        <v>130.68560643527633</v>
      </c>
      <c r="BM313" s="51">
        <f t="shared" si="739"/>
        <v>130.68560643527633</v>
      </c>
      <c r="BN313" s="51">
        <f t="shared" si="739"/>
        <v>130.68560643527633</v>
      </c>
      <c r="BO313" s="51">
        <f t="shared" si="739"/>
        <v>130.68560643527633</v>
      </c>
      <c r="BP313" s="51" t="str">
        <f t="shared" si="739"/>
        <v/>
      </c>
      <c r="BQ313" s="148" t="str">
        <f t="shared" si="739"/>
        <v/>
      </c>
      <c r="BR313" s="170">
        <f t="shared" si="753"/>
        <v>6</v>
      </c>
      <c r="BS313" s="172">
        <f t="shared" si="754"/>
        <v>207.05523608201668</v>
      </c>
      <c r="BT313" s="172" t="str">
        <f t="shared" si="740"/>
        <v>hole</v>
      </c>
      <c r="BU313" s="172">
        <f t="shared" si="740"/>
        <v>310.58285412302484</v>
      </c>
      <c r="BV313" s="172" t="str">
        <f t="shared" si="740"/>
        <v>hole</v>
      </c>
      <c r="BW313" s="172">
        <f t="shared" si="740"/>
        <v>207.05523608201668</v>
      </c>
      <c r="BX313" s="172">
        <f t="shared" si="740"/>
        <v>0</v>
      </c>
      <c r="BY313" s="173">
        <f t="shared" si="740"/>
        <v>0</v>
      </c>
      <c r="BZ313" s="123" cm="1">
        <f t="array" ref="BZ313">IF(ISEVEN(BR313),SUM(BS313:BY313),SUM(ABS(BS313:BY313)))</f>
        <v>724.6933262870582</v>
      </c>
      <c r="CA313" s="112">
        <f t="shared" si="755"/>
        <v>12069.111331283393</v>
      </c>
      <c r="CB313" s="126">
        <f t="shared" si="756"/>
        <v>-707.94661997325784</v>
      </c>
      <c r="CC313" s="41">
        <f t="shared" si="741"/>
        <v>0</v>
      </c>
      <c r="CD313" s="41">
        <f t="shared" si="741"/>
        <v>-35.017102706703838</v>
      </c>
      <c r="CE313" s="41">
        <f t="shared" si="741"/>
        <v>0</v>
      </c>
      <c r="CF313" s="41">
        <f t="shared" si="741"/>
        <v>637.91241455985028</v>
      </c>
      <c r="CG313" s="41">
        <f t="shared" si="741"/>
        <v>0</v>
      </c>
      <c r="CH313" s="112">
        <f t="shared" si="741"/>
        <v>0</v>
      </c>
      <c r="CI313" s="196">
        <f t="shared" si="757"/>
        <v>-35.017102706703795</v>
      </c>
      <c r="CJ313" s="2">
        <f t="shared" si="758"/>
        <v>130.68560643527633</v>
      </c>
      <c r="CK313" s="200">
        <f t="shared" ref="CK313" si="994">(CI313-xc)*COS(RADIANS(p)) + (CJ313-yc)*SIN(RADIANS(p))</f>
        <v>0</v>
      </c>
      <c r="CL313" s="201">
        <f t="shared" ref="CL313:CL330" si="995">-(CI313-xc)*SIN(RADIANS(p)) +(CJ313-yc)*COS(RADIANS(p))</f>
        <v>135.29569546488824</v>
      </c>
      <c r="CN313" s="126">
        <f t="shared" ref="CN313:CN330" si="996">+C313-yc</f>
        <v>130.68560643527633</v>
      </c>
      <c r="CO313" s="50">
        <f t="shared" si="762"/>
        <v>2.629008863393692E-3</v>
      </c>
      <c r="CP313" s="40">
        <f t="shared" si="763"/>
        <v>25.5</v>
      </c>
      <c r="CQ313" s="41">
        <f t="shared" si="764"/>
        <v>307762.33894772653</v>
      </c>
      <c r="CR313" s="41">
        <f t="shared" ref="CR313:CR361" si="997">+CQ313*COS(RADIANS(p))</f>
        <v>297275.59154873906</v>
      </c>
      <c r="CS313" s="41">
        <f t="shared" ref="CS313:CS361" si="998">+CQ313*SIN(RADIANS(p))</f>
        <v>79654.75468496891</v>
      </c>
      <c r="CT313" s="41">
        <f t="shared" si="767"/>
        <v>40220107.903322704</v>
      </c>
      <c r="CU313" s="112">
        <f t="shared" si="768"/>
        <v>0</v>
      </c>
    </row>
    <row r="314" spans="2:99" x14ac:dyDescent="0.25">
      <c r="B314" s="129">
        <v>37</v>
      </c>
      <c r="C314" s="114">
        <f>+$D$77-(B314-0.5)*$G$270</f>
        <v>114.03151167064107</v>
      </c>
      <c r="D314" s="41">
        <f t="shared" si="774"/>
        <v>-1892.6505878750484</v>
      </c>
      <c r="E314" s="41">
        <f t="shared" si="733"/>
        <v>1428.8372248516255</v>
      </c>
      <c r="F314" s="41">
        <f t="shared" si="733"/>
        <v>745.90248384371387</v>
      </c>
      <c r="G314" s="41">
        <f t="shared" si="733"/>
        <v>1004.8071920260296</v>
      </c>
      <c r="H314" s="41">
        <f t="shared" ref="H314:K363" si="999">IF(H$58-I$58=0,"",(-(I$57-H$57)*$C314-(H$57*I$58-I$57*H$58))/(H$58-I$58))</f>
        <v>2743.7933783124804</v>
      </c>
      <c r="I314" s="41">
        <f t="shared" si="999"/>
        <v>-1823.853968606493</v>
      </c>
      <c r="J314" s="41">
        <f t="shared" si="999"/>
        <v>-807.0117867714107</v>
      </c>
      <c r="K314" s="121">
        <f t="shared" si="999"/>
        <v>-873.13494410774035</v>
      </c>
      <c r="L314" s="126">
        <f t="shared" si="775"/>
        <v>-1119.9099268437938</v>
      </c>
      <c r="M314" s="41">
        <f t="shared" si="734"/>
        <v>14.623662478530679</v>
      </c>
      <c r="N314" s="41">
        <f t="shared" si="734"/>
        <v>-185.84607852536084</v>
      </c>
      <c r="O314" s="41">
        <f t="shared" si="734"/>
        <v>188.31061109830353</v>
      </c>
      <c r="P314" s="41">
        <f t="shared" ref="P314:S363" si="1000">IF(H$63-I$63=0,"",(-(I$62-H$62)*$C314-(H$62*I$63-I$62*H$63))/(H$63-I$63))</f>
        <v>1971.0527172812251</v>
      </c>
      <c r="Q314" s="41">
        <f t="shared" si="1000"/>
        <v>-1399.589899894565</v>
      </c>
      <c r="R314" s="41">
        <f t="shared" si="1000"/>
        <v>-599.95655068939413</v>
      </c>
      <c r="S314" s="112">
        <f t="shared" si="1000"/>
        <v>-628.18596982942267</v>
      </c>
      <c r="T314" s="123">
        <f t="shared" si="776"/>
        <v>-1119.9099268437933</v>
      </c>
      <c r="U314" s="41">
        <f t="shared" si="735"/>
        <v>1004.5731561396974</v>
      </c>
      <c r="V314" s="41">
        <f t="shared" si="735"/>
        <v>538.8472477616973</v>
      </c>
      <c r="W314" s="41">
        <f t="shared" si="735"/>
        <v>759.85821774771182</v>
      </c>
      <c r="X314" s="41">
        <f t="shared" ref="X314:AA363" si="1001">IF(H$68-I$68=0,"",(-(I$67-H$67)*$C314-(H$67*I$68-I$67*H$68))/(H$68-I$68))</f>
        <v>1971.0527172812258</v>
      </c>
      <c r="Y314" s="41">
        <f t="shared" si="1001"/>
        <v>-409.64040623339821</v>
      </c>
      <c r="Z314" s="41">
        <f t="shared" si="1001"/>
        <v>124.73677559766404</v>
      </c>
      <c r="AA314" s="41">
        <f t="shared" si="1001"/>
        <v>-56.638363180014352</v>
      </c>
      <c r="AB314" s="53"/>
      <c r="AC314" s="126" t="str">
        <f t="shared" si="777"/>
        <v/>
      </c>
      <c r="AD314" s="41" t="str">
        <f t="shared" si="736"/>
        <v/>
      </c>
      <c r="AE314" s="41">
        <f t="shared" si="736"/>
        <v>745.90248384371387</v>
      </c>
      <c r="AF314" s="41" t="str">
        <f t="shared" si="736"/>
        <v/>
      </c>
      <c r="AG314" s="41" t="str">
        <f t="shared" ref="AG314:AJ363" si="1002">IF(IF(H$57=I$57,AND($C314&gt;=MIN(H$58,I$58),$C314&lt;=MAX(H$58,I$58)),AND(H314&gt;=MIN(H$57,I$57),H314&lt;=MAX(H$57,I$57))),H314,"")</f>
        <v/>
      </c>
      <c r="AH314" s="41" t="str">
        <f t="shared" si="1002"/>
        <v/>
      </c>
      <c r="AI314" s="41">
        <f t="shared" si="1002"/>
        <v>-807.0117867714107</v>
      </c>
      <c r="AJ314" s="112" t="str">
        <f t="shared" si="1002"/>
        <v/>
      </c>
      <c r="AK314" s="126" t="str">
        <f t="shared" si="778"/>
        <v/>
      </c>
      <c r="AL314" s="41" t="str">
        <f t="shared" si="737"/>
        <v/>
      </c>
      <c r="AM314" s="41">
        <f t="shared" si="737"/>
        <v>-185.84607852536084</v>
      </c>
      <c r="AN314" s="41" t="str">
        <f t="shared" si="737"/>
        <v/>
      </c>
      <c r="AO314" s="41" t="str">
        <f t="shared" ref="AO314:AR363" si="1003">IF(IF(H$62=I$62,AND($C314&gt;=MIN(H$63,I$63),$C314&lt;=MAX(H$63,I$63)),AND(P314&gt;=MIN(H$62,I$62),P314&lt;=MAX(H$62,I$62))),P314,"")</f>
        <v/>
      </c>
      <c r="AP314" s="41" t="str">
        <f t="shared" si="1003"/>
        <v/>
      </c>
      <c r="AQ314" s="41">
        <f t="shared" si="1003"/>
        <v>-599.95655068939413</v>
      </c>
      <c r="AR314" s="112" t="str">
        <f t="shared" si="1003"/>
        <v/>
      </c>
      <c r="AS314" s="123" t="str">
        <f t="shared" si="779"/>
        <v/>
      </c>
      <c r="AT314" s="41" t="str">
        <f t="shared" si="738"/>
        <v/>
      </c>
      <c r="AU314" s="41">
        <f t="shared" si="738"/>
        <v>538.8472477616973</v>
      </c>
      <c r="AV314" s="41" t="str">
        <f t="shared" si="738"/>
        <v/>
      </c>
      <c r="AW314" s="41" t="str">
        <f t="shared" si="738"/>
        <v/>
      </c>
      <c r="AX314" s="41" t="str">
        <f t="shared" si="738"/>
        <v/>
      </c>
      <c r="AY314" s="41">
        <f t="shared" ref="AY314:AZ363" si="1004">IF(IF(J$67=K$67,AND($C314&gt;=MIN(J$68,K$68),$C314&lt;=MAX(J$68,K$68)),AND(Z314&gt;=MIN(J$67,K$67),Z314&lt;=MAX(J$67,K$67))),Z314,"")</f>
        <v>124.73677559766404</v>
      </c>
      <c r="AZ314" s="41" t="str">
        <f t="shared" si="1004"/>
        <v/>
      </c>
      <c r="BA314" s="53"/>
      <c r="BB314" s="147" cm="1">
        <f t="array" ref="BB314:BG314">IFERROR(_xlfn._xlws.SORT(_xlfn.UNIQUE(_xlfn._xlws.FILTER($AC314:$AZ314,ISNUMBER($AC314:$AZ314)),TRUE),,,TRUE),"")</f>
        <v>-807.0117867714107</v>
      </c>
      <c r="BC314" s="51">
        <v>-599.95655068939413</v>
      </c>
      <c r="BD314" s="51">
        <v>-185.84607852536084</v>
      </c>
      <c r="BE314" s="51">
        <v>124.73677559766404</v>
      </c>
      <c r="BF314" s="51">
        <v>538.8472477616973</v>
      </c>
      <c r="BG314" s="51">
        <v>745.90248384371387</v>
      </c>
      <c r="BH314" s="51"/>
      <c r="BI314" s="51"/>
      <c r="BJ314" s="51">
        <f t="shared" si="780"/>
        <v>114.03151167064107</v>
      </c>
      <c r="BK314" s="51">
        <f t="shared" si="739"/>
        <v>114.03151167064107</v>
      </c>
      <c r="BL314" s="51">
        <f t="shared" si="739"/>
        <v>114.03151167064107</v>
      </c>
      <c r="BM314" s="51">
        <f t="shared" si="739"/>
        <v>114.03151167064107</v>
      </c>
      <c r="BN314" s="51">
        <f t="shared" ref="BN314:BQ363" si="1005">IF(ISNUMBER(BF314),$C314,"")</f>
        <v>114.03151167064107</v>
      </c>
      <c r="BO314" s="51">
        <f t="shared" si="1005"/>
        <v>114.03151167064107</v>
      </c>
      <c r="BP314" s="51" t="str">
        <f t="shared" si="1005"/>
        <v/>
      </c>
      <c r="BQ314" s="148" t="str">
        <f t="shared" si="1005"/>
        <v/>
      </c>
      <c r="BR314" s="170">
        <f t="shared" si="753"/>
        <v>6</v>
      </c>
      <c r="BS314" s="172">
        <f t="shared" si="754"/>
        <v>207.05523608201656</v>
      </c>
      <c r="BT314" s="172" t="str">
        <f t="shared" si="740"/>
        <v>hole</v>
      </c>
      <c r="BU314" s="172">
        <f t="shared" si="740"/>
        <v>310.58285412302484</v>
      </c>
      <c r="BV314" s="172" t="str">
        <f t="shared" si="740"/>
        <v>hole</v>
      </c>
      <c r="BW314" s="172">
        <f t="shared" si="740"/>
        <v>207.05523608201656</v>
      </c>
      <c r="BX314" s="172">
        <f t="shared" si="740"/>
        <v>0</v>
      </c>
      <c r="BY314" s="173">
        <f t="shared" si="740"/>
        <v>0</v>
      </c>
      <c r="BZ314" s="123" cm="1">
        <f t="array" ref="BZ314">IF(ISEVEN(BR314),SUM(BS314:BY314),SUM(ABS(BS314:BY314)))</f>
        <v>724.69332628705797</v>
      </c>
      <c r="CA314" s="112">
        <f t="shared" si="755"/>
        <v>12069.11133128339</v>
      </c>
      <c r="CB314" s="126">
        <f t="shared" si="756"/>
        <v>-703.48416873040242</v>
      </c>
      <c r="CC314" s="41">
        <f t="shared" si="741"/>
        <v>0</v>
      </c>
      <c r="CD314" s="41">
        <f t="shared" si="741"/>
        <v>-30.554651463848415</v>
      </c>
      <c r="CE314" s="41">
        <f t="shared" si="741"/>
        <v>0</v>
      </c>
      <c r="CF314" s="41">
        <f t="shared" si="741"/>
        <v>642.37486580270559</v>
      </c>
      <c r="CG314" s="41">
        <f t="shared" si="741"/>
        <v>0</v>
      </c>
      <c r="CH314" s="112">
        <f t="shared" si="741"/>
        <v>0</v>
      </c>
      <c r="CI314" s="196">
        <f t="shared" si="757"/>
        <v>-30.554651463848408</v>
      </c>
      <c r="CJ314" s="2">
        <f t="shared" si="758"/>
        <v>114.03151167064107</v>
      </c>
      <c r="CK314" s="200">
        <f t="shared" ref="CK314" si="1006">(CI314-xc)*COS(RADIANS(p)) + (CJ314-yc)*SIN(RADIANS(p))</f>
        <v>0</v>
      </c>
      <c r="CL314" s="201">
        <f t="shared" ref="CL314:CL331" si="1007">-(CI314-xc)*SIN(RADIANS(p)) +(CJ314-yc)*COS(RADIANS(p))</f>
        <v>118.05410784876909</v>
      </c>
      <c r="CN314" s="126">
        <f t="shared" ref="CN314:CN331" si="1008">+C314-yc</f>
        <v>114.03151167064107</v>
      </c>
      <c r="CO314" s="50">
        <f t="shared" si="762"/>
        <v>2.5630088633936919E-3</v>
      </c>
      <c r="CP314" s="40">
        <f t="shared" si="763"/>
        <v>25.5</v>
      </c>
      <c r="CQ314" s="41">
        <f t="shared" si="764"/>
        <v>307762.33894772641</v>
      </c>
      <c r="CR314" s="41">
        <f t="shared" ref="CR314:CR362" si="1009">+CQ314*COS(RADIANS(p))</f>
        <v>297275.59154873894</v>
      </c>
      <c r="CS314" s="41">
        <f t="shared" ref="CS314:CS362" si="1010">+CQ314*SIN(RADIANS(p))</f>
        <v>79654.754684968881</v>
      </c>
      <c r="CT314" s="41">
        <f t="shared" si="767"/>
        <v>35094604.745501459</v>
      </c>
      <c r="CU314" s="112">
        <f t="shared" si="768"/>
        <v>0</v>
      </c>
    </row>
    <row r="315" spans="2:99" x14ac:dyDescent="0.25">
      <c r="B315" s="129">
        <v>38</v>
      </c>
      <c r="C315" s="114">
        <f>+$D$77-(B315-0.5)*$G$270</f>
        <v>97.377416906005919</v>
      </c>
      <c r="D315" s="41">
        <f t="shared" si="774"/>
        <v>-1954.8045156907338</v>
      </c>
      <c r="E315" s="41">
        <f t="shared" si="774"/>
        <v>1457.6829631380406</v>
      </c>
      <c r="F315" s="41">
        <f t="shared" si="774"/>
        <v>750.36493508656929</v>
      </c>
      <c r="G315" s="41">
        <f t="shared" si="774"/>
        <v>995.19194593055795</v>
      </c>
      <c r="H315" s="41">
        <f t="shared" si="999"/>
        <v>2681.6394504967948</v>
      </c>
      <c r="I315" s="41">
        <f t="shared" si="999"/>
        <v>-1795.0082303200779</v>
      </c>
      <c r="J315" s="41">
        <f t="shared" si="999"/>
        <v>-802.54933552855539</v>
      </c>
      <c r="K315" s="121">
        <f t="shared" si="999"/>
        <v>-882.75019020321213</v>
      </c>
      <c r="L315" s="126">
        <f t="shared" si="775"/>
        <v>-1182.0638546594789</v>
      </c>
      <c r="M315" s="41">
        <f t="shared" si="775"/>
        <v>43.469400764945597</v>
      </c>
      <c r="N315" s="41">
        <f t="shared" si="775"/>
        <v>-181.3836272825055</v>
      </c>
      <c r="O315" s="41">
        <f t="shared" si="775"/>
        <v>178.69536500283189</v>
      </c>
      <c r="P315" s="41">
        <f t="shared" si="1000"/>
        <v>1908.8987894655399</v>
      </c>
      <c r="Q315" s="41">
        <f t="shared" si="1000"/>
        <v>-1370.7441616081499</v>
      </c>
      <c r="R315" s="41">
        <f t="shared" si="1000"/>
        <v>-595.49409944653871</v>
      </c>
      <c r="S315" s="112">
        <f t="shared" si="1000"/>
        <v>-637.80121592489434</v>
      </c>
      <c r="T315" s="123">
        <f t="shared" si="776"/>
        <v>-1182.0638546594787</v>
      </c>
      <c r="U315" s="41">
        <f t="shared" si="776"/>
        <v>1033.4188944261125</v>
      </c>
      <c r="V315" s="41">
        <f t="shared" si="776"/>
        <v>543.30969900455273</v>
      </c>
      <c r="W315" s="41">
        <f t="shared" si="776"/>
        <v>750.24297165224016</v>
      </c>
      <c r="X315" s="41">
        <f t="shared" si="1001"/>
        <v>1908.8987894655404</v>
      </c>
      <c r="Y315" s="41">
        <f t="shared" si="1001"/>
        <v>-380.79466794698334</v>
      </c>
      <c r="Z315" s="41">
        <f t="shared" si="1001"/>
        <v>129.1992268405194</v>
      </c>
      <c r="AA315" s="41">
        <f t="shared" si="1001"/>
        <v>-66.253609275485999</v>
      </c>
      <c r="AB315" s="53"/>
      <c r="AC315" s="126" t="str">
        <f t="shared" si="777"/>
        <v/>
      </c>
      <c r="AD315" s="41" t="str">
        <f t="shared" si="777"/>
        <v/>
      </c>
      <c r="AE315" s="41">
        <f t="shared" si="777"/>
        <v>750.36493508656929</v>
      </c>
      <c r="AF315" s="41" t="str">
        <f t="shared" si="777"/>
        <v/>
      </c>
      <c r="AG315" s="41" t="str">
        <f t="shared" si="1002"/>
        <v/>
      </c>
      <c r="AH315" s="41" t="str">
        <f t="shared" si="1002"/>
        <v/>
      </c>
      <c r="AI315" s="41">
        <f t="shared" si="1002"/>
        <v>-802.54933552855539</v>
      </c>
      <c r="AJ315" s="112" t="str">
        <f t="shared" si="1002"/>
        <v/>
      </c>
      <c r="AK315" s="126" t="str">
        <f t="shared" si="778"/>
        <v/>
      </c>
      <c r="AL315" s="41" t="str">
        <f t="shared" si="778"/>
        <v/>
      </c>
      <c r="AM315" s="41">
        <f t="shared" si="778"/>
        <v>-181.3836272825055</v>
      </c>
      <c r="AN315" s="41" t="str">
        <f t="shared" si="778"/>
        <v/>
      </c>
      <c r="AO315" s="41" t="str">
        <f t="shared" si="1003"/>
        <v/>
      </c>
      <c r="AP315" s="41" t="str">
        <f t="shared" si="1003"/>
        <v/>
      </c>
      <c r="AQ315" s="41">
        <f t="shared" si="1003"/>
        <v>-595.49409944653871</v>
      </c>
      <c r="AR315" s="112" t="str">
        <f t="shared" si="1003"/>
        <v/>
      </c>
      <c r="AS315" s="123" t="str">
        <f t="shared" si="779"/>
        <v/>
      </c>
      <c r="AT315" s="41" t="str">
        <f t="shared" si="779"/>
        <v/>
      </c>
      <c r="AU315" s="41">
        <f t="shared" si="779"/>
        <v>543.30969900455273</v>
      </c>
      <c r="AV315" s="41" t="str">
        <f t="shared" si="779"/>
        <v/>
      </c>
      <c r="AW315" s="41" t="str">
        <f t="shared" si="779"/>
        <v/>
      </c>
      <c r="AX315" s="41" t="str">
        <f t="shared" si="779"/>
        <v/>
      </c>
      <c r="AY315" s="41">
        <f t="shared" si="1004"/>
        <v>129.1992268405194</v>
      </c>
      <c r="AZ315" s="41" t="str">
        <f t="shared" si="1004"/>
        <v/>
      </c>
      <c r="BA315" s="53"/>
      <c r="BB315" s="147" cm="1">
        <f t="array" ref="BB315:BG315">IFERROR(_xlfn._xlws.SORT(_xlfn.UNIQUE(_xlfn._xlws.FILTER($AC315:$AZ315,ISNUMBER($AC315:$AZ315)),TRUE),,,TRUE),"")</f>
        <v>-802.54933552855539</v>
      </c>
      <c r="BC315" s="51">
        <v>-595.49409944653871</v>
      </c>
      <c r="BD315" s="51">
        <v>-181.3836272825055</v>
      </c>
      <c r="BE315" s="51">
        <v>129.1992268405194</v>
      </c>
      <c r="BF315" s="51">
        <v>543.30969900455273</v>
      </c>
      <c r="BG315" s="51">
        <v>750.36493508656929</v>
      </c>
      <c r="BH315" s="51"/>
      <c r="BI315" s="51"/>
      <c r="BJ315" s="51">
        <f t="shared" si="780"/>
        <v>97.377416906005919</v>
      </c>
      <c r="BK315" s="51">
        <f t="shared" si="780"/>
        <v>97.377416906005919</v>
      </c>
      <c r="BL315" s="51">
        <f t="shared" si="780"/>
        <v>97.377416906005919</v>
      </c>
      <c r="BM315" s="51">
        <f t="shared" si="780"/>
        <v>97.377416906005919</v>
      </c>
      <c r="BN315" s="51">
        <f t="shared" si="1005"/>
        <v>97.377416906005919</v>
      </c>
      <c r="BO315" s="51">
        <f t="shared" si="1005"/>
        <v>97.377416906005919</v>
      </c>
      <c r="BP315" s="51" t="str">
        <f t="shared" si="1005"/>
        <v/>
      </c>
      <c r="BQ315" s="148" t="str">
        <f t="shared" si="1005"/>
        <v/>
      </c>
      <c r="BR315" s="170">
        <f t="shared" si="753"/>
        <v>6</v>
      </c>
      <c r="BS315" s="172">
        <f t="shared" si="754"/>
        <v>207.05523608201668</v>
      </c>
      <c r="BT315" s="172" t="str">
        <f t="shared" si="740"/>
        <v>hole</v>
      </c>
      <c r="BU315" s="172">
        <f t="shared" si="740"/>
        <v>310.5828541230249</v>
      </c>
      <c r="BV315" s="172" t="str">
        <f t="shared" si="740"/>
        <v>hole</v>
      </c>
      <c r="BW315" s="172">
        <f t="shared" si="740"/>
        <v>207.05523608201656</v>
      </c>
      <c r="BX315" s="172">
        <f t="shared" si="740"/>
        <v>0</v>
      </c>
      <c r="BY315" s="173">
        <f t="shared" si="740"/>
        <v>0</v>
      </c>
      <c r="BZ315" s="123" cm="1">
        <f t="array" ref="BZ315">IF(ISEVEN(BR315),SUM(BS315:BY315),SUM(ABS(BS315:BY315)))</f>
        <v>724.6933262870582</v>
      </c>
      <c r="CA315" s="112">
        <f t="shared" si="755"/>
        <v>12069.111331283393</v>
      </c>
      <c r="CB315" s="126">
        <f t="shared" si="756"/>
        <v>-699.02171748754699</v>
      </c>
      <c r="CC315" s="41">
        <f t="shared" si="741"/>
        <v>0</v>
      </c>
      <c r="CD315" s="41">
        <f t="shared" si="741"/>
        <v>-26.09220022099305</v>
      </c>
      <c r="CE315" s="41">
        <f t="shared" si="741"/>
        <v>0</v>
      </c>
      <c r="CF315" s="41">
        <f t="shared" si="741"/>
        <v>646.83731704556101</v>
      </c>
      <c r="CG315" s="41">
        <f t="shared" si="741"/>
        <v>0</v>
      </c>
      <c r="CH315" s="112">
        <f t="shared" si="741"/>
        <v>0</v>
      </c>
      <c r="CI315" s="196">
        <f t="shared" si="757"/>
        <v>-26.092200220993124</v>
      </c>
      <c r="CJ315" s="2">
        <f t="shared" si="758"/>
        <v>97.377416906005919</v>
      </c>
      <c r="CK315" s="200">
        <f t="shared" ref="CK315" si="1011">(CI315-xc)*COS(RADIANS(p)) + (CJ315-yc)*SIN(RADIANS(p))</f>
        <v>-8.1712414612411521E-14</v>
      </c>
      <c r="CL315" s="201">
        <f t="shared" ref="CL315:CL332" si="1012">-(CI315-xc)*SIN(RADIANS(p)) +(CJ315-yc)*COS(RADIANS(p))</f>
        <v>100.81252023265007</v>
      </c>
      <c r="CN315" s="126">
        <f t="shared" ref="CN315:CN332" si="1013">+C315-yc</f>
        <v>97.377416906005919</v>
      </c>
      <c r="CO315" s="50">
        <f t="shared" si="762"/>
        <v>2.4970088633936927E-3</v>
      </c>
      <c r="CP315" s="40">
        <f t="shared" si="763"/>
        <v>25.5</v>
      </c>
      <c r="CQ315" s="41">
        <f t="shared" si="764"/>
        <v>307762.33894772653</v>
      </c>
      <c r="CR315" s="41">
        <f t="shared" ref="CR315:CR363" si="1014">+CQ315*COS(RADIANS(p))</f>
        <v>297275.59154873906</v>
      </c>
      <c r="CS315" s="41">
        <f t="shared" ref="CS315:CS363" si="1015">+CQ315*SIN(RADIANS(p))</f>
        <v>79654.75468496891</v>
      </c>
      <c r="CT315" s="41">
        <f t="shared" si="767"/>
        <v>29969101.587680276</v>
      </c>
      <c r="CU315" s="112">
        <f t="shared" si="768"/>
        <v>-6.5087823406681088E-9</v>
      </c>
    </row>
    <row r="316" spans="2:99" x14ac:dyDescent="0.25">
      <c r="B316" s="129">
        <v>39</v>
      </c>
      <c r="C316" s="114">
        <f>+$D$77-(B316-0.5)*$G$270</f>
        <v>80.723322141370659</v>
      </c>
      <c r="D316" s="41">
        <f t="shared" si="774"/>
        <v>-2016.9584435064194</v>
      </c>
      <c r="E316" s="41">
        <f t="shared" si="774"/>
        <v>1486.5287014244557</v>
      </c>
      <c r="F316" s="41">
        <f t="shared" si="774"/>
        <v>754.82738632942471</v>
      </c>
      <c r="G316" s="41">
        <f t="shared" si="774"/>
        <v>985.57669983508629</v>
      </c>
      <c r="H316" s="41">
        <f t="shared" si="999"/>
        <v>2619.4855226811096</v>
      </c>
      <c r="I316" s="41">
        <f t="shared" si="999"/>
        <v>-1766.1624920336628</v>
      </c>
      <c r="J316" s="41">
        <f t="shared" si="999"/>
        <v>-798.08688428569997</v>
      </c>
      <c r="K316" s="121">
        <f t="shared" si="999"/>
        <v>-892.36543629868379</v>
      </c>
      <c r="L316" s="126">
        <f t="shared" si="775"/>
        <v>-1244.2177824751645</v>
      </c>
      <c r="M316" s="41">
        <f t="shared" si="775"/>
        <v>72.315139051360717</v>
      </c>
      <c r="N316" s="41">
        <f t="shared" si="775"/>
        <v>-176.92117603965008</v>
      </c>
      <c r="O316" s="41">
        <f t="shared" si="775"/>
        <v>169.08011890736017</v>
      </c>
      <c r="P316" s="41">
        <f t="shared" si="1000"/>
        <v>1846.7448616498543</v>
      </c>
      <c r="Q316" s="41">
        <f t="shared" si="1000"/>
        <v>-1341.898423321735</v>
      </c>
      <c r="R316" s="41">
        <f t="shared" si="1000"/>
        <v>-591.03164820368329</v>
      </c>
      <c r="S316" s="112">
        <f t="shared" si="1000"/>
        <v>-647.416462020366</v>
      </c>
      <c r="T316" s="123">
        <f t="shared" si="776"/>
        <v>-1244.2177824751643</v>
      </c>
      <c r="U316" s="41">
        <f t="shared" si="776"/>
        <v>1062.2646327125274</v>
      </c>
      <c r="V316" s="41">
        <f t="shared" si="776"/>
        <v>547.77215024740804</v>
      </c>
      <c r="W316" s="41">
        <f t="shared" si="776"/>
        <v>740.6277255567685</v>
      </c>
      <c r="X316" s="41">
        <f t="shared" si="1001"/>
        <v>1846.7448616498546</v>
      </c>
      <c r="Y316" s="41">
        <f t="shared" si="1001"/>
        <v>-351.94892966056824</v>
      </c>
      <c r="Z316" s="41">
        <f t="shared" si="1001"/>
        <v>133.6616780833748</v>
      </c>
      <c r="AA316" s="41">
        <f t="shared" si="1001"/>
        <v>-75.868855370957704</v>
      </c>
      <c r="AB316" s="53"/>
      <c r="AC316" s="126" t="str">
        <f t="shared" si="777"/>
        <v/>
      </c>
      <c r="AD316" s="41" t="str">
        <f t="shared" si="777"/>
        <v/>
      </c>
      <c r="AE316" s="41">
        <f t="shared" si="777"/>
        <v>754.82738632942471</v>
      </c>
      <c r="AF316" s="41" t="str">
        <f t="shared" si="777"/>
        <v/>
      </c>
      <c r="AG316" s="41" t="str">
        <f t="shared" si="1002"/>
        <v/>
      </c>
      <c r="AH316" s="41" t="str">
        <f t="shared" si="1002"/>
        <v/>
      </c>
      <c r="AI316" s="41">
        <f t="shared" si="1002"/>
        <v>-798.08688428569997</v>
      </c>
      <c r="AJ316" s="112" t="str">
        <f t="shared" si="1002"/>
        <v/>
      </c>
      <c r="AK316" s="126" t="str">
        <f t="shared" si="778"/>
        <v/>
      </c>
      <c r="AL316" s="41" t="str">
        <f t="shared" si="778"/>
        <v/>
      </c>
      <c r="AM316" s="41">
        <f t="shared" si="778"/>
        <v>-176.92117603965008</v>
      </c>
      <c r="AN316" s="41" t="str">
        <f t="shared" si="778"/>
        <v/>
      </c>
      <c r="AO316" s="41" t="str">
        <f t="shared" si="1003"/>
        <v/>
      </c>
      <c r="AP316" s="41" t="str">
        <f t="shared" si="1003"/>
        <v/>
      </c>
      <c r="AQ316" s="41">
        <f t="shared" si="1003"/>
        <v>-591.03164820368329</v>
      </c>
      <c r="AR316" s="112" t="str">
        <f t="shared" si="1003"/>
        <v/>
      </c>
      <c r="AS316" s="123" t="str">
        <f t="shared" si="779"/>
        <v/>
      </c>
      <c r="AT316" s="41" t="str">
        <f t="shared" si="779"/>
        <v/>
      </c>
      <c r="AU316" s="41">
        <f t="shared" si="779"/>
        <v>547.77215024740804</v>
      </c>
      <c r="AV316" s="41" t="str">
        <f t="shared" si="779"/>
        <v/>
      </c>
      <c r="AW316" s="41" t="str">
        <f t="shared" si="779"/>
        <v/>
      </c>
      <c r="AX316" s="41" t="str">
        <f t="shared" si="779"/>
        <v/>
      </c>
      <c r="AY316" s="41">
        <f t="shared" si="1004"/>
        <v>133.6616780833748</v>
      </c>
      <c r="AZ316" s="41" t="str">
        <f t="shared" si="1004"/>
        <v/>
      </c>
      <c r="BA316" s="53"/>
      <c r="BB316" s="147" cm="1">
        <f t="array" ref="BB316:BG316">IFERROR(_xlfn._xlws.SORT(_xlfn.UNIQUE(_xlfn._xlws.FILTER($AC316:$AZ316,ISNUMBER($AC316:$AZ316)),TRUE),,,TRUE),"")</f>
        <v>-798.08688428569997</v>
      </c>
      <c r="BC316" s="51">
        <v>-591.03164820368329</v>
      </c>
      <c r="BD316" s="51">
        <v>-176.92117603965008</v>
      </c>
      <c r="BE316" s="51">
        <v>133.6616780833748</v>
      </c>
      <c r="BF316" s="51">
        <v>547.77215024740804</v>
      </c>
      <c r="BG316" s="51">
        <v>754.82738632942471</v>
      </c>
      <c r="BH316" s="51"/>
      <c r="BI316" s="51"/>
      <c r="BJ316" s="51">
        <f t="shared" si="780"/>
        <v>80.723322141370659</v>
      </c>
      <c r="BK316" s="51">
        <f t="shared" si="780"/>
        <v>80.723322141370659</v>
      </c>
      <c r="BL316" s="51">
        <f t="shared" si="780"/>
        <v>80.723322141370659</v>
      </c>
      <c r="BM316" s="51">
        <f t="shared" si="780"/>
        <v>80.723322141370659</v>
      </c>
      <c r="BN316" s="51">
        <f t="shared" si="1005"/>
        <v>80.723322141370659</v>
      </c>
      <c r="BO316" s="51">
        <f t="shared" si="1005"/>
        <v>80.723322141370659</v>
      </c>
      <c r="BP316" s="51" t="str">
        <f t="shared" si="1005"/>
        <v/>
      </c>
      <c r="BQ316" s="148" t="str">
        <f t="shared" si="1005"/>
        <v/>
      </c>
      <c r="BR316" s="170">
        <f t="shared" si="753"/>
        <v>6</v>
      </c>
      <c r="BS316" s="172">
        <f t="shared" si="754"/>
        <v>207.05523608201668</v>
      </c>
      <c r="BT316" s="172" t="str">
        <f t="shared" si="740"/>
        <v>hole</v>
      </c>
      <c r="BU316" s="172">
        <f t="shared" si="740"/>
        <v>310.58285412302484</v>
      </c>
      <c r="BV316" s="172" t="str">
        <f t="shared" si="740"/>
        <v>hole</v>
      </c>
      <c r="BW316" s="172">
        <f t="shared" si="740"/>
        <v>207.05523608201668</v>
      </c>
      <c r="BX316" s="172">
        <f t="shared" si="740"/>
        <v>0</v>
      </c>
      <c r="BY316" s="173">
        <f t="shared" si="740"/>
        <v>0</v>
      </c>
      <c r="BZ316" s="123" cm="1">
        <f t="array" ref="BZ316">IF(ISEVEN(BR316),SUM(BS316:BY316),SUM(ABS(BS316:BY316)))</f>
        <v>724.6933262870582</v>
      </c>
      <c r="CA316" s="112">
        <f t="shared" si="755"/>
        <v>12069.111331283393</v>
      </c>
      <c r="CB316" s="126">
        <f t="shared" si="756"/>
        <v>-694.55926624469157</v>
      </c>
      <c r="CC316" s="41">
        <f t="shared" si="741"/>
        <v>0</v>
      </c>
      <c r="CD316" s="41">
        <f t="shared" si="741"/>
        <v>-21.629748978137656</v>
      </c>
      <c r="CE316" s="41">
        <f t="shared" si="741"/>
        <v>0</v>
      </c>
      <c r="CF316" s="41">
        <f t="shared" si="741"/>
        <v>651.29976828841632</v>
      </c>
      <c r="CG316" s="41">
        <f t="shared" si="741"/>
        <v>0</v>
      </c>
      <c r="CH316" s="112">
        <f t="shared" si="741"/>
        <v>0</v>
      </c>
      <c r="CI316" s="196">
        <f t="shared" si="757"/>
        <v>-21.629748978137648</v>
      </c>
      <c r="CJ316" s="2">
        <f t="shared" si="758"/>
        <v>80.723322141370659</v>
      </c>
      <c r="CK316" s="200">
        <f t="shared" ref="CK316" si="1016">(CI316-xc)*COS(RADIANS(p)) + (CJ316-yc)*SIN(RADIANS(p))</f>
        <v>0</v>
      </c>
      <c r="CL316" s="201">
        <f t="shared" ref="CL316:CL333" si="1017">-(CI316-xc)*SIN(RADIANS(p)) +(CJ316-yc)*COS(RADIANS(p))</f>
        <v>83.570932616530911</v>
      </c>
      <c r="CN316" s="126">
        <f t="shared" ref="CN316:CN333" si="1018">+C316-yc</f>
        <v>80.723322141370659</v>
      </c>
      <c r="CO316" s="50">
        <f t="shared" si="762"/>
        <v>2.4310088633936926E-3</v>
      </c>
      <c r="CP316" s="40">
        <f t="shared" si="763"/>
        <v>25.5</v>
      </c>
      <c r="CQ316" s="41">
        <f t="shared" si="764"/>
        <v>307762.33894772653</v>
      </c>
      <c r="CR316" s="41">
        <f t="shared" ref="CR316:CR364" si="1019">+CQ316*COS(RADIANS(p))</f>
        <v>297275.59154873906</v>
      </c>
      <c r="CS316" s="41">
        <f t="shared" ref="CS316:CS364" si="1020">+CQ316*SIN(RADIANS(p))</f>
        <v>79654.75468496891</v>
      </c>
      <c r="CT316" s="41">
        <f t="shared" si="767"/>
        <v>24843598.429859038</v>
      </c>
      <c r="CU316" s="112">
        <f t="shared" si="768"/>
        <v>0</v>
      </c>
    </row>
    <row r="317" spans="2:99" x14ac:dyDescent="0.25">
      <c r="B317" s="129">
        <v>40</v>
      </c>
      <c r="C317" s="114">
        <f>+$D$77-(B317-0.5)*$G$270</f>
        <v>64.069227376735398</v>
      </c>
      <c r="D317" s="41">
        <f t="shared" si="774"/>
        <v>-2079.112371322105</v>
      </c>
      <c r="E317" s="41">
        <f t="shared" si="774"/>
        <v>1515.3744397108708</v>
      </c>
      <c r="F317" s="41">
        <f t="shared" si="774"/>
        <v>759.28983757228002</v>
      </c>
      <c r="G317" s="41">
        <f t="shared" si="774"/>
        <v>975.96145373961451</v>
      </c>
      <c r="H317" s="41">
        <f t="shared" si="999"/>
        <v>2557.3315948654235</v>
      </c>
      <c r="I317" s="41">
        <f t="shared" si="999"/>
        <v>-1737.3167537472477</v>
      </c>
      <c r="J317" s="41">
        <f t="shared" si="999"/>
        <v>-793.62443304284454</v>
      </c>
      <c r="K317" s="121">
        <f t="shared" si="999"/>
        <v>-901.98068239415556</v>
      </c>
      <c r="L317" s="126">
        <f t="shared" si="775"/>
        <v>-1306.3717102908504</v>
      </c>
      <c r="M317" s="41">
        <f t="shared" si="775"/>
        <v>101.16087733777584</v>
      </c>
      <c r="N317" s="41">
        <f t="shared" si="775"/>
        <v>-172.45872479679466</v>
      </c>
      <c r="O317" s="41">
        <f t="shared" si="775"/>
        <v>159.46487281188848</v>
      </c>
      <c r="P317" s="41">
        <f t="shared" si="1000"/>
        <v>1784.5909338341687</v>
      </c>
      <c r="Q317" s="41">
        <f t="shared" si="1000"/>
        <v>-1313.0526850353197</v>
      </c>
      <c r="R317" s="41">
        <f t="shared" si="1000"/>
        <v>-586.56919696082798</v>
      </c>
      <c r="S317" s="112">
        <f t="shared" si="1000"/>
        <v>-657.03170811583777</v>
      </c>
      <c r="T317" s="123">
        <f t="shared" si="776"/>
        <v>-1306.3717102908499</v>
      </c>
      <c r="U317" s="41">
        <f t="shared" si="776"/>
        <v>1091.1103709989427</v>
      </c>
      <c r="V317" s="41">
        <f t="shared" si="776"/>
        <v>552.23460149026346</v>
      </c>
      <c r="W317" s="41">
        <f t="shared" si="776"/>
        <v>731.01247946129672</v>
      </c>
      <c r="X317" s="41">
        <f t="shared" si="1001"/>
        <v>1784.5909338341689</v>
      </c>
      <c r="Y317" s="41">
        <f t="shared" si="1001"/>
        <v>-323.10319137415308</v>
      </c>
      <c r="Z317" s="41">
        <f t="shared" si="1001"/>
        <v>138.12412932623022</v>
      </c>
      <c r="AA317" s="41">
        <f t="shared" si="1001"/>
        <v>-85.484101466429408</v>
      </c>
      <c r="AB317" s="53"/>
      <c r="AC317" s="126" t="str">
        <f t="shared" si="777"/>
        <v/>
      </c>
      <c r="AD317" s="41" t="str">
        <f t="shared" si="777"/>
        <v/>
      </c>
      <c r="AE317" s="41">
        <f t="shared" si="777"/>
        <v>759.28983757228002</v>
      </c>
      <c r="AF317" s="41" t="str">
        <f t="shared" si="777"/>
        <v/>
      </c>
      <c r="AG317" s="41" t="str">
        <f t="shared" si="1002"/>
        <v/>
      </c>
      <c r="AH317" s="41" t="str">
        <f t="shared" si="1002"/>
        <v/>
      </c>
      <c r="AI317" s="41">
        <f t="shared" si="1002"/>
        <v>-793.62443304284454</v>
      </c>
      <c r="AJ317" s="112" t="str">
        <f t="shared" si="1002"/>
        <v/>
      </c>
      <c r="AK317" s="126" t="str">
        <f t="shared" si="778"/>
        <v/>
      </c>
      <c r="AL317" s="41" t="str">
        <f t="shared" si="778"/>
        <v/>
      </c>
      <c r="AM317" s="41">
        <f t="shared" si="778"/>
        <v>-172.45872479679466</v>
      </c>
      <c r="AN317" s="41" t="str">
        <f t="shared" si="778"/>
        <v/>
      </c>
      <c r="AO317" s="41" t="str">
        <f t="shared" si="1003"/>
        <v/>
      </c>
      <c r="AP317" s="41" t="str">
        <f t="shared" si="1003"/>
        <v/>
      </c>
      <c r="AQ317" s="41">
        <f t="shared" si="1003"/>
        <v>-586.56919696082798</v>
      </c>
      <c r="AR317" s="112" t="str">
        <f t="shared" si="1003"/>
        <v/>
      </c>
      <c r="AS317" s="123" t="str">
        <f t="shared" si="779"/>
        <v/>
      </c>
      <c r="AT317" s="41" t="str">
        <f t="shared" si="779"/>
        <v/>
      </c>
      <c r="AU317" s="41">
        <f t="shared" si="779"/>
        <v>552.23460149026346</v>
      </c>
      <c r="AV317" s="41" t="str">
        <f t="shared" si="779"/>
        <v/>
      </c>
      <c r="AW317" s="41" t="str">
        <f t="shared" si="779"/>
        <v/>
      </c>
      <c r="AX317" s="41" t="str">
        <f t="shared" si="779"/>
        <v/>
      </c>
      <c r="AY317" s="41">
        <f t="shared" si="1004"/>
        <v>138.12412932623022</v>
      </c>
      <c r="AZ317" s="41" t="str">
        <f t="shared" si="1004"/>
        <v/>
      </c>
      <c r="BA317" s="53"/>
      <c r="BB317" s="147" cm="1">
        <f t="array" ref="BB317:BG317">IFERROR(_xlfn._xlws.SORT(_xlfn.UNIQUE(_xlfn._xlws.FILTER($AC317:$AZ317,ISNUMBER($AC317:$AZ317)),TRUE),,,TRUE),"")</f>
        <v>-793.62443304284454</v>
      </c>
      <c r="BC317" s="51">
        <v>-586.56919696082798</v>
      </c>
      <c r="BD317" s="51">
        <v>-172.45872479679466</v>
      </c>
      <c r="BE317" s="51">
        <v>138.12412932623022</v>
      </c>
      <c r="BF317" s="51">
        <v>552.23460149026346</v>
      </c>
      <c r="BG317" s="51">
        <v>759.28983757228002</v>
      </c>
      <c r="BH317" s="51"/>
      <c r="BI317" s="51"/>
      <c r="BJ317" s="51">
        <f t="shared" si="780"/>
        <v>64.069227376735398</v>
      </c>
      <c r="BK317" s="51">
        <f t="shared" si="780"/>
        <v>64.069227376735398</v>
      </c>
      <c r="BL317" s="51">
        <f t="shared" si="780"/>
        <v>64.069227376735398</v>
      </c>
      <c r="BM317" s="51">
        <f t="shared" si="780"/>
        <v>64.069227376735398</v>
      </c>
      <c r="BN317" s="51">
        <f t="shared" si="1005"/>
        <v>64.069227376735398</v>
      </c>
      <c r="BO317" s="51">
        <f t="shared" si="1005"/>
        <v>64.069227376735398</v>
      </c>
      <c r="BP317" s="51" t="str">
        <f t="shared" si="1005"/>
        <v/>
      </c>
      <c r="BQ317" s="148" t="str">
        <f t="shared" si="1005"/>
        <v/>
      </c>
      <c r="BR317" s="170">
        <f t="shared" si="753"/>
        <v>6</v>
      </c>
      <c r="BS317" s="172">
        <f t="shared" si="754"/>
        <v>207.05523608201656</v>
      </c>
      <c r="BT317" s="172" t="str">
        <f t="shared" si="740"/>
        <v>hole</v>
      </c>
      <c r="BU317" s="172">
        <f t="shared" si="740"/>
        <v>310.58285412302484</v>
      </c>
      <c r="BV317" s="172" t="str">
        <f t="shared" si="740"/>
        <v>hole</v>
      </c>
      <c r="BW317" s="172">
        <f t="shared" si="740"/>
        <v>207.05523608201656</v>
      </c>
      <c r="BX317" s="172">
        <f t="shared" si="740"/>
        <v>0</v>
      </c>
      <c r="BY317" s="173">
        <f t="shared" si="740"/>
        <v>0</v>
      </c>
      <c r="BZ317" s="123" cm="1">
        <f t="array" ref="BZ317">IF(ISEVEN(BR317),SUM(BS317:BY317),SUM(ABS(BS317:BY317)))</f>
        <v>724.69332628705797</v>
      </c>
      <c r="CA317" s="112">
        <f t="shared" si="755"/>
        <v>12069.11133128339</v>
      </c>
      <c r="CB317" s="126">
        <f t="shared" si="756"/>
        <v>-690.09681500183626</v>
      </c>
      <c r="CC317" s="41">
        <f t="shared" si="741"/>
        <v>0</v>
      </c>
      <c r="CD317" s="41">
        <f t="shared" si="741"/>
        <v>-17.167297735282233</v>
      </c>
      <c r="CE317" s="41">
        <f t="shared" si="741"/>
        <v>0</v>
      </c>
      <c r="CF317" s="41">
        <f t="shared" si="741"/>
        <v>655.76221953127174</v>
      </c>
      <c r="CG317" s="41">
        <f t="shared" si="741"/>
        <v>0</v>
      </c>
      <c r="CH317" s="112">
        <f t="shared" si="741"/>
        <v>0</v>
      </c>
      <c r="CI317" s="196">
        <f t="shared" si="757"/>
        <v>-17.167297735282261</v>
      </c>
      <c r="CJ317" s="2">
        <f t="shared" si="758"/>
        <v>64.069227376735398</v>
      </c>
      <c r="CK317" s="200">
        <f t="shared" ref="CK317" si="1021">(CI317-xc)*COS(RADIANS(p)) + (CJ317-yc)*SIN(RADIANS(p))</f>
        <v>-3.1974423109204508E-14</v>
      </c>
      <c r="CL317" s="201">
        <f t="shared" ref="CL317:CL334" si="1022">-(CI317-xc)*SIN(RADIANS(p)) +(CJ317-yc)*COS(RADIANS(p))</f>
        <v>66.329345000411763</v>
      </c>
      <c r="CN317" s="126">
        <f t="shared" ref="CN317:CN334" si="1023">+C317-yc</f>
        <v>64.069227376735398</v>
      </c>
      <c r="CO317" s="50">
        <f t="shared" si="762"/>
        <v>2.3650088633936925E-3</v>
      </c>
      <c r="CP317" s="40">
        <f t="shared" si="763"/>
        <v>25.5</v>
      </c>
      <c r="CQ317" s="41">
        <f t="shared" si="764"/>
        <v>307762.33894772641</v>
      </c>
      <c r="CR317" s="41">
        <f t="shared" ref="CR317:CR365" si="1024">+CQ317*COS(RADIANS(p))</f>
        <v>297275.59154873894</v>
      </c>
      <c r="CS317" s="41">
        <f t="shared" ref="CS317:CS365" si="1025">+CQ317*SIN(RADIANS(p))</f>
        <v>79654.754684968881</v>
      </c>
      <c r="CT317" s="41">
        <f t="shared" si="767"/>
        <v>19718095.272037797</v>
      </c>
      <c r="CU317" s="112">
        <f t="shared" si="768"/>
        <v>-2.546914828957085E-9</v>
      </c>
    </row>
    <row r="318" spans="2:99" x14ac:dyDescent="0.25">
      <c r="B318" s="129">
        <v>41</v>
      </c>
      <c r="C318" s="114">
        <f>+$D$77-(B318-0.5)*$G$270</f>
        <v>47.415132612100138</v>
      </c>
      <c r="D318" s="41">
        <f t="shared" si="774"/>
        <v>-2141.2662991377906</v>
      </c>
      <c r="E318" s="41">
        <f t="shared" si="774"/>
        <v>1544.2201779972859</v>
      </c>
      <c r="F318" s="41">
        <f t="shared" si="774"/>
        <v>763.75228881513544</v>
      </c>
      <c r="G318" s="41">
        <f t="shared" si="774"/>
        <v>966.34620764414285</v>
      </c>
      <c r="H318" s="41">
        <f t="shared" si="999"/>
        <v>2495.1776670497384</v>
      </c>
      <c r="I318" s="41">
        <f t="shared" si="999"/>
        <v>-1708.4710154608326</v>
      </c>
      <c r="J318" s="41">
        <f t="shared" si="999"/>
        <v>-789.16198179998923</v>
      </c>
      <c r="K318" s="121">
        <f t="shared" si="999"/>
        <v>-911.59592848962723</v>
      </c>
      <c r="L318" s="126">
        <f t="shared" si="775"/>
        <v>-1368.5256381065358</v>
      </c>
      <c r="M318" s="41">
        <f t="shared" si="775"/>
        <v>130.00661562419097</v>
      </c>
      <c r="N318" s="41">
        <f t="shared" si="775"/>
        <v>-167.99627355393926</v>
      </c>
      <c r="O318" s="41">
        <f t="shared" si="775"/>
        <v>149.84962671641679</v>
      </c>
      <c r="P318" s="41">
        <f t="shared" si="1000"/>
        <v>1722.4370060184829</v>
      </c>
      <c r="Q318" s="41">
        <f t="shared" si="1000"/>
        <v>-1284.2069467489048</v>
      </c>
      <c r="R318" s="41">
        <f t="shared" si="1000"/>
        <v>-582.10674571797244</v>
      </c>
      <c r="S318" s="112">
        <f t="shared" si="1000"/>
        <v>-666.64695421130943</v>
      </c>
      <c r="T318" s="123">
        <f t="shared" si="776"/>
        <v>-1368.5256381065358</v>
      </c>
      <c r="U318" s="41">
        <f t="shared" si="776"/>
        <v>1119.9561092853576</v>
      </c>
      <c r="V318" s="41">
        <f t="shared" si="776"/>
        <v>556.69705273311888</v>
      </c>
      <c r="W318" s="41">
        <f t="shared" si="776"/>
        <v>721.39723336582506</v>
      </c>
      <c r="X318" s="41">
        <f t="shared" si="1001"/>
        <v>1722.4370060184835</v>
      </c>
      <c r="Y318" s="41">
        <f t="shared" si="1001"/>
        <v>-294.25745308773793</v>
      </c>
      <c r="Z318" s="41">
        <f t="shared" si="1001"/>
        <v>142.58658056908561</v>
      </c>
      <c r="AA318" s="41">
        <f t="shared" si="1001"/>
        <v>-95.099347561901126</v>
      </c>
      <c r="AB318" s="53"/>
      <c r="AC318" s="126" t="str">
        <f t="shared" si="777"/>
        <v/>
      </c>
      <c r="AD318" s="41" t="str">
        <f t="shared" si="777"/>
        <v/>
      </c>
      <c r="AE318" s="41">
        <f t="shared" si="777"/>
        <v>763.75228881513544</v>
      </c>
      <c r="AF318" s="41" t="str">
        <f t="shared" si="777"/>
        <v/>
      </c>
      <c r="AG318" s="41" t="str">
        <f t="shared" si="1002"/>
        <v/>
      </c>
      <c r="AH318" s="41" t="str">
        <f t="shared" si="1002"/>
        <v/>
      </c>
      <c r="AI318" s="41">
        <f t="shared" si="1002"/>
        <v>-789.16198179998923</v>
      </c>
      <c r="AJ318" s="112" t="str">
        <f t="shared" si="1002"/>
        <v/>
      </c>
      <c r="AK318" s="126" t="str">
        <f t="shared" si="778"/>
        <v/>
      </c>
      <c r="AL318" s="41" t="str">
        <f t="shared" si="778"/>
        <v/>
      </c>
      <c r="AM318" s="41">
        <f t="shared" si="778"/>
        <v>-167.99627355393926</v>
      </c>
      <c r="AN318" s="41" t="str">
        <f t="shared" si="778"/>
        <v/>
      </c>
      <c r="AO318" s="41" t="str">
        <f t="shared" si="1003"/>
        <v/>
      </c>
      <c r="AP318" s="41" t="str">
        <f t="shared" si="1003"/>
        <v/>
      </c>
      <c r="AQ318" s="41">
        <f t="shared" si="1003"/>
        <v>-582.10674571797244</v>
      </c>
      <c r="AR318" s="112" t="str">
        <f t="shared" si="1003"/>
        <v/>
      </c>
      <c r="AS318" s="123" t="str">
        <f t="shared" si="779"/>
        <v/>
      </c>
      <c r="AT318" s="41" t="str">
        <f t="shared" si="779"/>
        <v/>
      </c>
      <c r="AU318" s="41">
        <f t="shared" si="779"/>
        <v>556.69705273311888</v>
      </c>
      <c r="AV318" s="41" t="str">
        <f t="shared" si="779"/>
        <v/>
      </c>
      <c r="AW318" s="41" t="str">
        <f t="shared" si="779"/>
        <v/>
      </c>
      <c r="AX318" s="41" t="str">
        <f t="shared" si="779"/>
        <v/>
      </c>
      <c r="AY318" s="41">
        <f t="shared" si="1004"/>
        <v>142.58658056908561</v>
      </c>
      <c r="AZ318" s="41" t="str">
        <f t="shared" si="1004"/>
        <v/>
      </c>
      <c r="BA318" s="53"/>
      <c r="BB318" s="147" cm="1">
        <f t="array" ref="BB318:BG318">IFERROR(_xlfn._xlws.SORT(_xlfn.UNIQUE(_xlfn._xlws.FILTER($AC318:$AZ318,ISNUMBER($AC318:$AZ318)),TRUE),,,TRUE),"")</f>
        <v>-789.16198179998923</v>
      </c>
      <c r="BC318" s="51">
        <v>-582.10674571797244</v>
      </c>
      <c r="BD318" s="51">
        <v>-167.99627355393926</v>
      </c>
      <c r="BE318" s="51">
        <v>142.58658056908561</v>
      </c>
      <c r="BF318" s="51">
        <v>556.69705273311888</v>
      </c>
      <c r="BG318" s="51">
        <v>763.75228881513544</v>
      </c>
      <c r="BH318" s="51"/>
      <c r="BI318" s="51"/>
      <c r="BJ318" s="51">
        <f t="shared" si="780"/>
        <v>47.415132612100138</v>
      </c>
      <c r="BK318" s="51">
        <f t="shared" si="780"/>
        <v>47.415132612100138</v>
      </c>
      <c r="BL318" s="51">
        <f t="shared" si="780"/>
        <v>47.415132612100138</v>
      </c>
      <c r="BM318" s="51">
        <f t="shared" si="780"/>
        <v>47.415132612100138</v>
      </c>
      <c r="BN318" s="51">
        <f t="shared" si="1005"/>
        <v>47.415132612100138</v>
      </c>
      <c r="BO318" s="51">
        <f t="shared" si="1005"/>
        <v>47.415132612100138</v>
      </c>
      <c r="BP318" s="51" t="str">
        <f t="shared" si="1005"/>
        <v/>
      </c>
      <c r="BQ318" s="148" t="str">
        <f t="shared" si="1005"/>
        <v/>
      </c>
      <c r="BR318" s="170">
        <f t="shared" si="753"/>
        <v>6</v>
      </c>
      <c r="BS318" s="172">
        <f t="shared" si="754"/>
        <v>207.05523608201679</v>
      </c>
      <c r="BT318" s="172" t="str">
        <f t="shared" si="740"/>
        <v>hole</v>
      </c>
      <c r="BU318" s="172">
        <f t="shared" si="740"/>
        <v>310.58285412302484</v>
      </c>
      <c r="BV318" s="172" t="str">
        <f t="shared" si="740"/>
        <v>hole</v>
      </c>
      <c r="BW318" s="172">
        <f t="shared" si="740"/>
        <v>207.05523608201656</v>
      </c>
      <c r="BX318" s="172">
        <f t="shared" si="740"/>
        <v>0</v>
      </c>
      <c r="BY318" s="173">
        <f t="shared" si="740"/>
        <v>0</v>
      </c>
      <c r="BZ318" s="123" cm="1">
        <f t="array" ref="BZ318">IF(ISEVEN(BR318),SUM(BS318:BY318),SUM(ABS(BS318:BY318)))</f>
        <v>724.6933262870582</v>
      </c>
      <c r="CA318" s="112">
        <f t="shared" si="755"/>
        <v>12069.111331283393</v>
      </c>
      <c r="CB318" s="126">
        <f t="shared" si="756"/>
        <v>-685.63436375898084</v>
      </c>
      <c r="CC318" s="41">
        <f t="shared" si="741"/>
        <v>0</v>
      </c>
      <c r="CD318" s="41">
        <f t="shared" si="741"/>
        <v>-12.704846492426839</v>
      </c>
      <c r="CE318" s="41">
        <f t="shared" si="741"/>
        <v>0</v>
      </c>
      <c r="CF318" s="41">
        <f t="shared" si="741"/>
        <v>660.22467077412716</v>
      </c>
      <c r="CG318" s="41">
        <f t="shared" si="741"/>
        <v>0</v>
      </c>
      <c r="CH318" s="112">
        <f t="shared" si="741"/>
        <v>0</v>
      </c>
      <c r="CI318" s="196">
        <f t="shared" si="757"/>
        <v>-12.704846492427022</v>
      </c>
      <c r="CJ318" s="2">
        <f t="shared" si="758"/>
        <v>47.415132612100138</v>
      </c>
      <c r="CK318" s="200">
        <f t="shared" ref="CK318" si="1026">(CI318-xc)*COS(RADIANS(p)) + (CJ318-yc)*SIN(RADIANS(p))</f>
        <v>-1.9539925233402755E-13</v>
      </c>
      <c r="CL318" s="201">
        <f t="shared" ref="CL318:CL335" si="1027">-(CI318-xc)*SIN(RADIANS(p)) +(CJ318-yc)*COS(RADIANS(p))</f>
        <v>49.087757384292644</v>
      </c>
      <c r="CN318" s="126">
        <f t="shared" ref="CN318:CN335" si="1028">+C318-yc</f>
        <v>47.415132612100138</v>
      </c>
      <c r="CO318" s="50">
        <f t="shared" si="762"/>
        <v>2.2990088633936924E-3</v>
      </c>
      <c r="CP318" s="40">
        <f t="shared" si="763"/>
        <v>25.5</v>
      </c>
      <c r="CQ318" s="41">
        <f t="shared" si="764"/>
        <v>307762.33894772653</v>
      </c>
      <c r="CR318" s="41">
        <f t="shared" ref="CR318:CR366" si="1029">+CQ318*COS(RADIANS(p))</f>
        <v>297275.59154873906</v>
      </c>
      <c r="CS318" s="41">
        <f t="shared" ref="CS318:CS366" si="1030">+CQ318*SIN(RADIANS(p))</f>
        <v>79654.75468496891</v>
      </c>
      <c r="CT318" s="41">
        <f t="shared" si="767"/>
        <v>14592592.114216579</v>
      </c>
      <c r="CU318" s="112">
        <f t="shared" si="768"/>
        <v>-1.5564479510293302E-8</v>
      </c>
    </row>
    <row r="319" spans="2:99" x14ac:dyDescent="0.25">
      <c r="B319" s="129">
        <v>42</v>
      </c>
      <c r="C319" s="114">
        <f>+$D$77-(B319-0.5)*$G$270</f>
        <v>30.761037847464877</v>
      </c>
      <c r="D319" s="41">
        <f t="shared" si="774"/>
        <v>-2203.4202269534762</v>
      </c>
      <c r="E319" s="41">
        <f t="shared" si="774"/>
        <v>1573.065916283701</v>
      </c>
      <c r="F319" s="41">
        <f t="shared" si="774"/>
        <v>768.21474005799087</v>
      </c>
      <c r="G319" s="41">
        <f t="shared" si="774"/>
        <v>956.73096154867119</v>
      </c>
      <c r="H319" s="41">
        <f t="shared" si="999"/>
        <v>2433.0237392340528</v>
      </c>
      <c r="I319" s="41">
        <f t="shared" si="999"/>
        <v>-1679.6252771744175</v>
      </c>
      <c r="J319" s="41">
        <f t="shared" si="999"/>
        <v>-784.69953055713381</v>
      </c>
      <c r="K319" s="121">
        <f t="shared" si="999"/>
        <v>-921.21117458509889</v>
      </c>
      <c r="L319" s="126">
        <f t="shared" si="775"/>
        <v>-1430.6795659222214</v>
      </c>
      <c r="M319" s="41">
        <f t="shared" si="775"/>
        <v>158.8523539106061</v>
      </c>
      <c r="N319" s="41">
        <f t="shared" si="775"/>
        <v>-163.53382231108384</v>
      </c>
      <c r="O319" s="41">
        <f t="shared" si="775"/>
        <v>140.23438062094505</v>
      </c>
      <c r="P319" s="41">
        <f t="shared" si="1000"/>
        <v>1660.2830782027975</v>
      </c>
      <c r="Q319" s="41">
        <f t="shared" si="1000"/>
        <v>-1255.3612084624895</v>
      </c>
      <c r="R319" s="41">
        <f t="shared" si="1000"/>
        <v>-577.64429447511714</v>
      </c>
      <c r="S319" s="112">
        <f t="shared" si="1000"/>
        <v>-676.2622003067811</v>
      </c>
      <c r="T319" s="123">
        <f t="shared" si="776"/>
        <v>-1430.6795659222212</v>
      </c>
      <c r="U319" s="41">
        <f t="shared" si="776"/>
        <v>1148.8018475717729</v>
      </c>
      <c r="V319" s="41">
        <f t="shared" si="776"/>
        <v>561.1595039759743</v>
      </c>
      <c r="W319" s="41">
        <f t="shared" si="776"/>
        <v>711.7819872703534</v>
      </c>
      <c r="X319" s="41">
        <f t="shared" si="1001"/>
        <v>1660.2830782027977</v>
      </c>
      <c r="Y319" s="41">
        <f t="shared" si="1001"/>
        <v>-265.41171480132283</v>
      </c>
      <c r="Z319" s="41">
        <f t="shared" si="1001"/>
        <v>147.04903181194103</v>
      </c>
      <c r="AA319" s="41">
        <f t="shared" si="1001"/>
        <v>-104.71459365737283</v>
      </c>
      <c r="AB319" s="53"/>
      <c r="AC319" s="126" t="str">
        <f t="shared" si="777"/>
        <v/>
      </c>
      <c r="AD319" s="41" t="str">
        <f t="shared" si="777"/>
        <v/>
      </c>
      <c r="AE319" s="41">
        <f t="shared" si="777"/>
        <v>768.21474005799087</v>
      </c>
      <c r="AF319" s="41" t="str">
        <f t="shared" si="777"/>
        <v/>
      </c>
      <c r="AG319" s="41" t="str">
        <f t="shared" si="1002"/>
        <v/>
      </c>
      <c r="AH319" s="41" t="str">
        <f t="shared" si="1002"/>
        <v/>
      </c>
      <c r="AI319" s="41">
        <f t="shared" si="1002"/>
        <v>-784.69953055713381</v>
      </c>
      <c r="AJ319" s="112" t="str">
        <f t="shared" si="1002"/>
        <v/>
      </c>
      <c r="AK319" s="126" t="str">
        <f t="shared" si="778"/>
        <v/>
      </c>
      <c r="AL319" s="41" t="str">
        <f t="shared" si="778"/>
        <v/>
      </c>
      <c r="AM319" s="41">
        <f t="shared" si="778"/>
        <v>-163.53382231108384</v>
      </c>
      <c r="AN319" s="41" t="str">
        <f t="shared" si="778"/>
        <v/>
      </c>
      <c r="AO319" s="41" t="str">
        <f t="shared" si="1003"/>
        <v/>
      </c>
      <c r="AP319" s="41" t="str">
        <f t="shared" si="1003"/>
        <v/>
      </c>
      <c r="AQ319" s="41">
        <f t="shared" si="1003"/>
        <v>-577.64429447511714</v>
      </c>
      <c r="AR319" s="112" t="str">
        <f t="shared" si="1003"/>
        <v/>
      </c>
      <c r="AS319" s="123" t="str">
        <f t="shared" si="779"/>
        <v/>
      </c>
      <c r="AT319" s="41" t="str">
        <f t="shared" si="779"/>
        <v/>
      </c>
      <c r="AU319" s="41">
        <f t="shared" si="779"/>
        <v>561.1595039759743</v>
      </c>
      <c r="AV319" s="41" t="str">
        <f t="shared" si="779"/>
        <v/>
      </c>
      <c r="AW319" s="41" t="str">
        <f t="shared" si="779"/>
        <v/>
      </c>
      <c r="AX319" s="41" t="str">
        <f t="shared" si="779"/>
        <v/>
      </c>
      <c r="AY319" s="41">
        <f t="shared" si="1004"/>
        <v>147.04903181194103</v>
      </c>
      <c r="AZ319" s="41" t="str">
        <f t="shared" si="1004"/>
        <v/>
      </c>
      <c r="BA319" s="53"/>
      <c r="BB319" s="147" cm="1">
        <f t="array" ref="BB319:BG319">IFERROR(_xlfn._xlws.SORT(_xlfn.UNIQUE(_xlfn._xlws.FILTER($AC319:$AZ319,ISNUMBER($AC319:$AZ319)),TRUE),,,TRUE),"")</f>
        <v>-784.69953055713381</v>
      </c>
      <c r="BC319" s="51">
        <v>-577.64429447511714</v>
      </c>
      <c r="BD319" s="51">
        <v>-163.53382231108384</v>
      </c>
      <c r="BE319" s="51">
        <v>147.04903181194103</v>
      </c>
      <c r="BF319" s="51">
        <v>561.1595039759743</v>
      </c>
      <c r="BG319" s="51">
        <v>768.21474005799087</v>
      </c>
      <c r="BH319" s="51"/>
      <c r="BI319" s="51"/>
      <c r="BJ319" s="51">
        <f t="shared" si="780"/>
        <v>30.761037847464877</v>
      </c>
      <c r="BK319" s="51">
        <f t="shared" si="780"/>
        <v>30.761037847464877</v>
      </c>
      <c r="BL319" s="51">
        <f t="shared" si="780"/>
        <v>30.761037847464877</v>
      </c>
      <c r="BM319" s="51">
        <f t="shared" si="780"/>
        <v>30.761037847464877</v>
      </c>
      <c r="BN319" s="51">
        <f t="shared" si="1005"/>
        <v>30.761037847464877</v>
      </c>
      <c r="BO319" s="51">
        <f t="shared" si="1005"/>
        <v>30.761037847464877</v>
      </c>
      <c r="BP319" s="51" t="str">
        <f t="shared" si="1005"/>
        <v/>
      </c>
      <c r="BQ319" s="148" t="str">
        <f t="shared" si="1005"/>
        <v/>
      </c>
      <c r="BR319" s="170">
        <f t="shared" si="753"/>
        <v>6</v>
      </c>
      <c r="BS319" s="172">
        <f t="shared" si="754"/>
        <v>207.05523608201668</v>
      </c>
      <c r="BT319" s="172" t="str">
        <f t="shared" si="740"/>
        <v>hole</v>
      </c>
      <c r="BU319" s="172">
        <f t="shared" si="740"/>
        <v>310.58285412302484</v>
      </c>
      <c r="BV319" s="172" t="str">
        <f t="shared" si="740"/>
        <v>hole</v>
      </c>
      <c r="BW319" s="172">
        <f t="shared" si="740"/>
        <v>207.05523608201656</v>
      </c>
      <c r="BX319" s="172">
        <f t="shared" si="740"/>
        <v>0</v>
      </c>
      <c r="BY319" s="173">
        <f t="shared" si="740"/>
        <v>0</v>
      </c>
      <c r="BZ319" s="123" cm="1">
        <f t="array" ref="BZ319">IF(ISEVEN(BR319),SUM(BS319:BY319),SUM(ABS(BS319:BY319)))</f>
        <v>724.69332628705808</v>
      </c>
      <c r="CA319" s="112">
        <f t="shared" si="755"/>
        <v>12069.111331283391</v>
      </c>
      <c r="CB319" s="126">
        <f t="shared" si="756"/>
        <v>-681.17191251612553</v>
      </c>
      <c r="CC319" s="41">
        <f t="shared" si="741"/>
        <v>0</v>
      </c>
      <c r="CD319" s="41">
        <f t="shared" si="741"/>
        <v>-8.2423952495714161</v>
      </c>
      <c r="CE319" s="41">
        <f t="shared" si="741"/>
        <v>0</v>
      </c>
      <c r="CF319" s="41">
        <f t="shared" si="741"/>
        <v>664.68712201698258</v>
      </c>
      <c r="CG319" s="41">
        <f t="shared" si="741"/>
        <v>0</v>
      </c>
      <c r="CH319" s="112">
        <f t="shared" si="741"/>
        <v>0</v>
      </c>
      <c r="CI319" s="196">
        <f t="shared" si="757"/>
        <v>-8.2423952495715884</v>
      </c>
      <c r="CJ319" s="2">
        <f t="shared" si="758"/>
        <v>30.761037847464877</v>
      </c>
      <c r="CK319" s="200">
        <f t="shared" ref="CK319" si="1031">(CI319-xc)*COS(RADIANS(p)) + (CJ319-yc)*SIN(RADIANS(p))</f>
        <v>-1.6786572132332367E-13</v>
      </c>
      <c r="CL319" s="201">
        <f t="shared" ref="CL319:CL336" si="1032">-(CI319-xc)*SIN(RADIANS(p)) +(CJ319-yc)*COS(RADIANS(p))</f>
        <v>31.846169768173485</v>
      </c>
      <c r="CN319" s="126">
        <f t="shared" ref="CN319:CN336" si="1033">+C319-yc</f>
        <v>30.761037847464877</v>
      </c>
      <c r="CO319" s="50">
        <f t="shared" si="762"/>
        <v>2.2330088633936923E-3</v>
      </c>
      <c r="CP319" s="40">
        <f t="shared" si="763"/>
        <v>25.5</v>
      </c>
      <c r="CQ319" s="41">
        <f t="shared" si="764"/>
        <v>307762.33894772647</v>
      </c>
      <c r="CR319" s="41">
        <f t="shared" ref="CR319:CR367" si="1034">+CQ319*COS(RADIANS(p))</f>
        <v>297275.591548739</v>
      </c>
      <c r="CS319" s="41">
        <f t="shared" ref="CS319:CS367" si="1035">+CQ319*SIN(RADIANS(p))</f>
        <v>79654.754684968895</v>
      </c>
      <c r="CT319" s="41">
        <f t="shared" si="767"/>
        <v>9467088.9563953411</v>
      </c>
      <c r="CU319" s="112">
        <f t="shared" si="768"/>
        <v>-1.3371302852024699E-8</v>
      </c>
    </row>
    <row r="320" spans="2:99" x14ac:dyDescent="0.25">
      <c r="B320" s="129">
        <v>43</v>
      </c>
      <c r="C320" s="114">
        <f>+$D$77-(B320-0.5)*$G$270</f>
        <v>14.106943082829616</v>
      </c>
      <c r="D320" s="41">
        <f t="shared" si="774"/>
        <v>-2265.5741547691619</v>
      </c>
      <c r="E320" s="41">
        <f t="shared" si="774"/>
        <v>1601.9116545701161</v>
      </c>
      <c r="F320" s="41">
        <f t="shared" si="774"/>
        <v>772.6771913008464</v>
      </c>
      <c r="G320" s="41">
        <f t="shared" si="774"/>
        <v>947.11571545319953</v>
      </c>
      <c r="H320" s="41">
        <f t="shared" si="999"/>
        <v>2370.8698114183667</v>
      </c>
      <c r="I320" s="41">
        <f t="shared" si="999"/>
        <v>-1650.7795388880024</v>
      </c>
      <c r="J320" s="41">
        <f t="shared" si="999"/>
        <v>-780.23707931427828</v>
      </c>
      <c r="K320" s="121">
        <f t="shared" si="999"/>
        <v>-930.82642068057055</v>
      </c>
      <c r="L320" s="126">
        <f t="shared" si="775"/>
        <v>-1492.833493737907</v>
      </c>
      <c r="M320" s="41">
        <f t="shared" si="775"/>
        <v>187.69809219702123</v>
      </c>
      <c r="N320" s="41">
        <f t="shared" si="775"/>
        <v>-159.07137106822844</v>
      </c>
      <c r="O320" s="41">
        <f t="shared" si="775"/>
        <v>130.61913452547336</v>
      </c>
      <c r="P320" s="41">
        <f t="shared" si="1000"/>
        <v>1598.1291503871118</v>
      </c>
      <c r="Q320" s="41">
        <f t="shared" si="1000"/>
        <v>-1226.5154701760744</v>
      </c>
      <c r="R320" s="41">
        <f t="shared" si="1000"/>
        <v>-573.18184323226171</v>
      </c>
      <c r="S320" s="112">
        <f t="shared" si="1000"/>
        <v>-685.87744640225276</v>
      </c>
      <c r="T320" s="123">
        <f t="shared" si="776"/>
        <v>-1492.8334937379068</v>
      </c>
      <c r="U320" s="41">
        <f t="shared" si="776"/>
        <v>1177.647585858188</v>
      </c>
      <c r="V320" s="41">
        <f t="shared" si="776"/>
        <v>565.62195521882973</v>
      </c>
      <c r="W320" s="41">
        <f t="shared" si="776"/>
        <v>702.16674117488174</v>
      </c>
      <c r="X320" s="41">
        <f t="shared" si="1001"/>
        <v>1598.1291503871121</v>
      </c>
      <c r="Y320" s="41">
        <f t="shared" si="1001"/>
        <v>-236.5659765149077</v>
      </c>
      <c r="Z320" s="41">
        <f t="shared" si="1001"/>
        <v>151.51148305479643</v>
      </c>
      <c r="AA320" s="41">
        <f t="shared" si="1001"/>
        <v>-114.32983975284452</v>
      </c>
      <c r="AB320" s="53"/>
      <c r="AC320" s="126" t="str">
        <f t="shared" si="777"/>
        <v/>
      </c>
      <c r="AD320" s="41" t="str">
        <f t="shared" si="777"/>
        <v/>
      </c>
      <c r="AE320" s="41">
        <f t="shared" si="777"/>
        <v>772.6771913008464</v>
      </c>
      <c r="AF320" s="41" t="str">
        <f t="shared" si="777"/>
        <v/>
      </c>
      <c r="AG320" s="41" t="str">
        <f t="shared" si="1002"/>
        <v/>
      </c>
      <c r="AH320" s="41" t="str">
        <f t="shared" si="1002"/>
        <v/>
      </c>
      <c r="AI320" s="41">
        <f t="shared" si="1002"/>
        <v>-780.23707931427828</v>
      </c>
      <c r="AJ320" s="112" t="str">
        <f t="shared" si="1002"/>
        <v/>
      </c>
      <c r="AK320" s="126" t="str">
        <f t="shared" si="778"/>
        <v/>
      </c>
      <c r="AL320" s="41" t="str">
        <f t="shared" si="778"/>
        <v/>
      </c>
      <c r="AM320" s="41">
        <f t="shared" si="778"/>
        <v>-159.07137106822844</v>
      </c>
      <c r="AN320" s="41" t="str">
        <f t="shared" si="778"/>
        <v/>
      </c>
      <c r="AO320" s="41" t="str">
        <f t="shared" si="1003"/>
        <v/>
      </c>
      <c r="AP320" s="41" t="str">
        <f t="shared" si="1003"/>
        <v/>
      </c>
      <c r="AQ320" s="41">
        <f t="shared" si="1003"/>
        <v>-573.18184323226171</v>
      </c>
      <c r="AR320" s="112" t="str">
        <f t="shared" si="1003"/>
        <v/>
      </c>
      <c r="AS320" s="123" t="str">
        <f t="shared" si="779"/>
        <v/>
      </c>
      <c r="AT320" s="41" t="str">
        <f t="shared" si="779"/>
        <v/>
      </c>
      <c r="AU320" s="41">
        <f t="shared" si="779"/>
        <v>565.62195521882973</v>
      </c>
      <c r="AV320" s="41" t="str">
        <f t="shared" si="779"/>
        <v/>
      </c>
      <c r="AW320" s="41" t="str">
        <f t="shared" si="779"/>
        <v/>
      </c>
      <c r="AX320" s="41" t="str">
        <f t="shared" si="779"/>
        <v/>
      </c>
      <c r="AY320" s="41">
        <f t="shared" si="1004"/>
        <v>151.51148305479643</v>
      </c>
      <c r="AZ320" s="41" t="str">
        <f t="shared" si="1004"/>
        <v/>
      </c>
      <c r="BA320" s="53"/>
      <c r="BB320" s="147" cm="1">
        <f t="array" ref="BB320:BG320">IFERROR(_xlfn._xlws.SORT(_xlfn.UNIQUE(_xlfn._xlws.FILTER($AC320:$AZ320,ISNUMBER($AC320:$AZ320)),TRUE),,,TRUE),"")</f>
        <v>-780.23707931427828</v>
      </c>
      <c r="BC320" s="51">
        <v>-573.18184323226171</v>
      </c>
      <c r="BD320" s="51">
        <v>-159.07137106822844</v>
      </c>
      <c r="BE320" s="51">
        <v>151.51148305479643</v>
      </c>
      <c r="BF320" s="51">
        <v>565.62195521882973</v>
      </c>
      <c r="BG320" s="51">
        <v>772.6771913008464</v>
      </c>
      <c r="BH320" s="51"/>
      <c r="BI320" s="51"/>
      <c r="BJ320" s="51">
        <f t="shared" si="780"/>
        <v>14.106943082829616</v>
      </c>
      <c r="BK320" s="51">
        <f t="shared" si="780"/>
        <v>14.106943082829616</v>
      </c>
      <c r="BL320" s="51">
        <f t="shared" si="780"/>
        <v>14.106943082829616</v>
      </c>
      <c r="BM320" s="51">
        <f t="shared" si="780"/>
        <v>14.106943082829616</v>
      </c>
      <c r="BN320" s="51">
        <f t="shared" si="1005"/>
        <v>14.106943082829616</v>
      </c>
      <c r="BO320" s="51">
        <f t="shared" si="1005"/>
        <v>14.106943082829616</v>
      </c>
      <c r="BP320" s="51" t="str">
        <f t="shared" si="1005"/>
        <v/>
      </c>
      <c r="BQ320" s="148" t="str">
        <f t="shared" si="1005"/>
        <v/>
      </c>
      <c r="BR320" s="170">
        <f t="shared" si="753"/>
        <v>6</v>
      </c>
      <c r="BS320" s="172">
        <f t="shared" si="754"/>
        <v>207.05523608201656</v>
      </c>
      <c r="BT320" s="172" t="str">
        <f t="shared" si="740"/>
        <v>hole</v>
      </c>
      <c r="BU320" s="172">
        <f t="shared" si="740"/>
        <v>310.58285412302484</v>
      </c>
      <c r="BV320" s="172" t="str">
        <f t="shared" si="740"/>
        <v>hole</v>
      </c>
      <c r="BW320" s="172">
        <f t="shared" ref="BW320:BY369" si="1036">IF(ISNUMBER(BG320),IF(ISEVEN(BF$143),"hole",(BG320-BF320)),0)</f>
        <v>207.05523608201668</v>
      </c>
      <c r="BX320" s="172">
        <f t="shared" si="1036"/>
        <v>0</v>
      </c>
      <c r="BY320" s="173">
        <f t="shared" si="1036"/>
        <v>0</v>
      </c>
      <c r="BZ320" s="123" cm="1">
        <f t="array" ref="BZ320">IF(ISEVEN(BR320),SUM(BS320:BY320),SUM(ABS(BS320:BY320)))</f>
        <v>724.69332628705808</v>
      </c>
      <c r="CA320" s="112">
        <f t="shared" si="755"/>
        <v>12069.111331283391</v>
      </c>
      <c r="CB320" s="126">
        <f t="shared" si="756"/>
        <v>-676.70946127326999</v>
      </c>
      <c r="CC320" s="41">
        <f t="shared" si="741"/>
        <v>0</v>
      </c>
      <c r="CD320" s="41">
        <f t="shared" si="741"/>
        <v>-3.7799440067160219</v>
      </c>
      <c r="CE320" s="41">
        <f t="shared" si="741"/>
        <v>0</v>
      </c>
      <c r="CF320" s="41">
        <f t="shared" ref="CF320:CH369" si="1037">+IF(AND(ISNUMBER(BW320),BW320&gt;0),BF320+BW320/2,0)</f>
        <v>669.14957325983801</v>
      </c>
      <c r="CG320" s="41">
        <f t="shared" si="1037"/>
        <v>0</v>
      </c>
      <c r="CH320" s="112">
        <f t="shared" si="1037"/>
        <v>0</v>
      </c>
      <c r="CI320" s="196">
        <f t="shared" si="757"/>
        <v>-3.7799440067159114</v>
      </c>
      <c r="CJ320" s="2">
        <f t="shared" si="758"/>
        <v>14.106943082829616</v>
      </c>
      <c r="CK320" s="200">
        <f t="shared" ref="CK320" si="1038">(CI320-xc)*COS(RADIANS(p)) + (CJ320-yc)*SIN(RADIANS(p))</f>
        <v>9.3258734068513149E-14</v>
      </c>
      <c r="CL320" s="201">
        <f t="shared" ref="CL320:CL337" si="1039">-(CI320-xc)*SIN(RADIANS(p)) +(CJ320-yc)*COS(RADIANS(p))</f>
        <v>14.604582152054263</v>
      </c>
      <c r="CN320" s="126">
        <f t="shared" ref="CN320:CN337" si="1040">+C320-yc</f>
        <v>14.106943082829616</v>
      </c>
      <c r="CO320" s="50">
        <f t="shared" si="762"/>
        <v>2.1670088633936918E-3</v>
      </c>
      <c r="CP320" s="40">
        <f t="shared" si="763"/>
        <v>25.5</v>
      </c>
      <c r="CQ320" s="41">
        <f t="shared" si="764"/>
        <v>307762.33894772647</v>
      </c>
      <c r="CR320" s="41">
        <f t="shared" ref="CR320:CR368" si="1041">+CQ320*COS(RADIANS(p))</f>
        <v>297275.591548739</v>
      </c>
      <c r="CS320" s="41">
        <f t="shared" ref="CS320:CS368" si="1042">+CQ320*SIN(RADIANS(p))</f>
        <v>79654.754684968895</v>
      </c>
      <c r="CT320" s="41">
        <f t="shared" si="767"/>
        <v>4341585.7985740872</v>
      </c>
      <c r="CU320" s="112">
        <f t="shared" si="768"/>
        <v>7.4285015844581662E-9</v>
      </c>
    </row>
    <row r="321" spans="2:110" x14ac:dyDescent="0.25">
      <c r="B321" s="129">
        <v>44</v>
      </c>
      <c r="C321" s="114">
        <f>+$D$77-(B321-0.5)*$G$270</f>
        <v>-2.5471516818055306</v>
      </c>
      <c r="D321" s="41">
        <f t="shared" si="774"/>
        <v>-2327.728082584847</v>
      </c>
      <c r="E321" s="41">
        <f t="shared" si="774"/>
        <v>1630.7573928565309</v>
      </c>
      <c r="F321" s="41">
        <f t="shared" si="774"/>
        <v>777.13964254370171</v>
      </c>
      <c r="G321" s="41">
        <f t="shared" si="774"/>
        <v>937.50046935772775</v>
      </c>
      <c r="H321" s="41">
        <f t="shared" si="999"/>
        <v>2308.715883602682</v>
      </c>
      <c r="I321" s="41">
        <f t="shared" si="999"/>
        <v>-1621.9338006015876</v>
      </c>
      <c r="J321" s="41">
        <f t="shared" si="999"/>
        <v>-775.77462807142285</v>
      </c>
      <c r="K321" s="121">
        <f t="shared" si="999"/>
        <v>-940.44166677604221</v>
      </c>
      <c r="L321" s="126">
        <f t="shared" si="775"/>
        <v>-1554.9874215535922</v>
      </c>
      <c r="M321" s="41">
        <f t="shared" si="775"/>
        <v>216.54383048343615</v>
      </c>
      <c r="N321" s="41">
        <f t="shared" si="775"/>
        <v>-154.60891982537308</v>
      </c>
      <c r="O321" s="41">
        <f t="shared" si="775"/>
        <v>121.00388843000172</v>
      </c>
      <c r="P321" s="41">
        <f t="shared" si="1000"/>
        <v>1535.9752225714267</v>
      </c>
      <c r="Q321" s="41">
        <f t="shared" si="1000"/>
        <v>-1197.6697318896595</v>
      </c>
      <c r="R321" s="41">
        <f t="shared" si="1000"/>
        <v>-568.71939198940629</v>
      </c>
      <c r="S321" s="112">
        <f t="shared" si="1000"/>
        <v>-695.49269249772442</v>
      </c>
      <c r="T321" s="123">
        <f t="shared" si="776"/>
        <v>-1554.987421553592</v>
      </c>
      <c r="U321" s="41">
        <f t="shared" si="776"/>
        <v>1206.4933241446029</v>
      </c>
      <c r="V321" s="41">
        <f t="shared" si="776"/>
        <v>570.08440646168503</v>
      </c>
      <c r="W321" s="41">
        <f t="shared" si="776"/>
        <v>692.55149507941007</v>
      </c>
      <c r="X321" s="41">
        <f t="shared" si="1001"/>
        <v>1535.9752225714269</v>
      </c>
      <c r="Y321" s="41">
        <f t="shared" si="1001"/>
        <v>-207.72023822849278</v>
      </c>
      <c r="Z321" s="41">
        <f t="shared" si="1001"/>
        <v>155.97393429765179</v>
      </c>
      <c r="AA321" s="41">
        <f t="shared" si="1001"/>
        <v>-123.94508584831617</v>
      </c>
      <c r="AB321" s="53"/>
      <c r="AC321" s="126" t="str">
        <f t="shared" si="777"/>
        <v/>
      </c>
      <c r="AD321" s="41" t="str">
        <f t="shared" si="777"/>
        <v/>
      </c>
      <c r="AE321" s="41">
        <f t="shared" si="777"/>
        <v>777.13964254370171</v>
      </c>
      <c r="AF321" s="41" t="str">
        <f t="shared" si="777"/>
        <v/>
      </c>
      <c r="AG321" s="41" t="str">
        <f t="shared" si="1002"/>
        <v/>
      </c>
      <c r="AH321" s="41" t="str">
        <f t="shared" si="1002"/>
        <v/>
      </c>
      <c r="AI321" s="41">
        <f t="shared" si="1002"/>
        <v>-775.77462807142285</v>
      </c>
      <c r="AJ321" s="112" t="str">
        <f t="shared" si="1002"/>
        <v/>
      </c>
      <c r="AK321" s="126" t="str">
        <f t="shared" si="778"/>
        <v/>
      </c>
      <c r="AL321" s="41" t="str">
        <f t="shared" si="778"/>
        <v/>
      </c>
      <c r="AM321" s="41">
        <f t="shared" si="778"/>
        <v>-154.60891982537308</v>
      </c>
      <c r="AN321" s="41" t="str">
        <f t="shared" si="778"/>
        <v/>
      </c>
      <c r="AO321" s="41" t="str">
        <f t="shared" si="1003"/>
        <v/>
      </c>
      <c r="AP321" s="41" t="str">
        <f t="shared" si="1003"/>
        <v/>
      </c>
      <c r="AQ321" s="41">
        <f t="shared" si="1003"/>
        <v>-568.71939198940629</v>
      </c>
      <c r="AR321" s="112" t="str">
        <f t="shared" si="1003"/>
        <v/>
      </c>
      <c r="AS321" s="123" t="str">
        <f t="shared" si="779"/>
        <v/>
      </c>
      <c r="AT321" s="41" t="str">
        <f t="shared" si="779"/>
        <v/>
      </c>
      <c r="AU321" s="41">
        <f t="shared" si="779"/>
        <v>570.08440646168503</v>
      </c>
      <c r="AV321" s="41" t="str">
        <f t="shared" si="779"/>
        <v/>
      </c>
      <c r="AW321" s="41" t="str">
        <f t="shared" si="779"/>
        <v/>
      </c>
      <c r="AX321" s="41" t="str">
        <f t="shared" si="779"/>
        <v/>
      </c>
      <c r="AY321" s="41">
        <f t="shared" si="1004"/>
        <v>155.97393429765179</v>
      </c>
      <c r="AZ321" s="41" t="str">
        <f t="shared" si="1004"/>
        <v/>
      </c>
      <c r="BA321" s="53"/>
      <c r="BB321" s="147" cm="1">
        <f t="array" ref="BB321:BG321">IFERROR(_xlfn._xlws.SORT(_xlfn.UNIQUE(_xlfn._xlws.FILTER($AC321:$AZ321,ISNUMBER($AC321:$AZ321)),TRUE),,,TRUE),"")</f>
        <v>-775.77462807142285</v>
      </c>
      <c r="BC321" s="51">
        <v>-568.71939198940629</v>
      </c>
      <c r="BD321" s="51">
        <v>-154.60891982537308</v>
      </c>
      <c r="BE321" s="51">
        <v>155.97393429765179</v>
      </c>
      <c r="BF321" s="51">
        <v>570.08440646168503</v>
      </c>
      <c r="BG321" s="51">
        <v>777.13964254370171</v>
      </c>
      <c r="BH321" s="51"/>
      <c r="BI321" s="51"/>
      <c r="BJ321" s="51">
        <f t="shared" si="780"/>
        <v>-2.5471516818055306</v>
      </c>
      <c r="BK321" s="51">
        <f t="shared" si="780"/>
        <v>-2.5471516818055306</v>
      </c>
      <c r="BL321" s="51">
        <f t="shared" si="780"/>
        <v>-2.5471516818055306</v>
      </c>
      <c r="BM321" s="51">
        <f t="shared" si="780"/>
        <v>-2.5471516818055306</v>
      </c>
      <c r="BN321" s="51">
        <f t="shared" si="1005"/>
        <v>-2.5471516818055306</v>
      </c>
      <c r="BO321" s="51">
        <f t="shared" si="1005"/>
        <v>-2.5471516818055306</v>
      </c>
      <c r="BP321" s="51" t="str">
        <f t="shared" si="1005"/>
        <v/>
      </c>
      <c r="BQ321" s="148" t="str">
        <f t="shared" si="1005"/>
        <v/>
      </c>
      <c r="BR321" s="170">
        <f t="shared" si="753"/>
        <v>6</v>
      </c>
      <c r="BS321" s="172">
        <f t="shared" si="754"/>
        <v>207.05523608201656</v>
      </c>
      <c r="BT321" s="172" t="str">
        <f t="shared" si="754"/>
        <v>hole</v>
      </c>
      <c r="BU321" s="172">
        <f t="shared" si="754"/>
        <v>310.58285412302484</v>
      </c>
      <c r="BV321" s="172" t="str">
        <f t="shared" si="754"/>
        <v>hole</v>
      </c>
      <c r="BW321" s="172">
        <f t="shared" si="1036"/>
        <v>207.05523608201668</v>
      </c>
      <c r="BX321" s="172">
        <f t="shared" si="1036"/>
        <v>0</v>
      </c>
      <c r="BY321" s="173">
        <f t="shared" si="1036"/>
        <v>0</v>
      </c>
      <c r="BZ321" s="123" cm="1">
        <f t="array" ref="BZ321">IF(ISEVEN(BR321),SUM(BS321:BY321),SUM(ABS(BS321:BY321)))</f>
        <v>724.69332628705808</v>
      </c>
      <c r="CA321" s="112">
        <f t="shared" si="755"/>
        <v>12069.111331283391</v>
      </c>
      <c r="CB321" s="126">
        <f t="shared" si="756"/>
        <v>-672.24701003041457</v>
      </c>
      <c r="CC321" s="41">
        <f t="shared" si="756"/>
        <v>0</v>
      </c>
      <c r="CD321" s="41">
        <f t="shared" si="756"/>
        <v>0.68250723613934383</v>
      </c>
      <c r="CE321" s="41">
        <f t="shared" si="756"/>
        <v>0</v>
      </c>
      <c r="CF321" s="41">
        <f t="shared" si="1037"/>
        <v>673.61202450269343</v>
      </c>
      <c r="CG321" s="41">
        <f t="shared" si="1037"/>
        <v>0</v>
      </c>
      <c r="CH321" s="112">
        <f t="shared" si="1037"/>
        <v>0</v>
      </c>
      <c r="CI321" s="196">
        <f t="shared" si="757"/>
        <v>0.68250723613948383</v>
      </c>
      <c r="CJ321" s="2">
        <f t="shared" si="758"/>
        <v>-2.5471516818055306</v>
      </c>
      <c r="CK321" s="200">
        <f t="shared" ref="CK321" si="1043">(CI321-xc)*COS(RADIANS(p)) + (CJ321-yc)*SIN(RADIANS(p))</f>
        <v>1.1202150318467829E-13</v>
      </c>
      <c r="CL321" s="201">
        <f t="shared" ref="CL321:CL338" si="1044">-(CI321-xc)*SIN(RADIANS(p)) +(CJ321-yc)*COS(RADIANS(p))</f>
        <v>-2.6370054640647789</v>
      </c>
      <c r="CN321" s="126">
        <f t="shared" ref="CN321:CN338" si="1045">+C321-yc</f>
        <v>-2.5471516818055306</v>
      </c>
      <c r="CO321" s="50">
        <f t="shared" si="762"/>
        <v>2.1010088633936926E-3</v>
      </c>
      <c r="CP321" s="40">
        <f t="shared" si="763"/>
        <v>25.5</v>
      </c>
      <c r="CQ321" s="41">
        <f t="shared" si="764"/>
        <v>307762.33894772647</v>
      </c>
      <c r="CR321" s="41">
        <f t="shared" ref="CR321:CR369" si="1046">+CQ321*COS(RADIANS(p))</f>
        <v>297275.591548739</v>
      </c>
      <c r="CS321" s="41">
        <f t="shared" ref="CS321:CS369" si="1047">+CQ321*SIN(RADIANS(p))</f>
        <v>79654.754684968895</v>
      </c>
      <c r="CT321" s="41">
        <f t="shared" si="767"/>
        <v>-783917.35924711416</v>
      </c>
      <c r="CU321" s="112">
        <f t="shared" si="768"/>
        <v>8.9230453556170116E-9</v>
      </c>
    </row>
    <row r="322" spans="2:110" x14ac:dyDescent="0.25">
      <c r="B322" s="129">
        <v>45</v>
      </c>
      <c r="C322" s="114">
        <f>+$D$77-(B322-0.5)*$G$270</f>
        <v>-19.201246446440791</v>
      </c>
      <c r="D322" s="41">
        <f t="shared" si="774"/>
        <v>-2389.8820104005331</v>
      </c>
      <c r="E322" s="41">
        <f t="shared" si="774"/>
        <v>1659.603131142946</v>
      </c>
      <c r="F322" s="41">
        <f t="shared" si="774"/>
        <v>781.60209378655713</v>
      </c>
      <c r="G322" s="41">
        <f t="shared" si="774"/>
        <v>927.88522326225609</v>
      </c>
      <c r="H322" s="41">
        <f t="shared" si="999"/>
        <v>2246.5619557869959</v>
      </c>
      <c r="I322" s="41">
        <f t="shared" si="999"/>
        <v>-1593.0880623151725</v>
      </c>
      <c r="J322" s="41">
        <f t="shared" si="999"/>
        <v>-771.31217682856754</v>
      </c>
      <c r="K322" s="121">
        <f t="shared" si="999"/>
        <v>-950.05691287151387</v>
      </c>
      <c r="L322" s="126">
        <f t="shared" si="775"/>
        <v>-1617.141349369278</v>
      </c>
      <c r="M322" s="41">
        <f t="shared" si="775"/>
        <v>245.38956876985128</v>
      </c>
      <c r="N322" s="41">
        <f t="shared" si="775"/>
        <v>-150.14646858251766</v>
      </c>
      <c r="O322" s="41">
        <f t="shared" si="775"/>
        <v>111.38864233453</v>
      </c>
      <c r="P322" s="41">
        <f t="shared" si="1000"/>
        <v>1473.8212947557411</v>
      </c>
      <c r="Q322" s="41">
        <f t="shared" si="1000"/>
        <v>-1168.8239936032444</v>
      </c>
      <c r="R322" s="41">
        <f t="shared" si="1000"/>
        <v>-564.25694074655098</v>
      </c>
      <c r="S322" s="112">
        <f t="shared" si="1000"/>
        <v>-705.10793859319608</v>
      </c>
      <c r="T322" s="123">
        <f t="shared" si="776"/>
        <v>-1617.1413493692776</v>
      </c>
      <c r="U322" s="41">
        <f t="shared" si="776"/>
        <v>1235.339062431018</v>
      </c>
      <c r="V322" s="41">
        <f t="shared" si="776"/>
        <v>574.54685770454046</v>
      </c>
      <c r="W322" s="41">
        <f t="shared" si="776"/>
        <v>682.93624898393841</v>
      </c>
      <c r="X322" s="41">
        <f t="shared" si="1001"/>
        <v>1473.8212947557413</v>
      </c>
      <c r="Y322" s="41">
        <f t="shared" si="1001"/>
        <v>-178.87449994207762</v>
      </c>
      <c r="Z322" s="41">
        <f t="shared" si="1001"/>
        <v>160.43638554050722</v>
      </c>
      <c r="AA322" s="41">
        <f t="shared" si="1001"/>
        <v>-133.56033194378787</v>
      </c>
      <c r="AB322" s="53"/>
      <c r="AC322" s="126" t="str">
        <f t="shared" si="777"/>
        <v/>
      </c>
      <c r="AD322" s="41" t="str">
        <f t="shared" si="777"/>
        <v/>
      </c>
      <c r="AE322" s="41">
        <f t="shared" si="777"/>
        <v>781.60209378655713</v>
      </c>
      <c r="AF322" s="41" t="str">
        <f t="shared" si="777"/>
        <v/>
      </c>
      <c r="AG322" s="41" t="str">
        <f t="shared" si="1002"/>
        <v/>
      </c>
      <c r="AH322" s="41" t="str">
        <f t="shared" si="1002"/>
        <v/>
      </c>
      <c r="AI322" s="41">
        <f t="shared" si="1002"/>
        <v>-771.31217682856754</v>
      </c>
      <c r="AJ322" s="112" t="str">
        <f t="shared" si="1002"/>
        <v/>
      </c>
      <c r="AK322" s="126" t="str">
        <f t="shared" si="778"/>
        <v/>
      </c>
      <c r="AL322" s="41" t="str">
        <f t="shared" si="778"/>
        <v/>
      </c>
      <c r="AM322" s="41">
        <f t="shared" si="778"/>
        <v>-150.14646858251766</v>
      </c>
      <c r="AN322" s="41" t="str">
        <f t="shared" si="778"/>
        <v/>
      </c>
      <c r="AO322" s="41" t="str">
        <f t="shared" si="1003"/>
        <v/>
      </c>
      <c r="AP322" s="41" t="str">
        <f t="shared" si="1003"/>
        <v/>
      </c>
      <c r="AQ322" s="41">
        <f t="shared" si="1003"/>
        <v>-564.25694074655098</v>
      </c>
      <c r="AR322" s="112" t="str">
        <f t="shared" si="1003"/>
        <v/>
      </c>
      <c r="AS322" s="123" t="str">
        <f t="shared" si="779"/>
        <v/>
      </c>
      <c r="AT322" s="41" t="str">
        <f t="shared" si="779"/>
        <v/>
      </c>
      <c r="AU322" s="41">
        <f t="shared" si="779"/>
        <v>574.54685770454046</v>
      </c>
      <c r="AV322" s="41" t="str">
        <f t="shared" si="779"/>
        <v/>
      </c>
      <c r="AW322" s="41" t="str">
        <f t="shared" si="779"/>
        <v/>
      </c>
      <c r="AX322" s="41" t="str">
        <f t="shared" si="779"/>
        <v/>
      </c>
      <c r="AY322" s="41">
        <f t="shared" si="1004"/>
        <v>160.43638554050722</v>
      </c>
      <c r="AZ322" s="41" t="str">
        <f t="shared" si="1004"/>
        <v/>
      </c>
      <c r="BA322" s="53"/>
      <c r="BB322" s="147" cm="1">
        <f t="array" ref="BB322:BG322">IFERROR(_xlfn._xlws.SORT(_xlfn.UNIQUE(_xlfn._xlws.FILTER($AC322:$AZ322,ISNUMBER($AC322:$AZ322)),TRUE),,,TRUE),"")</f>
        <v>-771.31217682856754</v>
      </c>
      <c r="BC322" s="51">
        <v>-564.25694074655098</v>
      </c>
      <c r="BD322" s="51">
        <v>-150.14646858251766</v>
      </c>
      <c r="BE322" s="51">
        <v>160.43638554050722</v>
      </c>
      <c r="BF322" s="51">
        <v>574.54685770454046</v>
      </c>
      <c r="BG322" s="51">
        <v>781.60209378655713</v>
      </c>
      <c r="BH322" s="51"/>
      <c r="BI322" s="51"/>
      <c r="BJ322" s="51">
        <f t="shared" si="780"/>
        <v>-19.201246446440791</v>
      </c>
      <c r="BK322" s="51">
        <f t="shared" si="780"/>
        <v>-19.201246446440791</v>
      </c>
      <c r="BL322" s="51">
        <f t="shared" si="780"/>
        <v>-19.201246446440791</v>
      </c>
      <c r="BM322" s="51">
        <f t="shared" si="780"/>
        <v>-19.201246446440791</v>
      </c>
      <c r="BN322" s="51">
        <f t="shared" si="1005"/>
        <v>-19.201246446440791</v>
      </c>
      <c r="BO322" s="51">
        <f t="shared" si="1005"/>
        <v>-19.201246446440791</v>
      </c>
      <c r="BP322" s="51" t="str">
        <f t="shared" si="1005"/>
        <v/>
      </c>
      <c r="BQ322" s="148" t="str">
        <f t="shared" si="1005"/>
        <v/>
      </c>
      <c r="BR322" s="170">
        <f t="shared" si="753"/>
        <v>6</v>
      </c>
      <c r="BS322" s="172">
        <f t="shared" si="754"/>
        <v>207.05523608201656</v>
      </c>
      <c r="BT322" s="172" t="str">
        <f t="shared" si="754"/>
        <v>hole</v>
      </c>
      <c r="BU322" s="172">
        <f t="shared" si="754"/>
        <v>310.58285412302484</v>
      </c>
      <c r="BV322" s="172" t="str">
        <f t="shared" si="754"/>
        <v>hole</v>
      </c>
      <c r="BW322" s="172">
        <f t="shared" si="1036"/>
        <v>207.05523608201668</v>
      </c>
      <c r="BX322" s="172">
        <f t="shared" si="1036"/>
        <v>0</v>
      </c>
      <c r="BY322" s="173">
        <f t="shared" si="1036"/>
        <v>0</v>
      </c>
      <c r="BZ322" s="123" cm="1">
        <f t="array" ref="BZ322">IF(ISEVEN(BR322),SUM(BS322:BY322),SUM(ABS(BS322:BY322)))</f>
        <v>724.69332628705808</v>
      </c>
      <c r="CA322" s="112">
        <f t="shared" si="755"/>
        <v>12069.111331283391</v>
      </c>
      <c r="CB322" s="126">
        <f t="shared" si="756"/>
        <v>-667.78455878755926</v>
      </c>
      <c r="CC322" s="41">
        <f t="shared" si="756"/>
        <v>0</v>
      </c>
      <c r="CD322" s="41">
        <f t="shared" si="756"/>
        <v>5.1449584789947664</v>
      </c>
      <c r="CE322" s="41">
        <f t="shared" si="756"/>
        <v>0</v>
      </c>
      <c r="CF322" s="41">
        <f t="shared" si="1037"/>
        <v>678.07447574554885</v>
      </c>
      <c r="CG322" s="41">
        <f t="shared" si="1037"/>
        <v>0</v>
      </c>
      <c r="CH322" s="112">
        <f t="shared" si="1037"/>
        <v>0</v>
      </c>
      <c r="CI322" s="196">
        <f t="shared" si="757"/>
        <v>5.1449584789948792</v>
      </c>
      <c r="CJ322" s="2">
        <f t="shared" si="758"/>
        <v>-19.201246446440791</v>
      </c>
      <c r="CK322" s="200">
        <f t="shared" ref="CK322" si="1048">(CI322-xc)*COS(RADIANS(p)) + (CJ322-yc)*SIN(RADIANS(p))</f>
        <v>1.0125233984581428E-13</v>
      </c>
      <c r="CL322" s="201">
        <f t="shared" ref="CL322:CL339" si="1049">-(CI322-xc)*SIN(RADIANS(p)) +(CJ322-yc)*COS(RADIANS(p))</f>
        <v>-19.878593080183929</v>
      </c>
      <c r="CN322" s="126">
        <f t="shared" ref="CN322:CN339" si="1050">+C322-yc</f>
        <v>-19.201246446440791</v>
      </c>
      <c r="CO322" s="50">
        <f t="shared" si="762"/>
        <v>2.0350088633936921E-3</v>
      </c>
      <c r="CP322" s="40">
        <f t="shared" si="763"/>
        <v>25.5</v>
      </c>
      <c r="CQ322" s="41">
        <f t="shared" si="764"/>
        <v>307762.33894772647</v>
      </c>
      <c r="CR322" s="41">
        <f t="shared" ref="CR322:CR370" si="1051">+CQ322*COS(RADIANS(p))</f>
        <v>297275.591548739</v>
      </c>
      <c r="CS322" s="41">
        <f t="shared" ref="CS322:CS370" si="1052">+CQ322*SIN(RADIANS(p))</f>
        <v>79654.754684968895</v>
      </c>
      <c r="CT322" s="41">
        <f t="shared" si="767"/>
        <v>-5909420.517068347</v>
      </c>
      <c r="CU322" s="112">
        <f t="shared" si="768"/>
        <v>8.065230291697438E-9</v>
      </c>
    </row>
    <row r="323" spans="2:110" x14ac:dyDescent="0.25">
      <c r="B323" s="129">
        <v>46</v>
      </c>
      <c r="C323" s="114">
        <f>+$D$77-(B323-0.5)*$G$270</f>
        <v>-35.855341211076052</v>
      </c>
      <c r="D323" s="41">
        <f t="shared" si="774"/>
        <v>-2452.0359382162183</v>
      </c>
      <c r="E323" s="41">
        <f t="shared" si="774"/>
        <v>1688.4488694293611</v>
      </c>
      <c r="F323" s="41">
        <f t="shared" si="774"/>
        <v>786.06454502941256</v>
      </c>
      <c r="G323" s="41">
        <f t="shared" si="774"/>
        <v>918.26997716678432</v>
      </c>
      <c r="H323" s="41">
        <f t="shared" si="999"/>
        <v>2184.4080279713103</v>
      </c>
      <c r="I323" s="41">
        <f t="shared" si="999"/>
        <v>-1564.2423240287574</v>
      </c>
      <c r="J323" s="41">
        <f t="shared" si="999"/>
        <v>-766.84972558571212</v>
      </c>
      <c r="K323" s="121">
        <f t="shared" si="999"/>
        <v>-959.67215896698565</v>
      </c>
      <c r="L323" s="126">
        <f t="shared" si="775"/>
        <v>-1679.2952771849637</v>
      </c>
      <c r="M323" s="41">
        <f t="shared" si="775"/>
        <v>274.23530705626638</v>
      </c>
      <c r="N323" s="41">
        <f t="shared" si="775"/>
        <v>-145.68401733966226</v>
      </c>
      <c r="O323" s="41">
        <f t="shared" si="775"/>
        <v>101.7733962390583</v>
      </c>
      <c r="P323" s="41">
        <f t="shared" si="1000"/>
        <v>1411.6673669400552</v>
      </c>
      <c r="Q323" s="41">
        <f t="shared" si="1000"/>
        <v>-1139.9782553168291</v>
      </c>
      <c r="R323" s="41">
        <f t="shared" si="1000"/>
        <v>-559.79448950369556</v>
      </c>
      <c r="S323" s="112">
        <f t="shared" si="1000"/>
        <v>-714.72318468866797</v>
      </c>
      <c r="T323" s="123">
        <f t="shared" si="776"/>
        <v>-1679.2952771849634</v>
      </c>
      <c r="U323" s="41">
        <f t="shared" si="776"/>
        <v>1264.1848007174333</v>
      </c>
      <c r="V323" s="41">
        <f t="shared" si="776"/>
        <v>579.00930894739588</v>
      </c>
      <c r="W323" s="41">
        <f t="shared" si="776"/>
        <v>673.32100288846664</v>
      </c>
      <c r="X323" s="41">
        <f t="shared" si="1001"/>
        <v>1411.6673669400557</v>
      </c>
      <c r="Y323" s="41">
        <f t="shared" si="1001"/>
        <v>-150.02876165566252</v>
      </c>
      <c r="Z323" s="41">
        <f t="shared" si="1001"/>
        <v>164.89883678336261</v>
      </c>
      <c r="AA323" s="41">
        <f t="shared" si="1001"/>
        <v>-143.17557803925959</v>
      </c>
      <c r="AB323" s="53"/>
      <c r="AC323" s="126" t="str">
        <f t="shared" si="777"/>
        <v/>
      </c>
      <c r="AD323" s="41" t="str">
        <f t="shared" si="777"/>
        <v/>
      </c>
      <c r="AE323" s="41">
        <f t="shared" si="777"/>
        <v>786.06454502941256</v>
      </c>
      <c r="AF323" s="41" t="str">
        <f t="shared" si="777"/>
        <v/>
      </c>
      <c r="AG323" s="41" t="str">
        <f t="shared" si="1002"/>
        <v/>
      </c>
      <c r="AH323" s="41" t="str">
        <f t="shared" si="1002"/>
        <v/>
      </c>
      <c r="AI323" s="41">
        <f t="shared" si="1002"/>
        <v>-766.84972558571212</v>
      </c>
      <c r="AJ323" s="112" t="str">
        <f t="shared" si="1002"/>
        <v/>
      </c>
      <c r="AK323" s="126" t="str">
        <f t="shared" si="778"/>
        <v/>
      </c>
      <c r="AL323" s="41" t="str">
        <f t="shared" si="778"/>
        <v/>
      </c>
      <c r="AM323" s="41">
        <f t="shared" si="778"/>
        <v>-145.68401733966226</v>
      </c>
      <c r="AN323" s="41" t="str">
        <f t="shared" si="778"/>
        <v/>
      </c>
      <c r="AO323" s="41" t="str">
        <f t="shared" si="1003"/>
        <v/>
      </c>
      <c r="AP323" s="41" t="str">
        <f t="shared" si="1003"/>
        <v/>
      </c>
      <c r="AQ323" s="41">
        <f t="shared" si="1003"/>
        <v>-559.79448950369556</v>
      </c>
      <c r="AR323" s="112" t="str">
        <f t="shared" si="1003"/>
        <v/>
      </c>
      <c r="AS323" s="123" t="str">
        <f t="shared" si="779"/>
        <v/>
      </c>
      <c r="AT323" s="41" t="str">
        <f t="shared" si="779"/>
        <v/>
      </c>
      <c r="AU323" s="41">
        <f t="shared" si="779"/>
        <v>579.00930894739588</v>
      </c>
      <c r="AV323" s="41" t="str">
        <f t="shared" si="779"/>
        <v/>
      </c>
      <c r="AW323" s="41" t="str">
        <f t="shared" si="779"/>
        <v/>
      </c>
      <c r="AX323" s="41" t="str">
        <f t="shared" si="779"/>
        <v/>
      </c>
      <c r="AY323" s="41">
        <f t="shared" si="1004"/>
        <v>164.89883678336261</v>
      </c>
      <c r="AZ323" s="41" t="str">
        <f t="shared" si="1004"/>
        <v/>
      </c>
      <c r="BA323" s="53"/>
      <c r="BB323" s="147" cm="1">
        <f t="array" ref="BB323:BG323">IFERROR(_xlfn._xlws.SORT(_xlfn.UNIQUE(_xlfn._xlws.FILTER($AC323:$AZ323,ISNUMBER($AC323:$AZ323)),TRUE),,,TRUE),"")</f>
        <v>-766.84972558571212</v>
      </c>
      <c r="BC323" s="51">
        <v>-559.79448950369556</v>
      </c>
      <c r="BD323" s="51">
        <v>-145.68401733966226</v>
      </c>
      <c r="BE323" s="51">
        <v>164.89883678336261</v>
      </c>
      <c r="BF323" s="51">
        <v>579.00930894739588</v>
      </c>
      <c r="BG323" s="51">
        <v>786.06454502941256</v>
      </c>
      <c r="BH323" s="51"/>
      <c r="BI323" s="51"/>
      <c r="BJ323" s="51">
        <f t="shared" si="780"/>
        <v>-35.855341211076052</v>
      </c>
      <c r="BK323" s="51">
        <f t="shared" si="780"/>
        <v>-35.855341211076052</v>
      </c>
      <c r="BL323" s="51">
        <f t="shared" si="780"/>
        <v>-35.855341211076052</v>
      </c>
      <c r="BM323" s="51">
        <f t="shared" si="780"/>
        <v>-35.855341211076052</v>
      </c>
      <c r="BN323" s="51">
        <f t="shared" si="1005"/>
        <v>-35.855341211076052</v>
      </c>
      <c r="BO323" s="51">
        <f t="shared" si="1005"/>
        <v>-35.855341211076052</v>
      </c>
      <c r="BP323" s="51" t="str">
        <f t="shared" si="1005"/>
        <v/>
      </c>
      <c r="BQ323" s="148" t="str">
        <f t="shared" si="1005"/>
        <v/>
      </c>
      <c r="BR323" s="170">
        <f t="shared" si="753"/>
        <v>6</v>
      </c>
      <c r="BS323" s="172">
        <f t="shared" si="754"/>
        <v>207.05523608201656</v>
      </c>
      <c r="BT323" s="172" t="str">
        <f t="shared" si="754"/>
        <v>hole</v>
      </c>
      <c r="BU323" s="172">
        <f t="shared" si="754"/>
        <v>310.58285412302484</v>
      </c>
      <c r="BV323" s="172" t="str">
        <f t="shared" si="754"/>
        <v>hole</v>
      </c>
      <c r="BW323" s="172">
        <f t="shared" si="1036"/>
        <v>207.05523608201668</v>
      </c>
      <c r="BX323" s="172">
        <f t="shared" si="1036"/>
        <v>0</v>
      </c>
      <c r="BY323" s="173">
        <f t="shared" si="1036"/>
        <v>0</v>
      </c>
      <c r="BZ323" s="123" cm="1">
        <f t="array" ref="BZ323">IF(ISEVEN(BR323),SUM(BS323:BY323),SUM(ABS(BS323:BY323)))</f>
        <v>724.69332628705808</v>
      </c>
      <c r="CA323" s="112">
        <f t="shared" si="755"/>
        <v>12069.111331283391</v>
      </c>
      <c r="CB323" s="126">
        <f t="shared" si="756"/>
        <v>-663.32210754470384</v>
      </c>
      <c r="CC323" s="41">
        <f t="shared" si="756"/>
        <v>0</v>
      </c>
      <c r="CD323" s="41">
        <f t="shared" si="756"/>
        <v>9.6074097218501606</v>
      </c>
      <c r="CE323" s="41">
        <f t="shared" si="756"/>
        <v>0</v>
      </c>
      <c r="CF323" s="41">
        <f t="shared" si="1037"/>
        <v>682.53692698840428</v>
      </c>
      <c r="CG323" s="41">
        <f t="shared" si="1037"/>
        <v>0</v>
      </c>
      <c r="CH323" s="112">
        <f t="shared" si="1037"/>
        <v>0</v>
      </c>
      <c r="CI323" s="196">
        <f t="shared" si="757"/>
        <v>9.6074097218503134</v>
      </c>
      <c r="CJ323" s="2">
        <f t="shared" si="758"/>
        <v>-35.855341211076052</v>
      </c>
      <c r="CK323" s="200">
        <f t="shared" ref="CK323" si="1053">(CI323-xc)*COS(RADIANS(p)) + (CJ323-yc)*SIN(RADIANS(p))</f>
        <v>1.2967404927621828E-13</v>
      </c>
      <c r="CL323" s="201">
        <f t="shared" ref="CL323:CL340" si="1054">-(CI323-xc)*SIN(RADIANS(p)) +(CJ323-yc)*COS(RADIANS(p))</f>
        <v>-37.120180696303095</v>
      </c>
      <c r="CN323" s="126">
        <f t="shared" ref="CN323:CN340" si="1055">+C323-yc</f>
        <v>-35.855341211076052</v>
      </c>
      <c r="CO323" s="50">
        <f t="shared" si="762"/>
        <v>1.969008863393692E-3</v>
      </c>
      <c r="CP323" s="40">
        <f t="shared" si="763"/>
        <v>25.493877127755539</v>
      </c>
      <c r="CQ323" s="41">
        <f t="shared" si="764"/>
        <v>307688.44132094085</v>
      </c>
      <c r="CR323" s="41">
        <f t="shared" ref="CR323:CR371" si="1056">+CQ323*COS(RADIANS(p))</f>
        <v>297204.21192252531</v>
      </c>
      <c r="CS323" s="41">
        <f t="shared" ref="CS323:CS371" si="1057">+CQ323*SIN(RADIANS(p))</f>
        <v>79635.628571768902</v>
      </c>
      <c r="CT323" s="41">
        <f t="shared" si="767"/>
        <v>-11032274.050266499</v>
      </c>
      <c r="CU323" s="112">
        <f t="shared" si="768"/>
        <v>1.0326674423558177E-8</v>
      </c>
    </row>
    <row r="324" spans="2:110" x14ac:dyDescent="0.25">
      <c r="B324" s="129">
        <v>47</v>
      </c>
      <c r="C324" s="114">
        <f>+$D$77-(B324-0.5)*$G$270</f>
        <v>-52.509435975711312</v>
      </c>
      <c r="D324" s="41">
        <f t="shared" si="774"/>
        <v>-2514.1898660319043</v>
      </c>
      <c r="E324" s="41">
        <f t="shared" si="774"/>
        <v>1717.2946077157762</v>
      </c>
      <c r="F324" s="41">
        <f t="shared" si="774"/>
        <v>790.52699627226787</v>
      </c>
      <c r="G324" s="41">
        <f t="shared" si="774"/>
        <v>908.65473107131265</v>
      </c>
      <c r="H324" s="41">
        <f t="shared" si="999"/>
        <v>2122.2541001556247</v>
      </c>
      <c r="I324" s="41">
        <f t="shared" si="999"/>
        <v>-1535.3965857423423</v>
      </c>
      <c r="J324" s="41">
        <f t="shared" si="999"/>
        <v>-762.3872743428567</v>
      </c>
      <c r="K324" s="121">
        <f t="shared" si="999"/>
        <v>-969.28740506245731</v>
      </c>
      <c r="L324" s="126">
        <f t="shared" si="775"/>
        <v>-1741.4492050006493</v>
      </c>
      <c r="M324" s="41">
        <f t="shared" si="775"/>
        <v>303.08104534268153</v>
      </c>
      <c r="N324" s="41">
        <f t="shared" si="775"/>
        <v>-141.22156609680684</v>
      </c>
      <c r="O324" s="41">
        <f t="shared" si="775"/>
        <v>92.158150143586596</v>
      </c>
      <c r="P324" s="41">
        <f t="shared" si="1000"/>
        <v>1349.5134391243696</v>
      </c>
      <c r="Q324" s="41">
        <f t="shared" si="1000"/>
        <v>-1111.1325170304142</v>
      </c>
      <c r="R324" s="41">
        <f t="shared" si="1000"/>
        <v>-555.33203826084014</v>
      </c>
      <c r="S324" s="112">
        <f t="shared" si="1000"/>
        <v>-724.33843078413963</v>
      </c>
      <c r="T324" s="123">
        <f t="shared" si="776"/>
        <v>-1741.449205000649</v>
      </c>
      <c r="U324" s="41">
        <f t="shared" si="776"/>
        <v>1293.0305390038482</v>
      </c>
      <c r="V324" s="41">
        <f t="shared" si="776"/>
        <v>583.47176019025119</v>
      </c>
      <c r="W324" s="41">
        <f t="shared" si="776"/>
        <v>663.70575679299486</v>
      </c>
      <c r="X324" s="41">
        <f t="shared" si="1001"/>
        <v>1349.5134391243698</v>
      </c>
      <c r="Y324" s="41">
        <f t="shared" si="1001"/>
        <v>-121.18302336924737</v>
      </c>
      <c r="Z324" s="41">
        <f t="shared" si="1001"/>
        <v>169.36128802621803</v>
      </c>
      <c r="AA324" s="41">
        <f t="shared" si="1001"/>
        <v>-152.79082413473128</v>
      </c>
      <c r="AB324" s="53"/>
      <c r="AC324" s="126" t="str">
        <f t="shared" si="777"/>
        <v/>
      </c>
      <c r="AD324" s="41" t="str">
        <f t="shared" si="777"/>
        <v/>
      </c>
      <c r="AE324" s="41">
        <f t="shared" si="777"/>
        <v>790.52699627226787</v>
      </c>
      <c r="AF324" s="41" t="str">
        <f t="shared" si="777"/>
        <v/>
      </c>
      <c r="AG324" s="41" t="str">
        <f t="shared" si="1002"/>
        <v/>
      </c>
      <c r="AH324" s="41" t="str">
        <f t="shared" si="1002"/>
        <v/>
      </c>
      <c r="AI324" s="41">
        <f t="shared" si="1002"/>
        <v>-762.3872743428567</v>
      </c>
      <c r="AJ324" s="112" t="str">
        <f t="shared" si="1002"/>
        <v/>
      </c>
      <c r="AK324" s="126" t="str">
        <f t="shared" si="778"/>
        <v/>
      </c>
      <c r="AL324" s="41" t="str">
        <f t="shared" si="778"/>
        <v/>
      </c>
      <c r="AM324" s="41">
        <f t="shared" si="778"/>
        <v>-141.22156609680684</v>
      </c>
      <c r="AN324" s="41" t="str">
        <f t="shared" si="778"/>
        <v/>
      </c>
      <c r="AO324" s="41" t="str">
        <f t="shared" si="1003"/>
        <v/>
      </c>
      <c r="AP324" s="41" t="str">
        <f t="shared" si="1003"/>
        <v/>
      </c>
      <c r="AQ324" s="41">
        <f t="shared" si="1003"/>
        <v>-555.33203826084014</v>
      </c>
      <c r="AR324" s="112" t="str">
        <f t="shared" si="1003"/>
        <v/>
      </c>
      <c r="AS324" s="123" t="str">
        <f t="shared" si="779"/>
        <v/>
      </c>
      <c r="AT324" s="41" t="str">
        <f t="shared" si="779"/>
        <v/>
      </c>
      <c r="AU324" s="41">
        <f t="shared" si="779"/>
        <v>583.47176019025119</v>
      </c>
      <c r="AV324" s="41" t="str">
        <f t="shared" si="779"/>
        <v/>
      </c>
      <c r="AW324" s="41" t="str">
        <f t="shared" si="779"/>
        <v/>
      </c>
      <c r="AX324" s="41" t="str">
        <f t="shared" si="779"/>
        <v/>
      </c>
      <c r="AY324" s="41">
        <f t="shared" si="1004"/>
        <v>169.36128802621803</v>
      </c>
      <c r="AZ324" s="41" t="str">
        <f t="shared" si="1004"/>
        <v/>
      </c>
      <c r="BA324" s="53"/>
      <c r="BB324" s="147" cm="1">
        <f t="array" ref="BB324:BG324">IFERROR(_xlfn._xlws.SORT(_xlfn.UNIQUE(_xlfn._xlws.FILTER($AC324:$AZ324,ISNUMBER($AC324:$AZ324)),TRUE),,,TRUE),"")</f>
        <v>-762.3872743428567</v>
      </c>
      <c r="BC324" s="51">
        <v>-555.33203826084014</v>
      </c>
      <c r="BD324" s="51">
        <v>-141.22156609680684</v>
      </c>
      <c r="BE324" s="51">
        <v>169.36128802621803</v>
      </c>
      <c r="BF324" s="51">
        <v>583.47176019025119</v>
      </c>
      <c r="BG324" s="51">
        <v>790.52699627226787</v>
      </c>
      <c r="BH324" s="51"/>
      <c r="BI324" s="51"/>
      <c r="BJ324" s="51">
        <f t="shared" si="780"/>
        <v>-52.509435975711312</v>
      </c>
      <c r="BK324" s="51">
        <f t="shared" si="780"/>
        <v>-52.509435975711312</v>
      </c>
      <c r="BL324" s="51">
        <f t="shared" si="780"/>
        <v>-52.509435975711312</v>
      </c>
      <c r="BM324" s="51">
        <f t="shared" si="780"/>
        <v>-52.509435975711312</v>
      </c>
      <c r="BN324" s="51">
        <f t="shared" si="1005"/>
        <v>-52.509435975711312</v>
      </c>
      <c r="BO324" s="51">
        <f t="shared" si="1005"/>
        <v>-52.509435975711312</v>
      </c>
      <c r="BP324" s="51" t="str">
        <f t="shared" si="1005"/>
        <v/>
      </c>
      <c r="BQ324" s="148" t="str">
        <f t="shared" si="1005"/>
        <v/>
      </c>
      <c r="BR324" s="170">
        <f t="shared" si="753"/>
        <v>6</v>
      </c>
      <c r="BS324" s="172">
        <f t="shared" si="754"/>
        <v>207.05523608201656</v>
      </c>
      <c r="BT324" s="172" t="str">
        <f t="shared" si="754"/>
        <v>hole</v>
      </c>
      <c r="BU324" s="172">
        <f t="shared" si="754"/>
        <v>310.58285412302484</v>
      </c>
      <c r="BV324" s="172" t="str">
        <f t="shared" si="754"/>
        <v>hole</v>
      </c>
      <c r="BW324" s="172">
        <f t="shared" si="1036"/>
        <v>207.05523608201668</v>
      </c>
      <c r="BX324" s="172">
        <f t="shared" si="1036"/>
        <v>0</v>
      </c>
      <c r="BY324" s="173">
        <f t="shared" si="1036"/>
        <v>0</v>
      </c>
      <c r="BZ324" s="123" cm="1">
        <f t="array" ref="BZ324">IF(ISEVEN(BR324),SUM(BS324:BY324),SUM(ABS(BS324:BY324)))</f>
        <v>724.69332628705808</v>
      </c>
      <c r="CA324" s="112">
        <f t="shared" si="755"/>
        <v>12069.111331283391</v>
      </c>
      <c r="CB324" s="126">
        <f t="shared" si="756"/>
        <v>-658.85965630184842</v>
      </c>
      <c r="CC324" s="41">
        <f t="shared" si="756"/>
        <v>0</v>
      </c>
      <c r="CD324" s="41">
        <f t="shared" si="756"/>
        <v>14.069860964705583</v>
      </c>
      <c r="CE324" s="41">
        <f t="shared" si="756"/>
        <v>0</v>
      </c>
      <c r="CF324" s="41">
        <f t="shared" si="1037"/>
        <v>686.99937823125947</v>
      </c>
      <c r="CG324" s="41">
        <f t="shared" si="1037"/>
        <v>0</v>
      </c>
      <c r="CH324" s="112">
        <f t="shared" si="1037"/>
        <v>0</v>
      </c>
      <c r="CI324" s="196">
        <f t="shared" si="757"/>
        <v>14.069860964705668</v>
      </c>
      <c r="CJ324" s="2">
        <f t="shared" si="758"/>
        <v>-52.509435975711312</v>
      </c>
      <c r="CK324" s="200">
        <f t="shared" ref="CK324" si="1058">(CI324-xc)*COS(RADIANS(p)) + (CJ324-yc)*SIN(RADIANS(p))</f>
        <v>7.815970093361102E-14</v>
      </c>
      <c r="CL324" s="201">
        <f t="shared" ref="CL324:CL341" si="1059">-(CI324-xc)*SIN(RADIANS(p)) +(CJ324-yc)*COS(RADIANS(p))</f>
        <v>-54.361768312422228</v>
      </c>
      <c r="CN324" s="126">
        <f t="shared" ref="CN324:CN341" si="1060">+C324-yc</f>
        <v>-52.509435975711312</v>
      </c>
      <c r="CO324" s="50">
        <f t="shared" si="762"/>
        <v>1.9030088633936921E-3</v>
      </c>
      <c r="CP324" s="40">
        <f t="shared" si="763"/>
        <v>25.440028586301327</v>
      </c>
      <c r="CQ324" s="41">
        <f t="shared" si="764"/>
        <v>307038.53727910272</v>
      </c>
      <c r="CR324" s="41">
        <f t="shared" ref="CR324:CR372" si="1061">+CQ324*COS(RADIANS(p))</f>
        <v>296576.45282390423</v>
      </c>
      <c r="CS324" s="41">
        <f t="shared" ref="CS324:CS372" si="1062">+CQ324*SIN(RADIANS(p))</f>
        <v>79467.42102825208</v>
      </c>
      <c r="CT324" s="41">
        <f t="shared" si="767"/>
        <v>-16122420.415333103</v>
      </c>
      <c r="CU324" s="112">
        <f t="shared" si="768"/>
        <v>6.2111498615335339E-9</v>
      </c>
    </row>
    <row r="325" spans="2:110" x14ac:dyDescent="0.25">
      <c r="B325" s="129">
        <v>48</v>
      </c>
      <c r="C325" s="114">
        <f>+$D$77-(B325-0.5)*$G$270</f>
        <v>-69.163530740346573</v>
      </c>
      <c r="D325" s="41">
        <f t="shared" si="774"/>
        <v>-2576.3437938475895</v>
      </c>
      <c r="E325" s="41">
        <f t="shared" si="774"/>
        <v>1746.1403460021913</v>
      </c>
      <c r="F325" s="41">
        <f t="shared" si="774"/>
        <v>794.98944751512329</v>
      </c>
      <c r="G325" s="41">
        <f t="shared" si="774"/>
        <v>899.03948497584099</v>
      </c>
      <c r="H325" s="41">
        <f t="shared" si="999"/>
        <v>2060.100172339939</v>
      </c>
      <c r="I325" s="41">
        <f t="shared" si="999"/>
        <v>-1506.5508474559272</v>
      </c>
      <c r="J325" s="41">
        <f t="shared" si="999"/>
        <v>-757.92482310000139</v>
      </c>
      <c r="K325" s="121">
        <f t="shared" si="999"/>
        <v>-978.90265115792909</v>
      </c>
      <c r="L325" s="126">
        <f t="shared" si="775"/>
        <v>-1803.6031328163349</v>
      </c>
      <c r="M325" s="41">
        <f t="shared" si="775"/>
        <v>331.92678362909663</v>
      </c>
      <c r="N325" s="41">
        <f t="shared" si="775"/>
        <v>-136.75911485395144</v>
      </c>
      <c r="O325" s="41">
        <f t="shared" si="775"/>
        <v>82.542904048114877</v>
      </c>
      <c r="P325" s="41">
        <f t="shared" si="1000"/>
        <v>1287.359511308684</v>
      </c>
      <c r="Q325" s="41">
        <f t="shared" si="1000"/>
        <v>-1082.2867787439989</v>
      </c>
      <c r="R325" s="41">
        <f t="shared" si="1000"/>
        <v>-550.86958701798471</v>
      </c>
      <c r="S325" s="112">
        <f t="shared" si="1000"/>
        <v>-733.95367687961129</v>
      </c>
      <c r="T325" s="123">
        <f t="shared" si="776"/>
        <v>-1803.6031328163347</v>
      </c>
      <c r="U325" s="41">
        <f t="shared" si="776"/>
        <v>1321.8762772902635</v>
      </c>
      <c r="V325" s="41">
        <f t="shared" si="776"/>
        <v>587.93421143310673</v>
      </c>
      <c r="W325" s="41">
        <f t="shared" si="776"/>
        <v>654.0905106975232</v>
      </c>
      <c r="X325" s="41">
        <f t="shared" si="1001"/>
        <v>1287.3595113086842</v>
      </c>
      <c r="Y325" s="41">
        <f t="shared" si="1001"/>
        <v>-92.337285082832267</v>
      </c>
      <c r="Z325" s="41">
        <f t="shared" si="1001"/>
        <v>173.82373926907343</v>
      </c>
      <c r="AA325" s="41">
        <f t="shared" si="1001"/>
        <v>-162.406070230203</v>
      </c>
      <c r="AB325" s="53"/>
      <c r="AC325" s="126" t="str">
        <f t="shared" si="777"/>
        <v/>
      </c>
      <c r="AD325" s="41" t="str">
        <f t="shared" si="777"/>
        <v/>
      </c>
      <c r="AE325" s="41">
        <f t="shared" si="777"/>
        <v>794.98944751512329</v>
      </c>
      <c r="AF325" s="41" t="str">
        <f t="shared" si="777"/>
        <v/>
      </c>
      <c r="AG325" s="41" t="str">
        <f t="shared" si="1002"/>
        <v/>
      </c>
      <c r="AH325" s="41" t="str">
        <f t="shared" si="1002"/>
        <v/>
      </c>
      <c r="AI325" s="41">
        <f t="shared" si="1002"/>
        <v>-757.92482310000139</v>
      </c>
      <c r="AJ325" s="112" t="str">
        <f t="shared" si="1002"/>
        <v/>
      </c>
      <c r="AK325" s="126" t="str">
        <f t="shared" si="778"/>
        <v/>
      </c>
      <c r="AL325" s="41" t="str">
        <f t="shared" si="778"/>
        <v/>
      </c>
      <c r="AM325" s="41">
        <f t="shared" si="778"/>
        <v>-136.75911485395144</v>
      </c>
      <c r="AN325" s="41" t="str">
        <f t="shared" si="778"/>
        <v/>
      </c>
      <c r="AO325" s="41" t="str">
        <f t="shared" si="1003"/>
        <v/>
      </c>
      <c r="AP325" s="41" t="str">
        <f t="shared" si="1003"/>
        <v/>
      </c>
      <c r="AQ325" s="41">
        <f t="shared" si="1003"/>
        <v>-550.86958701798471</v>
      </c>
      <c r="AR325" s="112" t="str">
        <f t="shared" si="1003"/>
        <v/>
      </c>
      <c r="AS325" s="123" t="str">
        <f t="shared" si="779"/>
        <v/>
      </c>
      <c r="AT325" s="41" t="str">
        <f t="shared" si="779"/>
        <v/>
      </c>
      <c r="AU325" s="41">
        <f t="shared" si="779"/>
        <v>587.93421143310673</v>
      </c>
      <c r="AV325" s="41" t="str">
        <f t="shared" si="779"/>
        <v/>
      </c>
      <c r="AW325" s="41" t="str">
        <f t="shared" si="779"/>
        <v/>
      </c>
      <c r="AX325" s="41" t="str">
        <f t="shared" si="779"/>
        <v/>
      </c>
      <c r="AY325" s="41">
        <f t="shared" si="1004"/>
        <v>173.82373926907343</v>
      </c>
      <c r="AZ325" s="41" t="str">
        <f t="shared" si="1004"/>
        <v/>
      </c>
      <c r="BA325" s="53"/>
      <c r="BB325" s="147" cm="1">
        <f t="array" ref="BB325:BG325">IFERROR(_xlfn._xlws.SORT(_xlfn.UNIQUE(_xlfn._xlws.FILTER($AC325:$AZ325,ISNUMBER($AC325:$AZ325)),TRUE),,,TRUE),"")</f>
        <v>-757.92482310000139</v>
      </c>
      <c r="BC325" s="51">
        <v>-550.86958701798471</v>
      </c>
      <c r="BD325" s="51">
        <v>-136.75911485395144</v>
      </c>
      <c r="BE325" s="51">
        <v>173.82373926907343</v>
      </c>
      <c r="BF325" s="51">
        <v>587.93421143310673</v>
      </c>
      <c r="BG325" s="51">
        <v>794.98944751512329</v>
      </c>
      <c r="BH325" s="51"/>
      <c r="BI325" s="51"/>
      <c r="BJ325" s="51">
        <f t="shared" si="780"/>
        <v>-69.163530740346573</v>
      </c>
      <c r="BK325" s="51">
        <f t="shared" si="780"/>
        <v>-69.163530740346573</v>
      </c>
      <c r="BL325" s="51">
        <f t="shared" si="780"/>
        <v>-69.163530740346573</v>
      </c>
      <c r="BM325" s="51">
        <f t="shared" si="780"/>
        <v>-69.163530740346573</v>
      </c>
      <c r="BN325" s="51">
        <f t="shared" si="1005"/>
        <v>-69.163530740346573</v>
      </c>
      <c r="BO325" s="51">
        <f t="shared" si="1005"/>
        <v>-69.163530740346573</v>
      </c>
      <c r="BP325" s="51" t="str">
        <f t="shared" si="1005"/>
        <v/>
      </c>
      <c r="BQ325" s="148" t="str">
        <f t="shared" si="1005"/>
        <v/>
      </c>
      <c r="BR325" s="170">
        <f t="shared" si="753"/>
        <v>6</v>
      </c>
      <c r="BS325" s="172">
        <f t="shared" si="754"/>
        <v>207.05523608201668</v>
      </c>
      <c r="BT325" s="172" t="str">
        <f t="shared" si="754"/>
        <v>hole</v>
      </c>
      <c r="BU325" s="172">
        <f t="shared" si="754"/>
        <v>310.58285412302484</v>
      </c>
      <c r="BV325" s="172" t="str">
        <f t="shared" si="754"/>
        <v>hole</v>
      </c>
      <c r="BW325" s="172">
        <f t="shared" si="1036"/>
        <v>207.05523608201656</v>
      </c>
      <c r="BX325" s="172">
        <f t="shared" si="1036"/>
        <v>0</v>
      </c>
      <c r="BY325" s="173">
        <f t="shared" si="1036"/>
        <v>0</v>
      </c>
      <c r="BZ325" s="123" cm="1">
        <f t="array" ref="BZ325">IF(ISEVEN(BR325),SUM(BS325:BY325),SUM(ABS(BS325:BY325)))</f>
        <v>724.69332628705808</v>
      </c>
      <c r="CA325" s="112">
        <f t="shared" si="755"/>
        <v>12069.111331283391</v>
      </c>
      <c r="CB325" s="126">
        <f t="shared" si="756"/>
        <v>-654.39720505899299</v>
      </c>
      <c r="CC325" s="41">
        <f t="shared" si="756"/>
        <v>0</v>
      </c>
      <c r="CD325" s="41">
        <f t="shared" si="756"/>
        <v>18.532312207560977</v>
      </c>
      <c r="CE325" s="41">
        <f t="shared" si="756"/>
        <v>0</v>
      </c>
      <c r="CF325" s="41">
        <f t="shared" si="1037"/>
        <v>691.46182947411501</v>
      </c>
      <c r="CG325" s="41">
        <f t="shared" si="1037"/>
        <v>0</v>
      </c>
      <c r="CH325" s="112">
        <f t="shared" si="1037"/>
        <v>0</v>
      </c>
      <c r="CI325" s="196">
        <f t="shared" si="757"/>
        <v>18.532312207560903</v>
      </c>
      <c r="CJ325" s="2">
        <f t="shared" si="758"/>
        <v>-69.163530740346573</v>
      </c>
      <c r="CK325" s="200">
        <f t="shared" ref="CK325" si="1063">(CI325-xc)*COS(RADIANS(p)) + (CJ325-yc)*SIN(RADIANS(p))</f>
        <v>-8.8817841970012523E-14</v>
      </c>
      <c r="CL325" s="201">
        <f t="shared" ref="CL325:CL342" si="1064">-(CI325-xc)*SIN(RADIANS(p)) +(CJ325-yc)*COS(RADIANS(p))</f>
        <v>-71.603355928541347</v>
      </c>
      <c r="CN325" s="126">
        <f t="shared" ref="CN325:CN342" si="1065">+C325-yc</f>
        <v>-69.163530740346573</v>
      </c>
      <c r="CO325" s="50">
        <f t="shared" si="762"/>
        <v>1.837008863393692E-3</v>
      </c>
      <c r="CP325" s="40">
        <f t="shared" si="763"/>
        <v>25.330641044847123</v>
      </c>
      <c r="CQ325" s="41">
        <f t="shared" si="764"/>
        <v>305718.32686303661</v>
      </c>
      <c r="CR325" s="41">
        <f t="shared" ref="CR325:CR373" si="1066">+CQ325*COS(RADIANS(p))</f>
        <v>295301.2274868901</v>
      </c>
      <c r="CS325" s="41">
        <f t="shared" ref="CS325:CS373" si="1067">+CQ325*SIN(RADIANS(p))</f>
        <v>79125.725429031445</v>
      </c>
      <c r="CT325" s="41">
        <f t="shared" si="767"/>
        <v>-21144558.897878949</v>
      </c>
      <c r="CU325" s="112">
        <f t="shared" si="768"/>
        <v>-7.0277761769183165E-9</v>
      </c>
    </row>
    <row r="326" spans="2:110" x14ac:dyDescent="0.25">
      <c r="B326" s="129">
        <v>49</v>
      </c>
      <c r="C326" s="114">
        <f>+$D$77-(B326-0.5)*$G$270</f>
        <v>-85.81762550498172</v>
      </c>
      <c r="D326" s="41">
        <f t="shared" si="774"/>
        <v>-2638.4977216632751</v>
      </c>
      <c r="E326" s="41">
        <f t="shared" si="774"/>
        <v>1774.9860842886062</v>
      </c>
      <c r="F326" s="41">
        <f t="shared" si="774"/>
        <v>799.45189875797871</v>
      </c>
      <c r="G326" s="41">
        <f t="shared" si="774"/>
        <v>889.42423888036933</v>
      </c>
      <c r="H326" s="41">
        <f t="shared" si="999"/>
        <v>1997.9462445242536</v>
      </c>
      <c r="I326" s="41">
        <f t="shared" si="999"/>
        <v>-1477.7051091695123</v>
      </c>
      <c r="J326" s="41">
        <f t="shared" si="999"/>
        <v>-753.46237185714597</v>
      </c>
      <c r="K326" s="121">
        <f t="shared" si="999"/>
        <v>-988.51789725340075</v>
      </c>
      <c r="L326" s="126">
        <f t="shared" si="775"/>
        <v>-1865.7570606320201</v>
      </c>
      <c r="M326" s="41">
        <f t="shared" si="775"/>
        <v>360.77252191551156</v>
      </c>
      <c r="N326" s="41">
        <f t="shared" si="775"/>
        <v>-132.29666361109608</v>
      </c>
      <c r="O326" s="41">
        <f t="shared" si="775"/>
        <v>72.92765795264323</v>
      </c>
      <c r="P326" s="41">
        <f t="shared" si="1000"/>
        <v>1225.2055834929988</v>
      </c>
      <c r="Q326" s="41">
        <f t="shared" si="1000"/>
        <v>-1053.441040457584</v>
      </c>
      <c r="R326" s="41">
        <f t="shared" si="1000"/>
        <v>-546.40713577512929</v>
      </c>
      <c r="S326" s="112">
        <f t="shared" si="1000"/>
        <v>-743.56892297508296</v>
      </c>
      <c r="T326" s="123">
        <f t="shared" si="776"/>
        <v>-1865.7570606320198</v>
      </c>
      <c r="U326" s="41">
        <f t="shared" si="776"/>
        <v>1350.7220155766784</v>
      </c>
      <c r="V326" s="41">
        <f t="shared" si="776"/>
        <v>592.39666267596215</v>
      </c>
      <c r="W326" s="41">
        <f t="shared" si="776"/>
        <v>644.47526460205154</v>
      </c>
      <c r="X326" s="41">
        <f t="shared" si="1001"/>
        <v>1225.205583492999</v>
      </c>
      <c r="Y326" s="41">
        <f t="shared" si="1001"/>
        <v>-63.491546796417325</v>
      </c>
      <c r="Z326" s="41">
        <f t="shared" si="1001"/>
        <v>178.28619051192879</v>
      </c>
      <c r="AA326" s="41">
        <f t="shared" si="1001"/>
        <v>-172.02131632567466</v>
      </c>
      <c r="AB326" s="53"/>
      <c r="AC326" s="126" t="str">
        <f t="shared" si="777"/>
        <v/>
      </c>
      <c r="AD326" s="41" t="str">
        <f t="shared" si="777"/>
        <v/>
      </c>
      <c r="AE326" s="41">
        <f t="shared" si="777"/>
        <v>799.45189875797871</v>
      </c>
      <c r="AF326" s="41" t="str">
        <f t="shared" si="777"/>
        <v/>
      </c>
      <c r="AG326" s="41" t="str">
        <f t="shared" si="1002"/>
        <v/>
      </c>
      <c r="AH326" s="41" t="str">
        <f t="shared" si="1002"/>
        <v/>
      </c>
      <c r="AI326" s="41">
        <f t="shared" si="1002"/>
        <v>-753.46237185714597</v>
      </c>
      <c r="AJ326" s="112" t="str">
        <f t="shared" si="1002"/>
        <v/>
      </c>
      <c r="AK326" s="126" t="str">
        <f t="shared" si="778"/>
        <v/>
      </c>
      <c r="AL326" s="41" t="str">
        <f t="shared" si="778"/>
        <v/>
      </c>
      <c r="AM326" s="41">
        <f t="shared" si="778"/>
        <v>-132.29666361109608</v>
      </c>
      <c r="AN326" s="41" t="str">
        <f t="shared" si="778"/>
        <v/>
      </c>
      <c r="AO326" s="41" t="str">
        <f t="shared" si="1003"/>
        <v/>
      </c>
      <c r="AP326" s="41" t="str">
        <f t="shared" si="1003"/>
        <v/>
      </c>
      <c r="AQ326" s="41">
        <f t="shared" si="1003"/>
        <v>-546.40713577512929</v>
      </c>
      <c r="AR326" s="112" t="str">
        <f t="shared" si="1003"/>
        <v/>
      </c>
      <c r="AS326" s="123" t="str">
        <f t="shared" si="779"/>
        <v/>
      </c>
      <c r="AT326" s="41" t="str">
        <f t="shared" si="779"/>
        <v/>
      </c>
      <c r="AU326" s="41">
        <f t="shared" si="779"/>
        <v>592.39666267596215</v>
      </c>
      <c r="AV326" s="41" t="str">
        <f t="shared" si="779"/>
        <v/>
      </c>
      <c r="AW326" s="41" t="str">
        <f t="shared" si="779"/>
        <v/>
      </c>
      <c r="AX326" s="41" t="str">
        <f t="shared" si="779"/>
        <v/>
      </c>
      <c r="AY326" s="41">
        <f t="shared" si="1004"/>
        <v>178.28619051192879</v>
      </c>
      <c r="AZ326" s="41" t="str">
        <f t="shared" si="1004"/>
        <v/>
      </c>
      <c r="BA326" s="53"/>
      <c r="BB326" s="147" cm="1">
        <f t="array" ref="BB326:BG326">IFERROR(_xlfn._xlws.SORT(_xlfn.UNIQUE(_xlfn._xlws.FILTER($AC326:$AZ326,ISNUMBER($AC326:$AZ326)),TRUE),,,TRUE),"")</f>
        <v>-753.46237185714597</v>
      </c>
      <c r="BC326" s="51">
        <v>-546.40713577512929</v>
      </c>
      <c r="BD326" s="51">
        <v>-132.29666361109608</v>
      </c>
      <c r="BE326" s="51">
        <v>178.28619051192879</v>
      </c>
      <c r="BF326" s="51">
        <v>592.39666267596215</v>
      </c>
      <c r="BG326" s="51">
        <v>799.45189875797871</v>
      </c>
      <c r="BH326" s="51"/>
      <c r="BI326" s="51"/>
      <c r="BJ326" s="51">
        <f t="shared" si="780"/>
        <v>-85.81762550498172</v>
      </c>
      <c r="BK326" s="51">
        <f t="shared" si="780"/>
        <v>-85.81762550498172</v>
      </c>
      <c r="BL326" s="51">
        <f t="shared" si="780"/>
        <v>-85.81762550498172</v>
      </c>
      <c r="BM326" s="51">
        <f t="shared" si="780"/>
        <v>-85.81762550498172</v>
      </c>
      <c r="BN326" s="51">
        <f t="shared" si="1005"/>
        <v>-85.81762550498172</v>
      </c>
      <c r="BO326" s="51">
        <f t="shared" si="1005"/>
        <v>-85.81762550498172</v>
      </c>
      <c r="BP326" s="51" t="str">
        <f t="shared" si="1005"/>
        <v/>
      </c>
      <c r="BQ326" s="148" t="str">
        <f t="shared" si="1005"/>
        <v/>
      </c>
      <c r="BR326" s="170">
        <f t="shared" si="753"/>
        <v>6</v>
      </c>
      <c r="BS326" s="172">
        <f t="shared" si="754"/>
        <v>207.05523608201668</v>
      </c>
      <c r="BT326" s="172" t="str">
        <f t="shared" si="754"/>
        <v>hole</v>
      </c>
      <c r="BU326" s="172">
        <f t="shared" si="754"/>
        <v>310.58285412302484</v>
      </c>
      <c r="BV326" s="172" t="str">
        <f t="shared" si="754"/>
        <v>hole</v>
      </c>
      <c r="BW326" s="172">
        <f t="shared" si="1036"/>
        <v>207.05523608201656</v>
      </c>
      <c r="BX326" s="172">
        <f t="shared" si="1036"/>
        <v>0</v>
      </c>
      <c r="BY326" s="173">
        <f t="shared" si="1036"/>
        <v>0</v>
      </c>
      <c r="BZ326" s="123" cm="1">
        <f t="array" ref="BZ326">IF(ISEVEN(BR326),SUM(BS326:BY326),SUM(ABS(BS326:BY326)))</f>
        <v>724.69332628705808</v>
      </c>
      <c r="CA326" s="112">
        <f t="shared" si="755"/>
        <v>12069.111331283391</v>
      </c>
      <c r="CB326" s="126">
        <f t="shared" si="756"/>
        <v>-649.93475381613757</v>
      </c>
      <c r="CC326" s="41">
        <f t="shared" si="756"/>
        <v>0</v>
      </c>
      <c r="CD326" s="41">
        <f t="shared" si="756"/>
        <v>22.994763450416343</v>
      </c>
      <c r="CE326" s="41">
        <f t="shared" si="756"/>
        <v>0</v>
      </c>
      <c r="CF326" s="41">
        <f t="shared" si="1037"/>
        <v>695.92428071697043</v>
      </c>
      <c r="CG326" s="41">
        <f t="shared" si="1037"/>
        <v>0</v>
      </c>
      <c r="CH326" s="112">
        <f t="shared" si="1037"/>
        <v>0</v>
      </c>
      <c r="CI326" s="196">
        <f t="shared" si="757"/>
        <v>22.994763450416318</v>
      </c>
      <c r="CJ326" s="2">
        <f t="shared" si="758"/>
        <v>-85.81762550498172</v>
      </c>
      <c r="CK326" s="200">
        <f t="shared" ref="CK326" si="1068">(CI326-xc)*COS(RADIANS(p)) + (CJ326-yc)*SIN(RADIANS(p))</f>
        <v>-4.9737991503207013E-14</v>
      </c>
      <c r="CL326" s="201">
        <f t="shared" ref="CL326:CL343" si="1069">-(CI326-xc)*SIN(RADIANS(p)) +(CJ326-yc)*COS(RADIANS(p))</f>
        <v>-88.844943544660396</v>
      </c>
      <c r="CN326" s="126">
        <f t="shared" ref="CN326:CN343" si="1070">+C326-yc</f>
        <v>-85.81762550498172</v>
      </c>
      <c r="CO326" s="50">
        <f t="shared" si="762"/>
        <v>1.7710088633936924E-3</v>
      </c>
      <c r="CP326" s="40">
        <f t="shared" si="763"/>
        <v>25.165714503392913</v>
      </c>
      <c r="CQ326" s="41">
        <f t="shared" si="764"/>
        <v>303727.81007274217</v>
      </c>
      <c r="CR326" s="41">
        <f t="shared" ref="CR326:CR374" si="1071">+CQ326*COS(RADIANS(p))</f>
        <v>293378.5359114827</v>
      </c>
      <c r="CS326" s="41">
        <f t="shared" ref="CS326:CS374" si="1072">+CQ326*SIN(RADIANS(p))</f>
        <v>78610.54177410691</v>
      </c>
      <c r="CT326" s="41">
        <f t="shared" si="767"/>
        <v>-26065199.460270803</v>
      </c>
      <c r="CU326" s="112">
        <f t="shared" si="768"/>
        <v>-3.9099304588230295E-9</v>
      </c>
    </row>
    <row r="327" spans="2:110" x14ac:dyDescent="0.25">
      <c r="B327" s="129">
        <v>50</v>
      </c>
      <c r="C327" s="114">
        <f>+$D$77-(B327-0.5)*$G$270</f>
        <v>-102.47172026961698</v>
      </c>
      <c r="D327" s="41">
        <f t="shared" si="774"/>
        <v>-2700.6516494789607</v>
      </c>
      <c r="E327" s="41">
        <f t="shared" si="774"/>
        <v>1803.8318225750215</v>
      </c>
      <c r="F327" s="41">
        <f t="shared" si="774"/>
        <v>803.91435000083402</v>
      </c>
      <c r="G327" s="41">
        <f t="shared" si="774"/>
        <v>879.80899278489767</v>
      </c>
      <c r="H327" s="41">
        <f t="shared" si="999"/>
        <v>1935.7923167085683</v>
      </c>
      <c r="I327" s="41">
        <f t="shared" si="999"/>
        <v>-1448.859370883097</v>
      </c>
      <c r="J327" s="41">
        <f t="shared" si="999"/>
        <v>-748.99992061429055</v>
      </c>
      <c r="K327" s="121">
        <f t="shared" si="999"/>
        <v>-998.13314334887241</v>
      </c>
      <c r="L327" s="126">
        <f t="shared" si="775"/>
        <v>-1927.9109884477059</v>
      </c>
      <c r="M327" s="41">
        <f t="shared" si="775"/>
        <v>389.61826020192666</v>
      </c>
      <c r="N327" s="41">
        <f t="shared" si="775"/>
        <v>-127.83421236824067</v>
      </c>
      <c r="O327" s="41">
        <f t="shared" si="775"/>
        <v>63.312411857171533</v>
      </c>
      <c r="P327" s="41">
        <f t="shared" si="1000"/>
        <v>1163.0516556773132</v>
      </c>
      <c r="Q327" s="41">
        <f t="shared" si="1000"/>
        <v>-1024.5953021711689</v>
      </c>
      <c r="R327" s="41">
        <f t="shared" si="1000"/>
        <v>-541.94468453227387</v>
      </c>
      <c r="S327" s="112">
        <f t="shared" si="1000"/>
        <v>-753.18416907055462</v>
      </c>
      <c r="T327" s="123">
        <f t="shared" si="776"/>
        <v>-1927.9109884477054</v>
      </c>
      <c r="U327" s="41">
        <f t="shared" si="776"/>
        <v>1379.5677538630935</v>
      </c>
      <c r="V327" s="41">
        <f t="shared" si="776"/>
        <v>596.85911391881746</v>
      </c>
      <c r="W327" s="41">
        <f t="shared" si="776"/>
        <v>634.86001850657988</v>
      </c>
      <c r="X327" s="41">
        <f t="shared" si="1001"/>
        <v>1163.0516556773134</v>
      </c>
      <c r="Y327" s="41">
        <f t="shared" si="1001"/>
        <v>-34.645808510002205</v>
      </c>
      <c r="Z327" s="41">
        <f t="shared" si="1001"/>
        <v>182.74864175478422</v>
      </c>
      <c r="AA327" s="41">
        <f t="shared" si="1001"/>
        <v>-181.63656242114635</v>
      </c>
      <c r="AB327" s="53"/>
      <c r="AC327" s="126" t="str">
        <f t="shared" si="777"/>
        <v/>
      </c>
      <c r="AD327" s="41" t="str">
        <f t="shared" si="777"/>
        <v/>
      </c>
      <c r="AE327" s="41">
        <f t="shared" si="777"/>
        <v>803.91435000083402</v>
      </c>
      <c r="AF327" s="41" t="str">
        <f t="shared" si="777"/>
        <v/>
      </c>
      <c r="AG327" s="41" t="str">
        <f t="shared" si="1002"/>
        <v/>
      </c>
      <c r="AH327" s="41" t="str">
        <f t="shared" si="1002"/>
        <v/>
      </c>
      <c r="AI327" s="41">
        <f t="shared" si="1002"/>
        <v>-748.99992061429055</v>
      </c>
      <c r="AJ327" s="112" t="str">
        <f t="shared" si="1002"/>
        <v/>
      </c>
      <c r="AK327" s="126" t="str">
        <f t="shared" si="778"/>
        <v/>
      </c>
      <c r="AL327" s="41" t="str">
        <f t="shared" si="778"/>
        <v/>
      </c>
      <c r="AM327" s="41">
        <f t="shared" si="778"/>
        <v>-127.83421236824067</v>
      </c>
      <c r="AN327" s="41" t="str">
        <f t="shared" si="778"/>
        <v/>
      </c>
      <c r="AO327" s="41" t="str">
        <f t="shared" si="1003"/>
        <v/>
      </c>
      <c r="AP327" s="41" t="str">
        <f t="shared" si="1003"/>
        <v/>
      </c>
      <c r="AQ327" s="41">
        <f t="shared" si="1003"/>
        <v>-541.94468453227387</v>
      </c>
      <c r="AR327" s="112" t="str">
        <f t="shared" si="1003"/>
        <v/>
      </c>
      <c r="AS327" s="123" t="str">
        <f t="shared" si="779"/>
        <v/>
      </c>
      <c r="AT327" s="41" t="str">
        <f t="shared" si="779"/>
        <v/>
      </c>
      <c r="AU327" s="41">
        <f t="shared" si="779"/>
        <v>596.85911391881746</v>
      </c>
      <c r="AV327" s="41" t="str">
        <f t="shared" si="779"/>
        <v/>
      </c>
      <c r="AW327" s="41" t="str">
        <f t="shared" si="779"/>
        <v/>
      </c>
      <c r="AX327" s="41" t="str">
        <f t="shared" si="779"/>
        <v/>
      </c>
      <c r="AY327" s="41">
        <f t="shared" si="1004"/>
        <v>182.74864175478422</v>
      </c>
      <c r="AZ327" s="41" t="str">
        <f t="shared" si="1004"/>
        <v/>
      </c>
      <c r="BA327" s="53"/>
      <c r="BB327" s="147" cm="1">
        <f t="array" ref="BB327:BG327">IFERROR(_xlfn._xlws.SORT(_xlfn.UNIQUE(_xlfn._xlws.FILTER($AC327:$AZ327,ISNUMBER($AC327:$AZ327)),TRUE),,,TRUE),"")</f>
        <v>-748.99992061429055</v>
      </c>
      <c r="BC327" s="51">
        <v>-541.94468453227387</v>
      </c>
      <c r="BD327" s="51">
        <v>-127.83421236824067</v>
      </c>
      <c r="BE327" s="51">
        <v>182.74864175478422</v>
      </c>
      <c r="BF327" s="51">
        <v>596.85911391881746</v>
      </c>
      <c r="BG327" s="51">
        <v>803.91435000083402</v>
      </c>
      <c r="BH327" s="51"/>
      <c r="BI327" s="51"/>
      <c r="BJ327" s="51">
        <f t="shared" si="780"/>
        <v>-102.47172026961698</v>
      </c>
      <c r="BK327" s="51">
        <f t="shared" si="780"/>
        <v>-102.47172026961698</v>
      </c>
      <c r="BL327" s="51">
        <f t="shared" si="780"/>
        <v>-102.47172026961698</v>
      </c>
      <c r="BM327" s="51">
        <f t="shared" si="780"/>
        <v>-102.47172026961698</v>
      </c>
      <c r="BN327" s="51">
        <f t="shared" si="1005"/>
        <v>-102.47172026961698</v>
      </c>
      <c r="BO327" s="51">
        <f t="shared" si="1005"/>
        <v>-102.47172026961698</v>
      </c>
      <c r="BP327" s="51" t="str">
        <f t="shared" si="1005"/>
        <v/>
      </c>
      <c r="BQ327" s="148" t="str">
        <f t="shared" si="1005"/>
        <v/>
      </c>
      <c r="BR327" s="170">
        <f t="shared" si="753"/>
        <v>6</v>
      </c>
      <c r="BS327" s="172">
        <f t="shared" si="754"/>
        <v>207.05523608201668</v>
      </c>
      <c r="BT327" s="172" t="str">
        <f t="shared" si="754"/>
        <v>hole</v>
      </c>
      <c r="BU327" s="172">
        <f t="shared" si="754"/>
        <v>310.5828541230249</v>
      </c>
      <c r="BV327" s="172" t="str">
        <f t="shared" si="754"/>
        <v>hole</v>
      </c>
      <c r="BW327" s="172">
        <f t="shared" si="1036"/>
        <v>207.05523608201656</v>
      </c>
      <c r="BX327" s="172">
        <f t="shared" si="1036"/>
        <v>0</v>
      </c>
      <c r="BY327" s="173">
        <f t="shared" si="1036"/>
        <v>0</v>
      </c>
      <c r="BZ327" s="123" cm="1">
        <f t="array" ref="BZ327">IF(ISEVEN(BR327),SUM(BS327:BY327),SUM(ABS(BS327:BY327)))</f>
        <v>724.6933262870582</v>
      </c>
      <c r="CA327" s="112">
        <f t="shared" si="755"/>
        <v>12069.111331283393</v>
      </c>
      <c r="CB327" s="126">
        <f t="shared" si="756"/>
        <v>-645.47230257328215</v>
      </c>
      <c r="CC327" s="41">
        <f t="shared" si="756"/>
        <v>0</v>
      </c>
      <c r="CD327" s="41">
        <f t="shared" si="756"/>
        <v>27.45721469327178</v>
      </c>
      <c r="CE327" s="41">
        <f t="shared" si="756"/>
        <v>0</v>
      </c>
      <c r="CF327" s="41">
        <f t="shared" si="1037"/>
        <v>700.38673195982574</v>
      </c>
      <c r="CG327" s="41">
        <f t="shared" si="1037"/>
        <v>0</v>
      </c>
      <c r="CH327" s="112">
        <f t="shared" si="1037"/>
        <v>0</v>
      </c>
      <c r="CI327" s="196">
        <f t="shared" si="757"/>
        <v>27.45721469327167</v>
      </c>
      <c r="CJ327" s="2">
        <f t="shared" si="758"/>
        <v>-102.47172026961698</v>
      </c>
      <c r="CK327" s="200">
        <f t="shared" ref="CK327" si="1073">(CI327-xc)*COS(RADIANS(p)) + (CJ327-yc)*SIN(RADIANS(p))</f>
        <v>-9.9475983006414026E-14</v>
      </c>
      <c r="CL327" s="201">
        <f t="shared" ref="CL327:CL344" si="1074">-(CI327-xc)*SIN(RADIANS(p)) +(CJ327-yc)*COS(RADIANS(p))</f>
        <v>-106.08653116077953</v>
      </c>
      <c r="CN327" s="126">
        <f t="shared" ref="CN327:CN344" si="1075">+C327-yc</f>
        <v>-102.47172026961698</v>
      </c>
      <c r="CO327" s="50">
        <f t="shared" si="762"/>
        <v>1.7050088633936923E-3</v>
      </c>
      <c r="CP327" s="40">
        <f t="shared" si="763"/>
        <v>24.945248961938706</v>
      </c>
      <c r="CQ327" s="41">
        <f t="shared" si="764"/>
        <v>301066.98690821975</v>
      </c>
      <c r="CR327" s="41">
        <f t="shared" ref="CR327:CR375" si="1076">+CQ327*COS(RADIANS(p))</f>
        <v>290808.37809768226</v>
      </c>
      <c r="CS327" s="41">
        <f t="shared" ref="CS327:CS375" si="1077">+CQ327*SIN(RADIANS(p))</f>
        <v>77921.870063478549</v>
      </c>
      <c r="CT327" s="41">
        <f t="shared" si="767"/>
        <v>-30850852.064875524</v>
      </c>
      <c r="CU327" s="112">
        <f t="shared" si="768"/>
        <v>-7.7513546222625934E-9</v>
      </c>
    </row>
    <row r="330" spans="2:110" s="281" customFormat="1" x14ac:dyDescent="0.25">
      <c r="D330" s="282"/>
      <c r="E330" s="283"/>
      <c r="G330" s="283"/>
      <c r="H330" s="283"/>
      <c r="I330" s="284"/>
      <c r="J330" s="284"/>
      <c r="K330" s="284"/>
      <c r="L330" s="284"/>
      <c r="M330" s="285"/>
    </row>
    <row r="331" spans="2:110" ht="16.5" thickBot="1" x14ac:dyDescent="0.3">
      <c r="C331" s="278" t="s">
        <v>157</v>
      </c>
      <c r="D331" s="178"/>
      <c r="E331" s="86"/>
      <c r="G331" s="86"/>
      <c r="H331" s="86"/>
      <c r="I331" s="8"/>
      <c r="J331" s="8"/>
      <c r="K331" s="8"/>
      <c r="L331" s="8"/>
      <c r="M331" s="179"/>
    </row>
    <row r="332" spans="2:110" ht="17.25" thickTop="1" thickBot="1" x14ac:dyDescent="0.3">
      <c r="C332" s="11" t="s">
        <v>70</v>
      </c>
      <c r="D332" s="12"/>
      <c r="E332" s="12"/>
      <c r="F332" s="186" t="s">
        <v>17</v>
      </c>
      <c r="G332" s="187">
        <f>INDEX(D$71:U$71,MATCH(MIN(D$73:U$73),D$73:U$73,0))</f>
        <v>6</v>
      </c>
      <c r="H332" s="181"/>
      <c r="I332" s="8"/>
      <c r="J332" s="8"/>
      <c r="K332" s="8"/>
      <c r="L332" s="8"/>
      <c r="M332" s="179"/>
      <c r="O332" s="180" t="s">
        <v>158</v>
      </c>
    </row>
    <row r="333" spans="2:110" ht="15.75" thickTop="1" x14ac:dyDescent="0.25">
      <c r="C333" s="13" t="s">
        <v>71</v>
      </c>
      <c r="E333" t="s">
        <v>9</v>
      </c>
      <c r="F333" s="7" t="s">
        <v>17</v>
      </c>
      <c r="G333" s="86">
        <f>+MIN(D$73:U$73)</f>
        <v>-615.46830597421456</v>
      </c>
      <c r="H333" s="182"/>
      <c r="I333" s="8"/>
      <c r="L333" t="s">
        <v>97</v>
      </c>
      <c r="N333" s="179"/>
      <c r="O333" s="18"/>
      <c r="P333" s="19" t="s">
        <v>129</v>
      </c>
      <c r="Q333" s="279" t="s">
        <v>23</v>
      </c>
      <c r="R333" s="20" t="s">
        <v>142</v>
      </c>
    </row>
    <row r="334" spans="2:110" x14ac:dyDescent="0.25">
      <c r="C334" s="13"/>
      <c r="E334" t="s">
        <v>143</v>
      </c>
      <c r="F334" s="7" t="s">
        <v>17</v>
      </c>
      <c r="G334" s="86">
        <f>+$D$77-G333</f>
        <v>1337.3742765540419</v>
      </c>
      <c r="H334" s="182"/>
      <c r="I334" t="s">
        <v>148</v>
      </c>
      <c r="L334" s="23" t="s">
        <v>15</v>
      </c>
      <c r="M334" s="25" t="s">
        <v>9</v>
      </c>
      <c r="N334" s="179"/>
      <c r="O334" s="289" t="s">
        <v>11</v>
      </c>
      <c r="P334" s="286">
        <f>+CQ344/10^3</f>
        <v>10746.221015015832</v>
      </c>
      <c r="Q334" s="287">
        <f>+DE344/10^3</f>
        <v>1340.3732130462015</v>
      </c>
      <c r="R334" s="288">
        <f>+P334+Q334</f>
        <v>12086.594228062033</v>
      </c>
      <c r="V334" s="2"/>
      <c r="W334" s="2"/>
    </row>
    <row r="335" spans="2:110" ht="15.75" thickBot="1" x14ac:dyDescent="0.3">
      <c r="C335" s="13"/>
      <c r="E335" t="s">
        <v>25</v>
      </c>
      <c r="F335" s="7" t="s">
        <v>17</v>
      </c>
      <c r="G335" s="294">
        <f>ecu/(ecu+0.005)*G334</f>
        <v>531.72712200341425</v>
      </c>
      <c r="H335" s="182"/>
      <c r="I335" t="s">
        <v>149</v>
      </c>
      <c r="L335" s="188">
        <f>E294</f>
        <v>851.92245912332407</v>
      </c>
      <c r="M335" s="189">
        <f>+G333</f>
        <v>-615.46830597421456</v>
      </c>
      <c r="N335" s="179"/>
      <c r="O335" s="289" t="s">
        <v>13</v>
      </c>
      <c r="P335" s="286">
        <f>+SQRT(P336^2 +P337^2)</f>
        <v>4247.6836123723806</v>
      </c>
      <c r="Q335" s="286">
        <f t="shared" ref="Q335:R335" si="1078">+SQRT(Q336^2 +Q337^2)</f>
        <v>1688.7979190259464</v>
      </c>
      <c r="R335" s="288">
        <f t="shared" si="1078"/>
        <v>5936.0656306064475</v>
      </c>
      <c r="V335" s="2"/>
      <c r="W335" s="2"/>
    </row>
    <row r="336" spans="2:110" ht="15.75" thickTop="1" x14ac:dyDescent="0.25">
      <c r="C336" s="183" t="s">
        <v>72</v>
      </c>
      <c r="D336" s="179"/>
      <c r="F336" s="7" t="s">
        <v>17</v>
      </c>
      <c r="G336" s="61">
        <v>50</v>
      </c>
      <c r="H336" s="182"/>
      <c r="I336" s="290" t="s">
        <v>146</v>
      </c>
      <c r="J336" s="291">
        <f>+ecu*(G335-h/2)/G335</f>
        <v>1.4381427445906301E-3</v>
      </c>
      <c r="L336" s="190">
        <f>+D294</f>
        <v>-649.57203156133687</v>
      </c>
      <c r="M336" s="157">
        <f>+G333</f>
        <v>-615.46830597421456</v>
      </c>
      <c r="O336" s="21" t="s">
        <v>126</v>
      </c>
      <c r="P336" s="62">
        <f>+CT344/10^6</f>
        <v>4236.4903392542974</v>
      </c>
      <c r="Q336" s="280">
        <f>+DJ344/10^6</f>
        <v>1680.5537806630357</v>
      </c>
      <c r="R336" s="100">
        <f t="shared" ref="R336" si="1079">+P336+Q336</f>
        <v>5917.0441199173329</v>
      </c>
      <c r="CN336" s="70" t="s">
        <v>101</v>
      </c>
      <c r="CO336" s="71"/>
      <c r="CP336" s="71"/>
      <c r="CQ336" s="71"/>
      <c r="CR336" s="71" t="s">
        <v>102</v>
      </c>
      <c r="CS336" s="71"/>
      <c r="CT336" s="72"/>
      <c r="CW336" s="70" t="s">
        <v>101</v>
      </c>
      <c r="CX336" s="71"/>
      <c r="CY336" s="71"/>
      <c r="CZ336" s="71"/>
      <c r="DA336" s="71"/>
      <c r="DB336" s="71" t="s">
        <v>105</v>
      </c>
      <c r="DC336" s="71"/>
      <c r="DD336" s="71"/>
      <c r="DE336" s="71"/>
      <c r="DF336" s="72"/>
    </row>
    <row r="337" spans="2:116" ht="15.75" thickBot="1" x14ac:dyDescent="0.3">
      <c r="C337" s="15" t="s">
        <v>73</v>
      </c>
      <c r="D337" s="16"/>
      <c r="E337" s="16"/>
      <c r="F337" s="184" t="s">
        <v>17</v>
      </c>
      <c r="G337" s="185">
        <f>G335/G336</f>
        <v>10.634542440068286</v>
      </c>
      <c r="H337" s="17"/>
      <c r="I337" s="292" t="s">
        <v>147</v>
      </c>
      <c r="J337" s="293">
        <f>+ecu/G335</f>
        <v>6.2061908513645663E-6</v>
      </c>
      <c r="O337" s="22" t="s">
        <v>127</v>
      </c>
      <c r="P337" s="89">
        <f>+CU344/10^6</f>
        <v>308.16501459750378</v>
      </c>
      <c r="Q337" s="277">
        <f>+DK344/10^6</f>
        <v>166.66553814614522</v>
      </c>
      <c r="R337" s="101">
        <f>+P337+Q337</f>
        <v>474.83055274364904</v>
      </c>
      <c r="CN337" s="154" t="s">
        <v>103</v>
      </c>
      <c r="CO337" s="205"/>
      <c r="CP337" s="205"/>
      <c r="CQ337" s="205"/>
      <c r="CR337" s="205"/>
      <c r="CS337" s="205"/>
      <c r="CT337" s="191"/>
      <c r="CW337" s="154" t="s">
        <v>106</v>
      </c>
      <c r="CX337" s="205"/>
      <c r="CY337" s="205"/>
      <c r="CZ337" s="205"/>
      <c r="DA337" s="205"/>
      <c r="DB337" s="205"/>
      <c r="DC337" s="205"/>
      <c r="DD337" s="205"/>
      <c r="DE337" s="205"/>
      <c r="DF337" s="191"/>
    </row>
    <row r="338" spans="2:116" ht="15.75" thickTop="1" x14ac:dyDescent="0.25">
      <c r="CN338" s="154" t="s">
        <v>104</v>
      </c>
      <c r="CO338" s="205"/>
      <c r="CP338" s="205"/>
      <c r="CQ338" s="205"/>
      <c r="CR338" s="205"/>
      <c r="CS338" s="205"/>
      <c r="CT338" s="191"/>
      <c r="CW338" s="154" t="s">
        <v>104</v>
      </c>
      <c r="CX338" s="205"/>
      <c r="CY338" s="205"/>
      <c r="CZ338" s="205"/>
      <c r="DA338" s="205"/>
      <c r="DB338" s="205" t="s">
        <v>107</v>
      </c>
      <c r="DC338" s="205"/>
      <c r="DD338" s="205"/>
      <c r="DE338" s="205"/>
      <c r="DF338" s="191"/>
    </row>
    <row r="339" spans="2:116" x14ac:dyDescent="0.25">
      <c r="D339" s="5" t="s">
        <v>82</v>
      </c>
      <c r="L339" s="69" t="s">
        <v>58</v>
      </c>
      <c r="AC339" s="69" t="s">
        <v>79</v>
      </c>
      <c r="BB339" s="69" t="s">
        <v>83</v>
      </c>
      <c r="BS339" s="69" t="s">
        <v>88</v>
      </c>
      <c r="CN339" s="154" t="s">
        <v>115</v>
      </c>
      <c r="CO339" s="205"/>
      <c r="CP339" s="205"/>
      <c r="CQ339" s="205"/>
      <c r="CR339" s="205"/>
      <c r="CS339" s="205"/>
      <c r="CT339" s="191"/>
      <c r="CW339" s="154" t="s">
        <v>123</v>
      </c>
      <c r="CX339" s="205"/>
      <c r="CY339" s="205"/>
      <c r="CZ339" s="205"/>
      <c r="DA339" s="205"/>
      <c r="DB339" s="205"/>
      <c r="DC339" s="205"/>
      <c r="DD339" s="205"/>
      <c r="DE339" s="205"/>
      <c r="DF339" s="191"/>
    </row>
    <row r="340" spans="2:116" x14ac:dyDescent="0.25">
      <c r="D340" s="70" t="s">
        <v>52</v>
      </c>
      <c r="E340" s="71"/>
      <c r="F340" s="71"/>
      <c r="G340" s="71"/>
      <c r="H340" s="71"/>
      <c r="I340" s="71"/>
      <c r="J340" s="72"/>
      <c r="L340" s="70" t="s">
        <v>59</v>
      </c>
      <c r="M340" s="71"/>
      <c r="N340" s="71"/>
      <c r="O340" s="72"/>
      <c r="AC340" s="70" t="s">
        <v>80</v>
      </c>
      <c r="AD340" s="71"/>
      <c r="AE340" s="71"/>
      <c r="AF340" s="71"/>
      <c r="AG340" s="71"/>
      <c r="AH340" s="72"/>
      <c r="BB340" s="70" t="s">
        <v>84</v>
      </c>
      <c r="BC340" s="71"/>
      <c r="BD340" s="71"/>
      <c r="BE340" s="71"/>
      <c r="BF340" s="71"/>
      <c r="BG340" s="72"/>
      <c r="BS340" s="70" t="s">
        <v>90</v>
      </c>
      <c r="BT340" s="71"/>
      <c r="BU340" s="71"/>
      <c r="BV340" s="71"/>
      <c r="BW340" s="71"/>
      <c r="BX340" s="72"/>
      <c r="CI340" s="63" t="s">
        <v>152</v>
      </c>
      <c r="CJ340" s="64"/>
      <c r="CK340" s="65"/>
      <c r="CN340" s="154" t="s">
        <v>124</v>
      </c>
      <c r="CO340" s="205"/>
      <c r="CP340" s="205"/>
      <c r="CQ340" s="205"/>
      <c r="CR340" s="205"/>
      <c r="CS340" s="205"/>
      <c r="CT340" s="191"/>
      <c r="CW340" s="154" t="s">
        <v>125</v>
      </c>
      <c r="CX340" s="205"/>
      <c r="CY340" s="205"/>
      <c r="CZ340" s="205"/>
      <c r="DA340" s="205"/>
      <c r="DB340" s="205"/>
      <c r="DC340" s="205"/>
      <c r="DD340" s="205"/>
      <c r="DE340" s="205"/>
      <c r="DF340" s="191"/>
    </row>
    <row r="341" spans="2:116" x14ac:dyDescent="0.25">
      <c r="D341" s="73" t="s">
        <v>53</v>
      </c>
      <c r="E341" s="74"/>
      <c r="F341" s="74" t="s">
        <v>54</v>
      </c>
      <c r="G341" s="74"/>
      <c r="H341" s="74" t="s">
        <v>55</v>
      </c>
      <c r="I341" s="74"/>
      <c r="J341" s="75"/>
      <c r="L341" s="73" t="s">
        <v>60</v>
      </c>
      <c r="M341" s="74"/>
      <c r="N341" s="74"/>
      <c r="O341" s="75"/>
      <c r="AC341" s="73" t="s">
        <v>81</v>
      </c>
      <c r="AD341" s="74"/>
      <c r="AE341" s="74"/>
      <c r="AF341" s="74"/>
      <c r="AG341" s="74"/>
      <c r="AH341" s="75"/>
      <c r="BB341" s="73" t="s">
        <v>85</v>
      </c>
      <c r="BC341" s="74"/>
      <c r="BD341" s="74"/>
      <c r="BE341" s="74"/>
      <c r="BF341" s="74"/>
      <c r="BG341" s="75"/>
      <c r="BS341" s="73" t="s">
        <v>89</v>
      </c>
      <c r="BT341" s="74"/>
      <c r="BU341" s="74"/>
      <c r="BV341" s="74"/>
      <c r="BW341" s="74"/>
      <c r="BX341" s="75"/>
      <c r="CC341" s="192" t="s">
        <v>111</v>
      </c>
      <c r="CD341" s="193"/>
      <c r="CE341" s="194"/>
      <c r="CF341" s="195"/>
      <c r="CI341" s="66" t="s">
        <v>153</v>
      </c>
      <c r="CJ341" s="67"/>
      <c r="CK341" s="68"/>
      <c r="CN341" s="73" t="s">
        <v>116</v>
      </c>
      <c r="CO341" s="74"/>
      <c r="CP341" s="74"/>
      <c r="CQ341" s="74"/>
      <c r="CR341" s="74"/>
      <c r="CS341" s="74"/>
      <c r="CT341" s="75"/>
      <c r="CW341" s="73" t="s">
        <v>116</v>
      </c>
      <c r="CX341" s="74"/>
      <c r="CY341" s="74"/>
      <c r="CZ341" s="74"/>
      <c r="DA341" s="74"/>
      <c r="DB341" s="74"/>
      <c r="DC341" s="74"/>
      <c r="DD341" s="74"/>
      <c r="DE341" s="74"/>
      <c r="DF341" s="75"/>
    </row>
    <row r="342" spans="2:116" ht="16.5" thickBot="1" x14ac:dyDescent="0.3">
      <c r="C342" s="61" t="s">
        <v>144</v>
      </c>
      <c r="CA342" s="61" t="s">
        <v>144</v>
      </c>
      <c r="CI342" t="s">
        <v>112</v>
      </c>
      <c r="CN342" s="180" t="s">
        <v>40</v>
      </c>
      <c r="CO342" s="61" t="s">
        <v>144</v>
      </c>
      <c r="CW342" s="180" t="s">
        <v>39</v>
      </c>
      <c r="CX342" s="180"/>
      <c r="DA342" s="61" t="s">
        <v>144</v>
      </c>
    </row>
    <row r="343" spans="2:116" ht="24.75" customHeight="1" thickTop="1" x14ac:dyDescent="0.25">
      <c r="B343" s="18"/>
      <c r="C343" s="19"/>
      <c r="D343" s="115" t="s">
        <v>76</v>
      </c>
      <c r="E343" s="115"/>
      <c r="F343" s="116"/>
      <c r="G343" s="117"/>
      <c r="H343" s="115"/>
      <c r="I343" s="115"/>
      <c r="J343" s="115"/>
      <c r="K343" s="120"/>
      <c r="L343" s="124" t="s">
        <v>77</v>
      </c>
      <c r="M343" s="118"/>
      <c r="N343" s="118"/>
      <c r="O343" s="118"/>
      <c r="P343" s="118"/>
      <c r="Q343" s="118"/>
      <c r="R343" s="118"/>
      <c r="S343" s="125"/>
      <c r="T343" s="141" t="s">
        <v>78</v>
      </c>
      <c r="U343" s="142"/>
      <c r="V343" s="142"/>
      <c r="W343" s="142"/>
      <c r="X343" s="142"/>
      <c r="Y343" s="142"/>
      <c r="Z343" s="142"/>
      <c r="AA343" s="142"/>
      <c r="AB343" s="143"/>
      <c r="AC343" s="127" t="s">
        <v>76</v>
      </c>
      <c r="AD343" s="115"/>
      <c r="AE343" s="116"/>
      <c r="AF343" s="117"/>
      <c r="AG343" s="115"/>
      <c r="AH343" s="115"/>
      <c r="AI343" s="115"/>
      <c r="AJ343" s="128"/>
      <c r="AK343" s="124" t="s">
        <v>77</v>
      </c>
      <c r="AL343" s="118"/>
      <c r="AM343" s="118"/>
      <c r="AN343" s="118"/>
      <c r="AO343" s="118"/>
      <c r="AP343" s="118"/>
      <c r="AQ343" s="118"/>
      <c r="AR343" s="125"/>
      <c r="AS343" s="141" t="s">
        <v>78</v>
      </c>
      <c r="AT343" s="142"/>
      <c r="AU343" s="142"/>
      <c r="AV343" s="142"/>
      <c r="AW343" s="142"/>
      <c r="AX343" s="142"/>
      <c r="AY343" s="142"/>
      <c r="AZ343" s="142"/>
      <c r="BA343" s="143"/>
      <c r="BB343" s="139" t="s">
        <v>86</v>
      </c>
      <c r="BC343" s="119"/>
      <c r="BD343" s="119"/>
      <c r="BE343" s="119"/>
      <c r="BF343" s="119"/>
      <c r="BG343" s="119"/>
      <c r="BH343" s="119"/>
      <c r="BI343" s="119"/>
      <c r="BJ343" s="122" t="s">
        <v>87</v>
      </c>
      <c r="BK343" s="119"/>
      <c r="BL343" s="119"/>
      <c r="BM343" s="119"/>
      <c r="BN343" s="119"/>
      <c r="BO343" s="119"/>
      <c r="BP343" s="119"/>
      <c r="BQ343" s="140"/>
      <c r="BR343" s="18" t="s">
        <v>91</v>
      </c>
      <c r="BS343" s="119" t="s">
        <v>92</v>
      </c>
      <c r="BT343" s="113"/>
      <c r="BU343" s="113"/>
      <c r="BV343" s="113"/>
      <c r="BW343" s="113"/>
      <c r="BX343" s="113"/>
      <c r="BY343" s="149"/>
      <c r="BZ343" s="151" t="s">
        <v>93</v>
      </c>
      <c r="CA343" s="152" t="s">
        <v>74</v>
      </c>
      <c r="CB343" s="139" t="s">
        <v>110</v>
      </c>
      <c r="CC343" s="113"/>
      <c r="CD343" s="113"/>
      <c r="CE343" s="113"/>
      <c r="CF343" s="113"/>
      <c r="CG343" s="113"/>
      <c r="CH343" s="149"/>
      <c r="CI343" s="202" t="s">
        <v>15</v>
      </c>
      <c r="CJ343" s="203" t="s">
        <v>9</v>
      </c>
      <c r="CK343" s="203" t="s">
        <v>15</v>
      </c>
      <c r="CL343" s="204" t="s">
        <v>9</v>
      </c>
      <c r="CN343" s="42" t="s">
        <v>9</v>
      </c>
      <c r="CO343" s="43" t="s">
        <v>27</v>
      </c>
      <c r="CP343" s="43" t="s">
        <v>28</v>
      </c>
      <c r="CQ343" s="43" t="s">
        <v>37</v>
      </c>
      <c r="CR343" s="43" t="s">
        <v>113</v>
      </c>
      <c r="CS343" s="43" t="s">
        <v>114</v>
      </c>
      <c r="CT343" s="43" t="s">
        <v>117</v>
      </c>
      <c r="CU343" s="44" t="s">
        <v>118</v>
      </c>
      <c r="CW343" s="42" t="s">
        <v>63</v>
      </c>
      <c r="CX343" s="43" t="s">
        <v>137</v>
      </c>
      <c r="CY343" s="43" t="s">
        <v>9</v>
      </c>
      <c r="CZ343" s="43" t="s">
        <v>154</v>
      </c>
      <c r="DA343" s="43" t="s">
        <v>32</v>
      </c>
      <c r="DB343" s="43" t="s">
        <v>31</v>
      </c>
      <c r="DC343" s="43" t="s">
        <v>28</v>
      </c>
      <c r="DD343" s="43" t="s">
        <v>33</v>
      </c>
      <c r="DE343" s="43" t="s">
        <v>34</v>
      </c>
      <c r="DF343" s="43" t="s">
        <v>155</v>
      </c>
      <c r="DG343" s="43" t="s">
        <v>154</v>
      </c>
      <c r="DH343" s="43" t="s">
        <v>119</v>
      </c>
      <c r="DI343" s="43" t="s">
        <v>120</v>
      </c>
      <c r="DJ343" s="43" t="s">
        <v>121</v>
      </c>
      <c r="DK343" s="44" t="s">
        <v>122</v>
      </c>
    </row>
    <row r="344" spans="2:116" s="30" customFormat="1" x14ac:dyDescent="0.25">
      <c r="B344" s="129" t="s">
        <v>75</v>
      </c>
      <c r="C344" s="130" t="s">
        <v>98</v>
      </c>
      <c r="D344" s="131">
        <v>1</v>
      </c>
      <c r="E344" s="131">
        <v>2</v>
      </c>
      <c r="F344" s="131">
        <v>3</v>
      </c>
      <c r="G344" s="131">
        <v>4</v>
      </c>
      <c r="H344" s="131">
        <v>5</v>
      </c>
      <c r="I344" s="131">
        <v>6</v>
      </c>
      <c r="J344" s="131">
        <v>7</v>
      </c>
      <c r="K344" s="132">
        <v>8</v>
      </c>
      <c r="L344" s="133">
        <v>1</v>
      </c>
      <c r="M344" s="134">
        <v>2</v>
      </c>
      <c r="N344" s="134">
        <v>3</v>
      </c>
      <c r="O344" s="134">
        <v>4</v>
      </c>
      <c r="P344" s="134">
        <v>5</v>
      </c>
      <c r="Q344" s="134">
        <v>6</v>
      </c>
      <c r="R344" s="134">
        <v>7</v>
      </c>
      <c r="S344" s="135">
        <v>8</v>
      </c>
      <c r="T344" s="144">
        <v>1</v>
      </c>
      <c r="U344" s="145">
        <v>2</v>
      </c>
      <c r="V344" s="145">
        <v>3</v>
      </c>
      <c r="W344" s="145">
        <v>4</v>
      </c>
      <c r="X344" s="145">
        <v>5</v>
      </c>
      <c r="Y344" s="145">
        <v>6</v>
      </c>
      <c r="Z344" s="145">
        <v>7</v>
      </c>
      <c r="AA344" s="145">
        <v>8</v>
      </c>
      <c r="AB344" s="146"/>
      <c r="AC344" s="136">
        <v>1</v>
      </c>
      <c r="AD344" s="131">
        <v>2</v>
      </c>
      <c r="AE344" s="131">
        <v>3</v>
      </c>
      <c r="AF344" s="131">
        <v>4</v>
      </c>
      <c r="AG344" s="131">
        <v>5</v>
      </c>
      <c r="AH344" s="131">
        <v>6</v>
      </c>
      <c r="AI344" s="131">
        <v>7</v>
      </c>
      <c r="AJ344" s="137">
        <v>8</v>
      </c>
      <c r="AK344" s="133">
        <v>1</v>
      </c>
      <c r="AL344" s="134">
        <v>2</v>
      </c>
      <c r="AM344" s="134">
        <v>3</v>
      </c>
      <c r="AN344" s="134">
        <v>4</v>
      </c>
      <c r="AO344" s="134">
        <v>5</v>
      </c>
      <c r="AP344" s="134">
        <v>6</v>
      </c>
      <c r="AQ344" s="134">
        <v>7</v>
      </c>
      <c r="AR344" s="135">
        <v>8</v>
      </c>
      <c r="AS344" s="144">
        <v>1</v>
      </c>
      <c r="AT344" s="145">
        <v>2</v>
      </c>
      <c r="AU344" s="145">
        <v>3</v>
      </c>
      <c r="AV344" s="145">
        <v>4</v>
      </c>
      <c r="AW344" s="145">
        <v>5</v>
      </c>
      <c r="AX344" s="145">
        <v>6</v>
      </c>
      <c r="AY344" s="145">
        <v>7</v>
      </c>
      <c r="AZ344" s="145">
        <v>8</v>
      </c>
      <c r="BA344" s="146"/>
      <c r="BB344" s="129">
        <v>1</v>
      </c>
      <c r="BC344" s="130">
        <v>2</v>
      </c>
      <c r="BD344" s="130">
        <v>3</v>
      </c>
      <c r="BE344" s="130">
        <v>4</v>
      </c>
      <c r="BF344" s="130">
        <v>5</v>
      </c>
      <c r="BG344" s="130">
        <v>6</v>
      </c>
      <c r="BH344" s="130">
        <v>7</v>
      </c>
      <c r="BI344" s="130">
        <v>8</v>
      </c>
      <c r="BJ344" s="130">
        <v>1</v>
      </c>
      <c r="BK344" s="130">
        <v>2</v>
      </c>
      <c r="BL344" s="130">
        <v>3</v>
      </c>
      <c r="BM344" s="130">
        <v>4</v>
      </c>
      <c r="BN344" s="130">
        <v>5</v>
      </c>
      <c r="BO344" s="130">
        <v>6</v>
      </c>
      <c r="BP344" s="130">
        <v>7</v>
      </c>
      <c r="BQ344" s="138">
        <v>8</v>
      </c>
      <c r="BR344" s="129"/>
      <c r="BS344" s="130">
        <v>1</v>
      </c>
      <c r="BT344" s="130">
        <v>2</v>
      </c>
      <c r="BU344" s="130">
        <v>3</v>
      </c>
      <c r="BV344" s="130">
        <v>4</v>
      </c>
      <c r="BW344" s="130">
        <v>5</v>
      </c>
      <c r="BX344" s="130">
        <v>6</v>
      </c>
      <c r="BY344" s="138">
        <v>7</v>
      </c>
      <c r="BZ344" s="150">
        <f>+SUM(BZ345:BZ394)</f>
        <v>39627.509536620826</v>
      </c>
      <c r="CA344" s="153">
        <f>+SUM(CA345:CA394)</f>
        <v>421420.43196140532</v>
      </c>
      <c r="CB344" s="129">
        <v>1</v>
      </c>
      <c r="CC344" s="130">
        <v>2</v>
      </c>
      <c r="CD344" s="130">
        <v>3</v>
      </c>
      <c r="CE344" s="130">
        <v>4</v>
      </c>
      <c r="CF344" s="130">
        <v>5</v>
      </c>
      <c r="CG344" s="130">
        <v>6</v>
      </c>
      <c r="CH344" s="138">
        <v>7</v>
      </c>
      <c r="CI344" s="197">
        <f>+SUM(CI345:CI394)</f>
        <v>2618.6466029375629</v>
      </c>
      <c r="CJ344" s="198">
        <f>+SUM(CJ345:CJ394)</f>
        <v>22802.120478906014</v>
      </c>
      <c r="CK344" s="198">
        <f>+SUM(CK345:CK394)</f>
        <v>8431.0414323646146</v>
      </c>
      <c r="CL344" s="199">
        <f>+SUM(CL345:CL394)</f>
        <v>21347.401451496913</v>
      </c>
      <c r="CN344" s="47"/>
      <c r="CO344" s="48"/>
      <c r="CP344" s="48"/>
      <c r="CQ344" s="49">
        <f>+SUM(CQ345:CQ394)</f>
        <v>10746221.015015831</v>
      </c>
      <c r="CR344" s="49">
        <f>+SUM(CR345:CR394)</f>
        <v>10380052.413414121</v>
      </c>
      <c r="CS344" s="49">
        <f>+SUM(CS345:CS394)</f>
        <v>2781326.6615670389</v>
      </c>
      <c r="CT344" s="49">
        <f>+SUM(CT345:CT394)</f>
        <v>4236490339.2542977</v>
      </c>
      <c r="CU344" s="206">
        <f>+SUM(CU345:CU394)</f>
        <v>308165014.59750378</v>
      </c>
      <c r="CW344" s="47"/>
      <c r="CX344" s="48"/>
      <c r="CY344" s="48"/>
      <c r="CZ344" s="48"/>
      <c r="DA344" s="48"/>
      <c r="DB344" s="48"/>
      <c r="DC344" s="49"/>
      <c r="DD344" s="48"/>
      <c r="DE344" s="52">
        <f>+SUM(DE345:DE362)</f>
        <v>1340373.2130462015</v>
      </c>
      <c r="DF344" s="48"/>
      <c r="DG344" s="48"/>
      <c r="DH344" s="49">
        <f>+SUM(DH345:DH362)</f>
        <v>1294701.1033473851</v>
      </c>
      <c r="DI344" s="49">
        <f>+SUM(DI345:DI362)</f>
        <v>346914.11508161551</v>
      </c>
      <c r="DJ344" s="49">
        <f>+SUM(DJ345:DJ362)</f>
        <v>1680553780.6630356</v>
      </c>
      <c r="DK344" s="206">
        <f>+SUM(DK345:DK362)</f>
        <v>166665538.14614522</v>
      </c>
      <c r="DL344"/>
    </row>
    <row r="345" spans="2:116" x14ac:dyDescent="0.25">
      <c r="B345" s="129">
        <v>1</v>
      </c>
      <c r="C345" s="114">
        <f>+$D$77-(B345-0.5)*$G$337</f>
        <v>716.58869935979317</v>
      </c>
      <c r="D345" s="41">
        <f>IF(D$58-E$58=0,"",(-(E$57-D$57)*$C345-(D$57*E$58-E$57*D$58))/(D$58-E$58))</f>
        <v>356.12345104668395</v>
      </c>
      <c r="E345" s="41">
        <f t="shared" ref="E345:K394" si="1080">IF(E$58-F$58=0,"",(-(F$57-E$57)*$C345-(E$57*F$58-F$57*E$58))/(E$58-F$58))</f>
        <v>385.17756130819828</v>
      </c>
      <c r="F345" s="41">
        <f t="shared" si="1080"/>
        <v>584.44777200883721</v>
      </c>
      <c r="G345" s="41">
        <f t="shared" si="1080"/>
        <v>1352.6937465405056</v>
      </c>
      <c r="H345" s="41">
        <f t="shared" si="1080"/>
        <v>4992.5674172342133</v>
      </c>
      <c r="I345" s="41">
        <f t="shared" si="1080"/>
        <v>-2867.5136321499203</v>
      </c>
      <c r="J345" s="41">
        <f t="shared" si="1080"/>
        <v>-968.46649860628747</v>
      </c>
      <c r="K345" s="121">
        <f t="shared" si="1080"/>
        <v>-525.24838959326462</v>
      </c>
      <c r="L345" s="126">
        <f>IF(D$63-E$63=0,"",(-(E$62-D$62)*$C345-(D$62*E$63-E$62*D$63))/(D$63-E$63))</f>
        <v>1128.8641120779382</v>
      </c>
      <c r="M345" s="41">
        <f t="shared" ref="M345:S394" si="1081">IF(E$63-F$63=0,"",(-(F$62-E$62)*$C345-(E$62*F$63-F$62*E$63))/(E$63-F$63))</f>
        <v>-1029.0360010648972</v>
      </c>
      <c r="N345" s="41">
        <f t="shared" si="1081"/>
        <v>-347.30079036023756</v>
      </c>
      <c r="O345" s="41">
        <f t="shared" si="1081"/>
        <v>536.19716561277937</v>
      </c>
      <c r="P345" s="41">
        <f t="shared" si="1081"/>
        <v>4219.8267562029578</v>
      </c>
      <c r="Q345" s="41">
        <f t="shared" si="1081"/>
        <v>-2443.2495634379929</v>
      </c>
      <c r="R345" s="41">
        <f t="shared" si="1081"/>
        <v>-761.4112625242708</v>
      </c>
      <c r="S345" s="112">
        <f t="shared" si="1081"/>
        <v>-280.29941531494694</v>
      </c>
      <c r="T345" s="123">
        <f>IF(D$68-E$68=0,"",(-(E$67-D$67)*$C345-(D$67*E$68-E$67*D$68))/(D$68-E$68))</f>
        <v>1128.8641120779384</v>
      </c>
      <c r="U345" s="41">
        <f t="shared" ref="U345:AA394" si="1082">IF(E$68-F$68=0,"",(-(F$67-E$67)*$C345-(E$67*F$68-F$67*E$68))/(E$68-F$68))</f>
        <v>-39.086507403730423</v>
      </c>
      <c r="V345" s="41">
        <f t="shared" si="1082"/>
        <v>377.39253592682059</v>
      </c>
      <c r="W345" s="41">
        <f t="shared" si="1082"/>
        <v>1107.7447722621876</v>
      </c>
      <c r="X345" s="41">
        <f t="shared" si="1082"/>
        <v>4219.8267562029578</v>
      </c>
      <c r="Y345" s="41">
        <f t="shared" si="1082"/>
        <v>-1453.3000697768261</v>
      </c>
      <c r="Z345" s="41">
        <f t="shared" si="1082"/>
        <v>-36.717936237212669</v>
      </c>
      <c r="AA345" s="41">
        <f t="shared" si="1082"/>
        <v>291.24819133446158</v>
      </c>
      <c r="AB345" s="53"/>
      <c r="AC345" s="126">
        <f>IF(IF(D$57=E$57,AND($C345&gt;=MIN(D$58,E$58),$C345&lt;=MAX(D$58,E$58)),AND(D345&gt;=MIN(D$57,E$57),D345&lt;=MAX(D$57,E$57))),D345,"")</f>
        <v>356.12345104668395</v>
      </c>
      <c r="AD345" s="41">
        <f t="shared" ref="AD345:AJ394" si="1083">IF(IF(E$57=F$57,AND($C345&gt;=MIN(E$58,F$58),$C345&lt;=MAX(E$58,F$58)),AND(E345&gt;=MIN(E$57,F$57),E345&lt;=MAX(E$57,F$57))),E345,"")</f>
        <v>385.17756130819828</v>
      </c>
      <c r="AE345" s="41" t="str">
        <f t="shared" si="1083"/>
        <v/>
      </c>
      <c r="AF345" s="41" t="str">
        <f t="shared" si="1083"/>
        <v/>
      </c>
      <c r="AG345" s="41" t="str">
        <f t="shared" si="1083"/>
        <v/>
      </c>
      <c r="AH345" s="41" t="str">
        <f t="shared" si="1083"/>
        <v/>
      </c>
      <c r="AI345" s="41" t="str">
        <f t="shared" si="1083"/>
        <v/>
      </c>
      <c r="AJ345" s="112" t="str">
        <f t="shared" si="1083"/>
        <v/>
      </c>
      <c r="AK345" s="126" t="str">
        <f>IF(IF(D$62=E$62,AND($C345&gt;=MIN(D$63,E$63),$C345&lt;=MAX(D$63,E$63)),AND(L345&gt;=MIN(D$62,E$62),L345&lt;=MAX(D$62,E$62))),L345,"")</f>
        <v/>
      </c>
      <c r="AL345" s="41" t="str">
        <f t="shared" ref="AL345:AR394" si="1084">IF(IF(E$62=F$62,AND($C345&gt;=MIN(E$63,F$63),$C345&lt;=MAX(E$63,F$63)),AND(M345&gt;=MIN(E$62,F$62),M345&lt;=MAX(E$62,F$62))),M345,"")</f>
        <v/>
      </c>
      <c r="AM345" s="41" t="str">
        <f t="shared" si="1084"/>
        <v/>
      </c>
      <c r="AN345" s="41" t="str">
        <f t="shared" si="1084"/>
        <v/>
      </c>
      <c r="AO345" s="41" t="str">
        <f t="shared" si="1084"/>
        <v/>
      </c>
      <c r="AP345" s="41" t="str">
        <f t="shared" si="1084"/>
        <v/>
      </c>
      <c r="AQ345" s="41" t="str">
        <f t="shared" si="1084"/>
        <v/>
      </c>
      <c r="AR345" s="112" t="str">
        <f t="shared" si="1084"/>
        <v/>
      </c>
      <c r="AS345" s="123" t="str">
        <f>IF(IF(D$67=E$67,AND($C345&gt;=MIN(D$68,E$68),$C345&lt;=MAX(D$68,E$68)),AND(T345&gt;=MIN(D$67,E$67),T345&lt;=MAX(D$67,E$67))),T345,"")</f>
        <v/>
      </c>
      <c r="AT345" s="41" t="str">
        <f t="shared" ref="AT345:AZ394" si="1085">IF(IF(E$67=F$67,AND($C345&gt;=MIN(E$68,F$68),$C345&lt;=MAX(E$68,F$68)),AND(U345&gt;=MIN(E$67,F$67),U345&lt;=MAX(E$67,F$67))),U345,"")</f>
        <v/>
      </c>
      <c r="AU345" s="41" t="str">
        <f t="shared" si="1085"/>
        <v/>
      </c>
      <c r="AV345" s="41" t="str">
        <f t="shared" si="1085"/>
        <v/>
      </c>
      <c r="AW345" s="41" t="str">
        <f t="shared" si="1085"/>
        <v/>
      </c>
      <c r="AX345" s="41" t="str">
        <f t="shared" si="1085"/>
        <v/>
      </c>
      <c r="AY345" s="41" t="str">
        <f t="shared" si="1085"/>
        <v/>
      </c>
      <c r="AZ345" s="41" t="str">
        <f>IF(IF(K$67=L$67,AND($C345&gt;=MIN(K$68,L$68),$C345&lt;=MAX(K$68,L$68)),AND(AA345&gt;=MIN(K$67,L$67),AA345&lt;=MAX(K$67,L$67))),AA345,"")</f>
        <v/>
      </c>
      <c r="BA345" s="53"/>
      <c r="BB345" s="147" cm="1">
        <f t="array" ref="BB345:BC345">IFERROR(_xlfn._xlws.SORT(_xlfn.UNIQUE(_xlfn._xlws.FILTER($AC345:$AZ345,ISNUMBER($AC345:$AZ345)),TRUE),,,TRUE),"")</f>
        <v>356.12345104668395</v>
      </c>
      <c r="BC345" s="51">
        <v>385.17756130819828</v>
      </c>
      <c r="BD345" s="51"/>
      <c r="BE345" s="51"/>
      <c r="BF345" s="51"/>
      <c r="BG345" s="51"/>
      <c r="BH345" s="51"/>
      <c r="BI345" s="51"/>
      <c r="BJ345" s="51">
        <f>IF(ISNUMBER(BB345),$C345,"")</f>
        <v>716.58869935979317</v>
      </c>
      <c r="BK345" s="51">
        <f t="shared" ref="BK345:BQ394" si="1086">IF(ISNUMBER(BC345),$C345,"")</f>
        <v>716.58869935979317</v>
      </c>
      <c r="BL345" s="51" t="str">
        <f t="shared" si="1086"/>
        <v/>
      </c>
      <c r="BM345" s="51" t="str">
        <f t="shared" si="1086"/>
        <v/>
      </c>
      <c r="BN345" s="51" t="str">
        <f t="shared" si="1086"/>
        <v/>
      </c>
      <c r="BO345" s="51" t="str">
        <f t="shared" si="1086"/>
        <v/>
      </c>
      <c r="BP345" s="51" t="str">
        <f t="shared" si="1086"/>
        <v/>
      </c>
      <c r="BQ345" s="148" t="str">
        <f t="shared" si="1086"/>
        <v/>
      </c>
      <c r="BR345" s="170">
        <f>COUNTIF(BJ345:BQ345,"&lt;0")+COUNTIF(BJ345:BQ345,"&gt;0")</f>
        <v>2</v>
      </c>
      <c r="BS345" s="172">
        <f>IF(ISNUMBER(BC345),IF(ISEVEN(BB$143),"hole",(BC345-BB345)),0)</f>
        <v>29.054110261514325</v>
      </c>
      <c r="BT345" s="172">
        <f t="shared" ref="BT345:BY394" si="1087">IF(ISNUMBER(BD345),IF(ISEVEN(BC$143),"hole",(BD345-BC345)),0)</f>
        <v>0</v>
      </c>
      <c r="BU345" s="172">
        <f t="shared" si="1087"/>
        <v>0</v>
      </c>
      <c r="BV345" s="172">
        <f t="shared" si="1087"/>
        <v>0</v>
      </c>
      <c r="BW345" s="172">
        <f t="shared" si="1087"/>
        <v>0</v>
      </c>
      <c r="BX345" s="172">
        <f t="shared" si="1087"/>
        <v>0</v>
      </c>
      <c r="BY345" s="173">
        <f t="shared" si="1087"/>
        <v>0</v>
      </c>
      <c r="BZ345" s="123" cm="1">
        <f t="array" ref="BZ345">IF(ISEVEN(BR345),SUM(BS345:BY345),SUM(ABS(BS345:BY345)))</f>
        <v>29.054110261514325</v>
      </c>
      <c r="CA345" s="112">
        <f>+BZ345*$G$337</f>
        <v>308.97716863449756</v>
      </c>
      <c r="CB345" s="126">
        <f>+IF(AND(ISNUMBER(BS345),BS345&gt;0),BB345+BS345/2,0)</f>
        <v>370.65050617744112</v>
      </c>
      <c r="CC345" s="41">
        <f t="shared" ref="CC345:CH394" si="1088">+IF(AND(ISNUMBER(BT345),BT345&gt;0),BC345+BT345/2,0)</f>
        <v>0</v>
      </c>
      <c r="CD345" s="41">
        <f t="shared" si="1088"/>
        <v>0</v>
      </c>
      <c r="CE345" s="41">
        <f t="shared" si="1088"/>
        <v>0</v>
      </c>
      <c r="CF345" s="41">
        <f t="shared" si="1088"/>
        <v>0</v>
      </c>
      <c r="CG345" s="41">
        <f t="shared" si="1088"/>
        <v>0</v>
      </c>
      <c r="CH345" s="112">
        <f t="shared" si="1088"/>
        <v>0</v>
      </c>
      <c r="CI345" s="196">
        <f>+SUMPRODUCT(BS345:BY345,CB345:CH345)/BZ345</f>
        <v>370.65050617744117</v>
      </c>
      <c r="CJ345" s="2">
        <f>+C345</f>
        <v>716.58869935979317</v>
      </c>
      <c r="CK345" s="200">
        <f t="shared" ref="CK345" si="1089">(CI345-xc)*COS(RADIANS(p)) + (CJ345-yc)*SIN(RADIANS(p))</f>
        <v>543.48769934346524</v>
      </c>
      <c r="CL345" s="201">
        <f t="shared" ref="CL345:CL376" si="1090">-(CI345-xc)*SIN(RADIANS(p)) +(CJ345-yc)*COS(RADIANS(p))</f>
        <v>596.24012146290568</v>
      </c>
      <c r="CN345" s="126">
        <f t="shared" ref="CN345:CN376" si="1091">+C345-yc</f>
        <v>716.58869935979317</v>
      </c>
      <c r="CO345" s="50">
        <f>$J$336+$J$337*CN345</f>
        <v>5.8854289747486124E-3</v>
      </c>
      <c r="CP345" s="40">
        <f>+IF(CO345&gt;=0,IF(CO345&lt;=eco,1-(1-CO345/eco)^n,1),0)*0.85*fck</f>
        <v>25.5</v>
      </c>
      <c r="CQ345" s="41">
        <f>+CP345*CA345</f>
        <v>7878.9178001796881</v>
      </c>
      <c r="CR345" s="41">
        <f>+CQ345*COS(RADIANS(p))</f>
        <v>7610.4501864022141</v>
      </c>
      <c r="CS345" s="41">
        <f>+CQ345*SIN(RADIANS(p))</f>
        <v>2039.2139814837601</v>
      </c>
      <c r="CT345" s="41">
        <f>+CR345*CL345</f>
        <v>4537655.7435278492</v>
      </c>
      <c r="CU345" s="112">
        <f>+CS345*CK345</f>
        <v>1108287.7152656366</v>
      </c>
      <c r="CW345" s="21" cm="1">
        <f t="array" ref="CW345:CW362">+TRANSPOSE($D$71:$U$71)</f>
        <v>1</v>
      </c>
      <c r="CX345" s="41" cm="1">
        <f t="array" ref="CX345:CX362">+TRANSPOSE($D$23:$U$23)</f>
        <v>32</v>
      </c>
      <c r="CY345" s="41" cm="1">
        <f t="array" ref="CY345:CY362">+TRANSPOSE($D$73:$U$73)</f>
        <v>408.41306989219794</v>
      </c>
      <c r="CZ345" s="51">
        <f t="shared" ref="CZ345" si="1092">CY345-yc</f>
        <v>408.41306989219794</v>
      </c>
      <c r="DA345" s="50">
        <f>$J$336+$J$337*CZ345</f>
        <v>3.972832202533306E-3</v>
      </c>
      <c r="DB345" s="40">
        <f t="shared" ref="DB345:DB362" si="1093">DA345*Es</f>
        <v>794.56644050666125</v>
      </c>
      <c r="DC345" s="40">
        <f t="shared" ref="DC345:DC362" si="1094">+IF(DB345&gt;=0,IF(DA345&lt;=eco,1-(1-DA345/eco)^n,1),0)*0.85*fck</f>
        <v>25.5</v>
      </c>
      <c r="DD345" s="51">
        <f t="shared" ref="DD345:DD362" si="1095">MAX(MIN(DB345,fy),-fy)-IF(DB345&gt;=0,DC345,0)</f>
        <v>374.5</v>
      </c>
      <c r="DE345" s="39">
        <f>+DD345*0.25*PI()*CX345^2</f>
        <v>301190.77088496066</v>
      </c>
      <c r="DF345" s="41" cm="1">
        <f t="array" ref="DF345:DF362">+TRANSPOSE($D$21:$U$21)-xc</f>
        <v>-400</v>
      </c>
      <c r="DG345" s="51" cm="1">
        <f t="array" ref="DG345:DG362">+TRANSPOSE($D$22:$U$22)-yc</f>
        <v>530</v>
      </c>
      <c r="DH345" s="41">
        <f t="shared" ref="DH345:DH362" si="1096">+DE345*COS(RADIANS(p))</f>
        <v>290927.94423769705</v>
      </c>
      <c r="DI345" s="41">
        <f t="shared" ref="DI345:DI362" si="1097">+DE345*SIN(RADIANS(p))</f>
        <v>77953.907714137618</v>
      </c>
      <c r="DJ345" s="41">
        <f t="shared" ref="DJ345:DJ362" si="1098">+DH345*DG345</f>
        <v>154191810.44597945</v>
      </c>
      <c r="DK345" s="112">
        <f t="shared" ref="DK345:DK362" si="1099">+DI345*DF345</f>
        <v>-31181563.085655048</v>
      </c>
    </row>
    <row r="346" spans="2:116" x14ac:dyDescent="0.25">
      <c r="B346" s="129">
        <v>2</v>
      </c>
      <c r="C346" s="114">
        <f>+$D$77-(B346-0.5)*$G$337</f>
        <v>705.95415691972494</v>
      </c>
      <c r="D346" s="41">
        <f>IF(D$58-E$58=0,"",(-(E$57-D$57)*$C346-(D$57*E$58-E$57*D$58))/(D$58-E$58))</f>
        <v>316.43479834510174</v>
      </c>
      <c r="E346" s="41">
        <f t="shared" si="1080"/>
        <v>403.59712912964392</v>
      </c>
      <c r="F346" s="41">
        <f t="shared" si="1080"/>
        <v>587.29728906752803</v>
      </c>
      <c r="G346" s="41">
        <f t="shared" si="1080"/>
        <v>1346.5538906000236</v>
      </c>
      <c r="H346" s="41">
        <f t="shared" si="1080"/>
        <v>4952.8787645326302</v>
      </c>
      <c r="I346" s="41">
        <f t="shared" si="1080"/>
        <v>-2849.0940643284744</v>
      </c>
      <c r="J346" s="41">
        <f t="shared" si="1080"/>
        <v>-965.61698154759665</v>
      </c>
      <c r="K346" s="121">
        <f t="shared" si="1080"/>
        <v>-531.3882455337465</v>
      </c>
      <c r="L346" s="126">
        <f>IF(D$63-E$63=0,"",(-(E$62-D$62)*$C346-(D$62*E$63-E$62*D$63))/(D$63-E$63))</f>
        <v>1089.1754593763565</v>
      </c>
      <c r="M346" s="41">
        <f t="shared" si="1081"/>
        <v>-1010.6164332434515</v>
      </c>
      <c r="N346" s="41">
        <f t="shared" si="1081"/>
        <v>-344.45127330154673</v>
      </c>
      <c r="O346" s="41">
        <f t="shared" si="1081"/>
        <v>530.05730967229761</v>
      </c>
      <c r="P346" s="41">
        <f t="shared" si="1081"/>
        <v>4180.1381035013746</v>
      </c>
      <c r="Q346" s="41">
        <f t="shared" si="1081"/>
        <v>-2424.829995616547</v>
      </c>
      <c r="R346" s="41">
        <f t="shared" si="1081"/>
        <v>-758.56174546558009</v>
      </c>
      <c r="S346" s="112">
        <f t="shared" si="1081"/>
        <v>-286.43927125542882</v>
      </c>
      <c r="T346" s="123">
        <f>IF(D$68-E$68=0,"",(-(E$67-D$67)*$C346-(D$67*E$68-E$67*D$68))/(D$68-E$68))</f>
        <v>1089.1754593763567</v>
      </c>
      <c r="U346" s="41">
        <f t="shared" si="1082"/>
        <v>-20.666939582284801</v>
      </c>
      <c r="V346" s="41">
        <f t="shared" si="1082"/>
        <v>380.24205298551135</v>
      </c>
      <c r="W346" s="41">
        <f t="shared" si="1082"/>
        <v>1101.6049163217056</v>
      </c>
      <c r="X346" s="41">
        <f t="shared" si="1082"/>
        <v>4180.1381035013756</v>
      </c>
      <c r="Y346" s="41">
        <f t="shared" si="1082"/>
        <v>-1434.8805019553804</v>
      </c>
      <c r="Z346" s="41">
        <f t="shared" si="1082"/>
        <v>-33.868419178521904</v>
      </c>
      <c r="AA346" s="41">
        <f t="shared" si="1082"/>
        <v>285.1083353939797</v>
      </c>
      <c r="AB346" s="53"/>
      <c r="AC346" s="126">
        <f>IF(IF(D$57=E$57,AND($C346&gt;=MIN(D$58,E$58),$C346&lt;=MAX(D$58,E$58)),AND(D346&gt;=MIN(D$57,E$57),D346&lt;=MAX(D$57,E$57))),D346,"")</f>
        <v>316.43479834510174</v>
      </c>
      <c r="AD346" s="41">
        <f t="shared" si="1083"/>
        <v>403.59712912964392</v>
      </c>
      <c r="AE346" s="41" t="str">
        <f t="shared" si="1083"/>
        <v/>
      </c>
      <c r="AF346" s="41" t="str">
        <f t="shared" si="1083"/>
        <v/>
      </c>
      <c r="AG346" s="41" t="str">
        <f t="shared" si="1083"/>
        <v/>
      </c>
      <c r="AH346" s="41" t="str">
        <f t="shared" si="1083"/>
        <v/>
      </c>
      <c r="AI346" s="41" t="str">
        <f t="shared" si="1083"/>
        <v/>
      </c>
      <c r="AJ346" s="112" t="str">
        <f t="shared" si="1083"/>
        <v/>
      </c>
      <c r="AK346" s="126" t="str">
        <f>IF(IF(D$62=E$62,AND($C346&gt;=MIN(D$63,E$63),$C346&lt;=MAX(D$63,E$63)),AND(L346&gt;=MIN(D$62,E$62),L346&lt;=MAX(D$62,E$62))),L346,"")</f>
        <v/>
      </c>
      <c r="AL346" s="41" t="str">
        <f t="shared" si="1084"/>
        <v/>
      </c>
      <c r="AM346" s="41" t="str">
        <f t="shared" si="1084"/>
        <v/>
      </c>
      <c r="AN346" s="41" t="str">
        <f t="shared" si="1084"/>
        <v/>
      </c>
      <c r="AO346" s="41" t="str">
        <f t="shared" si="1084"/>
        <v/>
      </c>
      <c r="AP346" s="41" t="str">
        <f t="shared" si="1084"/>
        <v/>
      </c>
      <c r="AQ346" s="41" t="str">
        <f t="shared" si="1084"/>
        <v/>
      </c>
      <c r="AR346" s="112" t="str">
        <f t="shared" si="1084"/>
        <v/>
      </c>
      <c r="AS346" s="123" t="str">
        <f>IF(IF(D$67=E$67,AND($C346&gt;=MIN(D$68,E$68),$C346&lt;=MAX(D$68,E$68)),AND(T346&gt;=MIN(D$67,E$67),T346&lt;=MAX(D$67,E$67))),T346,"")</f>
        <v/>
      </c>
      <c r="AT346" s="41" t="str">
        <f t="shared" si="1085"/>
        <v/>
      </c>
      <c r="AU346" s="41" t="str">
        <f t="shared" si="1085"/>
        <v/>
      </c>
      <c r="AV346" s="41" t="str">
        <f t="shared" si="1085"/>
        <v/>
      </c>
      <c r="AW346" s="41" t="str">
        <f t="shared" si="1085"/>
        <v/>
      </c>
      <c r="AX346" s="41" t="str">
        <f t="shared" si="1085"/>
        <v/>
      </c>
      <c r="AY346" s="41" t="str">
        <f t="shared" si="1085"/>
        <v/>
      </c>
      <c r="AZ346" s="41" t="str">
        <f>IF(IF(K$67=L$67,AND($C346&gt;=MIN(K$68,L$68),$C346&lt;=MAX(K$68,L$68)),AND(AA346&gt;=MIN(K$67,L$67),AA346&lt;=MAX(K$67,L$67))),AA346,"")</f>
        <v/>
      </c>
      <c r="BA346" s="53"/>
      <c r="BB346" s="147" cm="1">
        <f t="array" ref="BB346:BC346">IFERROR(_xlfn._xlws.SORT(_xlfn.UNIQUE(_xlfn._xlws.FILTER($AC346:$AZ346,ISNUMBER($AC346:$AZ346)),TRUE),,,TRUE),"")</f>
        <v>316.43479834510174</v>
      </c>
      <c r="BC346" s="51">
        <v>403.59712912964392</v>
      </c>
      <c r="BD346" s="51"/>
      <c r="BE346" s="51"/>
      <c r="BF346" s="51"/>
      <c r="BG346" s="51"/>
      <c r="BH346" s="51"/>
      <c r="BI346" s="51"/>
      <c r="BJ346" s="51">
        <f>IF(ISNUMBER(BB346),$C346,"")</f>
        <v>705.95415691972494</v>
      </c>
      <c r="BK346" s="51">
        <f t="shared" si="1086"/>
        <v>705.95415691972494</v>
      </c>
      <c r="BL346" s="51" t="str">
        <f t="shared" si="1086"/>
        <v/>
      </c>
      <c r="BM346" s="51" t="str">
        <f t="shared" si="1086"/>
        <v/>
      </c>
      <c r="BN346" s="51" t="str">
        <f t="shared" si="1086"/>
        <v/>
      </c>
      <c r="BO346" s="51" t="str">
        <f t="shared" si="1086"/>
        <v/>
      </c>
      <c r="BP346" s="51" t="str">
        <f t="shared" si="1086"/>
        <v/>
      </c>
      <c r="BQ346" s="148" t="str">
        <f t="shared" si="1086"/>
        <v/>
      </c>
      <c r="BR346" s="170">
        <f t="shared" ref="BR346:BR394" si="1100">COUNTIF(BJ346:BQ346,"&lt;0")+COUNTIF(BJ346:BQ346,"&gt;0")</f>
        <v>2</v>
      </c>
      <c r="BS346" s="172">
        <f t="shared" ref="BS346:BV394" si="1101">IF(ISNUMBER(BC346),IF(ISEVEN(BB$143),"hole",(BC346-BB346)),0)</f>
        <v>87.162330784542178</v>
      </c>
      <c r="BT346" s="172">
        <f t="shared" si="1087"/>
        <v>0</v>
      </c>
      <c r="BU346" s="172">
        <f t="shared" si="1087"/>
        <v>0</v>
      </c>
      <c r="BV346" s="172">
        <f t="shared" si="1087"/>
        <v>0</v>
      </c>
      <c r="BW346" s="172">
        <f t="shared" si="1087"/>
        <v>0</v>
      </c>
      <c r="BX346" s="172">
        <f t="shared" si="1087"/>
        <v>0</v>
      </c>
      <c r="BY346" s="173">
        <f t="shared" si="1087"/>
        <v>0</v>
      </c>
      <c r="BZ346" s="123" cm="1">
        <f t="array" ref="BZ346">IF(ISEVEN(BR346),SUM(BS346:BY346),SUM(ABS(BS346:BY346)))</f>
        <v>87.162330784542178</v>
      </c>
      <c r="CA346" s="112">
        <f t="shared" ref="CA346:CA394" si="1102">+BZ346*$G$337</f>
        <v>926.93150590348421</v>
      </c>
      <c r="CB346" s="126">
        <f t="shared" ref="CB346:CE394" si="1103">+IF(AND(ISNUMBER(BS346),BS346&gt;0),BB346+BS346/2,0)</f>
        <v>360.01596373737283</v>
      </c>
      <c r="CC346" s="41">
        <f t="shared" si="1088"/>
        <v>0</v>
      </c>
      <c r="CD346" s="41">
        <f t="shared" si="1088"/>
        <v>0</v>
      </c>
      <c r="CE346" s="41">
        <f t="shared" si="1088"/>
        <v>0</v>
      </c>
      <c r="CF346" s="41">
        <f t="shared" si="1088"/>
        <v>0</v>
      </c>
      <c r="CG346" s="41">
        <f t="shared" si="1088"/>
        <v>0</v>
      </c>
      <c r="CH346" s="112">
        <f t="shared" si="1088"/>
        <v>0</v>
      </c>
      <c r="CI346" s="196">
        <f t="shared" ref="CI346:CI394" si="1104">+SUMPRODUCT(BS346:BY346,CB346:CH346)/BZ346</f>
        <v>360.01596373737283</v>
      </c>
      <c r="CJ346" s="2">
        <f t="shared" ref="CJ346:CJ394" si="1105">+C346</f>
        <v>705.95415691972494</v>
      </c>
      <c r="CK346" s="200">
        <f t="shared" ref="CK346" si="1106">(CI346-xc)*COS(RADIANS(p)) + (CJ346-yc)*SIN(RADIANS(p))</f>
        <v>530.46309803039537</v>
      </c>
      <c r="CL346" s="201">
        <f t="shared" ref="CL346:CL377" si="1107">-(CI346-xc)*SIN(RADIANS(p)) +(CJ346-yc)*COS(RADIANS(p))</f>
        <v>588.72036438871737</v>
      </c>
      <c r="CN346" s="126">
        <f t="shared" ref="CN346:CN377" si="1108">+C346-yc</f>
        <v>705.95415691972494</v>
      </c>
      <c r="CO346" s="50">
        <f t="shared" ref="CO346:CO394" si="1109">$J$336+$J$337*CN346</f>
        <v>5.8194289747486123E-3</v>
      </c>
      <c r="CP346" s="40">
        <f t="shared" ref="CP346:CP394" si="1110">+IF(CO346&gt;=0,IF(CO346&lt;=eco,1-(1-CO346/eco)^n,1),0)*0.85*fck</f>
        <v>25.5</v>
      </c>
      <c r="CQ346" s="41">
        <f t="shared" ref="CQ346:CQ394" si="1111">+CP346*CA346</f>
        <v>23636.753400538848</v>
      </c>
      <c r="CR346" s="41">
        <f t="shared" ref="CR346:CR394" si="1112">+CQ346*COS(RADIANS(p))</f>
        <v>22831.350559206432</v>
      </c>
      <c r="CS346" s="41">
        <f t="shared" ref="CS346:CS394" si="1113">+CQ346*SIN(RADIANS(p))</f>
        <v>6117.6419444512248</v>
      </c>
      <c r="CT346" s="41">
        <f t="shared" ref="CT346:CT394" si="1114">+CR346*CL346</f>
        <v>13441281.020702558</v>
      </c>
      <c r="CU346" s="112">
        <f t="shared" ref="CU346:CU394" si="1115">+CS346*CK346</f>
        <v>3245183.2984942887</v>
      </c>
      <c r="CW346" s="21">
        <v>2</v>
      </c>
      <c r="CX346" s="41">
        <v>32</v>
      </c>
      <c r="CY346" s="41">
        <v>460.17687891270208</v>
      </c>
      <c r="CZ346" s="51">
        <f t="shared" ref="CZ346" si="1116">CY346-yc</f>
        <v>460.17687891270208</v>
      </c>
      <c r="DA346" s="50">
        <f t="shared" ref="DA346:DA362" si="1117">$J$336+$J$337*CZ346</f>
        <v>4.2940882805081416E-3</v>
      </c>
      <c r="DB346" s="40">
        <f t="shared" si="1093"/>
        <v>858.81765610162836</v>
      </c>
      <c r="DC346" s="40">
        <f t="shared" si="1094"/>
        <v>25.5</v>
      </c>
      <c r="DD346" s="51">
        <f t="shared" si="1095"/>
        <v>374.5</v>
      </c>
      <c r="DE346" s="39">
        <f t="shared" ref="DE346:DE362" si="1118">+DD346*0.25*PI()*CX346^2</f>
        <v>301190.77088496066</v>
      </c>
      <c r="DF346" s="41">
        <v>-200</v>
      </c>
      <c r="DG346" s="51">
        <v>530</v>
      </c>
      <c r="DH346" s="41">
        <f t="shared" ref="DH346:DH363" si="1119">+DE346*COS(RADIANS(p))</f>
        <v>290927.94423769705</v>
      </c>
      <c r="DI346" s="41">
        <f t="shared" ref="DI346:DI363" si="1120">+DE346*SIN(RADIANS(p))</f>
        <v>77953.907714137618</v>
      </c>
      <c r="DJ346" s="41">
        <f t="shared" si="1098"/>
        <v>154191810.44597945</v>
      </c>
      <c r="DK346" s="112">
        <f t="shared" si="1099"/>
        <v>-15590781.542827524</v>
      </c>
    </row>
    <row r="347" spans="2:116" x14ac:dyDescent="0.25">
      <c r="B347" s="129">
        <v>3</v>
      </c>
      <c r="C347" s="114">
        <f>+$D$77-(B347-0.5)*$G$337</f>
        <v>695.31961447965659</v>
      </c>
      <c r="D347" s="41">
        <f t="shared" ref="D347:G394" si="1121">IF(D$58-E$58=0,"",(-(E$57-D$57)*$C347-(D$57*E$58-E$57*D$58))/(D$58-E$58))</f>
        <v>276.74614564351901</v>
      </c>
      <c r="E347" s="41">
        <f t="shared" si="1080"/>
        <v>422.01669695108973</v>
      </c>
      <c r="F347" s="41">
        <f t="shared" si="1080"/>
        <v>590.14680612621873</v>
      </c>
      <c r="G347" s="41">
        <f t="shared" si="1080"/>
        <v>1340.4140346595416</v>
      </c>
      <c r="H347" s="41">
        <f t="shared" si="1080"/>
        <v>4913.1901118310479</v>
      </c>
      <c r="I347" s="41">
        <f t="shared" si="1080"/>
        <v>-2830.6744965070288</v>
      </c>
      <c r="J347" s="41">
        <f t="shared" si="1080"/>
        <v>-962.76746448890572</v>
      </c>
      <c r="K347" s="121">
        <f t="shared" si="1080"/>
        <v>-537.52810147422849</v>
      </c>
      <c r="L347" s="126">
        <f t="shared" ref="L347:O394" si="1122">IF(D$63-E$63=0,"",(-(E$62-D$62)*$C347-(D$62*E$63-E$62*D$63))/(D$63-E$63))</f>
        <v>1049.4868066747733</v>
      </c>
      <c r="M347" s="41">
        <f t="shared" si="1081"/>
        <v>-992.19686542200566</v>
      </c>
      <c r="N347" s="41">
        <f t="shared" si="1081"/>
        <v>-341.60175624285597</v>
      </c>
      <c r="O347" s="41">
        <f t="shared" si="1081"/>
        <v>523.91745373181561</v>
      </c>
      <c r="P347" s="41">
        <f t="shared" si="1081"/>
        <v>4140.4494507997924</v>
      </c>
      <c r="Q347" s="41">
        <f t="shared" si="1081"/>
        <v>-2406.4104277951014</v>
      </c>
      <c r="R347" s="41">
        <f t="shared" si="1081"/>
        <v>-755.71222840688927</v>
      </c>
      <c r="S347" s="112">
        <f t="shared" si="1081"/>
        <v>-292.57912719591076</v>
      </c>
      <c r="T347" s="123">
        <f t="shared" ref="T347:W394" si="1123">IF(D$68-E$68=0,"",(-(E$67-D$67)*$C347-(D$67*E$68-E$67*D$68))/(D$68-E$68))</f>
        <v>1049.4868066747738</v>
      </c>
      <c r="U347" s="41">
        <f t="shared" si="1082"/>
        <v>-2.2473717608389676</v>
      </c>
      <c r="V347" s="41">
        <f t="shared" si="1082"/>
        <v>383.09157004420211</v>
      </c>
      <c r="W347" s="41">
        <f t="shared" si="1082"/>
        <v>1095.4650603812238</v>
      </c>
      <c r="X347" s="41">
        <f t="shared" si="1082"/>
        <v>4140.4494507997924</v>
      </c>
      <c r="Y347" s="41">
        <f t="shared" si="1082"/>
        <v>-1416.4609341339346</v>
      </c>
      <c r="Z347" s="41">
        <f t="shared" si="1082"/>
        <v>-31.018902119831093</v>
      </c>
      <c r="AA347" s="41">
        <f t="shared" si="1082"/>
        <v>278.96847945349765</v>
      </c>
      <c r="AB347" s="53"/>
      <c r="AC347" s="126">
        <f t="shared" ref="AC347:AF394" si="1124">IF(IF(D$57=E$57,AND($C347&gt;=MIN(D$58,E$58),$C347&lt;=MAX(D$58,E$58)),AND(D347&gt;=MIN(D$57,E$57),D347&lt;=MAX(D$57,E$57))),D347,"")</f>
        <v>276.74614564351901</v>
      </c>
      <c r="AD347" s="41">
        <f t="shared" si="1083"/>
        <v>422.01669695108973</v>
      </c>
      <c r="AE347" s="41" t="str">
        <f t="shared" si="1083"/>
        <v/>
      </c>
      <c r="AF347" s="41" t="str">
        <f t="shared" si="1083"/>
        <v/>
      </c>
      <c r="AG347" s="41" t="str">
        <f t="shared" si="1083"/>
        <v/>
      </c>
      <c r="AH347" s="41" t="str">
        <f t="shared" si="1083"/>
        <v/>
      </c>
      <c r="AI347" s="41" t="str">
        <f t="shared" si="1083"/>
        <v/>
      </c>
      <c r="AJ347" s="112" t="str">
        <f t="shared" si="1083"/>
        <v/>
      </c>
      <c r="AK347" s="126" t="str">
        <f t="shared" ref="AK347:AN394" si="1125">IF(IF(D$62=E$62,AND($C347&gt;=MIN(D$63,E$63),$C347&lt;=MAX(D$63,E$63)),AND(L347&gt;=MIN(D$62,E$62),L347&lt;=MAX(D$62,E$62))),L347,"")</f>
        <v/>
      </c>
      <c r="AL347" s="41" t="str">
        <f t="shared" si="1084"/>
        <v/>
      </c>
      <c r="AM347" s="41" t="str">
        <f t="shared" si="1084"/>
        <v/>
      </c>
      <c r="AN347" s="41" t="str">
        <f t="shared" si="1084"/>
        <v/>
      </c>
      <c r="AO347" s="41" t="str">
        <f t="shared" si="1084"/>
        <v/>
      </c>
      <c r="AP347" s="41" t="str">
        <f t="shared" si="1084"/>
        <v/>
      </c>
      <c r="AQ347" s="41" t="str">
        <f t="shared" si="1084"/>
        <v/>
      </c>
      <c r="AR347" s="112" t="str">
        <f t="shared" si="1084"/>
        <v/>
      </c>
      <c r="AS347" s="123" t="str">
        <f t="shared" ref="AS347:AX394" si="1126">IF(IF(D$67=E$67,AND($C347&gt;=MIN(D$68,E$68),$C347&lt;=MAX(D$68,E$68)),AND(T347&gt;=MIN(D$67,E$67),T347&lt;=MAX(D$67,E$67))),T347,"")</f>
        <v/>
      </c>
      <c r="AT347" s="41" t="str">
        <f t="shared" si="1085"/>
        <v/>
      </c>
      <c r="AU347" s="41" t="str">
        <f t="shared" si="1085"/>
        <v/>
      </c>
      <c r="AV347" s="41" t="str">
        <f t="shared" si="1085"/>
        <v/>
      </c>
      <c r="AW347" s="41" t="str">
        <f t="shared" si="1085"/>
        <v/>
      </c>
      <c r="AX347" s="41" t="str">
        <f t="shared" si="1085"/>
        <v/>
      </c>
      <c r="AY347" s="41" t="str">
        <f t="shared" si="1085"/>
        <v/>
      </c>
      <c r="AZ347" s="41" t="str">
        <f t="shared" si="1085"/>
        <v/>
      </c>
      <c r="BA347" s="53"/>
      <c r="BB347" s="147" cm="1">
        <f t="array" ref="BB347:BC347">IFERROR(_xlfn._xlws.SORT(_xlfn.UNIQUE(_xlfn._xlws.FILTER($AC347:$AZ347,ISNUMBER($AC347:$AZ347)),TRUE),,,TRUE),"")</f>
        <v>276.74614564351901</v>
      </c>
      <c r="BC347" s="51">
        <v>422.01669695108973</v>
      </c>
      <c r="BD347" s="51"/>
      <c r="BE347" s="51"/>
      <c r="BF347" s="51"/>
      <c r="BG347" s="51"/>
      <c r="BH347" s="51"/>
      <c r="BI347" s="51"/>
      <c r="BJ347" s="51">
        <f t="shared" ref="BJ347:BM394" si="1127">IF(ISNUMBER(BB347),$C347,"")</f>
        <v>695.31961447965659</v>
      </c>
      <c r="BK347" s="51">
        <f t="shared" si="1086"/>
        <v>695.31961447965659</v>
      </c>
      <c r="BL347" s="51" t="str">
        <f t="shared" si="1086"/>
        <v/>
      </c>
      <c r="BM347" s="51" t="str">
        <f t="shared" si="1086"/>
        <v/>
      </c>
      <c r="BN347" s="51" t="str">
        <f t="shared" si="1086"/>
        <v/>
      </c>
      <c r="BO347" s="51" t="str">
        <f t="shared" si="1086"/>
        <v/>
      </c>
      <c r="BP347" s="51" t="str">
        <f t="shared" si="1086"/>
        <v/>
      </c>
      <c r="BQ347" s="148" t="str">
        <f t="shared" si="1086"/>
        <v/>
      </c>
      <c r="BR347" s="170">
        <f t="shared" si="1100"/>
        <v>2</v>
      </c>
      <c r="BS347" s="172">
        <f t="shared" si="1101"/>
        <v>145.27055130757071</v>
      </c>
      <c r="BT347" s="172">
        <f t="shared" si="1087"/>
        <v>0</v>
      </c>
      <c r="BU347" s="172">
        <f t="shared" si="1087"/>
        <v>0</v>
      </c>
      <c r="BV347" s="172">
        <f t="shared" si="1087"/>
        <v>0</v>
      </c>
      <c r="BW347" s="172">
        <f t="shared" si="1087"/>
        <v>0</v>
      </c>
      <c r="BX347" s="172">
        <f t="shared" si="1087"/>
        <v>0</v>
      </c>
      <c r="BY347" s="173">
        <f t="shared" si="1087"/>
        <v>0</v>
      </c>
      <c r="BZ347" s="123" cm="1">
        <f t="array" ref="BZ347">IF(ISEVEN(BR347),SUM(BS347:BY347),SUM(ABS(BS347:BY347)))</f>
        <v>145.27055130757071</v>
      </c>
      <c r="CA347" s="112">
        <f t="shared" si="1102"/>
        <v>1544.8858431724782</v>
      </c>
      <c r="CB347" s="126">
        <f t="shared" si="1103"/>
        <v>349.38142129730437</v>
      </c>
      <c r="CC347" s="41">
        <f t="shared" si="1088"/>
        <v>0</v>
      </c>
      <c r="CD347" s="41">
        <f t="shared" si="1088"/>
        <v>0</v>
      </c>
      <c r="CE347" s="41">
        <f t="shared" si="1088"/>
        <v>0</v>
      </c>
      <c r="CF347" s="41">
        <f t="shared" si="1088"/>
        <v>0</v>
      </c>
      <c r="CG347" s="41">
        <f t="shared" si="1088"/>
        <v>0</v>
      </c>
      <c r="CH347" s="112">
        <f t="shared" si="1088"/>
        <v>0</v>
      </c>
      <c r="CI347" s="196">
        <f t="shared" si="1104"/>
        <v>349.38142129730437</v>
      </c>
      <c r="CJ347" s="2">
        <f t="shared" si="1105"/>
        <v>695.31961447965659</v>
      </c>
      <c r="CK347" s="200">
        <f t="shared" ref="CK347" si="1128">(CI347-xc)*COS(RADIANS(p)) + (CJ347-yc)*SIN(RADIANS(p))</f>
        <v>517.43849671732539</v>
      </c>
      <c r="CL347" s="201">
        <f t="shared" ref="CL347:CL378" si="1129">-(CI347-xc)*SIN(RADIANS(p)) +(CJ347-yc)*COS(RADIANS(p))</f>
        <v>581.20060731452895</v>
      </c>
      <c r="CN347" s="126">
        <f t="shared" ref="CN347:CN378" si="1130">+C347-yc</f>
        <v>695.31961447965659</v>
      </c>
      <c r="CO347" s="50">
        <f t="shared" si="1109"/>
        <v>5.7534289747486122E-3</v>
      </c>
      <c r="CP347" s="40">
        <f t="shared" si="1110"/>
        <v>25.5</v>
      </c>
      <c r="CQ347" s="41">
        <f t="shared" si="1111"/>
        <v>39394.589000898195</v>
      </c>
      <c r="CR347" s="41">
        <f t="shared" ref="CR347:CR395" si="1131">+CQ347*COS(RADIANS(p))</f>
        <v>38052.250932010829</v>
      </c>
      <c r="CS347" s="41">
        <f t="shared" ref="CS347:CS395" si="1132">+CQ347*SIN(RADIANS(p))</f>
        <v>10196.069907418738</v>
      </c>
      <c r="CT347" s="41">
        <f t="shared" si="1114"/>
        <v>22115991.351369545</v>
      </c>
      <c r="CU347" s="112">
        <f t="shared" si="1115"/>
        <v>5275839.0853195107</v>
      </c>
      <c r="CW347" s="21">
        <v>3</v>
      </c>
      <c r="CX347" s="41">
        <v>32</v>
      </c>
      <c r="CY347" s="41">
        <v>511.94068793320622</v>
      </c>
      <c r="CZ347" s="51">
        <f t="shared" ref="CZ347" si="1133">CY347-yc</f>
        <v>511.94068793320622</v>
      </c>
      <c r="DA347" s="50">
        <f t="shared" si="1117"/>
        <v>4.6153443584829772E-3</v>
      </c>
      <c r="DB347" s="40">
        <f t="shared" si="1093"/>
        <v>923.06887169659547</v>
      </c>
      <c r="DC347" s="40">
        <f t="shared" si="1094"/>
        <v>25.5</v>
      </c>
      <c r="DD347" s="51">
        <f t="shared" si="1095"/>
        <v>374.5</v>
      </c>
      <c r="DE347" s="39">
        <f t="shared" si="1118"/>
        <v>301190.77088496066</v>
      </c>
      <c r="DF347" s="41">
        <v>0</v>
      </c>
      <c r="DG347" s="51">
        <v>530</v>
      </c>
      <c r="DH347" s="41">
        <f t="shared" ref="DH347:DH364" si="1134">+DE347*COS(RADIANS(p))</f>
        <v>290927.94423769705</v>
      </c>
      <c r="DI347" s="41">
        <f t="shared" ref="DI347:DI364" si="1135">+DE347*SIN(RADIANS(p))</f>
        <v>77953.907714137618</v>
      </c>
      <c r="DJ347" s="41">
        <f t="shared" si="1098"/>
        <v>154191810.44597945</v>
      </c>
      <c r="DK347" s="112">
        <f t="shared" si="1099"/>
        <v>0</v>
      </c>
    </row>
    <row r="348" spans="2:116" x14ac:dyDescent="0.25">
      <c r="B348" s="129">
        <v>4</v>
      </c>
      <c r="C348" s="114">
        <f>+$D$77-(B348-0.5)*$G$337</f>
        <v>684.68507203958836</v>
      </c>
      <c r="D348" s="41">
        <f t="shared" si="1121"/>
        <v>237.0574929419372</v>
      </c>
      <c r="E348" s="41">
        <f t="shared" si="1080"/>
        <v>440.43626477253537</v>
      </c>
      <c r="F348" s="41">
        <f t="shared" si="1080"/>
        <v>592.99632318490956</v>
      </c>
      <c r="G348" s="41">
        <f t="shared" si="1080"/>
        <v>1334.2741787190596</v>
      </c>
      <c r="H348" s="41">
        <f t="shared" si="1080"/>
        <v>4873.5014591294657</v>
      </c>
      <c r="I348" s="41">
        <f t="shared" si="1080"/>
        <v>-2812.2549286855833</v>
      </c>
      <c r="J348" s="41">
        <f t="shared" si="1080"/>
        <v>-959.91794743021512</v>
      </c>
      <c r="K348" s="121">
        <f t="shared" si="1080"/>
        <v>-543.66795741471037</v>
      </c>
      <c r="L348" s="126">
        <f t="shared" si="1122"/>
        <v>1009.7981539731916</v>
      </c>
      <c r="M348" s="41">
        <f t="shared" si="1081"/>
        <v>-973.77729760055979</v>
      </c>
      <c r="N348" s="41">
        <f t="shared" si="1081"/>
        <v>-338.75223918416521</v>
      </c>
      <c r="O348" s="41">
        <f t="shared" si="1081"/>
        <v>517.77759779133373</v>
      </c>
      <c r="P348" s="41">
        <f t="shared" si="1081"/>
        <v>4100.7607980982102</v>
      </c>
      <c r="Q348" s="41">
        <f t="shared" si="1081"/>
        <v>-2387.9908599736555</v>
      </c>
      <c r="R348" s="41">
        <f t="shared" si="1081"/>
        <v>-752.86271134819845</v>
      </c>
      <c r="S348" s="112">
        <f t="shared" si="1081"/>
        <v>-298.71898313639264</v>
      </c>
      <c r="T348" s="123">
        <f t="shared" si="1123"/>
        <v>1009.7981539731919</v>
      </c>
      <c r="U348" s="41">
        <f t="shared" si="1082"/>
        <v>16.172196060606865</v>
      </c>
      <c r="V348" s="41">
        <f t="shared" si="1082"/>
        <v>385.94108710289299</v>
      </c>
      <c r="W348" s="41">
        <f t="shared" si="1082"/>
        <v>1089.3252044407418</v>
      </c>
      <c r="X348" s="41">
        <f t="shared" si="1082"/>
        <v>4100.7607980982111</v>
      </c>
      <c r="Y348" s="41">
        <f t="shared" si="1082"/>
        <v>-1398.0413663124887</v>
      </c>
      <c r="Z348" s="41">
        <f t="shared" si="1082"/>
        <v>-28.169385061140304</v>
      </c>
      <c r="AA348" s="41">
        <f t="shared" si="1082"/>
        <v>272.82862351301577</v>
      </c>
      <c r="AB348" s="53"/>
      <c r="AC348" s="126">
        <f t="shared" si="1124"/>
        <v>237.0574929419372</v>
      </c>
      <c r="AD348" s="41">
        <f t="shared" si="1083"/>
        <v>440.43626477253537</v>
      </c>
      <c r="AE348" s="41" t="str">
        <f t="shared" si="1083"/>
        <v/>
      </c>
      <c r="AF348" s="41" t="str">
        <f t="shared" si="1083"/>
        <v/>
      </c>
      <c r="AG348" s="41" t="str">
        <f t="shared" si="1083"/>
        <v/>
      </c>
      <c r="AH348" s="41" t="str">
        <f t="shared" si="1083"/>
        <v/>
      </c>
      <c r="AI348" s="41" t="str">
        <f t="shared" si="1083"/>
        <v/>
      </c>
      <c r="AJ348" s="112" t="str">
        <f t="shared" si="1083"/>
        <v/>
      </c>
      <c r="AK348" s="126" t="str">
        <f t="shared" si="1125"/>
        <v/>
      </c>
      <c r="AL348" s="41" t="str">
        <f t="shared" si="1084"/>
        <v/>
      </c>
      <c r="AM348" s="41" t="str">
        <f t="shared" si="1084"/>
        <v/>
      </c>
      <c r="AN348" s="41" t="str">
        <f t="shared" si="1084"/>
        <v/>
      </c>
      <c r="AO348" s="41" t="str">
        <f t="shared" si="1084"/>
        <v/>
      </c>
      <c r="AP348" s="41" t="str">
        <f t="shared" si="1084"/>
        <v/>
      </c>
      <c r="AQ348" s="41" t="str">
        <f t="shared" si="1084"/>
        <v/>
      </c>
      <c r="AR348" s="112" t="str">
        <f t="shared" si="1084"/>
        <v/>
      </c>
      <c r="AS348" s="123" t="str">
        <f t="shared" si="1126"/>
        <v/>
      </c>
      <c r="AT348" s="41" t="str">
        <f t="shared" si="1085"/>
        <v/>
      </c>
      <c r="AU348" s="41" t="str">
        <f t="shared" si="1085"/>
        <v/>
      </c>
      <c r="AV348" s="41" t="str">
        <f t="shared" si="1085"/>
        <v/>
      </c>
      <c r="AW348" s="41" t="str">
        <f t="shared" si="1085"/>
        <v/>
      </c>
      <c r="AX348" s="41" t="str">
        <f t="shared" si="1085"/>
        <v/>
      </c>
      <c r="AY348" s="41" t="str">
        <f t="shared" si="1085"/>
        <v/>
      </c>
      <c r="AZ348" s="41" t="str">
        <f t="shared" si="1085"/>
        <v/>
      </c>
      <c r="BA348" s="53"/>
      <c r="BB348" s="147" cm="1">
        <f t="array" ref="BB348:BC348">IFERROR(_xlfn._xlws.SORT(_xlfn.UNIQUE(_xlfn._xlws.FILTER($AC348:$AZ348,ISNUMBER($AC348:$AZ348)),TRUE),,,TRUE),"")</f>
        <v>237.0574929419372</v>
      </c>
      <c r="BC348" s="51">
        <v>440.43626477253537</v>
      </c>
      <c r="BD348" s="51"/>
      <c r="BE348" s="51"/>
      <c r="BF348" s="51"/>
      <c r="BG348" s="51"/>
      <c r="BH348" s="51"/>
      <c r="BI348" s="51"/>
      <c r="BJ348" s="51">
        <f t="shared" si="1127"/>
        <v>684.68507203958836</v>
      </c>
      <c r="BK348" s="51">
        <f t="shared" si="1086"/>
        <v>684.68507203958836</v>
      </c>
      <c r="BL348" s="51" t="str">
        <f t="shared" si="1086"/>
        <v/>
      </c>
      <c r="BM348" s="51" t="str">
        <f t="shared" si="1086"/>
        <v/>
      </c>
      <c r="BN348" s="51" t="str">
        <f t="shared" si="1086"/>
        <v/>
      </c>
      <c r="BO348" s="51" t="str">
        <f t="shared" si="1086"/>
        <v/>
      </c>
      <c r="BP348" s="51" t="str">
        <f t="shared" si="1086"/>
        <v/>
      </c>
      <c r="BQ348" s="148" t="str">
        <f t="shared" si="1086"/>
        <v/>
      </c>
      <c r="BR348" s="170">
        <f t="shared" si="1100"/>
        <v>2</v>
      </c>
      <c r="BS348" s="172">
        <f t="shared" si="1101"/>
        <v>203.37877183059817</v>
      </c>
      <c r="BT348" s="172">
        <f t="shared" si="1087"/>
        <v>0</v>
      </c>
      <c r="BU348" s="172">
        <f t="shared" si="1087"/>
        <v>0</v>
      </c>
      <c r="BV348" s="172">
        <f t="shared" si="1087"/>
        <v>0</v>
      </c>
      <c r="BW348" s="172">
        <f t="shared" si="1087"/>
        <v>0</v>
      </c>
      <c r="BX348" s="172">
        <f t="shared" si="1087"/>
        <v>0</v>
      </c>
      <c r="BY348" s="173">
        <f t="shared" si="1087"/>
        <v>0</v>
      </c>
      <c r="BZ348" s="123" cm="1">
        <f t="array" ref="BZ348">IF(ISEVEN(BR348),SUM(BS348:BY348),SUM(ABS(BS348:BY348)))</f>
        <v>203.37877183059817</v>
      </c>
      <c r="CA348" s="112">
        <f t="shared" si="1102"/>
        <v>2162.8401804414607</v>
      </c>
      <c r="CB348" s="126">
        <f t="shared" si="1103"/>
        <v>338.74687885723631</v>
      </c>
      <c r="CC348" s="41">
        <f t="shared" si="1088"/>
        <v>0</v>
      </c>
      <c r="CD348" s="41">
        <f t="shared" si="1088"/>
        <v>0</v>
      </c>
      <c r="CE348" s="41">
        <f t="shared" si="1088"/>
        <v>0</v>
      </c>
      <c r="CF348" s="41">
        <f t="shared" si="1088"/>
        <v>0</v>
      </c>
      <c r="CG348" s="41">
        <f t="shared" si="1088"/>
        <v>0</v>
      </c>
      <c r="CH348" s="112">
        <f t="shared" si="1088"/>
        <v>0</v>
      </c>
      <c r="CI348" s="196">
        <f t="shared" si="1104"/>
        <v>338.74687885723631</v>
      </c>
      <c r="CJ348" s="2">
        <f t="shared" si="1105"/>
        <v>684.68507203958836</v>
      </c>
      <c r="CK348" s="200">
        <f t="shared" ref="CK348" si="1136">(CI348-xc)*COS(RADIANS(p)) + (CJ348-yc)*SIN(RADIANS(p))</f>
        <v>504.41389540425575</v>
      </c>
      <c r="CL348" s="201">
        <f t="shared" ref="CL348:CL379" si="1137">-(CI348-xc)*SIN(RADIANS(p)) +(CJ348-yc)*COS(RADIANS(p))</f>
        <v>573.68085024034042</v>
      </c>
      <c r="CN348" s="126">
        <f t="shared" ref="CN348:CN379" si="1138">+C348-yc</f>
        <v>684.68507203958836</v>
      </c>
      <c r="CO348" s="50">
        <f t="shared" si="1109"/>
        <v>5.687428974748613E-3</v>
      </c>
      <c r="CP348" s="40">
        <f t="shared" si="1110"/>
        <v>25.5</v>
      </c>
      <c r="CQ348" s="41">
        <f t="shared" si="1111"/>
        <v>55152.424601257248</v>
      </c>
      <c r="CR348" s="41">
        <f t="shared" ref="CR348:CR396" si="1139">+CQ348*COS(RADIANS(p))</f>
        <v>53273.151304814943</v>
      </c>
      <c r="CS348" s="41">
        <f t="shared" ref="CS348:CS396" si="1140">+CQ348*SIN(RADIANS(p))</f>
        <v>14274.497870386174</v>
      </c>
      <c r="CT348" s="41">
        <f t="shared" si="1114"/>
        <v>30561786.735528536</v>
      </c>
      <c r="CU348" s="112">
        <f t="shared" si="1115"/>
        <v>7200255.0757412435</v>
      </c>
      <c r="CW348" s="21">
        <v>4</v>
      </c>
      <c r="CX348" s="41">
        <v>32</v>
      </c>
      <c r="CY348" s="41">
        <v>563.70449695371042</v>
      </c>
      <c r="CZ348" s="51">
        <f t="shared" ref="CZ348" si="1141">CY348-yc</f>
        <v>563.70449695371042</v>
      </c>
      <c r="DA348" s="50">
        <f t="shared" si="1117"/>
        <v>4.9366004364578128E-3</v>
      </c>
      <c r="DB348" s="40">
        <f t="shared" si="1093"/>
        <v>987.32008729156257</v>
      </c>
      <c r="DC348" s="40">
        <f t="shared" si="1094"/>
        <v>25.5</v>
      </c>
      <c r="DD348" s="51">
        <f t="shared" si="1095"/>
        <v>374.5</v>
      </c>
      <c r="DE348" s="39">
        <f t="shared" si="1118"/>
        <v>301190.77088496066</v>
      </c>
      <c r="DF348" s="41">
        <v>200</v>
      </c>
      <c r="DG348" s="51">
        <v>530</v>
      </c>
      <c r="DH348" s="41">
        <f t="shared" ref="DH348:DH365" si="1142">+DE348*COS(RADIANS(p))</f>
        <v>290927.94423769705</v>
      </c>
      <c r="DI348" s="41">
        <f t="shared" ref="DI348:DI365" si="1143">+DE348*SIN(RADIANS(p))</f>
        <v>77953.907714137618</v>
      </c>
      <c r="DJ348" s="41">
        <f t="shared" si="1098"/>
        <v>154191810.44597945</v>
      </c>
      <c r="DK348" s="112">
        <f t="shared" si="1099"/>
        <v>15590781.542827524</v>
      </c>
    </row>
    <row r="349" spans="2:116" x14ac:dyDescent="0.25">
      <c r="B349" s="129">
        <v>5</v>
      </c>
      <c r="C349" s="114">
        <f>+$D$77-(B349-0.5)*$G$337</f>
        <v>674.05052959952002</v>
      </c>
      <c r="D349" s="41">
        <f t="shared" si="1121"/>
        <v>197.3688402403545</v>
      </c>
      <c r="E349" s="41">
        <f t="shared" si="1080"/>
        <v>458.8558325939814</v>
      </c>
      <c r="F349" s="41">
        <f t="shared" si="1080"/>
        <v>595.84584024360038</v>
      </c>
      <c r="G349" s="41">
        <f t="shared" si="1080"/>
        <v>1328.1343227785776</v>
      </c>
      <c r="H349" s="41">
        <f t="shared" si="1080"/>
        <v>4833.8128064278835</v>
      </c>
      <c r="I349" s="41">
        <f t="shared" si="1080"/>
        <v>-2793.8353608641373</v>
      </c>
      <c r="J349" s="41">
        <f t="shared" si="1080"/>
        <v>-957.06843037152419</v>
      </c>
      <c r="K349" s="121">
        <f t="shared" si="1080"/>
        <v>-549.80781335519237</v>
      </c>
      <c r="L349" s="126">
        <f t="shared" si="1122"/>
        <v>970.10950127160902</v>
      </c>
      <c r="M349" s="41">
        <f t="shared" si="1081"/>
        <v>-955.35772977911404</v>
      </c>
      <c r="N349" s="41">
        <f t="shared" si="1081"/>
        <v>-335.90272212547433</v>
      </c>
      <c r="O349" s="41">
        <f t="shared" si="1081"/>
        <v>511.63774185085168</v>
      </c>
      <c r="P349" s="41">
        <f t="shared" si="1081"/>
        <v>4061.072145396628</v>
      </c>
      <c r="Q349" s="41">
        <f t="shared" si="1081"/>
        <v>-2369.5712921522095</v>
      </c>
      <c r="R349" s="41">
        <f t="shared" si="1081"/>
        <v>-750.01319428950762</v>
      </c>
      <c r="S349" s="112">
        <f t="shared" si="1081"/>
        <v>-304.85883907687463</v>
      </c>
      <c r="T349" s="123">
        <f t="shared" si="1123"/>
        <v>970.10950127160925</v>
      </c>
      <c r="U349" s="41">
        <f t="shared" si="1082"/>
        <v>34.591763882052696</v>
      </c>
      <c r="V349" s="41">
        <f t="shared" si="1082"/>
        <v>388.79060416158376</v>
      </c>
      <c r="W349" s="41">
        <f t="shared" si="1082"/>
        <v>1083.18534850026</v>
      </c>
      <c r="X349" s="41">
        <f t="shared" si="1082"/>
        <v>4061.072145396628</v>
      </c>
      <c r="Y349" s="41">
        <f t="shared" si="1082"/>
        <v>-1379.6217984910429</v>
      </c>
      <c r="Z349" s="41">
        <f t="shared" si="1082"/>
        <v>-25.319868002449493</v>
      </c>
      <c r="AA349" s="41">
        <f t="shared" si="1082"/>
        <v>266.68876757253383</v>
      </c>
      <c r="AB349" s="53"/>
      <c r="AC349" s="126">
        <f t="shared" si="1124"/>
        <v>197.3688402403545</v>
      </c>
      <c r="AD349" s="41">
        <f t="shared" si="1083"/>
        <v>458.8558325939814</v>
      </c>
      <c r="AE349" s="41" t="str">
        <f t="shared" si="1083"/>
        <v/>
      </c>
      <c r="AF349" s="41" t="str">
        <f t="shared" si="1083"/>
        <v/>
      </c>
      <c r="AG349" s="41" t="str">
        <f t="shared" si="1083"/>
        <v/>
      </c>
      <c r="AH349" s="41" t="str">
        <f t="shared" si="1083"/>
        <v/>
      </c>
      <c r="AI349" s="41" t="str">
        <f t="shared" si="1083"/>
        <v/>
      </c>
      <c r="AJ349" s="112" t="str">
        <f t="shared" si="1083"/>
        <v/>
      </c>
      <c r="AK349" s="126" t="str">
        <f t="shared" si="1125"/>
        <v/>
      </c>
      <c r="AL349" s="41" t="str">
        <f t="shared" si="1084"/>
        <v/>
      </c>
      <c r="AM349" s="41" t="str">
        <f t="shared" si="1084"/>
        <v/>
      </c>
      <c r="AN349" s="41" t="str">
        <f t="shared" si="1084"/>
        <v/>
      </c>
      <c r="AO349" s="41" t="str">
        <f t="shared" si="1084"/>
        <v/>
      </c>
      <c r="AP349" s="41" t="str">
        <f t="shared" si="1084"/>
        <v/>
      </c>
      <c r="AQ349" s="41" t="str">
        <f t="shared" si="1084"/>
        <v/>
      </c>
      <c r="AR349" s="112" t="str">
        <f t="shared" si="1084"/>
        <v/>
      </c>
      <c r="AS349" s="123" t="str">
        <f t="shared" si="1126"/>
        <v/>
      </c>
      <c r="AT349" s="41" t="str">
        <f t="shared" si="1085"/>
        <v/>
      </c>
      <c r="AU349" s="41" t="str">
        <f t="shared" si="1085"/>
        <v/>
      </c>
      <c r="AV349" s="41" t="str">
        <f t="shared" si="1085"/>
        <v/>
      </c>
      <c r="AW349" s="41" t="str">
        <f t="shared" si="1085"/>
        <v/>
      </c>
      <c r="AX349" s="41" t="str">
        <f t="shared" si="1085"/>
        <v/>
      </c>
      <c r="AY349" s="41" t="str">
        <f t="shared" si="1085"/>
        <v/>
      </c>
      <c r="AZ349" s="41" t="str">
        <f t="shared" si="1085"/>
        <v/>
      </c>
      <c r="BA349" s="53"/>
      <c r="BB349" s="147" cm="1">
        <f t="array" ref="BB349:BC349">IFERROR(_xlfn._xlws.SORT(_xlfn.UNIQUE(_xlfn._xlws.FILTER($AC349:$AZ349,ISNUMBER($AC349:$AZ349)),TRUE),,,TRUE),"")</f>
        <v>197.3688402403545</v>
      </c>
      <c r="BC349" s="51">
        <v>458.8558325939814</v>
      </c>
      <c r="BD349" s="51"/>
      <c r="BE349" s="51"/>
      <c r="BF349" s="51"/>
      <c r="BG349" s="51"/>
      <c r="BH349" s="51"/>
      <c r="BI349" s="51"/>
      <c r="BJ349" s="51">
        <f t="shared" si="1127"/>
        <v>674.05052959952002</v>
      </c>
      <c r="BK349" s="51">
        <f t="shared" si="1086"/>
        <v>674.05052959952002</v>
      </c>
      <c r="BL349" s="51" t="str">
        <f t="shared" si="1086"/>
        <v/>
      </c>
      <c r="BM349" s="51" t="str">
        <f t="shared" si="1086"/>
        <v/>
      </c>
      <c r="BN349" s="51" t="str">
        <f t="shared" si="1086"/>
        <v/>
      </c>
      <c r="BO349" s="51" t="str">
        <f t="shared" si="1086"/>
        <v/>
      </c>
      <c r="BP349" s="51" t="str">
        <f t="shared" si="1086"/>
        <v/>
      </c>
      <c r="BQ349" s="148" t="str">
        <f t="shared" si="1086"/>
        <v/>
      </c>
      <c r="BR349" s="170">
        <f t="shared" si="1100"/>
        <v>2</v>
      </c>
      <c r="BS349" s="172">
        <f t="shared" si="1101"/>
        <v>261.48699235362687</v>
      </c>
      <c r="BT349" s="172">
        <f t="shared" si="1087"/>
        <v>0</v>
      </c>
      <c r="BU349" s="172">
        <f t="shared" si="1087"/>
        <v>0</v>
      </c>
      <c r="BV349" s="172">
        <f t="shared" si="1087"/>
        <v>0</v>
      </c>
      <c r="BW349" s="172">
        <f t="shared" si="1087"/>
        <v>0</v>
      </c>
      <c r="BX349" s="172">
        <f t="shared" si="1087"/>
        <v>0</v>
      </c>
      <c r="BY349" s="173">
        <f t="shared" si="1087"/>
        <v>0</v>
      </c>
      <c r="BZ349" s="123" cm="1">
        <f t="array" ref="BZ349">IF(ISEVEN(BR349),SUM(BS349:BY349),SUM(ABS(BS349:BY349)))</f>
        <v>261.48699235362687</v>
      </c>
      <c r="CA349" s="112">
        <f t="shared" si="1102"/>
        <v>2780.7945177104561</v>
      </c>
      <c r="CB349" s="126">
        <f t="shared" si="1103"/>
        <v>328.11233641716797</v>
      </c>
      <c r="CC349" s="41">
        <f t="shared" si="1088"/>
        <v>0</v>
      </c>
      <c r="CD349" s="41">
        <f t="shared" si="1088"/>
        <v>0</v>
      </c>
      <c r="CE349" s="41">
        <f t="shared" si="1088"/>
        <v>0</v>
      </c>
      <c r="CF349" s="41">
        <f t="shared" si="1088"/>
        <v>0</v>
      </c>
      <c r="CG349" s="41">
        <f t="shared" si="1088"/>
        <v>0</v>
      </c>
      <c r="CH349" s="112">
        <f t="shared" si="1088"/>
        <v>0</v>
      </c>
      <c r="CI349" s="196">
        <f t="shared" si="1104"/>
        <v>328.11233641716797</v>
      </c>
      <c r="CJ349" s="2">
        <f t="shared" si="1105"/>
        <v>674.05052959952002</v>
      </c>
      <c r="CK349" s="200">
        <f t="shared" ref="CK349" si="1144">(CI349-xc)*COS(RADIANS(p)) + (CJ349-yc)*SIN(RADIANS(p))</f>
        <v>491.38929409118589</v>
      </c>
      <c r="CL349" s="201">
        <f t="shared" ref="CL349:CL380" si="1145">-(CI349-xc)*SIN(RADIANS(p)) +(CJ349-yc)*COS(RADIANS(p))</f>
        <v>566.161093166152</v>
      </c>
      <c r="CN349" s="126">
        <f t="shared" ref="CN349:CN380" si="1146">+C349-yc</f>
        <v>674.05052959952002</v>
      </c>
      <c r="CO349" s="50">
        <f t="shared" si="1109"/>
        <v>5.621428974748612E-3</v>
      </c>
      <c r="CP349" s="40">
        <f t="shared" si="1110"/>
        <v>25.5</v>
      </c>
      <c r="CQ349" s="41">
        <f t="shared" si="1111"/>
        <v>70910.260201616635</v>
      </c>
      <c r="CR349" s="41">
        <f t="shared" ref="CR349:CR397" si="1147">+CQ349*COS(RADIANS(p))</f>
        <v>68494.051677619384</v>
      </c>
      <c r="CS349" s="41">
        <f t="shared" ref="CS349:CS397" si="1148">+CQ349*SIN(RADIANS(p))</f>
        <v>18352.925833353696</v>
      </c>
      <c r="CT349" s="41">
        <f t="shared" si="1114"/>
        <v>38778667.173179895</v>
      </c>
      <c r="CU349" s="112">
        <f t="shared" si="1115"/>
        <v>9018431.2697595619</v>
      </c>
      <c r="CW349" s="21">
        <v>5</v>
      </c>
      <c r="CX349" s="41">
        <v>32</v>
      </c>
      <c r="CY349" s="41">
        <v>615.46830597421456</v>
      </c>
      <c r="CZ349" s="51">
        <f t="shared" ref="CZ349" si="1149">CY349-yc</f>
        <v>615.46830597421456</v>
      </c>
      <c r="DA349" s="50">
        <f t="shared" si="1117"/>
        <v>5.2578565144326484E-3</v>
      </c>
      <c r="DB349" s="40">
        <f t="shared" si="1093"/>
        <v>1051.5713028865296</v>
      </c>
      <c r="DC349" s="40">
        <f t="shared" si="1094"/>
        <v>25.5</v>
      </c>
      <c r="DD349" s="51">
        <f t="shared" si="1095"/>
        <v>374.5</v>
      </c>
      <c r="DE349" s="39">
        <f t="shared" si="1118"/>
        <v>301190.77088496066</v>
      </c>
      <c r="DF349" s="41">
        <v>400</v>
      </c>
      <c r="DG349" s="51">
        <v>530</v>
      </c>
      <c r="DH349" s="41">
        <f t="shared" ref="DH349:DH366" si="1150">+DE349*COS(RADIANS(p))</f>
        <v>290927.94423769705</v>
      </c>
      <c r="DI349" s="41">
        <f t="shared" ref="DI349:DI366" si="1151">+DE349*SIN(RADIANS(p))</f>
        <v>77953.907714137618</v>
      </c>
      <c r="DJ349" s="41">
        <f t="shared" si="1098"/>
        <v>154191810.44597945</v>
      </c>
      <c r="DK349" s="112">
        <f t="shared" si="1099"/>
        <v>31181563.085655048</v>
      </c>
    </row>
    <row r="350" spans="2:116" x14ac:dyDescent="0.25">
      <c r="B350" s="129">
        <v>6</v>
      </c>
      <c r="C350" s="114">
        <f>+$D$77-(B350-0.5)*$G$337</f>
        <v>663.41598715945179</v>
      </c>
      <c r="D350" s="41">
        <f t="shared" si="1121"/>
        <v>157.68018753877226</v>
      </c>
      <c r="E350" s="41">
        <f t="shared" si="1080"/>
        <v>477.27540041542704</v>
      </c>
      <c r="F350" s="41">
        <f t="shared" si="1080"/>
        <v>598.6953573022912</v>
      </c>
      <c r="G350" s="41">
        <f t="shared" si="1080"/>
        <v>1321.9944668380958</v>
      </c>
      <c r="H350" s="41">
        <f t="shared" si="1080"/>
        <v>4794.1241537263013</v>
      </c>
      <c r="I350" s="41">
        <f t="shared" si="1080"/>
        <v>-2775.4157930426913</v>
      </c>
      <c r="J350" s="41">
        <f t="shared" si="1080"/>
        <v>-954.21891331283337</v>
      </c>
      <c r="K350" s="121">
        <f t="shared" si="1080"/>
        <v>-555.94766929567425</v>
      </c>
      <c r="L350" s="126">
        <f t="shared" si="1122"/>
        <v>930.42084857002692</v>
      </c>
      <c r="M350" s="41">
        <f t="shared" si="1081"/>
        <v>-936.9381619576684</v>
      </c>
      <c r="N350" s="41">
        <f t="shared" si="1081"/>
        <v>-333.05320506678362</v>
      </c>
      <c r="O350" s="41">
        <f t="shared" si="1081"/>
        <v>505.4978859103698</v>
      </c>
      <c r="P350" s="41">
        <f t="shared" si="1081"/>
        <v>4021.3834926950453</v>
      </c>
      <c r="Q350" s="41">
        <f t="shared" si="1081"/>
        <v>-2351.1517243307644</v>
      </c>
      <c r="R350" s="41">
        <f t="shared" si="1081"/>
        <v>-747.1636772308168</v>
      </c>
      <c r="S350" s="112">
        <f t="shared" si="1081"/>
        <v>-310.99869501735651</v>
      </c>
      <c r="T350" s="123">
        <f t="shared" si="1123"/>
        <v>930.42084857002715</v>
      </c>
      <c r="U350" s="41">
        <f t="shared" si="1082"/>
        <v>53.011331703498321</v>
      </c>
      <c r="V350" s="41">
        <f t="shared" si="1082"/>
        <v>391.64012122027458</v>
      </c>
      <c r="W350" s="41">
        <f t="shared" si="1082"/>
        <v>1077.045492559778</v>
      </c>
      <c r="X350" s="41">
        <f t="shared" si="1082"/>
        <v>4021.3834926950462</v>
      </c>
      <c r="Y350" s="41">
        <f t="shared" si="1082"/>
        <v>-1361.2022306695974</v>
      </c>
      <c r="Z350" s="41">
        <f t="shared" si="1082"/>
        <v>-22.470350943758703</v>
      </c>
      <c r="AA350" s="41">
        <f t="shared" si="1082"/>
        <v>260.54891163205195</v>
      </c>
      <c r="AB350" s="53"/>
      <c r="AC350" s="126">
        <f t="shared" si="1124"/>
        <v>157.68018753877226</v>
      </c>
      <c r="AD350" s="41">
        <f t="shared" si="1083"/>
        <v>477.27540041542704</v>
      </c>
      <c r="AE350" s="41" t="str">
        <f t="shared" si="1083"/>
        <v/>
      </c>
      <c r="AF350" s="41" t="str">
        <f t="shared" si="1083"/>
        <v/>
      </c>
      <c r="AG350" s="41" t="str">
        <f t="shared" si="1083"/>
        <v/>
      </c>
      <c r="AH350" s="41" t="str">
        <f t="shared" si="1083"/>
        <v/>
      </c>
      <c r="AI350" s="41" t="str">
        <f t="shared" si="1083"/>
        <v/>
      </c>
      <c r="AJ350" s="112" t="str">
        <f t="shared" si="1083"/>
        <v/>
      </c>
      <c r="AK350" s="126" t="str">
        <f t="shared" si="1125"/>
        <v/>
      </c>
      <c r="AL350" s="41" t="str">
        <f t="shared" si="1084"/>
        <v/>
      </c>
      <c r="AM350" s="41" t="str">
        <f t="shared" si="1084"/>
        <v/>
      </c>
      <c r="AN350" s="41" t="str">
        <f t="shared" si="1084"/>
        <v/>
      </c>
      <c r="AO350" s="41" t="str">
        <f t="shared" si="1084"/>
        <v/>
      </c>
      <c r="AP350" s="41" t="str">
        <f t="shared" si="1084"/>
        <v/>
      </c>
      <c r="AQ350" s="41" t="str">
        <f t="shared" si="1084"/>
        <v/>
      </c>
      <c r="AR350" s="112" t="str">
        <f t="shared" si="1084"/>
        <v/>
      </c>
      <c r="AS350" s="123" t="str">
        <f t="shared" si="1126"/>
        <v/>
      </c>
      <c r="AT350" s="41" t="str">
        <f t="shared" si="1085"/>
        <v/>
      </c>
      <c r="AU350" s="41" t="str">
        <f t="shared" si="1085"/>
        <v/>
      </c>
      <c r="AV350" s="41" t="str">
        <f t="shared" si="1085"/>
        <v/>
      </c>
      <c r="AW350" s="41" t="str">
        <f t="shared" si="1085"/>
        <v/>
      </c>
      <c r="AX350" s="41" t="str">
        <f t="shared" si="1085"/>
        <v/>
      </c>
      <c r="AY350" s="41" t="str">
        <f t="shared" si="1085"/>
        <v/>
      </c>
      <c r="AZ350" s="41" t="str">
        <f t="shared" si="1085"/>
        <v/>
      </c>
      <c r="BA350" s="53"/>
      <c r="BB350" s="147" cm="1">
        <f t="array" ref="BB350:BC350">IFERROR(_xlfn._xlws.SORT(_xlfn.UNIQUE(_xlfn._xlws.FILTER($AC350:$AZ350,ISNUMBER($AC350:$AZ350)),TRUE),,,TRUE),"")</f>
        <v>157.68018753877226</v>
      </c>
      <c r="BC350" s="51">
        <v>477.27540041542704</v>
      </c>
      <c r="BD350" s="51"/>
      <c r="BE350" s="51"/>
      <c r="BF350" s="51"/>
      <c r="BG350" s="51"/>
      <c r="BH350" s="51"/>
      <c r="BI350" s="51"/>
      <c r="BJ350" s="51">
        <f t="shared" si="1127"/>
        <v>663.41598715945179</v>
      </c>
      <c r="BK350" s="51">
        <f t="shared" si="1086"/>
        <v>663.41598715945179</v>
      </c>
      <c r="BL350" s="51" t="str">
        <f t="shared" si="1086"/>
        <v/>
      </c>
      <c r="BM350" s="51" t="str">
        <f t="shared" si="1086"/>
        <v/>
      </c>
      <c r="BN350" s="51" t="str">
        <f t="shared" si="1086"/>
        <v/>
      </c>
      <c r="BO350" s="51" t="str">
        <f t="shared" si="1086"/>
        <v/>
      </c>
      <c r="BP350" s="51" t="str">
        <f t="shared" si="1086"/>
        <v/>
      </c>
      <c r="BQ350" s="148" t="str">
        <f t="shared" si="1086"/>
        <v/>
      </c>
      <c r="BR350" s="170">
        <f t="shared" si="1100"/>
        <v>2</v>
      </c>
      <c r="BS350" s="172">
        <f t="shared" si="1101"/>
        <v>319.59521287665478</v>
      </c>
      <c r="BT350" s="172">
        <f t="shared" si="1087"/>
        <v>0</v>
      </c>
      <c r="BU350" s="172">
        <f t="shared" si="1087"/>
        <v>0</v>
      </c>
      <c r="BV350" s="172">
        <f t="shared" si="1087"/>
        <v>0</v>
      </c>
      <c r="BW350" s="172">
        <f t="shared" si="1087"/>
        <v>0</v>
      </c>
      <c r="BX350" s="172">
        <f t="shared" si="1087"/>
        <v>0</v>
      </c>
      <c r="BY350" s="173">
        <f t="shared" si="1087"/>
        <v>0</v>
      </c>
      <c r="BZ350" s="123" cm="1">
        <f t="array" ref="BZ350">IF(ISEVEN(BR350),SUM(BS350:BY350),SUM(ABS(BS350:BY350)))</f>
        <v>319.59521287665478</v>
      </c>
      <c r="CA350" s="112">
        <f t="shared" si="1102"/>
        <v>3398.7488549794434</v>
      </c>
      <c r="CB350" s="126">
        <f t="shared" si="1103"/>
        <v>317.47779397709962</v>
      </c>
      <c r="CC350" s="41">
        <f t="shared" si="1088"/>
        <v>0</v>
      </c>
      <c r="CD350" s="41">
        <f t="shared" si="1088"/>
        <v>0</v>
      </c>
      <c r="CE350" s="41">
        <f t="shared" si="1088"/>
        <v>0</v>
      </c>
      <c r="CF350" s="41">
        <f t="shared" si="1088"/>
        <v>0</v>
      </c>
      <c r="CG350" s="41">
        <f t="shared" si="1088"/>
        <v>0</v>
      </c>
      <c r="CH350" s="112">
        <f t="shared" si="1088"/>
        <v>0</v>
      </c>
      <c r="CI350" s="196">
        <f t="shared" si="1104"/>
        <v>317.47779397709962</v>
      </c>
      <c r="CJ350" s="2">
        <f t="shared" si="1105"/>
        <v>663.41598715945179</v>
      </c>
      <c r="CK350" s="200">
        <f t="shared" ref="CK350" si="1152">(CI350-xc)*COS(RADIANS(p)) + (CJ350-yc)*SIN(RADIANS(p))</f>
        <v>478.36469277811602</v>
      </c>
      <c r="CL350" s="201">
        <f t="shared" ref="CL350:CL381" si="1153">-(CI350-xc)*SIN(RADIANS(p)) +(CJ350-yc)*COS(RADIANS(p))</f>
        <v>558.64133609196358</v>
      </c>
      <c r="CN350" s="126">
        <f t="shared" ref="CN350:CN381" si="1154">+C350-yc</f>
        <v>663.41598715945179</v>
      </c>
      <c r="CO350" s="50">
        <f t="shared" si="1109"/>
        <v>5.5554289747486128E-3</v>
      </c>
      <c r="CP350" s="40">
        <f t="shared" si="1110"/>
        <v>25.5</v>
      </c>
      <c r="CQ350" s="41">
        <f t="shared" si="1111"/>
        <v>86668.095801975811</v>
      </c>
      <c r="CR350" s="41">
        <f t="shared" ref="CR350:CR398" si="1155">+CQ350*COS(RADIANS(p))</f>
        <v>83714.952050423613</v>
      </c>
      <c r="CS350" s="41">
        <f t="shared" ref="CS350:CS398" si="1156">+CQ350*SIN(RADIANS(p))</f>
        <v>22431.353796321167</v>
      </c>
      <c r="CT350" s="41">
        <f t="shared" si="1114"/>
        <v>46766632.664323315</v>
      </c>
      <c r="CU350" s="112">
        <f t="shared" si="1115"/>
        <v>10730367.667374402</v>
      </c>
      <c r="CW350" s="21">
        <v>6</v>
      </c>
      <c r="CX350" s="41">
        <v>32</v>
      </c>
      <c r="CY350" s="41">
        <v>-615.46830597421456</v>
      </c>
      <c r="CZ350" s="51">
        <f t="shared" ref="CZ350" si="1157">CY350-yc</f>
        <v>-615.46830597421456</v>
      </c>
      <c r="DA350" s="50">
        <f t="shared" si="1117"/>
        <v>-2.3815710252513876E-3</v>
      </c>
      <c r="DB350" s="40">
        <f t="shared" si="1093"/>
        <v>-476.31420505027751</v>
      </c>
      <c r="DC350" s="40">
        <f t="shared" si="1094"/>
        <v>0</v>
      </c>
      <c r="DD350" s="51">
        <f t="shared" si="1095"/>
        <v>-400</v>
      </c>
      <c r="DE350" s="39">
        <f t="shared" si="1118"/>
        <v>-321699.08772759483</v>
      </c>
      <c r="DF350" s="41">
        <v>-400</v>
      </c>
      <c r="DG350" s="51">
        <v>-530</v>
      </c>
      <c r="DH350" s="41">
        <f t="shared" ref="DH350:DH367" si="1158">+DE350*COS(RADIANS(p))</f>
        <v>-310737.45712971652</v>
      </c>
      <c r="DI350" s="41">
        <f t="shared" ref="DI350:DI367" si="1159">+DE350*SIN(RADIANS(p))</f>
        <v>-83261.850696008143</v>
      </c>
      <c r="DJ350" s="41">
        <f t="shared" si="1098"/>
        <v>164690852.27874976</v>
      </c>
      <c r="DK350" s="112">
        <f t="shared" si="1099"/>
        <v>33304740.278403256</v>
      </c>
    </row>
    <row r="351" spans="2:116" x14ac:dyDescent="0.25">
      <c r="B351" s="129">
        <v>7</v>
      </c>
      <c r="C351" s="114">
        <f>+$D$77-(B351-0.5)*$G$337</f>
        <v>652.78144471938344</v>
      </c>
      <c r="D351" s="41">
        <f t="shared" si="1121"/>
        <v>117.99153483718958</v>
      </c>
      <c r="E351" s="41">
        <f t="shared" si="1080"/>
        <v>495.69496823687285</v>
      </c>
      <c r="F351" s="41">
        <f t="shared" si="1080"/>
        <v>601.54487436098202</v>
      </c>
      <c r="G351" s="41">
        <f t="shared" si="1080"/>
        <v>1315.8546108976138</v>
      </c>
      <c r="H351" s="41">
        <f t="shared" si="1080"/>
        <v>4754.4355010247191</v>
      </c>
      <c r="I351" s="41">
        <f t="shared" si="1080"/>
        <v>-2756.9962252212458</v>
      </c>
      <c r="J351" s="41">
        <f t="shared" si="1080"/>
        <v>-951.36939625414277</v>
      </c>
      <c r="K351" s="121">
        <f t="shared" si="1080"/>
        <v>-562.08752523615613</v>
      </c>
      <c r="L351" s="126">
        <f t="shared" si="1122"/>
        <v>890.73219586844425</v>
      </c>
      <c r="M351" s="41">
        <f t="shared" si="1081"/>
        <v>-918.51859413622253</v>
      </c>
      <c r="N351" s="41">
        <f t="shared" si="1081"/>
        <v>-330.20368800809274</v>
      </c>
      <c r="O351" s="41">
        <f t="shared" si="1081"/>
        <v>499.35802996988792</v>
      </c>
      <c r="P351" s="41">
        <f t="shared" si="1081"/>
        <v>3981.6948399934631</v>
      </c>
      <c r="Q351" s="41">
        <f t="shared" si="1081"/>
        <v>-2332.732156509318</v>
      </c>
      <c r="R351" s="41">
        <f t="shared" si="1081"/>
        <v>-744.31416017212598</v>
      </c>
      <c r="S351" s="112">
        <f t="shared" si="1081"/>
        <v>-317.13855095783845</v>
      </c>
      <c r="T351" s="123">
        <f t="shared" si="1123"/>
        <v>890.73219586844448</v>
      </c>
      <c r="U351" s="41">
        <f t="shared" si="1082"/>
        <v>71.430899524944152</v>
      </c>
      <c r="V351" s="41">
        <f t="shared" si="1082"/>
        <v>394.4896382789654</v>
      </c>
      <c r="W351" s="41">
        <f t="shared" si="1082"/>
        <v>1070.9056366192963</v>
      </c>
      <c r="X351" s="41">
        <f t="shared" si="1082"/>
        <v>3981.6948399934631</v>
      </c>
      <c r="Y351" s="41">
        <f t="shared" si="1082"/>
        <v>-1342.7826628481514</v>
      </c>
      <c r="Z351" s="41">
        <f t="shared" si="1082"/>
        <v>-19.620833885067889</v>
      </c>
      <c r="AA351" s="41">
        <f t="shared" si="1082"/>
        <v>254.40905569156999</v>
      </c>
      <c r="AB351" s="53"/>
      <c r="AC351" s="126">
        <f t="shared" si="1124"/>
        <v>117.99153483718958</v>
      </c>
      <c r="AD351" s="41">
        <f t="shared" si="1083"/>
        <v>495.69496823687285</v>
      </c>
      <c r="AE351" s="41" t="str">
        <f t="shared" si="1083"/>
        <v/>
      </c>
      <c r="AF351" s="41" t="str">
        <f t="shared" si="1083"/>
        <v/>
      </c>
      <c r="AG351" s="41" t="str">
        <f t="shared" si="1083"/>
        <v/>
      </c>
      <c r="AH351" s="41" t="str">
        <f t="shared" si="1083"/>
        <v/>
      </c>
      <c r="AI351" s="41" t="str">
        <f t="shared" si="1083"/>
        <v/>
      </c>
      <c r="AJ351" s="112" t="str">
        <f t="shared" si="1083"/>
        <v/>
      </c>
      <c r="AK351" s="126" t="str">
        <f t="shared" si="1125"/>
        <v/>
      </c>
      <c r="AL351" s="41" t="str">
        <f t="shared" si="1084"/>
        <v/>
      </c>
      <c r="AM351" s="41" t="str">
        <f t="shared" si="1084"/>
        <v/>
      </c>
      <c r="AN351" s="41" t="str">
        <f t="shared" si="1084"/>
        <v/>
      </c>
      <c r="AO351" s="41" t="str">
        <f t="shared" si="1084"/>
        <v/>
      </c>
      <c r="AP351" s="41" t="str">
        <f t="shared" si="1084"/>
        <v/>
      </c>
      <c r="AQ351" s="41" t="str">
        <f t="shared" si="1084"/>
        <v/>
      </c>
      <c r="AR351" s="112" t="str">
        <f t="shared" si="1084"/>
        <v/>
      </c>
      <c r="AS351" s="123" t="str">
        <f t="shared" si="1126"/>
        <v/>
      </c>
      <c r="AT351" s="41" t="str">
        <f t="shared" si="1085"/>
        <v/>
      </c>
      <c r="AU351" s="41" t="str">
        <f t="shared" si="1085"/>
        <v/>
      </c>
      <c r="AV351" s="41" t="str">
        <f t="shared" si="1085"/>
        <v/>
      </c>
      <c r="AW351" s="41" t="str">
        <f t="shared" si="1085"/>
        <v/>
      </c>
      <c r="AX351" s="41" t="str">
        <f t="shared" si="1085"/>
        <v/>
      </c>
      <c r="AY351" s="41" t="str">
        <f t="shared" si="1085"/>
        <v/>
      </c>
      <c r="AZ351" s="41" t="str">
        <f t="shared" si="1085"/>
        <v/>
      </c>
      <c r="BA351" s="53"/>
      <c r="BB351" s="147" cm="1">
        <f t="array" ref="BB351:BC351">IFERROR(_xlfn._xlws.SORT(_xlfn.UNIQUE(_xlfn._xlws.FILTER($AC351:$AZ351,ISNUMBER($AC351:$AZ351)),TRUE),,,TRUE),"")</f>
        <v>117.99153483718958</v>
      </c>
      <c r="BC351" s="51">
        <v>495.69496823687285</v>
      </c>
      <c r="BD351" s="51"/>
      <c r="BE351" s="51"/>
      <c r="BF351" s="51"/>
      <c r="BG351" s="51"/>
      <c r="BH351" s="51"/>
      <c r="BI351" s="51"/>
      <c r="BJ351" s="51">
        <f t="shared" si="1127"/>
        <v>652.78144471938344</v>
      </c>
      <c r="BK351" s="51">
        <f t="shared" si="1086"/>
        <v>652.78144471938344</v>
      </c>
      <c r="BL351" s="51" t="str">
        <f t="shared" si="1086"/>
        <v/>
      </c>
      <c r="BM351" s="51" t="str">
        <f t="shared" si="1086"/>
        <v/>
      </c>
      <c r="BN351" s="51" t="str">
        <f t="shared" si="1086"/>
        <v/>
      </c>
      <c r="BO351" s="51" t="str">
        <f t="shared" si="1086"/>
        <v/>
      </c>
      <c r="BP351" s="51" t="str">
        <f t="shared" si="1086"/>
        <v/>
      </c>
      <c r="BQ351" s="148" t="str">
        <f t="shared" si="1086"/>
        <v/>
      </c>
      <c r="BR351" s="170">
        <f t="shared" si="1100"/>
        <v>2</v>
      </c>
      <c r="BS351" s="172">
        <f t="shared" si="1101"/>
        <v>377.70343339968326</v>
      </c>
      <c r="BT351" s="172">
        <f t="shared" si="1087"/>
        <v>0</v>
      </c>
      <c r="BU351" s="172">
        <f t="shared" si="1087"/>
        <v>0</v>
      </c>
      <c r="BV351" s="172">
        <f t="shared" si="1087"/>
        <v>0</v>
      </c>
      <c r="BW351" s="172">
        <f t="shared" si="1087"/>
        <v>0</v>
      </c>
      <c r="BX351" s="172">
        <f t="shared" si="1087"/>
        <v>0</v>
      </c>
      <c r="BY351" s="173">
        <f t="shared" si="1087"/>
        <v>0</v>
      </c>
      <c r="BZ351" s="123" cm="1">
        <f t="array" ref="BZ351">IF(ISEVEN(BR351),SUM(BS351:BY351),SUM(ABS(BS351:BY351)))</f>
        <v>377.70343339968326</v>
      </c>
      <c r="CA351" s="112">
        <f t="shared" si="1102"/>
        <v>4016.7031922484366</v>
      </c>
      <c r="CB351" s="126">
        <f t="shared" si="1103"/>
        <v>306.84325153703122</v>
      </c>
      <c r="CC351" s="41">
        <f t="shared" si="1088"/>
        <v>0</v>
      </c>
      <c r="CD351" s="41">
        <f t="shared" si="1088"/>
        <v>0</v>
      </c>
      <c r="CE351" s="41">
        <f t="shared" si="1088"/>
        <v>0</v>
      </c>
      <c r="CF351" s="41">
        <f t="shared" si="1088"/>
        <v>0</v>
      </c>
      <c r="CG351" s="41">
        <f t="shared" si="1088"/>
        <v>0</v>
      </c>
      <c r="CH351" s="112">
        <f t="shared" si="1088"/>
        <v>0</v>
      </c>
      <c r="CI351" s="196">
        <f t="shared" si="1104"/>
        <v>306.84325153703122</v>
      </c>
      <c r="CJ351" s="2">
        <f t="shared" si="1105"/>
        <v>652.78144471938344</v>
      </c>
      <c r="CK351" s="200">
        <f t="shared" ref="CK351" si="1160">(CI351-xc)*COS(RADIANS(p)) + (CJ351-yc)*SIN(RADIANS(p))</f>
        <v>465.34009146504604</v>
      </c>
      <c r="CL351" s="201">
        <f t="shared" ref="CL351:CL382" si="1161">-(CI351-xc)*SIN(RADIANS(p)) +(CJ351-yc)*COS(RADIANS(p))</f>
        <v>551.12157901777528</v>
      </c>
      <c r="CN351" s="126">
        <f t="shared" ref="CN351:CN382" si="1162">+C351-yc</f>
        <v>652.78144471938344</v>
      </c>
      <c r="CO351" s="50">
        <f t="shared" si="1109"/>
        <v>5.4894289747486119E-3</v>
      </c>
      <c r="CP351" s="40">
        <f t="shared" si="1110"/>
        <v>25.5</v>
      </c>
      <c r="CQ351" s="41">
        <f t="shared" si="1111"/>
        <v>102425.93140233513</v>
      </c>
      <c r="CR351" s="41">
        <f t="shared" ref="CR351:CR399" si="1163">+CQ351*COS(RADIANS(p))</f>
        <v>98935.852423227989</v>
      </c>
      <c r="CS351" s="41">
        <f t="shared" ref="CS351:CS399" si="1164">+CQ351*SIN(RADIANS(p))</f>
        <v>26509.781759288671</v>
      </c>
      <c r="CT351" s="41">
        <f t="shared" si="1114"/>
        <v>54525683.208958998</v>
      </c>
      <c r="CU351" s="112">
        <f t="shared" si="1115"/>
        <v>12336064.268585799</v>
      </c>
      <c r="CW351" s="21">
        <v>7</v>
      </c>
      <c r="CX351" s="41">
        <v>32</v>
      </c>
      <c r="CY351" s="41">
        <v>-563.70449695371042</v>
      </c>
      <c r="CZ351" s="51">
        <f t="shared" ref="CZ351" si="1165">CY351-yc</f>
        <v>-563.70449695371042</v>
      </c>
      <c r="DA351" s="50">
        <f t="shared" si="1117"/>
        <v>-2.0603149472765521E-3</v>
      </c>
      <c r="DB351" s="40">
        <f t="shared" si="1093"/>
        <v>-412.0629894553104</v>
      </c>
      <c r="DC351" s="40">
        <f t="shared" si="1094"/>
        <v>0</v>
      </c>
      <c r="DD351" s="51">
        <f t="shared" si="1095"/>
        <v>-400</v>
      </c>
      <c r="DE351" s="39">
        <f t="shared" si="1118"/>
        <v>-321699.08772759483</v>
      </c>
      <c r="DF351" s="41">
        <v>-200</v>
      </c>
      <c r="DG351" s="51">
        <v>-530</v>
      </c>
      <c r="DH351" s="41">
        <f t="shared" ref="DH351:DH368" si="1166">+DE351*COS(RADIANS(p))</f>
        <v>-310737.45712971652</v>
      </c>
      <c r="DI351" s="41">
        <f t="shared" ref="DI351:DI368" si="1167">+DE351*SIN(RADIANS(p))</f>
        <v>-83261.850696008143</v>
      </c>
      <c r="DJ351" s="41">
        <f t="shared" si="1098"/>
        <v>164690852.27874976</v>
      </c>
      <c r="DK351" s="112">
        <f t="shared" si="1099"/>
        <v>16652370.139201628</v>
      </c>
    </row>
    <row r="352" spans="2:116" x14ac:dyDescent="0.25">
      <c r="B352" s="129">
        <v>8</v>
      </c>
      <c r="C352" s="114">
        <f>+$D$77-(B352-0.5)*$G$337</f>
        <v>642.14690227931521</v>
      </c>
      <c r="D352" s="41">
        <f t="shared" si="1121"/>
        <v>78.302882135607717</v>
      </c>
      <c r="E352" s="41">
        <f t="shared" si="1080"/>
        <v>514.11453605831844</v>
      </c>
      <c r="F352" s="41">
        <f t="shared" si="1080"/>
        <v>604.39439141967273</v>
      </c>
      <c r="G352" s="41">
        <f t="shared" si="1080"/>
        <v>1309.7147549571321</v>
      </c>
      <c r="H352" s="41">
        <f t="shared" si="1080"/>
        <v>4714.746848323136</v>
      </c>
      <c r="I352" s="41">
        <f t="shared" si="1080"/>
        <v>-2738.5766573998003</v>
      </c>
      <c r="J352" s="41">
        <f t="shared" si="1080"/>
        <v>-948.51987919545184</v>
      </c>
      <c r="K352" s="121">
        <f t="shared" si="1080"/>
        <v>-568.22738117663812</v>
      </c>
      <c r="L352" s="126">
        <f t="shared" si="1122"/>
        <v>851.04354316686215</v>
      </c>
      <c r="M352" s="41">
        <f t="shared" si="1081"/>
        <v>-900.09902631477667</v>
      </c>
      <c r="N352" s="41">
        <f t="shared" si="1081"/>
        <v>-327.35417094940198</v>
      </c>
      <c r="O352" s="41">
        <f t="shared" si="1081"/>
        <v>493.21817402940604</v>
      </c>
      <c r="P352" s="41">
        <f t="shared" si="1081"/>
        <v>3942.0061872918809</v>
      </c>
      <c r="Q352" s="41">
        <f t="shared" si="1081"/>
        <v>-2314.3125886878724</v>
      </c>
      <c r="R352" s="41">
        <f t="shared" si="1081"/>
        <v>-741.46464311343527</v>
      </c>
      <c r="S352" s="112">
        <f t="shared" si="1081"/>
        <v>-323.27840689832038</v>
      </c>
      <c r="T352" s="123">
        <f t="shared" si="1123"/>
        <v>851.04354316686249</v>
      </c>
      <c r="U352" s="41">
        <f t="shared" si="1082"/>
        <v>89.850467346389991</v>
      </c>
      <c r="V352" s="41">
        <f t="shared" si="1082"/>
        <v>397.33915533765611</v>
      </c>
      <c r="W352" s="41">
        <f t="shared" si="1082"/>
        <v>1064.7657806788141</v>
      </c>
      <c r="X352" s="41">
        <f t="shared" si="1082"/>
        <v>3942.0061872918814</v>
      </c>
      <c r="Y352" s="41">
        <f t="shared" si="1082"/>
        <v>-1324.3630950267057</v>
      </c>
      <c r="Z352" s="41">
        <f t="shared" si="1082"/>
        <v>-16.771316826377102</v>
      </c>
      <c r="AA352" s="41">
        <f t="shared" si="1082"/>
        <v>248.26919975108811</v>
      </c>
      <c r="AB352" s="53"/>
      <c r="AC352" s="126">
        <f t="shared" si="1124"/>
        <v>78.302882135607717</v>
      </c>
      <c r="AD352" s="41">
        <f t="shared" si="1083"/>
        <v>514.11453605831844</v>
      </c>
      <c r="AE352" s="41" t="str">
        <f t="shared" si="1083"/>
        <v/>
      </c>
      <c r="AF352" s="41" t="str">
        <f t="shared" si="1083"/>
        <v/>
      </c>
      <c r="AG352" s="41" t="str">
        <f t="shared" si="1083"/>
        <v/>
      </c>
      <c r="AH352" s="41" t="str">
        <f t="shared" si="1083"/>
        <v/>
      </c>
      <c r="AI352" s="41" t="str">
        <f t="shared" si="1083"/>
        <v/>
      </c>
      <c r="AJ352" s="112" t="str">
        <f t="shared" si="1083"/>
        <v/>
      </c>
      <c r="AK352" s="126" t="str">
        <f t="shared" si="1125"/>
        <v/>
      </c>
      <c r="AL352" s="41" t="str">
        <f t="shared" si="1084"/>
        <v/>
      </c>
      <c r="AM352" s="41" t="str">
        <f t="shared" si="1084"/>
        <v/>
      </c>
      <c r="AN352" s="41" t="str">
        <f t="shared" si="1084"/>
        <v/>
      </c>
      <c r="AO352" s="41" t="str">
        <f t="shared" si="1084"/>
        <v/>
      </c>
      <c r="AP352" s="41" t="str">
        <f t="shared" si="1084"/>
        <v/>
      </c>
      <c r="AQ352" s="41" t="str">
        <f t="shared" si="1084"/>
        <v/>
      </c>
      <c r="AR352" s="112" t="str">
        <f t="shared" si="1084"/>
        <v/>
      </c>
      <c r="AS352" s="123" t="str">
        <f t="shared" si="1126"/>
        <v/>
      </c>
      <c r="AT352" s="41" t="str">
        <f t="shared" si="1085"/>
        <v/>
      </c>
      <c r="AU352" s="41" t="str">
        <f t="shared" si="1085"/>
        <v/>
      </c>
      <c r="AV352" s="41" t="str">
        <f t="shared" si="1085"/>
        <v/>
      </c>
      <c r="AW352" s="41" t="str">
        <f t="shared" si="1085"/>
        <v/>
      </c>
      <c r="AX352" s="41" t="str">
        <f t="shared" si="1085"/>
        <v/>
      </c>
      <c r="AY352" s="41" t="str">
        <f t="shared" si="1085"/>
        <v/>
      </c>
      <c r="AZ352" s="41" t="str">
        <f t="shared" si="1085"/>
        <v/>
      </c>
      <c r="BA352" s="53"/>
      <c r="BB352" s="147" cm="1">
        <f t="array" ref="BB352:BC352">IFERROR(_xlfn._xlws.SORT(_xlfn.UNIQUE(_xlfn._xlws.FILTER($AC352:$AZ352,ISNUMBER($AC352:$AZ352)),TRUE),,,TRUE),"")</f>
        <v>78.302882135607717</v>
      </c>
      <c r="BC352" s="51">
        <v>514.11453605831844</v>
      </c>
      <c r="BD352" s="51"/>
      <c r="BE352" s="51"/>
      <c r="BF352" s="51"/>
      <c r="BG352" s="51"/>
      <c r="BH352" s="51"/>
      <c r="BI352" s="51"/>
      <c r="BJ352" s="51">
        <f t="shared" si="1127"/>
        <v>642.14690227931521</v>
      </c>
      <c r="BK352" s="51">
        <f t="shared" si="1086"/>
        <v>642.14690227931521</v>
      </c>
      <c r="BL352" s="51" t="str">
        <f t="shared" si="1086"/>
        <v/>
      </c>
      <c r="BM352" s="51" t="str">
        <f t="shared" si="1086"/>
        <v/>
      </c>
      <c r="BN352" s="51" t="str">
        <f t="shared" si="1086"/>
        <v/>
      </c>
      <c r="BO352" s="51" t="str">
        <f t="shared" si="1086"/>
        <v/>
      </c>
      <c r="BP352" s="51" t="str">
        <f t="shared" si="1086"/>
        <v/>
      </c>
      <c r="BQ352" s="148" t="str">
        <f t="shared" si="1086"/>
        <v/>
      </c>
      <c r="BR352" s="170">
        <f t="shared" si="1100"/>
        <v>2</v>
      </c>
      <c r="BS352" s="172">
        <f t="shared" si="1101"/>
        <v>435.81165392271072</v>
      </c>
      <c r="BT352" s="172">
        <f t="shared" si="1087"/>
        <v>0</v>
      </c>
      <c r="BU352" s="172">
        <f t="shared" si="1087"/>
        <v>0</v>
      </c>
      <c r="BV352" s="172">
        <f t="shared" si="1087"/>
        <v>0</v>
      </c>
      <c r="BW352" s="172">
        <f t="shared" si="1087"/>
        <v>0</v>
      </c>
      <c r="BX352" s="172">
        <f t="shared" si="1087"/>
        <v>0</v>
      </c>
      <c r="BY352" s="173">
        <f t="shared" si="1087"/>
        <v>0</v>
      </c>
      <c r="BZ352" s="123" cm="1">
        <f t="array" ref="BZ352">IF(ISEVEN(BR352),SUM(BS352:BY352),SUM(ABS(BS352:BY352)))</f>
        <v>435.81165392271072</v>
      </c>
      <c r="CA352" s="112">
        <f t="shared" si="1102"/>
        <v>4634.6575295174189</v>
      </c>
      <c r="CB352" s="126">
        <f t="shared" si="1103"/>
        <v>296.20870909696305</v>
      </c>
      <c r="CC352" s="41">
        <f t="shared" si="1088"/>
        <v>0</v>
      </c>
      <c r="CD352" s="41">
        <f t="shared" si="1088"/>
        <v>0</v>
      </c>
      <c r="CE352" s="41">
        <f t="shared" si="1088"/>
        <v>0</v>
      </c>
      <c r="CF352" s="41">
        <f t="shared" si="1088"/>
        <v>0</v>
      </c>
      <c r="CG352" s="41">
        <f t="shared" si="1088"/>
        <v>0</v>
      </c>
      <c r="CH352" s="112">
        <f t="shared" si="1088"/>
        <v>0</v>
      </c>
      <c r="CI352" s="196">
        <f t="shared" si="1104"/>
        <v>296.20870909696305</v>
      </c>
      <c r="CJ352" s="2">
        <f t="shared" si="1105"/>
        <v>642.14690227931521</v>
      </c>
      <c r="CK352" s="200">
        <f t="shared" ref="CK352" si="1168">(CI352-xc)*COS(RADIANS(p)) + (CJ352-yc)*SIN(RADIANS(p))</f>
        <v>452.31549015197635</v>
      </c>
      <c r="CL352" s="201">
        <f t="shared" ref="CL352:CL383" si="1169">-(CI352-xc)*SIN(RADIANS(p)) +(CJ352-yc)*COS(RADIANS(p))</f>
        <v>543.60182194358686</v>
      </c>
      <c r="CN352" s="126">
        <f t="shared" ref="CN352:CN383" si="1170">+C352-yc</f>
        <v>642.14690227931521</v>
      </c>
      <c r="CO352" s="50">
        <f t="shared" si="1109"/>
        <v>5.4234289747486127E-3</v>
      </c>
      <c r="CP352" s="40">
        <f t="shared" si="1110"/>
        <v>25.5</v>
      </c>
      <c r="CQ352" s="41">
        <f t="shared" si="1111"/>
        <v>118183.76700269418</v>
      </c>
      <c r="CR352" s="41">
        <f t="shared" ref="CR352:CR400" si="1171">+CQ352*COS(RADIANS(p))</f>
        <v>114156.7527960321</v>
      </c>
      <c r="CS352" s="41">
        <f t="shared" ref="CS352:CS400" si="1172">+CQ352*SIN(RADIANS(p))</f>
        <v>30588.209722256106</v>
      </c>
      <c r="CT352" s="41">
        <f t="shared" si="1114"/>
        <v>62055818.807086706</v>
      </c>
      <c r="CU352" s="112">
        <f t="shared" si="1115"/>
        <v>13835521.073393719</v>
      </c>
      <c r="CW352" s="21">
        <v>8</v>
      </c>
      <c r="CX352" s="41">
        <v>32</v>
      </c>
      <c r="CY352" s="41">
        <v>-511.94068793320622</v>
      </c>
      <c r="CZ352" s="51">
        <f t="shared" ref="CZ352" si="1173">CY352-yc</f>
        <v>-511.94068793320622</v>
      </c>
      <c r="DA352" s="50">
        <f t="shared" si="1117"/>
        <v>-1.7390588693017167E-3</v>
      </c>
      <c r="DB352" s="40">
        <f t="shared" si="1093"/>
        <v>-347.81177386034335</v>
      </c>
      <c r="DC352" s="40">
        <f t="shared" si="1094"/>
        <v>0</v>
      </c>
      <c r="DD352" s="51">
        <f t="shared" si="1095"/>
        <v>-347.81177386034335</v>
      </c>
      <c r="DE352" s="39">
        <f t="shared" si="1118"/>
        <v>-279726.82587947242</v>
      </c>
      <c r="DF352" s="41">
        <v>0</v>
      </c>
      <c r="DG352" s="51">
        <v>-530</v>
      </c>
      <c r="DH352" s="41">
        <f t="shared" ref="DH352:DH369" si="1174">+DE352*COS(RADIANS(p))</f>
        <v>-270195.36542284774</v>
      </c>
      <c r="DI352" s="41">
        <f t="shared" ref="DI352:DI369" si="1175">+DE352*SIN(RADIANS(p))</f>
        <v>-72398.629963684143</v>
      </c>
      <c r="DJ352" s="41">
        <f t="shared" si="1098"/>
        <v>143203543.67410931</v>
      </c>
      <c r="DK352" s="112">
        <f t="shared" si="1099"/>
        <v>0</v>
      </c>
    </row>
    <row r="353" spans="2:115" x14ac:dyDescent="0.25">
      <c r="B353" s="129">
        <v>9</v>
      </c>
      <c r="C353" s="114">
        <f>+$D$77-(B353-0.5)*$G$337</f>
        <v>631.51235983924687</v>
      </c>
      <c r="D353" s="41">
        <f t="shared" si="1121"/>
        <v>38.614229434025049</v>
      </c>
      <c r="E353" s="41">
        <f t="shared" si="1080"/>
        <v>532.5341038797643</v>
      </c>
      <c r="F353" s="41">
        <f t="shared" si="1080"/>
        <v>607.24390847836355</v>
      </c>
      <c r="G353" s="41">
        <f t="shared" si="1080"/>
        <v>1303.5748990166501</v>
      </c>
      <c r="H353" s="41">
        <f t="shared" si="1080"/>
        <v>4675.0581956215538</v>
      </c>
      <c r="I353" s="41">
        <f t="shared" si="1080"/>
        <v>-2720.1570895783539</v>
      </c>
      <c r="J353" s="41">
        <f t="shared" si="1080"/>
        <v>-945.67036213676101</v>
      </c>
      <c r="K353" s="121">
        <f t="shared" si="1080"/>
        <v>-574.36723711712</v>
      </c>
      <c r="L353" s="126">
        <f t="shared" si="1122"/>
        <v>811.35489046527948</v>
      </c>
      <c r="M353" s="41">
        <f t="shared" si="1081"/>
        <v>-881.67945849333091</v>
      </c>
      <c r="N353" s="41">
        <f t="shared" si="1081"/>
        <v>-324.50465389071121</v>
      </c>
      <c r="O353" s="41">
        <f t="shared" si="1081"/>
        <v>487.07831808892399</v>
      </c>
      <c r="P353" s="41">
        <f t="shared" si="1081"/>
        <v>3902.3175345902982</v>
      </c>
      <c r="Q353" s="41">
        <f t="shared" si="1081"/>
        <v>-2295.8930208664265</v>
      </c>
      <c r="R353" s="41">
        <f t="shared" si="1081"/>
        <v>-738.61512605474445</v>
      </c>
      <c r="S353" s="112">
        <f t="shared" si="1081"/>
        <v>-329.41826283880232</v>
      </c>
      <c r="T353" s="123">
        <f t="shared" si="1123"/>
        <v>811.35489046527982</v>
      </c>
      <c r="U353" s="41">
        <f t="shared" si="1082"/>
        <v>108.27003516783581</v>
      </c>
      <c r="V353" s="41">
        <f t="shared" si="1082"/>
        <v>400.18867239634699</v>
      </c>
      <c r="W353" s="41">
        <f t="shared" si="1082"/>
        <v>1058.6259247383321</v>
      </c>
      <c r="X353" s="41">
        <f t="shared" si="1082"/>
        <v>3902.3175345902982</v>
      </c>
      <c r="Y353" s="41">
        <f t="shared" si="1082"/>
        <v>-1305.9435272052599</v>
      </c>
      <c r="Z353" s="41">
        <f t="shared" si="1082"/>
        <v>-13.921799767686288</v>
      </c>
      <c r="AA353" s="41">
        <f t="shared" si="1082"/>
        <v>242.12934381060614</v>
      </c>
      <c r="AB353" s="53"/>
      <c r="AC353" s="126">
        <f t="shared" si="1124"/>
        <v>38.614229434025049</v>
      </c>
      <c r="AD353" s="41">
        <f t="shared" si="1083"/>
        <v>532.5341038797643</v>
      </c>
      <c r="AE353" s="41" t="str">
        <f t="shared" si="1083"/>
        <v/>
      </c>
      <c r="AF353" s="41" t="str">
        <f t="shared" si="1083"/>
        <v/>
      </c>
      <c r="AG353" s="41" t="str">
        <f t="shared" si="1083"/>
        <v/>
      </c>
      <c r="AH353" s="41" t="str">
        <f t="shared" si="1083"/>
        <v/>
      </c>
      <c r="AI353" s="41" t="str">
        <f t="shared" si="1083"/>
        <v/>
      </c>
      <c r="AJ353" s="112" t="str">
        <f t="shared" si="1083"/>
        <v/>
      </c>
      <c r="AK353" s="126" t="str">
        <f t="shared" si="1125"/>
        <v/>
      </c>
      <c r="AL353" s="41" t="str">
        <f t="shared" si="1084"/>
        <v/>
      </c>
      <c r="AM353" s="41" t="str">
        <f t="shared" si="1084"/>
        <v/>
      </c>
      <c r="AN353" s="41" t="str">
        <f t="shared" si="1084"/>
        <v/>
      </c>
      <c r="AO353" s="41" t="str">
        <f t="shared" si="1084"/>
        <v/>
      </c>
      <c r="AP353" s="41" t="str">
        <f t="shared" si="1084"/>
        <v/>
      </c>
      <c r="AQ353" s="41" t="str">
        <f t="shared" si="1084"/>
        <v/>
      </c>
      <c r="AR353" s="112" t="str">
        <f t="shared" si="1084"/>
        <v/>
      </c>
      <c r="AS353" s="123" t="str">
        <f t="shared" si="1126"/>
        <v/>
      </c>
      <c r="AT353" s="41" t="str">
        <f t="shared" si="1085"/>
        <v/>
      </c>
      <c r="AU353" s="41" t="str">
        <f t="shared" si="1085"/>
        <v/>
      </c>
      <c r="AV353" s="41" t="str">
        <f t="shared" si="1085"/>
        <v/>
      </c>
      <c r="AW353" s="41" t="str">
        <f t="shared" si="1085"/>
        <v/>
      </c>
      <c r="AX353" s="41" t="str">
        <f t="shared" si="1085"/>
        <v/>
      </c>
      <c r="AY353" s="41" t="str">
        <f t="shared" si="1085"/>
        <v/>
      </c>
      <c r="AZ353" s="41" t="str">
        <f t="shared" si="1085"/>
        <v/>
      </c>
      <c r="BA353" s="53"/>
      <c r="BB353" s="147" cm="1">
        <f t="array" ref="BB353:BC353">IFERROR(_xlfn._xlws.SORT(_xlfn.UNIQUE(_xlfn._xlws.FILTER($AC353:$AZ353,ISNUMBER($AC353:$AZ353)),TRUE),,,TRUE),"")</f>
        <v>38.614229434025049</v>
      </c>
      <c r="BC353" s="51">
        <v>532.5341038797643</v>
      </c>
      <c r="BD353" s="51"/>
      <c r="BE353" s="51"/>
      <c r="BF353" s="51"/>
      <c r="BG353" s="51"/>
      <c r="BH353" s="51"/>
      <c r="BI353" s="51"/>
      <c r="BJ353" s="51">
        <f t="shared" si="1127"/>
        <v>631.51235983924687</v>
      </c>
      <c r="BK353" s="51">
        <f t="shared" si="1086"/>
        <v>631.51235983924687</v>
      </c>
      <c r="BL353" s="51" t="str">
        <f t="shared" si="1086"/>
        <v/>
      </c>
      <c r="BM353" s="51" t="str">
        <f t="shared" si="1086"/>
        <v/>
      </c>
      <c r="BN353" s="51" t="str">
        <f t="shared" si="1086"/>
        <v/>
      </c>
      <c r="BO353" s="51" t="str">
        <f t="shared" si="1086"/>
        <v/>
      </c>
      <c r="BP353" s="51" t="str">
        <f t="shared" si="1086"/>
        <v/>
      </c>
      <c r="BQ353" s="148" t="str">
        <f t="shared" si="1086"/>
        <v/>
      </c>
      <c r="BR353" s="170">
        <f t="shared" si="1100"/>
        <v>2</v>
      </c>
      <c r="BS353" s="172">
        <f t="shared" si="1101"/>
        <v>493.91987444573925</v>
      </c>
      <c r="BT353" s="172">
        <f t="shared" si="1087"/>
        <v>0</v>
      </c>
      <c r="BU353" s="172">
        <f t="shared" si="1087"/>
        <v>0</v>
      </c>
      <c r="BV353" s="172">
        <f t="shared" si="1087"/>
        <v>0</v>
      </c>
      <c r="BW353" s="172">
        <f t="shared" si="1087"/>
        <v>0</v>
      </c>
      <c r="BX353" s="172">
        <f t="shared" si="1087"/>
        <v>0</v>
      </c>
      <c r="BY353" s="173">
        <f t="shared" si="1087"/>
        <v>0</v>
      </c>
      <c r="BZ353" s="123" cm="1">
        <f t="array" ref="BZ353">IF(ISEVEN(BR353),SUM(BS353:BY353),SUM(ABS(BS353:BY353)))</f>
        <v>493.91987444573925</v>
      </c>
      <c r="CA353" s="112">
        <f t="shared" si="1102"/>
        <v>5252.611866786413</v>
      </c>
      <c r="CB353" s="126">
        <f t="shared" si="1103"/>
        <v>285.5741666568947</v>
      </c>
      <c r="CC353" s="41">
        <f t="shared" si="1088"/>
        <v>0</v>
      </c>
      <c r="CD353" s="41">
        <f t="shared" si="1088"/>
        <v>0</v>
      </c>
      <c r="CE353" s="41">
        <f t="shared" si="1088"/>
        <v>0</v>
      </c>
      <c r="CF353" s="41">
        <f t="shared" si="1088"/>
        <v>0</v>
      </c>
      <c r="CG353" s="41">
        <f t="shared" si="1088"/>
        <v>0</v>
      </c>
      <c r="CH353" s="112">
        <f t="shared" si="1088"/>
        <v>0</v>
      </c>
      <c r="CI353" s="196">
        <f t="shared" si="1104"/>
        <v>285.5741666568947</v>
      </c>
      <c r="CJ353" s="2">
        <f t="shared" si="1105"/>
        <v>631.51235983924687</v>
      </c>
      <c r="CK353" s="200">
        <f t="shared" ref="CK353" si="1176">(CI353-xc)*COS(RADIANS(p)) + (CJ353-yc)*SIN(RADIANS(p))</f>
        <v>439.29088883890648</v>
      </c>
      <c r="CL353" s="201">
        <f t="shared" ref="CL353:CL384" si="1177">-(CI353-xc)*SIN(RADIANS(p)) +(CJ353-yc)*COS(RADIANS(p))</f>
        <v>536.08206486939832</v>
      </c>
      <c r="CN353" s="126">
        <f t="shared" ref="CN353:CN384" si="1178">+C353-yc</f>
        <v>631.51235983924687</v>
      </c>
      <c r="CO353" s="50">
        <f t="shared" si="1109"/>
        <v>5.3574289747486126E-3</v>
      </c>
      <c r="CP353" s="40">
        <f t="shared" si="1110"/>
        <v>25.5</v>
      </c>
      <c r="CQ353" s="41">
        <f t="shared" si="1111"/>
        <v>133941.60260305353</v>
      </c>
      <c r="CR353" s="41">
        <f t="shared" ref="CR353:CR401" si="1179">+CQ353*COS(RADIANS(p))</f>
        <v>129377.65316883651</v>
      </c>
      <c r="CS353" s="41">
        <f t="shared" ref="CS353:CS401" si="1180">+CQ353*SIN(RADIANS(p))</f>
        <v>34666.637685223621</v>
      </c>
      <c r="CT353" s="41">
        <f t="shared" si="1114"/>
        <v>69357039.458706737</v>
      </c>
      <c r="CU353" s="112">
        <f t="shared" si="1115"/>
        <v>15228738.081798216</v>
      </c>
      <c r="CW353" s="21">
        <v>9</v>
      </c>
      <c r="CX353" s="41">
        <v>32</v>
      </c>
      <c r="CY353" s="41">
        <v>-460.17687891270208</v>
      </c>
      <c r="CZ353" s="51">
        <f t="shared" ref="CZ353" si="1181">CY353-yc</f>
        <v>-460.17687891270208</v>
      </c>
      <c r="DA353" s="50">
        <f t="shared" si="1117"/>
        <v>-1.4178027913268811E-3</v>
      </c>
      <c r="DB353" s="40">
        <f t="shared" si="1093"/>
        <v>-283.56055826537624</v>
      </c>
      <c r="DC353" s="40">
        <f t="shared" si="1094"/>
        <v>0</v>
      </c>
      <c r="DD353" s="51">
        <f t="shared" si="1095"/>
        <v>-283.56055826537624</v>
      </c>
      <c r="DE353" s="39">
        <f t="shared" si="1118"/>
        <v>-228052.93227374757</v>
      </c>
      <c r="DF353" s="41">
        <v>200</v>
      </c>
      <c r="DG353" s="51">
        <v>-530</v>
      </c>
      <c r="DH353" s="41">
        <f t="shared" ref="DH353:DH370" si="1182">+DE353*COS(RADIANS(p))</f>
        <v>-220282.21704416457</v>
      </c>
      <c r="DI353" s="41">
        <f t="shared" ref="DI353:DI370" si="1183">+DE353*SIN(RADIANS(p))</f>
        <v>-59024.44216392118</v>
      </c>
      <c r="DJ353" s="41">
        <f t="shared" si="1098"/>
        <v>116749575.03340723</v>
      </c>
      <c r="DK353" s="112">
        <f t="shared" si="1099"/>
        <v>-11804888.432784235</v>
      </c>
    </row>
    <row r="354" spans="2:115" x14ac:dyDescent="0.25">
      <c r="B354" s="129">
        <v>10</v>
      </c>
      <c r="C354" s="114">
        <f>+$D$77-(B354-0.5)*$G$337</f>
        <v>620.87781739917864</v>
      </c>
      <c r="D354" s="41">
        <f t="shared" si="1121"/>
        <v>-1.0744232675572147</v>
      </c>
      <c r="E354" s="41">
        <f t="shared" si="1080"/>
        <v>550.95367170121017</v>
      </c>
      <c r="F354" s="41">
        <f t="shared" si="1080"/>
        <v>610.09342553705437</v>
      </c>
      <c r="G354" s="41">
        <f t="shared" si="1080"/>
        <v>1297.4350430761681</v>
      </c>
      <c r="H354" s="41">
        <f t="shared" si="1080"/>
        <v>4635.3695429199715</v>
      </c>
      <c r="I354" s="41">
        <f t="shared" si="1080"/>
        <v>-2701.7375217569083</v>
      </c>
      <c r="J354" s="41">
        <f t="shared" si="1080"/>
        <v>-942.82084507807019</v>
      </c>
      <c r="K354" s="121">
        <f t="shared" si="1080"/>
        <v>-580.50709305760188</v>
      </c>
      <c r="L354" s="126">
        <f t="shared" si="1122"/>
        <v>771.66623776369738</v>
      </c>
      <c r="M354" s="41">
        <f t="shared" si="1081"/>
        <v>-863.25989067188527</v>
      </c>
      <c r="N354" s="41">
        <f t="shared" si="1081"/>
        <v>-321.65513683202039</v>
      </c>
      <c r="O354" s="41">
        <f t="shared" si="1081"/>
        <v>480.93846214844211</v>
      </c>
      <c r="P354" s="41">
        <f t="shared" si="1081"/>
        <v>3862.628881888716</v>
      </c>
      <c r="Q354" s="41">
        <f t="shared" si="1081"/>
        <v>-2277.4734530449809</v>
      </c>
      <c r="R354" s="41">
        <f t="shared" si="1081"/>
        <v>-735.76560899605363</v>
      </c>
      <c r="S354" s="112">
        <f t="shared" si="1081"/>
        <v>-335.5581187792842</v>
      </c>
      <c r="T354" s="123">
        <f t="shared" si="1123"/>
        <v>771.66623776369772</v>
      </c>
      <c r="U354" s="41">
        <f t="shared" si="1082"/>
        <v>126.68960298928144</v>
      </c>
      <c r="V354" s="41">
        <f t="shared" si="1082"/>
        <v>403.0381894550377</v>
      </c>
      <c r="W354" s="41">
        <f t="shared" si="1082"/>
        <v>1052.4860687978503</v>
      </c>
      <c r="X354" s="41">
        <f t="shared" si="1082"/>
        <v>3862.6288818887165</v>
      </c>
      <c r="Y354" s="41">
        <f t="shared" si="1082"/>
        <v>-1287.5239593838141</v>
      </c>
      <c r="Z354" s="41">
        <f t="shared" si="1082"/>
        <v>-11.072282708995525</v>
      </c>
      <c r="AA354" s="41">
        <f t="shared" si="1082"/>
        <v>235.98948787012424</v>
      </c>
      <c r="AB354" s="53"/>
      <c r="AC354" s="126">
        <f t="shared" si="1124"/>
        <v>-1.0744232675572147</v>
      </c>
      <c r="AD354" s="41">
        <f t="shared" si="1083"/>
        <v>550.95367170121017</v>
      </c>
      <c r="AE354" s="41" t="str">
        <f t="shared" si="1083"/>
        <v/>
      </c>
      <c r="AF354" s="41" t="str">
        <f t="shared" si="1083"/>
        <v/>
      </c>
      <c r="AG354" s="41" t="str">
        <f t="shared" si="1083"/>
        <v/>
      </c>
      <c r="AH354" s="41" t="str">
        <f t="shared" si="1083"/>
        <v/>
      </c>
      <c r="AI354" s="41" t="str">
        <f t="shared" si="1083"/>
        <v/>
      </c>
      <c r="AJ354" s="112" t="str">
        <f t="shared" si="1083"/>
        <v/>
      </c>
      <c r="AK354" s="126" t="str">
        <f t="shared" si="1125"/>
        <v/>
      </c>
      <c r="AL354" s="41" t="str">
        <f t="shared" si="1084"/>
        <v/>
      </c>
      <c r="AM354" s="41" t="str">
        <f t="shared" si="1084"/>
        <v/>
      </c>
      <c r="AN354" s="41" t="str">
        <f t="shared" si="1084"/>
        <v/>
      </c>
      <c r="AO354" s="41" t="str">
        <f t="shared" si="1084"/>
        <v/>
      </c>
      <c r="AP354" s="41" t="str">
        <f t="shared" si="1084"/>
        <v/>
      </c>
      <c r="AQ354" s="41" t="str">
        <f t="shared" si="1084"/>
        <v/>
      </c>
      <c r="AR354" s="112" t="str">
        <f t="shared" si="1084"/>
        <v/>
      </c>
      <c r="AS354" s="123" t="str">
        <f t="shared" si="1126"/>
        <v/>
      </c>
      <c r="AT354" s="41" t="str">
        <f t="shared" si="1085"/>
        <v/>
      </c>
      <c r="AU354" s="41" t="str">
        <f t="shared" si="1085"/>
        <v/>
      </c>
      <c r="AV354" s="41" t="str">
        <f t="shared" si="1085"/>
        <v/>
      </c>
      <c r="AW354" s="41" t="str">
        <f t="shared" si="1085"/>
        <v/>
      </c>
      <c r="AX354" s="41" t="str">
        <f t="shared" si="1085"/>
        <v/>
      </c>
      <c r="AY354" s="41" t="str">
        <f t="shared" si="1085"/>
        <v/>
      </c>
      <c r="AZ354" s="41" t="str">
        <f t="shared" si="1085"/>
        <v/>
      </c>
      <c r="BA354" s="53"/>
      <c r="BB354" s="147" cm="1">
        <f t="array" ref="BB354:BC354">IFERROR(_xlfn._xlws.SORT(_xlfn.UNIQUE(_xlfn._xlws.FILTER($AC354:$AZ354,ISNUMBER($AC354:$AZ354)),TRUE),,,TRUE),"")</f>
        <v>-1.0744232675572147</v>
      </c>
      <c r="BC354" s="51">
        <v>550.95367170121017</v>
      </c>
      <c r="BD354" s="51"/>
      <c r="BE354" s="51"/>
      <c r="BF354" s="51"/>
      <c r="BG354" s="51"/>
      <c r="BH354" s="51"/>
      <c r="BI354" s="51"/>
      <c r="BJ354" s="51">
        <f t="shared" si="1127"/>
        <v>620.87781739917864</v>
      </c>
      <c r="BK354" s="51">
        <f t="shared" si="1086"/>
        <v>620.87781739917864</v>
      </c>
      <c r="BL354" s="51" t="str">
        <f t="shared" si="1086"/>
        <v/>
      </c>
      <c r="BM354" s="51" t="str">
        <f t="shared" si="1086"/>
        <v/>
      </c>
      <c r="BN354" s="51" t="str">
        <f t="shared" si="1086"/>
        <v/>
      </c>
      <c r="BO354" s="51" t="str">
        <f t="shared" si="1086"/>
        <v/>
      </c>
      <c r="BP354" s="51" t="str">
        <f t="shared" si="1086"/>
        <v/>
      </c>
      <c r="BQ354" s="148" t="str">
        <f t="shared" si="1086"/>
        <v/>
      </c>
      <c r="BR354" s="170">
        <f t="shared" si="1100"/>
        <v>2</v>
      </c>
      <c r="BS354" s="172">
        <f t="shared" si="1101"/>
        <v>552.02809496876739</v>
      </c>
      <c r="BT354" s="172">
        <f t="shared" si="1087"/>
        <v>0</v>
      </c>
      <c r="BU354" s="172">
        <f t="shared" si="1087"/>
        <v>0</v>
      </c>
      <c r="BV354" s="172">
        <f t="shared" si="1087"/>
        <v>0</v>
      </c>
      <c r="BW354" s="172">
        <f t="shared" si="1087"/>
        <v>0</v>
      </c>
      <c r="BX354" s="172">
        <f t="shared" si="1087"/>
        <v>0</v>
      </c>
      <c r="BY354" s="173">
        <f t="shared" si="1087"/>
        <v>0</v>
      </c>
      <c r="BZ354" s="123" cm="1">
        <f t="array" ref="BZ354">IF(ISEVEN(BR354),SUM(BS354:BY354),SUM(ABS(BS354:BY354)))</f>
        <v>552.02809496876739</v>
      </c>
      <c r="CA354" s="112">
        <f t="shared" si="1102"/>
        <v>5870.5662040554025</v>
      </c>
      <c r="CB354" s="126">
        <f t="shared" si="1103"/>
        <v>274.93962421682647</v>
      </c>
      <c r="CC354" s="41">
        <f t="shared" si="1088"/>
        <v>0</v>
      </c>
      <c r="CD354" s="41">
        <f t="shared" si="1088"/>
        <v>0</v>
      </c>
      <c r="CE354" s="41">
        <f t="shared" si="1088"/>
        <v>0</v>
      </c>
      <c r="CF354" s="41">
        <f t="shared" si="1088"/>
        <v>0</v>
      </c>
      <c r="CG354" s="41">
        <f t="shared" si="1088"/>
        <v>0</v>
      </c>
      <c r="CH354" s="112">
        <f t="shared" si="1088"/>
        <v>0</v>
      </c>
      <c r="CI354" s="196">
        <f t="shared" si="1104"/>
        <v>274.93962421682647</v>
      </c>
      <c r="CJ354" s="2">
        <f t="shared" si="1105"/>
        <v>620.87781739917864</v>
      </c>
      <c r="CK354" s="200">
        <f t="shared" ref="CK354" si="1184">(CI354-xc)*COS(RADIANS(p)) + (CJ354-yc)*SIN(RADIANS(p))</f>
        <v>426.26628752583667</v>
      </c>
      <c r="CL354" s="201">
        <f t="shared" ref="CL354:CL385" si="1185">-(CI354-xc)*SIN(RADIANS(p)) +(CJ354-yc)*COS(RADIANS(p))</f>
        <v>528.56230779521002</v>
      </c>
      <c r="CN354" s="126">
        <f t="shared" ref="CN354:CN385" si="1186">+C354-yc</f>
        <v>620.87781739917864</v>
      </c>
      <c r="CO354" s="50">
        <f t="shared" si="1109"/>
        <v>5.2914289747486125E-3</v>
      </c>
      <c r="CP354" s="40">
        <f t="shared" si="1110"/>
        <v>25.5</v>
      </c>
      <c r="CQ354" s="41">
        <f t="shared" si="1111"/>
        <v>149699.43820341278</v>
      </c>
      <c r="CR354" s="41">
        <f t="shared" ref="CR354:CR402" si="1187">+CQ354*COS(RADIANS(p))</f>
        <v>144598.55354164081</v>
      </c>
      <c r="CS354" s="41">
        <f t="shared" ref="CS354:CS402" si="1188">+CQ354*SIN(RADIANS(p))</f>
        <v>38745.065648191106</v>
      </c>
      <c r="CT354" s="41">
        <f t="shared" si="1114"/>
        <v>76429345.163818911</v>
      </c>
      <c r="CU354" s="112">
        <f t="shared" si="1115"/>
        <v>16515715.293799248</v>
      </c>
      <c r="CW354" s="21">
        <v>10</v>
      </c>
      <c r="CX354" s="41">
        <v>32</v>
      </c>
      <c r="CY354" s="41">
        <v>-408.41306989219794</v>
      </c>
      <c r="CZ354" s="51">
        <f t="shared" ref="CZ354" si="1189">CY354-yc</f>
        <v>-408.41306989219794</v>
      </c>
      <c r="DA354" s="50">
        <f t="shared" si="1117"/>
        <v>-1.0965467133520459E-3</v>
      </c>
      <c r="DB354" s="40">
        <f t="shared" si="1093"/>
        <v>-219.30934267040919</v>
      </c>
      <c r="DC354" s="40">
        <f t="shared" si="1094"/>
        <v>0</v>
      </c>
      <c r="DD354" s="51">
        <f t="shared" si="1095"/>
        <v>-219.30934267040919</v>
      </c>
      <c r="DE354" s="39">
        <f t="shared" si="1118"/>
        <v>-176379.03866802281</v>
      </c>
      <c r="DF354" s="41">
        <v>400</v>
      </c>
      <c r="DG354" s="51">
        <v>-530</v>
      </c>
      <c r="DH354" s="41">
        <f t="shared" ref="DH354:DH371" si="1190">+DE354*COS(RADIANS(p))</f>
        <v>-170369.06866548146</v>
      </c>
      <c r="DI354" s="41">
        <f t="shared" ref="DI354:DI371" si="1191">+DE354*SIN(RADIANS(p))</f>
        <v>-45650.254364158245</v>
      </c>
      <c r="DJ354" s="41">
        <f t="shared" si="1098"/>
        <v>90295606.392705172</v>
      </c>
      <c r="DK354" s="112">
        <f t="shared" si="1099"/>
        <v>-18260101.745663296</v>
      </c>
    </row>
    <row r="355" spans="2:115" x14ac:dyDescent="0.25">
      <c r="B355" s="129">
        <v>11</v>
      </c>
      <c r="C355" s="114">
        <f>+$D$77-(B355-0.5)*$G$337</f>
        <v>610.24327495911029</v>
      </c>
      <c r="D355" s="41">
        <f t="shared" si="1121"/>
        <v>-40.763075969139891</v>
      </c>
      <c r="E355" s="41">
        <f t="shared" si="1080"/>
        <v>569.37323952265604</v>
      </c>
      <c r="F355" s="41">
        <f t="shared" si="1080"/>
        <v>612.94294259574519</v>
      </c>
      <c r="G355" s="41">
        <f t="shared" si="1080"/>
        <v>1291.2951871356861</v>
      </c>
      <c r="H355" s="41">
        <f t="shared" si="1080"/>
        <v>4595.6808902183893</v>
      </c>
      <c r="I355" s="41">
        <f t="shared" si="1080"/>
        <v>-2683.3179539354624</v>
      </c>
      <c r="J355" s="41">
        <f t="shared" si="1080"/>
        <v>-939.97132801937948</v>
      </c>
      <c r="K355" s="121">
        <f t="shared" si="1080"/>
        <v>-586.64694899808387</v>
      </c>
      <c r="L355" s="126">
        <f t="shared" si="1122"/>
        <v>731.97758506211483</v>
      </c>
      <c r="M355" s="41">
        <f t="shared" si="1081"/>
        <v>-844.84032285043941</v>
      </c>
      <c r="N355" s="41">
        <f t="shared" si="1081"/>
        <v>-318.80561977332962</v>
      </c>
      <c r="O355" s="41">
        <f t="shared" si="1081"/>
        <v>474.79860620796023</v>
      </c>
      <c r="P355" s="41">
        <f t="shared" si="1081"/>
        <v>3822.9402291871338</v>
      </c>
      <c r="Q355" s="41">
        <f t="shared" si="1081"/>
        <v>-2259.053885223535</v>
      </c>
      <c r="R355" s="41">
        <f t="shared" si="1081"/>
        <v>-732.91609193736281</v>
      </c>
      <c r="S355" s="112">
        <f t="shared" si="1081"/>
        <v>-341.69797471976614</v>
      </c>
      <c r="T355" s="123">
        <f t="shared" si="1123"/>
        <v>731.97758506211505</v>
      </c>
      <c r="U355" s="41">
        <f t="shared" si="1082"/>
        <v>145.10917081072728</v>
      </c>
      <c r="V355" s="41">
        <f t="shared" si="1082"/>
        <v>405.88770651372857</v>
      </c>
      <c r="W355" s="41">
        <f t="shared" si="1082"/>
        <v>1046.3462128573683</v>
      </c>
      <c r="X355" s="41">
        <f t="shared" si="1082"/>
        <v>3822.9402291871338</v>
      </c>
      <c r="Y355" s="41">
        <f t="shared" si="1082"/>
        <v>-1269.1043915623684</v>
      </c>
      <c r="Z355" s="41">
        <f t="shared" si="1082"/>
        <v>-8.2227656503047104</v>
      </c>
      <c r="AA355" s="41">
        <f t="shared" si="1082"/>
        <v>229.8496319296423</v>
      </c>
      <c r="AB355" s="53"/>
      <c r="AC355" s="126">
        <f t="shared" si="1124"/>
        <v>-40.763075969139891</v>
      </c>
      <c r="AD355" s="41">
        <f t="shared" si="1083"/>
        <v>569.37323952265604</v>
      </c>
      <c r="AE355" s="41" t="str">
        <f t="shared" si="1083"/>
        <v/>
      </c>
      <c r="AF355" s="41" t="str">
        <f t="shared" si="1083"/>
        <v/>
      </c>
      <c r="AG355" s="41" t="str">
        <f t="shared" si="1083"/>
        <v/>
      </c>
      <c r="AH355" s="41" t="str">
        <f t="shared" si="1083"/>
        <v/>
      </c>
      <c r="AI355" s="41" t="str">
        <f t="shared" si="1083"/>
        <v/>
      </c>
      <c r="AJ355" s="112" t="str">
        <f t="shared" si="1083"/>
        <v/>
      </c>
      <c r="AK355" s="126" t="str">
        <f t="shared" si="1125"/>
        <v/>
      </c>
      <c r="AL355" s="41" t="str">
        <f t="shared" si="1084"/>
        <v/>
      </c>
      <c r="AM355" s="41" t="str">
        <f t="shared" si="1084"/>
        <v/>
      </c>
      <c r="AN355" s="41" t="str">
        <f t="shared" si="1084"/>
        <v/>
      </c>
      <c r="AO355" s="41" t="str">
        <f t="shared" si="1084"/>
        <v/>
      </c>
      <c r="AP355" s="41" t="str">
        <f t="shared" si="1084"/>
        <v/>
      </c>
      <c r="AQ355" s="41" t="str">
        <f t="shared" si="1084"/>
        <v/>
      </c>
      <c r="AR355" s="112" t="str">
        <f t="shared" si="1084"/>
        <v/>
      </c>
      <c r="AS355" s="123" t="str">
        <f t="shared" si="1126"/>
        <v/>
      </c>
      <c r="AT355" s="41" t="str">
        <f t="shared" si="1085"/>
        <v/>
      </c>
      <c r="AU355" s="41" t="str">
        <f t="shared" si="1085"/>
        <v/>
      </c>
      <c r="AV355" s="41" t="str">
        <f t="shared" si="1085"/>
        <v/>
      </c>
      <c r="AW355" s="41" t="str">
        <f t="shared" si="1085"/>
        <v/>
      </c>
      <c r="AX355" s="41" t="str">
        <f t="shared" si="1085"/>
        <v/>
      </c>
      <c r="AY355" s="41" t="str">
        <f t="shared" si="1085"/>
        <v/>
      </c>
      <c r="AZ355" s="41" t="str">
        <f t="shared" si="1085"/>
        <v/>
      </c>
      <c r="BA355" s="53"/>
      <c r="BB355" s="147" cm="1">
        <f t="array" ref="BB355:BC355">IFERROR(_xlfn._xlws.SORT(_xlfn.UNIQUE(_xlfn._xlws.FILTER($AC355:$AZ355,ISNUMBER($AC355:$AZ355)),TRUE),,,TRUE),"")</f>
        <v>-40.763075969139891</v>
      </c>
      <c r="BC355" s="51">
        <v>569.37323952265604</v>
      </c>
      <c r="BD355" s="51"/>
      <c r="BE355" s="51"/>
      <c r="BF355" s="51"/>
      <c r="BG355" s="51"/>
      <c r="BH355" s="51"/>
      <c r="BI355" s="51"/>
      <c r="BJ355" s="51">
        <f t="shared" si="1127"/>
        <v>610.24327495911029</v>
      </c>
      <c r="BK355" s="51">
        <f t="shared" si="1086"/>
        <v>610.24327495911029</v>
      </c>
      <c r="BL355" s="51" t="str">
        <f t="shared" si="1086"/>
        <v/>
      </c>
      <c r="BM355" s="51" t="str">
        <f t="shared" si="1086"/>
        <v/>
      </c>
      <c r="BN355" s="51" t="str">
        <f t="shared" si="1086"/>
        <v/>
      </c>
      <c r="BO355" s="51" t="str">
        <f t="shared" si="1086"/>
        <v/>
      </c>
      <c r="BP355" s="51" t="str">
        <f t="shared" si="1086"/>
        <v/>
      </c>
      <c r="BQ355" s="148" t="str">
        <f t="shared" si="1086"/>
        <v/>
      </c>
      <c r="BR355" s="170">
        <f t="shared" si="1100"/>
        <v>2</v>
      </c>
      <c r="BS355" s="172">
        <f t="shared" si="1101"/>
        <v>610.13631549179593</v>
      </c>
      <c r="BT355" s="172">
        <f t="shared" si="1087"/>
        <v>0</v>
      </c>
      <c r="BU355" s="172">
        <f t="shared" si="1087"/>
        <v>0</v>
      </c>
      <c r="BV355" s="172">
        <f t="shared" si="1087"/>
        <v>0</v>
      </c>
      <c r="BW355" s="172">
        <f t="shared" si="1087"/>
        <v>0</v>
      </c>
      <c r="BX355" s="172">
        <f t="shared" si="1087"/>
        <v>0</v>
      </c>
      <c r="BY355" s="173">
        <f t="shared" si="1087"/>
        <v>0</v>
      </c>
      <c r="BZ355" s="123" cm="1">
        <f t="array" ref="BZ355">IF(ISEVEN(BR355),SUM(BS355:BY355),SUM(ABS(BS355:BY355)))</f>
        <v>610.13631549179593</v>
      </c>
      <c r="CA355" s="112">
        <f t="shared" si="1102"/>
        <v>6488.5205413243966</v>
      </c>
      <c r="CB355" s="126">
        <f t="shared" si="1103"/>
        <v>264.30508177675807</v>
      </c>
      <c r="CC355" s="41">
        <f t="shared" si="1088"/>
        <v>0</v>
      </c>
      <c r="CD355" s="41">
        <f t="shared" si="1088"/>
        <v>0</v>
      </c>
      <c r="CE355" s="41">
        <f t="shared" si="1088"/>
        <v>0</v>
      </c>
      <c r="CF355" s="41">
        <f t="shared" si="1088"/>
        <v>0</v>
      </c>
      <c r="CG355" s="41">
        <f t="shared" si="1088"/>
        <v>0</v>
      </c>
      <c r="CH355" s="112">
        <f t="shared" si="1088"/>
        <v>0</v>
      </c>
      <c r="CI355" s="196">
        <f t="shared" si="1104"/>
        <v>264.30508177675807</v>
      </c>
      <c r="CJ355" s="2">
        <f t="shared" si="1105"/>
        <v>610.24327495911029</v>
      </c>
      <c r="CK355" s="200">
        <f t="shared" ref="CK355" si="1192">(CI355-xc)*COS(RADIANS(p)) + (CJ355-yc)*SIN(RADIANS(p))</f>
        <v>413.24168621276669</v>
      </c>
      <c r="CL355" s="201">
        <f t="shared" ref="CL355:CL386" si="1193">-(CI355-xc)*SIN(RADIANS(p)) +(CJ355-yc)*COS(RADIANS(p))</f>
        <v>521.04255072102148</v>
      </c>
      <c r="CN355" s="126">
        <f t="shared" ref="CN355:CN386" si="1194">+C355-yc</f>
        <v>610.24327495911029</v>
      </c>
      <c r="CO355" s="50">
        <f t="shared" si="1109"/>
        <v>5.2254289747486124E-3</v>
      </c>
      <c r="CP355" s="40">
        <f t="shared" si="1110"/>
        <v>25.5</v>
      </c>
      <c r="CQ355" s="41">
        <f t="shared" si="1111"/>
        <v>165457.27380377211</v>
      </c>
      <c r="CR355" s="41">
        <f t="shared" ref="CR355:CR403" si="1195">+CQ355*COS(RADIANS(p))</f>
        <v>159819.45391444518</v>
      </c>
      <c r="CS355" s="41">
        <f t="shared" ref="CS355:CS403" si="1196">+CQ355*SIN(RADIANS(p))</f>
        <v>42823.493611158621</v>
      </c>
      <c r="CT355" s="41">
        <f t="shared" si="1114"/>
        <v>83272735.922423258</v>
      </c>
      <c r="CU355" s="112">
        <f t="shared" si="1115"/>
        <v>17696452.709396832</v>
      </c>
      <c r="CW355" s="21">
        <v>11</v>
      </c>
      <c r="CX355" s="41">
        <v>32</v>
      </c>
      <c r="CY355" s="41">
        <v>113.78079721700638</v>
      </c>
      <c r="CZ355" s="51">
        <f t="shared" ref="CZ355" si="1197">CY355-yc</f>
        <v>113.78079721700638</v>
      </c>
      <c r="DA355" s="50">
        <f t="shared" si="1117"/>
        <v>2.1442880873397819E-3</v>
      </c>
      <c r="DB355" s="40">
        <f t="shared" si="1093"/>
        <v>428.8576174679564</v>
      </c>
      <c r="DC355" s="40">
        <f t="shared" si="1094"/>
        <v>25.5</v>
      </c>
      <c r="DD355" s="51">
        <f t="shared" si="1095"/>
        <v>374.5</v>
      </c>
      <c r="DE355" s="39">
        <f t="shared" si="1118"/>
        <v>301190.77088496066</v>
      </c>
      <c r="DF355" s="41">
        <v>-680</v>
      </c>
      <c r="DG355" s="51">
        <v>300</v>
      </c>
      <c r="DH355" s="41">
        <f t="shared" ref="DH355:DH372" si="1198">+DE355*COS(RADIANS(p))</f>
        <v>290927.94423769705</v>
      </c>
      <c r="DI355" s="41">
        <f t="shared" ref="DI355:DI372" si="1199">+DE355*SIN(RADIANS(p))</f>
        <v>77953.907714137618</v>
      </c>
      <c r="DJ355" s="41">
        <f t="shared" si="1098"/>
        <v>87278383.271309122</v>
      </c>
      <c r="DK355" s="112">
        <f t="shared" si="1099"/>
        <v>-53008657.245613582</v>
      </c>
    </row>
    <row r="356" spans="2:115" x14ac:dyDescent="0.25">
      <c r="B356" s="129">
        <v>12</v>
      </c>
      <c r="C356" s="114">
        <f>+$D$77-(B356-0.5)*$G$337</f>
        <v>599.60873251904206</v>
      </c>
      <c r="D356" s="41">
        <f t="shared" si="1121"/>
        <v>-80.451728670721735</v>
      </c>
      <c r="E356" s="41">
        <f t="shared" si="1080"/>
        <v>587.79280734410156</v>
      </c>
      <c r="F356" s="41">
        <f t="shared" si="1080"/>
        <v>615.7924596544359</v>
      </c>
      <c r="G356" s="41">
        <f t="shared" si="1080"/>
        <v>1285.1553311952043</v>
      </c>
      <c r="H356" s="41">
        <f t="shared" si="1080"/>
        <v>4555.9922375168071</v>
      </c>
      <c r="I356" s="41">
        <f t="shared" si="1080"/>
        <v>-2664.8983861140168</v>
      </c>
      <c r="J356" s="41">
        <f t="shared" si="1080"/>
        <v>-937.12181096068866</v>
      </c>
      <c r="K356" s="121">
        <f t="shared" si="1080"/>
        <v>-592.78680493856575</v>
      </c>
      <c r="L356" s="126">
        <f t="shared" si="1122"/>
        <v>692.28893236053273</v>
      </c>
      <c r="M356" s="41">
        <f t="shared" si="1081"/>
        <v>-826.42075502899354</v>
      </c>
      <c r="N356" s="41">
        <f t="shared" si="1081"/>
        <v>-315.95610271463875</v>
      </c>
      <c r="O356" s="41">
        <f t="shared" si="1081"/>
        <v>468.6587502674783</v>
      </c>
      <c r="P356" s="41">
        <f t="shared" si="1081"/>
        <v>3783.2515764855511</v>
      </c>
      <c r="Q356" s="41">
        <f t="shared" si="1081"/>
        <v>-2240.6343174020894</v>
      </c>
      <c r="R356" s="41">
        <f t="shared" si="1081"/>
        <v>-730.0665748786721</v>
      </c>
      <c r="S356" s="112">
        <f t="shared" si="1081"/>
        <v>-347.83783066024807</v>
      </c>
      <c r="T356" s="123">
        <f t="shared" si="1123"/>
        <v>692.28893236053295</v>
      </c>
      <c r="U356" s="41">
        <f t="shared" si="1082"/>
        <v>163.52873863217312</v>
      </c>
      <c r="V356" s="41">
        <f t="shared" si="1082"/>
        <v>408.73722357241934</v>
      </c>
      <c r="W356" s="41">
        <f t="shared" si="1082"/>
        <v>1040.2063569168865</v>
      </c>
      <c r="X356" s="41">
        <f t="shared" si="1082"/>
        <v>3783.2515764855521</v>
      </c>
      <c r="Y356" s="41">
        <f t="shared" si="1082"/>
        <v>-1250.6848237409224</v>
      </c>
      <c r="Z356" s="41">
        <f t="shared" si="1082"/>
        <v>-5.3732485916139225</v>
      </c>
      <c r="AA356" s="41">
        <f t="shared" si="1082"/>
        <v>223.70977598916039</v>
      </c>
      <c r="AB356" s="53"/>
      <c r="AC356" s="126">
        <f t="shared" si="1124"/>
        <v>-80.451728670721735</v>
      </c>
      <c r="AD356" s="41">
        <f t="shared" si="1083"/>
        <v>587.79280734410156</v>
      </c>
      <c r="AE356" s="41" t="str">
        <f t="shared" si="1083"/>
        <v/>
      </c>
      <c r="AF356" s="41" t="str">
        <f t="shared" si="1083"/>
        <v/>
      </c>
      <c r="AG356" s="41" t="str">
        <f t="shared" si="1083"/>
        <v/>
      </c>
      <c r="AH356" s="41" t="str">
        <f t="shared" si="1083"/>
        <v/>
      </c>
      <c r="AI356" s="41" t="str">
        <f t="shared" si="1083"/>
        <v/>
      </c>
      <c r="AJ356" s="112" t="str">
        <f t="shared" si="1083"/>
        <v/>
      </c>
      <c r="AK356" s="126" t="str">
        <f t="shared" si="1125"/>
        <v/>
      </c>
      <c r="AL356" s="41" t="str">
        <f t="shared" si="1084"/>
        <v/>
      </c>
      <c r="AM356" s="41" t="str">
        <f t="shared" si="1084"/>
        <v/>
      </c>
      <c r="AN356" s="41" t="str">
        <f t="shared" si="1084"/>
        <v/>
      </c>
      <c r="AO356" s="41" t="str">
        <f t="shared" si="1084"/>
        <v/>
      </c>
      <c r="AP356" s="41" t="str">
        <f t="shared" si="1084"/>
        <v/>
      </c>
      <c r="AQ356" s="41" t="str">
        <f t="shared" si="1084"/>
        <v/>
      </c>
      <c r="AR356" s="112" t="str">
        <f t="shared" si="1084"/>
        <v/>
      </c>
      <c r="AS356" s="123" t="str">
        <f t="shared" si="1126"/>
        <v/>
      </c>
      <c r="AT356" s="41" t="str">
        <f t="shared" si="1085"/>
        <v/>
      </c>
      <c r="AU356" s="41" t="str">
        <f t="shared" si="1085"/>
        <v/>
      </c>
      <c r="AV356" s="41" t="str">
        <f t="shared" si="1085"/>
        <v/>
      </c>
      <c r="AW356" s="41" t="str">
        <f t="shared" si="1085"/>
        <v/>
      </c>
      <c r="AX356" s="41" t="str">
        <f t="shared" si="1085"/>
        <v/>
      </c>
      <c r="AY356" s="41" t="str">
        <f t="shared" si="1085"/>
        <v/>
      </c>
      <c r="AZ356" s="41" t="str">
        <f t="shared" si="1085"/>
        <v/>
      </c>
      <c r="BA356" s="53"/>
      <c r="BB356" s="147" cm="1">
        <f t="array" ref="BB356:BC356">IFERROR(_xlfn._xlws.SORT(_xlfn.UNIQUE(_xlfn._xlws.FILTER($AC356:$AZ356,ISNUMBER($AC356:$AZ356)),TRUE),,,TRUE),"")</f>
        <v>-80.451728670721735</v>
      </c>
      <c r="BC356" s="51">
        <v>587.79280734410156</v>
      </c>
      <c r="BD356" s="51"/>
      <c r="BE356" s="51"/>
      <c r="BF356" s="51"/>
      <c r="BG356" s="51"/>
      <c r="BH356" s="51"/>
      <c r="BI356" s="51"/>
      <c r="BJ356" s="51">
        <f t="shared" si="1127"/>
        <v>599.60873251904206</v>
      </c>
      <c r="BK356" s="51">
        <f t="shared" si="1086"/>
        <v>599.60873251904206</v>
      </c>
      <c r="BL356" s="51" t="str">
        <f t="shared" si="1086"/>
        <v/>
      </c>
      <c r="BM356" s="51" t="str">
        <f t="shared" si="1086"/>
        <v/>
      </c>
      <c r="BN356" s="51" t="str">
        <f t="shared" si="1086"/>
        <v/>
      </c>
      <c r="BO356" s="51" t="str">
        <f t="shared" si="1086"/>
        <v/>
      </c>
      <c r="BP356" s="51" t="str">
        <f t="shared" si="1086"/>
        <v/>
      </c>
      <c r="BQ356" s="148" t="str">
        <f t="shared" si="1086"/>
        <v/>
      </c>
      <c r="BR356" s="170">
        <f t="shared" si="1100"/>
        <v>2</v>
      </c>
      <c r="BS356" s="172">
        <f t="shared" si="1101"/>
        <v>668.24453601482332</v>
      </c>
      <c r="BT356" s="172">
        <f t="shared" si="1087"/>
        <v>0</v>
      </c>
      <c r="BU356" s="172">
        <f t="shared" si="1087"/>
        <v>0</v>
      </c>
      <c r="BV356" s="172">
        <f t="shared" si="1087"/>
        <v>0</v>
      </c>
      <c r="BW356" s="172">
        <f t="shared" si="1087"/>
        <v>0</v>
      </c>
      <c r="BX356" s="172">
        <f t="shared" si="1087"/>
        <v>0</v>
      </c>
      <c r="BY356" s="173">
        <f t="shared" si="1087"/>
        <v>0</v>
      </c>
      <c r="BZ356" s="123" cm="1">
        <f t="array" ref="BZ356">IF(ISEVEN(BR356),SUM(BS356:BY356),SUM(ABS(BS356:BY356)))</f>
        <v>668.24453601482332</v>
      </c>
      <c r="CA356" s="112">
        <f t="shared" si="1102"/>
        <v>7106.4748785933789</v>
      </c>
      <c r="CB356" s="126">
        <f t="shared" si="1103"/>
        <v>253.67053933668993</v>
      </c>
      <c r="CC356" s="41">
        <f t="shared" si="1088"/>
        <v>0</v>
      </c>
      <c r="CD356" s="41">
        <f t="shared" si="1088"/>
        <v>0</v>
      </c>
      <c r="CE356" s="41">
        <f t="shared" si="1088"/>
        <v>0</v>
      </c>
      <c r="CF356" s="41">
        <f t="shared" si="1088"/>
        <v>0</v>
      </c>
      <c r="CG356" s="41">
        <f t="shared" si="1088"/>
        <v>0</v>
      </c>
      <c r="CH356" s="112">
        <f t="shared" si="1088"/>
        <v>0</v>
      </c>
      <c r="CI356" s="196">
        <f t="shared" si="1104"/>
        <v>253.6705393366899</v>
      </c>
      <c r="CJ356" s="2">
        <f t="shared" si="1105"/>
        <v>599.60873251904206</v>
      </c>
      <c r="CK356" s="200">
        <f t="shared" ref="CK356" si="1200">(CI356-xc)*COS(RADIANS(p)) + (CJ356-yc)*SIN(RADIANS(p))</f>
        <v>400.21708489969706</v>
      </c>
      <c r="CL356" s="201">
        <f t="shared" ref="CL356:CL387" si="1201">-(CI356-xc)*SIN(RADIANS(p)) +(CJ356-yc)*COS(RADIANS(p))</f>
        <v>513.52279364683307</v>
      </c>
      <c r="CN356" s="126">
        <f t="shared" ref="CN356:CN387" si="1202">+C356-yc</f>
        <v>599.60873251904206</v>
      </c>
      <c r="CO356" s="50">
        <f t="shared" si="1109"/>
        <v>5.1594289747486123E-3</v>
      </c>
      <c r="CP356" s="40">
        <f t="shared" si="1110"/>
        <v>25.5</v>
      </c>
      <c r="CQ356" s="41">
        <f t="shared" si="1111"/>
        <v>181215.10940413116</v>
      </c>
      <c r="CR356" s="41">
        <f t="shared" ref="CR356:CR404" si="1203">+CQ356*COS(RADIANS(p))</f>
        <v>175040.3542872493</v>
      </c>
      <c r="CS356" s="41">
        <f t="shared" ref="CS356:CS404" si="1204">+CQ356*SIN(RADIANS(p))</f>
        <v>46901.921574126056</v>
      </c>
      <c r="CT356" s="41">
        <f t="shared" si="1114"/>
        <v>89887211.734519675</v>
      </c>
      <c r="CU356" s="112">
        <f t="shared" si="1115"/>
        <v>18770950.328590941</v>
      </c>
      <c r="CW356" s="21">
        <v>12</v>
      </c>
      <c r="CX356" s="41">
        <v>32</v>
      </c>
      <c r="CY356" s="41">
        <v>-79.40436804080727</v>
      </c>
      <c r="CZ356" s="51">
        <f t="shared" ref="CZ356" si="1205">CY356-yc</f>
        <v>-79.40436804080727</v>
      </c>
      <c r="DA356" s="50">
        <f t="shared" si="1117"/>
        <v>9.4534408209738714E-4</v>
      </c>
      <c r="DB356" s="40">
        <f t="shared" si="1093"/>
        <v>189.06881641947743</v>
      </c>
      <c r="DC356" s="40">
        <f t="shared" si="1094"/>
        <v>18.409093204560353</v>
      </c>
      <c r="DD356" s="51">
        <f t="shared" si="1095"/>
        <v>170.65972321491708</v>
      </c>
      <c r="DE356" s="39">
        <f t="shared" si="1118"/>
        <v>137252.69317520666</v>
      </c>
      <c r="DF356" s="41">
        <v>-680</v>
      </c>
      <c r="DG356" s="51">
        <v>100</v>
      </c>
      <c r="DH356" s="41">
        <f t="shared" ref="DH356:DH373" si="1206">+DE356*COS(RADIANS(p))</f>
        <v>132575.92106566145</v>
      </c>
      <c r="DI356" s="41">
        <f t="shared" ref="DI356:DI373" si="1207">+DE356*SIN(RADIANS(p))</f>
        <v>35523.610985356252</v>
      </c>
      <c r="DJ356" s="41">
        <f t="shared" si="1098"/>
        <v>13257592.106566144</v>
      </c>
      <c r="DK356" s="112">
        <f t="shared" si="1099"/>
        <v>-24156055.470042251</v>
      </c>
    </row>
    <row r="357" spans="2:115" x14ac:dyDescent="0.25">
      <c r="B357" s="129">
        <v>13</v>
      </c>
      <c r="C357" s="114">
        <f>+$D$77-(B357-0.5)*$G$337</f>
        <v>588.97419007897383</v>
      </c>
      <c r="D357" s="41">
        <f t="shared" si="1121"/>
        <v>-120.14038137230401</v>
      </c>
      <c r="E357" s="41">
        <f t="shared" si="1080"/>
        <v>606.2123751655472</v>
      </c>
      <c r="F357" s="41">
        <f t="shared" si="1080"/>
        <v>618.64197671312672</v>
      </c>
      <c r="G357" s="41">
        <f t="shared" si="1080"/>
        <v>1279.0154752547223</v>
      </c>
      <c r="H357" s="41">
        <f t="shared" si="1080"/>
        <v>4516.303584815224</v>
      </c>
      <c r="I357" s="41">
        <f t="shared" si="1080"/>
        <v>-2646.4788182925713</v>
      </c>
      <c r="J357" s="41">
        <f t="shared" si="1080"/>
        <v>-934.27229390199784</v>
      </c>
      <c r="K357" s="121">
        <f t="shared" si="1080"/>
        <v>-598.92666087904763</v>
      </c>
      <c r="L357" s="126">
        <f t="shared" si="1122"/>
        <v>652.60027965895063</v>
      </c>
      <c r="M357" s="41">
        <f t="shared" si="1081"/>
        <v>-808.00118720754801</v>
      </c>
      <c r="N357" s="41">
        <f t="shared" si="1081"/>
        <v>-313.10658565594804</v>
      </c>
      <c r="O357" s="41">
        <f t="shared" si="1081"/>
        <v>462.51889432699642</v>
      </c>
      <c r="P357" s="41">
        <f t="shared" si="1081"/>
        <v>3743.5629237839694</v>
      </c>
      <c r="Q357" s="41">
        <f t="shared" si="1081"/>
        <v>-2222.2147495806439</v>
      </c>
      <c r="R357" s="41">
        <f t="shared" si="1081"/>
        <v>-727.21705781998128</v>
      </c>
      <c r="S357" s="112">
        <f t="shared" si="1081"/>
        <v>-353.97768660072995</v>
      </c>
      <c r="T357" s="123">
        <f t="shared" si="1123"/>
        <v>652.60027965895085</v>
      </c>
      <c r="U357" s="41">
        <f t="shared" si="1082"/>
        <v>181.94830645361873</v>
      </c>
      <c r="V357" s="41">
        <f t="shared" si="1082"/>
        <v>411.5867406311101</v>
      </c>
      <c r="W357" s="41">
        <f t="shared" si="1082"/>
        <v>1034.0665009764045</v>
      </c>
      <c r="X357" s="41">
        <f t="shared" si="1082"/>
        <v>3743.5629237839703</v>
      </c>
      <c r="Y357" s="41">
        <f t="shared" si="1082"/>
        <v>-1232.2652559194769</v>
      </c>
      <c r="Z357" s="41">
        <f t="shared" si="1082"/>
        <v>-2.5237315329231342</v>
      </c>
      <c r="AA357" s="41">
        <f t="shared" si="1082"/>
        <v>217.56992004867851</v>
      </c>
      <c r="AB357" s="53"/>
      <c r="AC357" s="126">
        <f t="shared" si="1124"/>
        <v>-120.14038137230401</v>
      </c>
      <c r="AD357" s="41">
        <f t="shared" si="1083"/>
        <v>606.2123751655472</v>
      </c>
      <c r="AE357" s="41" t="str">
        <f t="shared" si="1083"/>
        <v/>
      </c>
      <c r="AF357" s="41" t="str">
        <f t="shared" si="1083"/>
        <v/>
      </c>
      <c r="AG357" s="41" t="str">
        <f t="shared" si="1083"/>
        <v/>
      </c>
      <c r="AH357" s="41" t="str">
        <f t="shared" si="1083"/>
        <v/>
      </c>
      <c r="AI357" s="41" t="str">
        <f t="shared" si="1083"/>
        <v/>
      </c>
      <c r="AJ357" s="112" t="str">
        <f t="shared" si="1083"/>
        <v/>
      </c>
      <c r="AK357" s="126" t="str">
        <f t="shared" si="1125"/>
        <v/>
      </c>
      <c r="AL357" s="41" t="str">
        <f t="shared" si="1084"/>
        <v/>
      </c>
      <c r="AM357" s="41" t="str">
        <f t="shared" si="1084"/>
        <v/>
      </c>
      <c r="AN357" s="41" t="str">
        <f t="shared" si="1084"/>
        <v/>
      </c>
      <c r="AO357" s="41" t="str">
        <f t="shared" si="1084"/>
        <v/>
      </c>
      <c r="AP357" s="41" t="str">
        <f t="shared" si="1084"/>
        <v/>
      </c>
      <c r="AQ357" s="41" t="str">
        <f t="shared" si="1084"/>
        <v/>
      </c>
      <c r="AR357" s="112" t="str">
        <f t="shared" si="1084"/>
        <v/>
      </c>
      <c r="AS357" s="123" t="str">
        <f t="shared" si="1126"/>
        <v/>
      </c>
      <c r="AT357" s="41" t="str">
        <f t="shared" si="1085"/>
        <v/>
      </c>
      <c r="AU357" s="41" t="str">
        <f t="shared" si="1085"/>
        <v/>
      </c>
      <c r="AV357" s="41" t="str">
        <f t="shared" si="1085"/>
        <v/>
      </c>
      <c r="AW357" s="41" t="str">
        <f t="shared" si="1085"/>
        <v/>
      </c>
      <c r="AX357" s="41" t="str">
        <f t="shared" si="1085"/>
        <v/>
      </c>
      <c r="AY357" s="41" t="str">
        <f t="shared" si="1085"/>
        <v/>
      </c>
      <c r="AZ357" s="41" t="str">
        <f t="shared" si="1085"/>
        <v/>
      </c>
      <c r="BA357" s="53"/>
      <c r="BB357" s="147" cm="1">
        <f t="array" ref="BB357:BC357">IFERROR(_xlfn._xlws.SORT(_xlfn.UNIQUE(_xlfn._xlws.FILTER($AC357:$AZ357,ISNUMBER($AC357:$AZ357)),TRUE),,,TRUE),"")</f>
        <v>-120.14038137230401</v>
      </c>
      <c r="BC357" s="51">
        <v>606.2123751655472</v>
      </c>
      <c r="BD357" s="51"/>
      <c r="BE357" s="51"/>
      <c r="BF357" s="51"/>
      <c r="BG357" s="51"/>
      <c r="BH357" s="51"/>
      <c r="BI357" s="51"/>
      <c r="BJ357" s="51">
        <f t="shared" si="1127"/>
        <v>588.97419007897383</v>
      </c>
      <c r="BK357" s="51">
        <f t="shared" si="1086"/>
        <v>588.97419007897383</v>
      </c>
      <c r="BL357" s="51" t="str">
        <f t="shared" si="1086"/>
        <v/>
      </c>
      <c r="BM357" s="51" t="str">
        <f t="shared" si="1086"/>
        <v/>
      </c>
      <c r="BN357" s="51" t="str">
        <f t="shared" si="1086"/>
        <v/>
      </c>
      <c r="BO357" s="51" t="str">
        <f t="shared" si="1086"/>
        <v/>
      </c>
      <c r="BP357" s="51" t="str">
        <f t="shared" si="1086"/>
        <v/>
      </c>
      <c r="BQ357" s="148" t="str">
        <f t="shared" si="1086"/>
        <v/>
      </c>
      <c r="BR357" s="170">
        <f t="shared" si="1100"/>
        <v>2</v>
      </c>
      <c r="BS357" s="172">
        <f t="shared" si="1101"/>
        <v>726.35275653785118</v>
      </c>
      <c r="BT357" s="172">
        <f t="shared" si="1087"/>
        <v>0</v>
      </c>
      <c r="BU357" s="172">
        <f t="shared" si="1087"/>
        <v>0</v>
      </c>
      <c r="BV357" s="172">
        <f t="shared" si="1087"/>
        <v>0</v>
      </c>
      <c r="BW357" s="172">
        <f t="shared" si="1087"/>
        <v>0</v>
      </c>
      <c r="BX357" s="172">
        <f t="shared" si="1087"/>
        <v>0</v>
      </c>
      <c r="BY357" s="173">
        <f t="shared" si="1087"/>
        <v>0</v>
      </c>
      <c r="BZ357" s="123" cm="1">
        <f t="array" ref="BZ357">IF(ISEVEN(BR357),SUM(BS357:BY357),SUM(ABS(BS357:BY357)))</f>
        <v>726.35275653785118</v>
      </c>
      <c r="CA357" s="112">
        <f t="shared" si="1102"/>
        <v>7724.4292158623648</v>
      </c>
      <c r="CB357" s="126">
        <f t="shared" si="1103"/>
        <v>243.03599689662158</v>
      </c>
      <c r="CC357" s="41">
        <f t="shared" si="1088"/>
        <v>0</v>
      </c>
      <c r="CD357" s="41">
        <f t="shared" si="1088"/>
        <v>0</v>
      </c>
      <c r="CE357" s="41">
        <f t="shared" si="1088"/>
        <v>0</v>
      </c>
      <c r="CF357" s="41">
        <f t="shared" si="1088"/>
        <v>0</v>
      </c>
      <c r="CG357" s="41">
        <f t="shared" si="1088"/>
        <v>0</v>
      </c>
      <c r="CH357" s="112">
        <f t="shared" si="1088"/>
        <v>0</v>
      </c>
      <c r="CI357" s="196">
        <f t="shared" si="1104"/>
        <v>243.03599689662158</v>
      </c>
      <c r="CJ357" s="2">
        <f t="shared" si="1105"/>
        <v>588.97419007897383</v>
      </c>
      <c r="CK357" s="200">
        <f t="shared" ref="CK357" si="1208">(CI357-xc)*COS(RADIANS(p)) + (CJ357-yc)*SIN(RADIANS(p))</f>
        <v>387.19248358662719</v>
      </c>
      <c r="CL357" s="201">
        <f t="shared" ref="CL357:CL388" si="1209">-(CI357-xc)*SIN(RADIANS(p)) +(CJ357-yc)*COS(RADIANS(p))</f>
        <v>506.00303657264482</v>
      </c>
      <c r="CN357" s="126">
        <f t="shared" ref="CN357:CN388" si="1210">+C357-yc</f>
        <v>588.97419007897383</v>
      </c>
      <c r="CO357" s="50">
        <f t="shared" si="1109"/>
        <v>5.0934289747486131E-3</v>
      </c>
      <c r="CP357" s="40">
        <f t="shared" si="1110"/>
        <v>25.5</v>
      </c>
      <c r="CQ357" s="41">
        <f t="shared" si="1111"/>
        <v>196972.94500449029</v>
      </c>
      <c r="CR357" s="41">
        <f t="shared" ref="CR357:CR405" si="1211">+CQ357*COS(RADIANS(p))</f>
        <v>190261.2546600535</v>
      </c>
      <c r="CS357" s="41">
        <f t="shared" ref="CS357:CS405" si="1212">+CQ357*SIN(RADIANS(p))</f>
        <v>50980.349537093512</v>
      </c>
      <c r="CT357" s="41">
        <f t="shared" si="1114"/>
        <v>96272772.60010834</v>
      </c>
      <c r="CU357" s="112">
        <f t="shared" si="1115"/>
        <v>19739208.151381597</v>
      </c>
      <c r="CW357" s="21">
        <v>13</v>
      </c>
      <c r="CX357" s="41">
        <v>32</v>
      </c>
      <c r="CY357" s="41">
        <v>-272.58953329862095</v>
      </c>
      <c r="CZ357" s="51">
        <f t="shared" ref="CZ357" si="1213">CY357-yc</f>
        <v>-272.58953329862095</v>
      </c>
      <c r="DA357" s="50">
        <f t="shared" si="1117"/>
        <v>-2.535999231450081E-4</v>
      </c>
      <c r="DB357" s="40">
        <f t="shared" si="1093"/>
        <v>-50.719984629001623</v>
      </c>
      <c r="DC357" s="40">
        <f t="shared" si="1094"/>
        <v>0</v>
      </c>
      <c r="DD357" s="51">
        <f t="shared" si="1095"/>
        <v>-50.719984629001623</v>
      </c>
      <c r="DE357" s="39">
        <f t="shared" si="1118"/>
        <v>-40791.431961768634</v>
      </c>
      <c r="DF357" s="41">
        <v>-680</v>
      </c>
      <c r="DG357" s="51">
        <v>-100</v>
      </c>
      <c r="DH357" s="41">
        <f t="shared" ref="DH357:DH374" si="1214">+DE357*COS(RADIANS(p))</f>
        <v>-39401.497623185678</v>
      </c>
      <c r="DI357" s="41">
        <f t="shared" ref="DI357:DI374" si="1215">+DE357*SIN(RADIANS(p))</f>
        <v>-10557.599468709403</v>
      </c>
      <c r="DJ357" s="41">
        <f t="shared" si="1098"/>
        <v>3940149.7623185678</v>
      </c>
      <c r="DK357" s="112">
        <f t="shared" si="1099"/>
        <v>7179167.6387223937</v>
      </c>
    </row>
    <row r="358" spans="2:115" x14ac:dyDescent="0.25">
      <c r="B358" s="129">
        <v>14</v>
      </c>
      <c r="C358" s="114">
        <f>+$D$77-(B358-0.5)*$G$337</f>
        <v>578.33964763890549</v>
      </c>
      <c r="D358" s="41">
        <f t="shared" si="1121"/>
        <v>-159.82903407388667</v>
      </c>
      <c r="E358" s="41">
        <f t="shared" si="1080"/>
        <v>624.63194298699307</v>
      </c>
      <c r="F358" s="41">
        <f t="shared" si="1080"/>
        <v>621.49149377181755</v>
      </c>
      <c r="G358" s="41">
        <f t="shared" si="1080"/>
        <v>1272.8756193142403</v>
      </c>
      <c r="H358" s="41">
        <f t="shared" si="1080"/>
        <v>4476.6149321136418</v>
      </c>
      <c r="I358" s="41">
        <f t="shared" si="1080"/>
        <v>-2628.0592504711253</v>
      </c>
      <c r="J358" s="41">
        <f t="shared" si="1080"/>
        <v>-931.42277684330713</v>
      </c>
      <c r="K358" s="121">
        <f t="shared" si="1080"/>
        <v>-605.06651681952974</v>
      </c>
      <c r="L358" s="126">
        <f t="shared" si="1122"/>
        <v>612.91162695736796</v>
      </c>
      <c r="M358" s="41">
        <f t="shared" si="1081"/>
        <v>-789.58161938610215</v>
      </c>
      <c r="N358" s="41">
        <f t="shared" si="1081"/>
        <v>-310.25706859725722</v>
      </c>
      <c r="O358" s="41">
        <f t="shared" si="1081"/>
        <v>456.37903838651442</v>
      </c>
      <c r="P358" s="41">
        <f t="shared" si="1081"/>
        <v>3703.8742710823867</v>
      </c>
      <c r="Q358" s="41">
        <f t="shared" si="1081"/>
        <v>-2203.7951817591975</v>
      </c>
      <c r="R358" s="41">
        <f t="shared" si="1081"/>
        <v>-724.36754076129046</v>
      </c>
      <c r="S358" s="112">
        <f t="shared" si="1081"/>
        <v>-360.11754254121189</v>
      </c>
      <c r="T358" s="123">
        <f t="shared" si="1123"/>
        <v>612.9116269573683</v>
      </c>
      <c r="U358" s="41">
        <f t="shared" si="1082"/>
        <v>200.36787427506457</v>
      </c>
      <c r="V358" s="41">
        <f t="shared" si="1082"/>
        <v>414.43625768980098</v>
      </c>
      <c r="W358" s="41">
        <f t="shared" si="1082"/>
        <v>1027.9266450359228</v>
      </c>
      <c r="X358" s="41">
        <f t="shared" si="1082"/>
        <v>3703.8742710823872</v>
      </c>
      <c r="Y358" s="41">
        <f t="shared" si="1082"/>
        <v>-1213.8456880980311</v>
      </c>
      <c r="Z358" s="41">
        <f t="shared" si="1082"/>
        <v>0.32578552576767944</v>
      </c>
      <c r="AA358" s="41">
        <f t="shared" si="1082"/>
        <v>211.43006410819655</v>
      </c>
      <c r="AB358" s="53"/>
      <c r="AC358" s="126">
        <f t="shared" si="1124"/>
        <v>-159.82903407388667</v>
      </c>
      <c r="AD358" s="41" t="str">
        <f t="shared" si="1083"/>
        <v/>
      </c>
      <c r="AE358" s="41">
        <f t="shared" si="1083"/>
        <v>621.49149377181755</v>
      </c>
      <c r="AF358" s="41" t="str">
        <f t="shared" si="1083"/>
        <v/>
      </c>
      <c r="AG358" s="41" t="str">
        <f t="shared" si="1083"/>
        <v/>
      </c>
      <c r="AH358" s="41" t="str">
        <f t="shared" si="1083"/>
        <v/>
      </c>
      <c r="AI358" s="41" t="str">
        <f t="shared" si="1083"/>
        <v/>
      </c>
      <c r="AJ358" s="112" t="str">
        <f t="shared" si="1083"/>
        <v/>
      </c>
      <c r="AK358" s="126" t="str">
        <f t="shared" si="1125"/>
        <v/>
      </c>
      <c r="AL358" s="41" t="str">
        <f t="shared" si="1084"/>
        <v/>
      </c>
      <c r="AM358" s="41" t="str">
        <f t="shared" si="1084"/>
        <v/>
      </c>
      <c r="AN358" s="41" t="str">
        <f t="shared" si="1084"/>
        <v/>
      </c>
      <c r="AO358" s="41" t="str">
        <f t="shared" si="1084"/>
        <v/>
      </c>
      <c r="AP358" s="41" t="str">
        <f t="shared" si="1084"/>
        <v/>
      </c>
      <c r="AQ358" s="41" t="str">
        <f t="shared" si="1084"/>
        <v/>
      </c>
      <c r="AR358" s="112" t="str">
        <f t="shared" si="1084"/>
        <v/>
      </c>
      <c r="AS358" s="123" t="str">
        <f t="shared" si="1126"/>
        <v/>
      </c>
      <c r="AT358" s="41" t="str">
        <f t="shared" si="1085"/>
        <v/>
      </c>
      <c r="AU358" s="41" t="str">
        <f t="shared" si="1085"/>
        <v/>
      </c>
      <c r="AV358" s="41" t="str">
        <f t="shared" si="1085"/>
        <v/>
      </c>
      <c r="AW358" s="41" t="str">
        <f t="shared" si="1085"/>
        <v/>
      </c>
      <c r="AX358" s="41" t="str">
        <f t="shared" si="1085"/>
        <v/>
      </c>
      <c r="AY358" s="41" t="str">
        <f t="shared" si="1085"/>
        <v/>
      </c>
      <c r="AZ358" s="41" t="str">
        <f t="shared" si="1085"/>
        <v/>
      </c>
      <c r="BA358" s="53"/>
      <c r="BB358" s="147" cm="1">
        <f t="array" ref="BB358:BC358">IFERROR(_xlfn._xlws.SORT(_xlfn.UNIQUE(_xlfn._xlws.FILTER($AC358:$AZ358,ISNUMBER($AC358:$AZ358)),TRUE),,,TRUE),"")</f>
        <v>-159.82903407388667</v>
      </c>
      <c r="BC358" s="51">
        <v>621.49149377181755</v>
      </c>
      <c r="BD358" s="51"/>
      <c r="BE358" s="51"/>
      <c r="BF358" s="51"/>
      <c r="BG358" s="51"/>
      <c r="BH358" s="51"/>
      <c r="BI358" s="51"/>
      <c r="BJ358" s="51">
        <f t="shared" si="1127"/>
        <v>578.33964763890549</v>
      </c>
      <c r="BK358" s="51">
        <f t="shared" si="1086"/>
        <v>578.33964763890549</v>
      </c>
      <c r="BL358" s="51" t="str">
        <f t="shared" si="1086"/>
        <v/>
      </c>
      <c r="BM358" s="51" t="str">
        <f t="shared" si="1086"/>
        <v/>
      </c>
      <c r="BN358" s="51" t="str">
        <f t="shared" si="1086"/>
        <v/>
      </c>
      <c r="BO358" s="51" t="str">
        <f t="shared" si="1086"/>
        <v/>
      </c>
      <c r="BP358" s="51" t="str">
        <f t="shared" si="1086"/>
        <v/>
      </c>
      <c r="BQ358" s="148" t="str">
        <f t="shared" si="1086"/>
        <v/>
      </c>
      <c r="BR358" s="170">
        <f t="shared" si="1100"/>
        <v>2</v>
      </c>
      <c r="BS358" s="172">
        <f t="shared" si="1101"/>
        <v>781.32052784570419</v>
      </c>
      <c r="BT358" s="172">
        <f t="shared" si="1087"/>
        <v>0</v>
      </c>
      <c r="BU358" s="172">
        <f t="shared" si="1087"/>
        <v>0</v>
      </c>
      <c r="BV358" s="172">
        <f t="shared" si="1087"/>
        <v>0</v>
      </c>
      <c r="BW358" s="172">
        <f t="shared" si="1087"/>
        <v>0</v>
      </c>
      <c r="BX358" s="172">
        <f t="shared" si="1087"/>
        <v>0</v>
      </c>
      <c r="BY358" s="173">
        <f t="shared" si="1087"/>
        <v>0</v>
      </c>
      <c r="BZ358" s="123" cm="1">
        <f t="array" ref="BZ358">IF(ISEVEN(BR358),SUM(BS358:BY358),SUM(ABS(BS358:BY358)))</f>
        <v>781.32052784570419</v>
      </c>
      <c r="CA358" s="112">
        <f t="shared" si="1102"/>
        <v>8308.9863126716955</v>
      </c>
      <c r="CB358" s="126">
        <f t="shared" si="1103"/>
        <v>230.83122984896542</v>
      </c>
      <c r="CC358" s="41">
        <f t="shared" si="1088"/>
        <v>0</v>
      </c>
      <c r="CD358" s="41">
        <f t="shared" si="1088"/>
        <v>0</v>
      </c>
      <c r="CE358" s="41">
        <f t="shared" si="1088"/>
        <v>0</v>
      </c>
      <c r="CF358" s="41">
        <f t="shared" si="1088"/>
        <v>0</v>
      </c>
      <c r="CG358" s="41">
        <f t="shared" si="1088"/>
        <v>0</v>
      </c>
      <c r="CH358" s="112">
        <f t="shared" si="1088"/>
        <v>0</v>
      </c>
      <c r="CI358" s="196">
        <f t="shared" si="1104"/>
        <v>230.83122984896542</v>
      </c>
      <c r="CJ358" s="2">
        <f t="shared" si="1105"/>
        <v>578.33964763890549</v>
      </c>
      <c r="CK358" s="200">
        <f t="shared" ref="CK358" si="1216">(CI358-xc)*COS(RADIANS(p)) + (CJ358-yc)*SIN(RADIANS(p))</f>
        <v>372.65116177201361</v>
      </c>
      <c r="CL358" s="201">
        <f t="shared" ref="CL358:CL389" si="1217">-(CI358-xc)*SIN(RADIANS(p)) +(CJ358-yc)*COS(RADIANS(p))</f>
        <v>498.88968353198874</v>
      </c>
      <c r="CN358" s="126">
        <f t="shared" ref="CN358:CN389" si="1218">+C358-yc</f>
        <v>578.33964763890549</v>
      </c>
      <c r="CO358" s="50">
        <f t="shared" si="1109"/>
        <v>5.0274289747486121E-3</v>
      </c>
      <c r="CP358" s="40">
        <f t="shared" si="1110"/>
        <v>25.5</v>
      </c>
      <c r="CQ358" s="41">
        <f t="shared" si="1111"/>
        <v>211879.15097312824</v>
      </c>
      <c r="CR358" s="41">
        <f t="shared" ref="CR358:CR406" si="1219">+CQ358*COS(RADIANS(p))</f>
        <v>204659.54397714516</v>
      </c>
      <c r="CS358" s="41">
        <f t="shared" ref="CS358:CS406" si="1220">+CQ358*SIN(RADIANS(p))</f>
        <v>54838.359531997878</v>
      </c>
      <c r="CT358" s="41">
        <f t="shared" si="1114"/>
        <v>102102535.12655908</v>
      </c>
      <c r="CU358" s="112">
        <f t="shared" si="1115"/>
        <v>20435578.389270384</v>
      </c>
      <c r="CW358" s="21">
        <v>14</v>
      </c>
      <c r="CX358" s="41">
        <v>32</v>
      </c>
      <c r="CY358" s="41">
        <v>-465.7746985564346</v>
      </c>
      <c r="CZ358" s="51">
        <f t="shared" ref="CZ358" si="1221">CY358-yc</f>
        <v>-465.7746985564346</v>
      </c>
      <c r="DA358" s="50">
        <f t="shared" si="1117"/>
        <v>-1.4525439283874029E-3</v>
      </c>
      <c r="DB358" s="40">
        <f t="shared" si="1093"/>
        <v>-290.5087856774806</v>
      </c>
      <c r="DC358" s="40">
        <f t="shared" si="1094"/>
        <v>0</v>
      </c>
      <c r="DD358" s="51">
        <f t="shared" si="1095"/>
        <v>-290.5087856774806</v>
      </c>
      <c r="DE358" s="39">
        <f t="shared" si="1118"/>
        <v>-233641.02832324218</v>
      </c>
      <c r="DF358" s="41">
        <v>-680</v>
      </c>
      <c r="DG358" s="51">
        <v>-300</v>
      </c>
      <c r="DH358" s="41">
        <f t="shared" ref="DH358:DH375" si="1222">+DE358*COS(RADIANS(p))</f>
        <v>-225679.9033381553</v>
      </c>
      <c r="DI358" s="41">
        <f t="shared" ref="DI358:DI375" si="1223">+DE358*SIN(RADIANS(p))</f>
        <v>-60470.747847392544</v>
      </c>
      <c r="DJ358" s="41">
        <f t="shared" si="1098"/>
        <v>67703971.00144659</v>
      </c>
      <c r="DK358" s="112">
        <f t="shared" si="1099"/>
        <v>41120108.536226928</v>
      </c>
    </row>
    <row r="359" spans="2:115" x14ac:dyDescent="0.25">
      <c r="B359" s="129">
        <v>15</v>
      </c>
      <c r="C359" s="114">
        <f>+$D$77-(B359-0.5)*$G$337</f>
        <v>567.70510519883715</v>
      </c>
      <c r="D359" s="41">
        <f t="shared" si="1121"/>
        <v>-199.51768677546934</v>
      </c>
      <c r="E359" s="41">
        <f t="shared" si="1080"/>
        <v>643.05151080843905</v>
      </c>
      <c r="F359" s="41">
        <f t="shared" si="1080"/>
        <v>624.34101083050837</v>
      </c>
      <c r="G359" s="41">
        <f t="shared" si="1080"/>
        <v>1266.7357633737583</v>
      </c>
      <c r="H359" s="41">
        <f t="shared" si="1080"/>
        <v>4436.9262794120586</v>
      </c>
      <c r="I359" s="41">
        <f t="shared" si="1080"/>
        <v>-2609.6396826496793</v>
      </c>
      <c r="J359" s="41">
        <f t="shared" si="1080"/>
        <v>-928.57325978461631</v>
      </c>
      <c r="K359" s="121">
        <f t="shared" si="1080"/>
        <v>-611.20637276001162</v>
      </c>
      <c r="L359" s="126">
        <f t="shared" si="1122"/>
        <v>573.22297425578529</v>
      </c>
      <c r="M359" s="41">
        <f t="shared" si="1081"/>
        <v>-771.16205156465628</v>
      </c>
      <c r="N359" s="41">
        <f t="shared" si="1081"/>
        <v>-307.40755153856634</v>
      </c>
      <c r="O359" s="41">
        <f t="shared" si="1081"/>
        <v>450.23918244603249</v>
      </c>
      <c r="P359" s="41">
        <f t="shared" si="1081"/>
        <v>3664.185618380804</v>
      </c>
      <c r="Q359" s="41">
        <f t="shared" si="1081"/>
        <v>-2185.375613937752</v>
      </c>
      <c r="R359" s="41">
        <f t="shared" si="1081"/>
        <v>-721.51802370259963</v>
      </c>
      <c r="S359" s="112">
        <f t="shared" si="1081"/>
        <v>-366.25739848169383</v>
      </c>
      <c r="T359" s="123">
        <f t="shared" si="1123"/>
        <v>573.22297425578563</v>
      </c>
      <c r="U359" s="41">
        <f t="shared" si="1082"/>
        <v>218.7874420965104</v>
      </c>
      <c r="V359" s="41">
        <f t="shared" si="1082"/>
        <v>417.28577474849175</v>
      </c>
      <c r="W359" s="41">
        <f t="shared" si="1082"/>
        <v>1021.7867890954407</v>
      </c>
      <c r="X359" s="41">
        <f t="shared" si="1082"/>
        <v>3664.185618380804</v>
      </c>
      <c r="Y359" s="41">
        <f t="shared" si="1082"/>
        <v>-1195.4261202765852</v>
      </c>
      <c r="Z359" s="41">
        <f t="shared" si="1082"/>
        <v>3.175302584458493</v>
      </c>
      <c r="AA359" s="41">
        <f t="shared" si="1082"/>
        <v>205.29020816771458</v>
      </c>
      <c r="AB359" s="53"/>
      <c r="AC359" s="126">
        <f t="shared" si="1124"/>
        <v>-199.51768677546934</v>
      </c>
      <c r="AD359" s="41" t="str">
        <f t="shared" si="1083"/>
        <v/>
      </c>
      <c r="AE359" s="41">
        <f t="shared" si="1083"/>
        <v>624.34101083050837</v>
      </c>
      <c r="AF359" s="41" t="str">
        <f t="shared" si="1083"/>
        <v/>
      </c>
      <c r="AG359" s="41" t="str">
        <f t="shared" si="1083"/>
        <v/>
      </c>
      <c r="AH359" s="41" t="str">
        <f t="shared" si="1083"/>
        <v/>
      </c>
      <c r="AI359" s="41" t="str">
        <f t="shared" si="1083"/>
        <v/>
      </c>
      <c r="AJ359" s="112" t="str">
        <f t="shared" si="1083"/>
        <v/>
      </c>
      <c r="AK359" s="126" t="str">
        <f t="shared" si="1125"/>
        <v/>
      </c>
      <c r="AL359" s="41" t="str">
        <f t="shared" si="1084"/>
        <v/>
      </c>
      <c r="AM359" s="41" t="str">
        <f t="shared" si="1084"/>
        <v/>
      </c>
      <c r="AN359" s="41" t="str">
        <f t="shared" si="1084"/>
        <v/>
      </c>
      <c r="AO359" s="41" t="str">
        <f t="shared" si="1084"/>
        <v/>
      </c>
      <c r="AP359" s="41" t="str">
        <f t="shared" si="1084"/>
        <v/>
      </c>
      <c r="AQ359" s="41" t="str">
        <f t="shared" si="1084"/>
        <v/>
      </c>
      <c r="AR359" s="112" t="str">
        <f t="shared" si="1084"/>
        <v/>
      </c>
      <c r="AS359" s="123" t="str">
        <f t="shared" si="1126"/>
        <v/>
      </c>
      <c r="AT359" s="41" t="str">
        <f t="shared" si="1085"/>
        <v/>
      </c>
      <c r="AU359" s="41" t="str">
        <f t="shared" si="1085"/>
        <v/>
      </c>
      <c r="AV359" s="41" t="str">
        <f t="shared" si="1085"/>
        <v/>
      </c>
      <c r="AW359" s="41" t="str">
        <f t="shared" si="1085"/>
        <v/>
      </c>
      <c r="AX359" s="41" t="str">
        <f t="shared" si="1085"/>
        <v/>
      </c>
      <c r="AY359" s="41" t="str">
        <f t="shared" si="1085"/>
        <v/>
      </c>
      <c r="AZ359" s="41" t="str">
        <f t="shared" si="1085"/>
        <v/>
      </c>
      <c r="BA359" s="53"/>
      <c r="BB359" s="147" cm="1">
        <f t="array" ref="BB359:BC359">IFERROR(_xlfn._xlws.SORT(_xlfn.UNIQUE(_xlfn._xlws.FILTER($AC359:$AZ359,ISNUMBER($AC359:$AZ359)),TRUE),,,TRUE),"")</f>
        <v>-199.51768677546934</v>
      </c>
      <c r="BC359" s="51">
        <v>624.34101083050837</v>
      </c>
      <c r="BD359" s="51"/>
      <c r="BE359" s="51"/>
      <c r="BF359" s="51"/>
      <c r="BG359" s="51"/>
      <c r="BH359" s="51"/>
      <c r="BI359" s="51"/>
      <c r="BJ359" s="51">
        <f t="shared" si="1127"/>
        <v>567.70510519883715</v>
      </c>
      <c r="BK359" s="51">
        <f t="shared" si="1086"/>
        <v>567.70510519883715</v>
      </c>
      <c r="BL359" s="51" t="str">
        <f t="shared" si="1086"/>
        <v/>
      </c>
      <c r="BM359" s="51" t="str">
        <f t="shared" si="1086"/>
        <v/>
      </c>
      <c r="BN359" s="51" t="str">
        <f t="shared" si="1086"/>
        <v/>
      </c>
      <c r="BO359" s="51" t="str">
        <f t="shared" si="1086"/>
        <v/>
      </c>
      <c r="BP359" s="51" t="str">
        <f t="shared" si="1086"/>
        <v/>
      </c>
      <c r="BQ359" s="148" t="str">
        <f t="shared" si="1086"/>
        <v/>
      </c>
      <c r="BR359" s="170">
        <f t="shared" si="1100"/>
        <v>2</v>
      </c>
      <c r="BS359" s="172">
        <f t="shared" si="1101"/>
        <v>823.85869760597768</v>
      </c>
      <c r="BT359" s="172">
        <f t="shared" si="1087"/>
        <v>0</v>
      </c>
      <c r="BU359" s="172">
        <f t="shared" si="1087"/>
        <v>0</v>
      </c>
      <c r="BV359" s="172">
        <f t="shared" si="1087"/>
        <v>0</v>
      </c>
      <c r="BW359" s="172">
        <f t="shared" si="1087"/>
        <v>0</v>
      </c>
      <c r="BX359" s="172">
        <f t="shared" si="1087"/>
        <v>0</v>
      </c>
      <c r="BY359" s="173">
        <f t="shared" si="1087"/>
        <v>0</v>
      </c>
      <c r="BZ359" s="123" cm="1">
        <f t="array" ref="BZ359">IF(ISEVEN(BR359),SUM(BS359:BY359),SUM(ABS(BS359:BY359)))</f>
        <v>823.85869760597768</v>
      </c>
      <c r="CA359" s="112">
        <f t="shared" si="1102"/>
        <v>8761.3602843101544</v>
      </c>
      <c r="CB359" s="126">
        <f t="shared" si="1103"/>
        <v>212.4116620275195</v>
      </c>
      <c r="CC359" s="41">
        <f t="shared" si="1088"/>
        <v>0</v>
      </c>
      <c r="CD359" s="41">
        <f t="shared" si="1088"/>
        <v>0</v>
      </c>
      <c r="CE359" s="41">
        <f t="shared" si="1088"/>
        <v>0</v>
      </c>
      <c r="CF359" s="41">
        <f t="shared" si="1088"/>
        <v>0</v>
      </c>
      <c r="CG359" s="41">
        <f t="shared" si="1088"/>
        <v>0</v>
      </c>
      <c r="CH359" s="112">
        <f t="shared" si="1088"/>
        <v>0</v>
      </c>
      <c r="CI359" s="196">
        <f t="shared" si="1104"/>
        <v>212.4116620275195</v>
      </c>
      <c r="CJ359" s="2">
        <f t="shared" si="1105"/>
        <v>567.70510519883715</v>
      </c>
      <c r="CK359" s="200">
        <f t="shared" ref="CK359" si="1224">(CI359-xc)*COS(RADIANS(p)) + (CJ359-yc)*SIN(RADIANS(p))</f>
        <v>352.10680338475521</v>
      </c>
      <c r="CL359" s="201">
        <f t="shared" ref="CL359:CL390" si="1225">-(CI359-xc)*SIN(RADIANS(p)) +(CJ359-yc)*COS(RADIANS(p))</f>
        <v>493.38483929310729</v>
      </c>
      <c r="CN359" s="126">
        <f t="shared" ref="CN359:CN390" si="1226">+C359-yc</f>
        <v>567.70510519883715</v>
      </c>
      <c r="CO359" s="50">
        <f t="shared" si="1109"/>
        <v>4.9614289747486121E-3</v>
      </c>
      <c r="CP359" s="40">
        <f t="shared" si="1110"/>
        <v>25.5</v>
      </c>
      <c r="CQ359" s="41">
        <f t="shared" si="1111"/>
        <v>223414.68724990892</v>
      </c>
      <c r="CR359" s="41">
        <f t="shared" ref="CR359:CR407" si="1227">+CQ359*COS(RADIANS(p))</f>
        <v>215802.01638698205</v>
      </c>
      <c r="CS359" s="41">
        <f t="shared" ref="CS359:CS407" si="1228">+CQ359*SIN(RADIANS(p))</f>
        <v>57823.976015899745</v>
      </c>
      <c r="CT359" s="41">
        <f t="shared" si="1114"/>
        <v>106473443.17421965</v>
      </c>
      <c r="CU359" s="112">
        <f t="shared" si="1115"/>
        <v>20360215.353955213</v>
      </c>
      <c r="CW359" s="21">
        <v>15</v>
      </c>
      <c r="CX359" s="41">
        <v>32</v>
      </c>
      <c r="CY359" s="41">
        <v>465.7746985564346</v>
      </c>
      <c r="CZ359" s="51">
        <f t="shared" ref="CZ359" si="1229">CY359-yc</f>
        <v>465.7746985564346</v>
      </c>
      <c r="DA359" s="50">
        <f t="shared" si="1117"/>
        <v>4.328829417568663E-3</v>
      </c>
      <c r="DB359" s="40">
        <f t="shared" si="1093"/>
        <v>865.76588351373255</v>
      </c>
      <c r="DC359" s="40">
        <f t="shared" si="1094"/>
        <v>25.5</v>
      </c>
      <c r="DD359" s="51">
        <f t="shared" si="1095"/>
        <v>374.5</v>
      </c>
      <c r="DE359" s="39">
        <f t="shared" si="1118"/>
        <v>301190.77088496066</v>
      </c>
      <c r="DF359" s="41">
        <v>680</v>
      </c>
      <c r="DG359" s="51">
        <v>300</v>
      </c>
      <c r="DH359" s="41">
        <f t="shared" ref="DH359:DH376" si="1230">+DE359*COS(RADIANS(p))</f>
        <v>290927.94423769705</v>
      </c>
      <c r="DI359" s="41">
        <f t="shared" ref="DI359:DI376" si="1231">+DE359*SIN(RADIANS(p))</f>
        <v>77953.907714137618</v>
      </c>
      <c r="DJ359" s="41">
        <f t="shared" si="1098"/>
        <v>87278383.271309122</v>
      </c>
      <c r="DK359" s="112">
        <f t="shared" si="1099"/>
        <v>53008657.245613582</v>
      </c>
    </row>
    <row r="360" spans="2:115" x14ac:dyDescent="0.25">
      <c r="B360" s="129">
        <v>16</v>
      </c>
      <c r="C360" s="114">
        <f>+$D$77-(B360-0.5)*$G$337</f>
        <v>557.07056275876892</v>
      </c>
      <c r="D360" s="41">
        <f t="shared" si="1121"/>
        <v>-239.20633947705122</v>
      </c>
      <c r="E360" s="41">
        <f t="shared" si="1080"/>
        <v>661.47107862988469</v>
      </c>
      <c r="F360" s="41">
        <f t="shared" si="1080"/>
        <v>627.19052788919919</v>
      </c>
      <c r="G360" s="41">
        <f t="shared" si="1080"/>
        <v>1260.5959074332766</v>
      </c>
      <c r="H360" s="41">
        <f t="shared" si="1080"/>
        <v>4397.2376267104783</v>
      </c>
      <c r="I360" s="41">
        <f t="shared" si="1080"/>
        <v>-2591.2201148282334</v>
      </c>
      <c r="J360" s="41">
        <f t="shared" si="1080"/>
        <v>-925.72374272592549</v>
      </c>
      <c r="K360" s="121">
        <f t="shared" si="1080"/>
        <v>-617.3462287004935</v>
      </c>
      <c r="L360" s="126">
        <f t="shared" si="1122"/>
        <v>533.53432155420319</v>
      </c>
      <c r="M360" s="41">
        <f t="shared" si="1081"/>
        <v>-752.74248374321053</v>
      </c>
      <c r="N360" s="41">
        <f t="shared" si="1081"/>
        <v>-304.55803447987563</v>
      </c>
      <c r="O360" s="41">
        <f t="shared" si="1081"/>
        <v>444.09932650555061</v>
      </c>
      <c r="P360" s="41">
        <f t="shared" si="1081"/>
        <v>3624.4969656792218</v>
      </c>
      <c r="Q360" s="41">
        <f t="shared" si="1081"/>
        <v>-2166.956046116306</v>
      </c>
      <c r="R360" s="41">
        <f t="shared" si="1081"/>
        <v>-718.66850664390881</v>
      </c>
      <c r="S360" s="112">
        <f t="shared" si="1081"/>
        <v>-372.39725442217576</v>
      </c>
      <c r="T360" s="123">
        <f t="shared" si="1123"/>
        <v>533.53432155420353</v>
      </c>
      <c r="U360" s="41">
        <f t="shared" si="1082"/>
        <v>237.20700991795624</v>
      </c>
      <c r="V360" s="41">
        <f t="shared" si="1082"/>
        <v>420.13529180718257</v>
      </c>
      <c r="W360" s="41">
        <f t="shared" si="1082"/>
        <v>1015.6469331549588</v>
      </c>
      <c r="X360" s="41">
        <f t="shared" si="1082"/>
        <v>3624.4969656792223</v>
      </c>
      <c r="Y360" s="41">
        <f t="shared" si="1082"/>
        <v>-1177.0065524551394</v>
      </c>
      <c r="Z360" s="41">
        <f t="shared" si="1082"/>
        <v>6.0248196431492813</v>
      </c>
      <c r="AA360" s="41">
        <f t="shared" si="1082"/>
        <v>199.1503522272327</v>
      </c>
      <c r="AB360" s="53"/>
      <c r="AC360" s="126">
        <f t="shared" si="1124"/>
        <v>-239.20633947705122</v>
      </c>
      <c r="AD360" s="41" t="str">
        <f t="shared" si="1083"/>
        <v/>
      </c>
      <c r="AE360" s="41">
        <f t="shared" si="1083"/>
        <v>627.19052788919919</v>
      </c>
      <c r="AF360" s="41" t="str">
        <f t="shared" si="1083"/>
        <v/>
      </c>
      <c r="AG360" s="41" t="str">
        <f t="shared" si="1083"/>
        <v/>
      </c>
      <c r="AH360" s="41" t="str">
        <f t="shared" si="1083"/>
        <v/>
      </c>
      <c r="AI360" s="41" t="str">
        <f t="shared" si="1083"/>
        <v/>
      </c>
      <c r="AJ360" s="112" t="str">
        <f t="shared" si="1083"/>
        <v/>
      </c>
      <c r="AK360" s="126" t="str">
        <f t="shared" si="1125"/>
        <v/>
      </c>
      <c r="AL360" s="41" t="str">
        <f t="shared" si="1084"/>
        <v/>
      </c>
      <c r="AM360" s="41" t="str">
        <f t="shared" si="1084"/>
        <v/>
      </c>
      <c r="AN360" s="41" t="str">
        <f t="shared" si="1084"/>
        <v/>
      </c>
      <c r="AO360" s="41" t="str">
        <f t="shared" si="1084"/>
        <v/>
      </c>
      <c r="AP360" s="41" t="str">
        <f t="shared" si="1084"/>
        <v/>
      </c>
      <c r="AQ360" s="41" t="str">
        <f t="shared" si="1084"/>
        <v/>
      </c>
      <c r="AR360" s="112" t="str">
        <f t="shared" si="1084"/>
        <v/>
      </c>
      <c r="AS360" s="123" t="str">
        <f t="shared" si="1126"/>
        <v/>
      </c>
      <c r="AT360" s="41" t="str">
        <f t="shared" si="1085"/>
        <v/>
      </c>
      <c r="AU360" s="41" t="str">
        <f t="shared" si="1085"/>
        <v/>
      </c>
      <c r="AV360" s="41" t="str">
        <f t="shared" si="1085"/>
        <v/>
      </c>
      <c r="AW360" s="41" t="str">
        <f t="shared" si="1085"/>
        <v/>
      </c>
      <c r="AX360" s="41" t="str">
        <f t="shared" si="1085"/>
        <v/>
      </c>
      <c r="AY360" s="41" t="str">
        <f t="shared" si="1085"/>
        <v/>
      </c>
      <c r="AZ360" s="41" t="str">
        <f t="shared" si="1085"/>
        <v/>
      </c>
      <c r="BA360" s="53"/>
      <c r="BB360" s="147" cm="1">
        <f t="array" ref="BB360:BC360">IFERROR(_xlfn._xlws.SORT(_xlfn.UNIQUE(_xlfn._xlws.FILTER($AC360:$AZ360,ISNUMBER($AC360:$AZ360)),TRUE),,,TRUE),"")</f>
        <v>-239.20633947705122</v>
      </c>
      <c r="BC360" s="51">
        <v>627.19052788919919</v>
      </c>
      <c r="BD360" s="51"/>
      <c r="BE360" s="51"/>
      <c r="BF360" s="51"/>
      <c r="BG360" s="51"/>
      <c r="BH360" s="51"/>
      <c r="BI360" s="51"/>
      <c r="BJ360" s="51">
        <f t="shared" si="1127"/>
        <v>557.07056275876892</v>
      </c>
      <c r="BK360" s="51">
        <f t="shared" si="1086"/>
        <v>557.07056275876892</v>
      </c>
      <c r="BL360" s="51" t="str">
        <f t="shared" si="1086"/>
        <v/>
      </c>
      <c r="BM360" s="51" t="str">
        <f t="shared" si="1086"/>
        <v/>
      </c>
      <c r="BN360" s="51" t="str">
        <f t="shared" si="1086"/>
        <v/>
      </c>
      <c r="BO360" s="51" t="str">
        <f t="shared" si="1086"/>
        <v/>
      </c>
      <c r="BP360" s="51" t="str">
        <f t="shared" si="1086"/>
        <v/>
      </c>
      <c r="BQ360" s="148" t="str">
        <f t="shared" si="1086"/>
        <v/>
      </c>
      <c r="BR360" s="170">
        <f t="shared" si="1100"/>
        <v>2</v>
      </c>
      <c r="BS360" s="172">
        <f t="shared" si="1101"/>
        <v>866.39686736625038</v>
      </c>
      <c r="BT360" s="172">
        <f t="shared" si="1087"/>
        <v>0</v>
      </c>
      <c r="BU360" s="172">
        <f t="shared" si="1087"/>
        <v>0</v>
      </c>
      <c r="BV360" s="172">
        <f t="shared" si="1087"/>
        <v>0</v>
      </c>
      <c r="BW360" s="172">
        <f t="shared" si="1087"/>
        <v>0</v>
      </c>
      <c r="BX360" s="172">
        <f t="shared" si="1087"/>
        <v>0</v>
      </c>
      <c r="BY360" s="173">
        <f t="shared" si="1087"/>
        <v>0</v>
      </c>
      <c r="BZ360" s="123" cm="1">
        <f t="array" ref="BZ360">IF(ISEVEN(BR360),SUM(BS360:BY360),SUM(ABS(BS360:BY360)))</f>
        <v>866.39686736625038</v>
      </c>
      <c r="CA360" s="112">
        <f t="shared" si="1102"/>
        <v>9213.7342559486024</v>
      </c>
      <c r="CB360" s="126">
        <f t="shared" si="1103"/>
        <v>193.99209420607397</v>
      </c>
      <c r="CC360" s="41">
        <f t="shared" si="1088"/>
        <v>0</v>
      </c>
      <c r="CD360" s="41">
        <f t="shared" si="1088"/>
        <v>0</v>
      </c>
      <c r="CE360" s="41">
        <f t="shared" si="1088"/>
        <v>0</v>
      </c>
      <c r="CF360" s="41">
        <f t="shared" si="1088"/>
        <v>0</v>
      </c>
      <c r="CG360" s="41">
        <f t="shared" si="1088"/>
        <v>0</v>
      </c>
      <c r="CH360" s="112">
        <f t="shared" si="1088"/>
        <v>0</v>
      </c>
      <c r="CI360" s="196">
        <f t="shared" si="1104"/>
        <v>193.99209420607397</v>
      </c>
      <c r="CJ360" s="2">
        <f t="shared" si="1105"/>
        <v>557.07056275876892</v>
      </c>
      <c r="CK360" s="200">
        <f t="shared" ref="CK360" si="1232">(CI360-xc)*COS(RADIANS(p)) + (CJ360-yc)*SIN(RADIANS(p))</f>
        <v>331.56244499749721</v>
      </c>
      <c r="CL360" s="201">
        <f t="shared" ref="CL360:CL391" si="1233">-(CI360-xc)*SIN(RADIANS(p)) +(CJ360-yc)*COS(RADIANS(p))</f>
        <v>487.87999505422584</v>
      </c>
      <c r="CN360" s="126">
        <f t="shared" ref="CN360:CN391" si="1234">+C360-yc</f>
        <v>557.07056275876892</v>
      </c>
      <c r="CO360" s="50">
        <f t="shared" si="1109"/>
        <v>4.895428974748612E-3</v>
      </c>
      <c r="CP360" s="40">
        <f t="shared" si="1110"/>
        <v>25.5</v>
      </c>
      <c r="CQ360" s="41">
        <f t="shared" si="1111"/>
        <v>234950.22352668937</v>
      </c>
      <c r="CR360" s="41">
        <f t="shared" ref="CR360:CR408" si="1235">+CQ360*COS(RADIANS(p))</f>
        <v>226944.48879681874</v>
      </c>
      <c r="CS360" s="41">
        <f t="shared" ref="CS360:CS408" si="1236">+CQ360*SIN(RADIANS(p))</f>
        <v>60809.592499801547</v>
      </c>
      <c r="CT360" s="41">
        <f t="shared" si="1114"/>
        <v>110721676.07177573</v>
      </c>
      <c r="CU360" s="112">
        <f t="shared" si="1115"/>
        <v>20162177.168535668</v>
      </c>
      <c r="CW360" s="21">
        <v>16</v>
      </c>
      <c r="CX360" s="41">
        <v>32</v>
      </c>
      <c r="CY360" s="41">
        <v>272.58953329862095</v>
      </c>
      <c r="CZ360" s="51">
        <f t="shared" ref="CZ360" si="1237">CY360-yc</f>
        <v>272.58953329862095</v>
      </c>
      <c r="DA360" s="50">
        <f t="shared" si="1117"/>
        <v>3.1298854123262684E-3</v>
      </c>
      <c r="DB360" s="40">
        <f t="shared" si="1093"/>
        <v>625.97708246525372</v>
      </c>
      <c r="DC360" s="40">
        <f t="shared" si="1094"/>
        <v>25.5</v>
      </c>
      <c r="DD360" s="51">
        <f t="shared" si="1095"/>
        <v>374.5</v>
      </c>
      <c r="DE360" s="39">
        <f t="shared" si="1118"/>
        <v>301190.77088496066</v>
      </c>
      <c r="DF360" s="41">
        <v>680</v>
      </c>
      <c r="DG360" s="51">
        <v>100</v>
      </c>
      <c r="DH360" s="41">
        <f t="shared" ref="DH360:DH377" si="1238">+DE360*COS(RADIANS(p))</f>
        <v>290927.94423769705</v>
      </c>
      <c r="DI360" s="41">
        <f t="shared" ref="DI360:DI377" si="1239">+DE360*SIN(RADIANS(p))</f>
        <v>77953.907714137618</v>
      </c>
      <c r="DJ360" s="41">
        <f t="shared" si="1098"/>
        <v>29092794.423769705</v>
      </c>
      <c r="DK360" s="112">
        <f t="shared" si="1099"/>
        <v>53008657.245613582</v>
      </c>
    </row>
    <row r="361" spans="2:115" x14ac:dyDescent="0.25">
      <c r="B361" s="129">
        <v>17</v>
      </c>
      <c r="C361" s="114">
        <f>+$D$77-(B361-0.5)*$G$337</f>
        <v>546.43602031870068</v>
      </c>
      <c r="D361" s="41">
        <f t="shared" si="1121"/>
        <v>-278.89499217863346</v>
      </c>
      <c r="E361" s="41">
        <f t="shared" si="1080"/>
        <v>679.89064645133033</v>
      </c>
      <c r="F361" s="41">
        <f t="shared" si="1080"/>
        <v>630.0400449478899</v>
      </c>
      <c r="G361" s="41">
        <f t="shared" si="1080"/>
        <v>1254.4560514927946</v>
      </c>
      <c r="H361" s="41">
        <f t="shared" si="1080"/>
        <v>4357.5489740088951</v>
      </c>
      <c r="I361" s="41">
        <f t="shared" si="1080"/>
        <v>-2572.8005470067883</v>
      </c>
      <c r="J361" s="41">
        <f t="shared" si="1080"/>
        <v>-922.87422566723467</v>
      </c>
      <c r="K361" s="121">
        <f t="shared" si="1080"/>
        <v>-623.48608464097538</v>
      </c>
      <c r="L361" s="126">
        <f t="shared" si="1122"/>
        <v>493.84566885262115</v>
      </c>
      <c r="M361" s="41">
        <f t="shared" si="1081"/>
        <v>-734.32291592176489</v>
      </c>
      <c r="N361" s="41">
        <f t="shared" si="1081"/>
        <v>-301.70851742118481</v>
      </c>
      <c r="O361" s="41">
        <f t="shared" si="1081"/>
        <v>437.95947056506873</v>
      </c>
      <c r="P361" s="41">
        <f t="shared" si="1081"/>
        <v>3584.8083129776401</v>
      </c>
      <c r="Q361" s="41">
        <f t="shared" si="1081"/>
        <v>-2148.5364782948604</v>
      </c>
      <c r="R361" s="41">
        <f t="shared" si="1081"/>
        <v>-715.81898958521811</v>
      </c>
      <c r="S361" s="112">
        <f t="shared" si="1081"/>
        <v>-378.53711036265764</v>
      </c>
      <c r="T361" s="123">
        <f t="shared" si="1123"/>
        <v>493.84566885262143</v>
      </c>
      <c r="U361" s="41">
        <f t="shared" si="1082"/>
        <v>255.62657773940185</v>
      </c>
      <c r="V361" s="41">
        <f t="shared" si="1082"/>
        <v>422.98480886587333</v>
      </c>
      <c r="W361" s="41">
        <f t="shared" si="1082"/>
        <v>1009.5070772144769</v>
      </c>
      <c r="X361" s="41">
        <f t="shared" si="1082"/>
        <v>3584.8083129776405</v>
      </c>
      <c r="Y361" s="41">
        <f t="shared" si="1082"/>
        <v>-1158.5869846336936</v>
      </c>
      <c r="Z361" s="41">
        <f t="shared" si="1082"/>
        <v>8.8743367018400701</v>
      </c>
      <c r="AA361" s="41">
        <f t="shared" si="1082"/>
        <v>193.01049628675079</v>
      </c>
      <c r="AB361" s="53"/>
      <c r="AC361" s="126">
        <f t="shared" si="1124"/>
        <v>-278.89499217863346</v>
      </c>
      <c r="AD361" s="41" t="str">
        <f t="shared" si="1083"/>
        <v/>
      </c>
      <c r="AE361" s="41">
        <f t="shared" si="1083"/>
        <v>630.0400449478899</v>
      </c>
      <c r="AF361" s="41" t="str">
        <f t="shared" si="1083"/>
        <v/>
      </c>
      <c r="AG361" s="41" t="str">
        <f t="shared" si="1083"/>
        <v/>
      </c>
      <c r="AH361" s="41" t="str">
        <f t="shared" si="1083"/>
        <v/>
      </c>
      <c r="AI361" s="41" t="str">
        <f t="shared" si="1083"/>
        <v/>
      </c>
      <c r="AJ361" s="112" t="str">
        <f t="shared" si="1083"/>
        <v/>
      </c>
      <c r="AK361" s="126" t="str">
        <f t="shared" si="1125"/>
        <v/>
      </c>
      <c r="AL361" s="41" t="str">
        <f t="shared" si="1084"/>
        <v/>
      </c>
      <c r="AM361" s="41" t="str">
        <f t="shared" si="1084"/>
        <v/>
      </c>
      <c r="AN361" s="41" t="str">
        <f t="shared" si="1084"/>
        <v/>
      </c>
      <c r="AO361" s="41" t="str">
        <f t="shared" si="1084"/>
        <v/>
      </c>
      <c r="AP361" s="41" t="str">
        <f t="shared" si="1084"/>
        <v/>
      </c>
      <c r="AQ361" s="41" t="str">
        <f t="shared" si="1084"/>
        <v/>
      </c>
      <c r="AR361" s="112" t="str">
        <f t="shared" si="1084"/>
        <v/>
      </c>
      <c r="AS361" s="123" t="str">
        <f t="shared" si="1126"/>
        <v/>
      </c>
      <c r="AT361" s="41" t="str">
        <f t="shared" si="1085"/>
        <v/>
      </c>
      <c r="AU361" s="41" t="str">
        <f t="shared" si="1085"/>
        <v/>
      </c>
      <c r="AV361" s="41" t="str">
        <f t="shared" si="1085"/>
        <v/>
      </c>
      <c r="AW361" s="41" t="str">
        <f t="shared" si="1085"/>
        <v/>
      </c>
      <c r="AX361" s="41" t="str">
        <f t="shared" si="1085"/>
        <v/>
      </c>
      <c r="AY361" s="41" t="str">
        <f t="shared" si="1085"/>
        <v/>
      </c>
      <c r="AZ361" s="41" t="str">
        <f t="shared" si="1085"/>
        <v/>
      </c>
      <c r="BA361" s="53"/>
      <c r="BB361" s="147" cm="1">
        <f t="array" ref="BB361:BC361">IFERROR(_xlfn._xlws.SORT(_xlfn.UNIQUE(_xlfn._xlws.FILTER($AC361:$AZ361,ISNUMBER($AC361:$AZ361)),TRUE),,,TRUE),"")</f>
        <v>-278.89499217863346</v>
      </c>
      <c r="BC361" s="51">
        <v>630.0400449478899</v>
      </c>
      <c r="BD361" s="51"/>
      <c r="BE361" s="51"/>
      <c r="BF361" s="51"/>
      <c r="BG361" s="51"/>
      <c r="BH361" s="51"/>
      <c r="BI361" s="51"/>
      <c r="BJ361" s="51">
        <f t="shared" si="1127"/>
        <v>546.43602031870068</v>
      </c>
      <c r="BK361" s="51">
        <f t="shared" si="1086"/>
        <v>546.43602031870068</v>
      </c>
      <c r="BL361" s="51" t="str">
        <f t="shared" si="1086"/>
        <v/>
      </c>
      <c r="BM361" s="51" t="str">
        <f t="shared" si="1086"/>
        <v/>
      </c>
      <c r="BN361" s="51" t="str">
        <f t="shared" si="1086"/>
        <v/>
      </c>
      <c r="BO361" s="51" t="str">
        <f t="shared" si="1086"/>
        <v/>
      </c>
      <c r="BP361" s="51" t="str">
        <f t="shared" si="1086"/>
        <v/>
      </c>
      <c r="BQ361" s="148" t="str">
        <f t="shared" si="1086"/>
        <v/>
      </c>
      <c r="BR361" s="170">
        <f t="shared" si="1100"/>
        <v>2</v>
      </c>
      <c r="BS361" s="172">
        <f t="shared" si="1101"/>
        <v>908.93503712652341</v>
      </c>
      <c r="BT361" s="172">
        <f t="shared" si="1087"/>
        <v>0</v>
      </c>
      <c r="BU361" s="172">
        <f t="shared" si="1087"/>
        <v>0</v>
      </c>
      <c r="BV361" s="172">
        <f t="shared" si="1087"/>
        <v>0</v>
      </c>
      <c r="BW361" s="172">
        <f t="shared" si="1087"/>
        <v>0</v>
      </c>
      <c r="BX361" s="172">
        <f t="shared" si="1087"/>
        <v>0</v>
      </c>
      <c r="BY361" s="173">
        <f t="shared" si="1087"/>
        <v>0</v>
      </c>
      <c r="BZ361" s="123" cm="1">
        <f t="array" ref="BZ361">IF(ISEVEN(BR361),SUM(BS361:BY361),SUM(ABS(BS361:BY361)))</f>
        <v>908.93503712652341</v>
      </c>
      <c r="CA361" s="112">
        <f t="shared" si="1102"/>
        <v>9666.1082275870558</v>
      </c>
      <c r="CB361" s="126">
        <f t="shared" si="1103"/>
        <v>175.57252638462825</v>
      </c>
      <c r="CC361" s="41">
        <f t="shared" si="1088"/>
        <v>0</v>
      </c>
      <c r="CD361" s="41">
        <f t="shared" si="1088"/>
        <v>0</v>
      </c>
      <c r="CE361" s="41">
        <f t="shared" si="1088"/>
        <v>0</v>
      </c>
      <c r="CF361" s="41">
        <f t="shared" si="1088"/>
        <v>0</v>
      </c>
      <c r="CG361" s="41">
        <f t="shared" si="1088"/>
        <v>0</v>
      </c>
      <c r="CH361" s="112">
        <f t="shared" si="1088"/>
        <v>0</v>
      </c>
      <c r="CI361" s="196">
        <f t="shared" si="1104"/>
        <v>175.57252638462825</v>
      </c>
      <c r="CJ361" s="2">
        <f t="shared" si="1105"/>
        <v>546.43602031870068</v>
      </c>
      <c r="CK361" s="200">
        <f t="shared" ref="CK361" si="1240">(CI361-xc)*COS(RADIANS(p)) + (CJ361-yc)*SIN(RADIANS(p))</f>
        <v>311.01808661023904</v>
      </c>
      <c r="CL361" s="201">
        <f t="shared" ref="CL361:CL392" si="1241">-(CI361-xc)*SIN(RADIANS(p)) +(CJ361-yc)*COS(RADIANS(p))</f>
        <v>482.37515081534445</v>
      </c>
      <c r="CN361" s="126">
        <f t="shared" ref="CN361:CN392" si="1242">+C361-yc</f>
        <v>546.43602031870068</v>
      </c>
      <c r="CO361" s="50">
        <f t="shared" si="1109"/>
        <v>4.8294289747486127E-3</v>
      </c>
      <c r="CP361" s="40">
        <f t="shared" si="1110"/>
        <v>25.5</v>
      </c>
      <c r="CQ361" s="41">
        <f t="shared" si="1111"/>
        <v>246485.75980346993</v>
      </c>
      <c r="CR361" s="41">
        <f t="shared" ref="CR361:CR409" si="1243">+CQ361*COS(RADIANS(p))</f>
        <v>238086.96120665551</v>
      </c>
      <c r="CS361" s="41">
        <f t="shared" ref="CS361:CS409" si="1244">+CQ361*SIN(RADIANS(p))</f>
        <v>63795.208983703378</v>
      </c>
      <c r="CT361" s="41">
        <f t="shared" si="1114"/>
        <v>114847233.81922752</v>
      </c>
      <c r="CU361" s="112">
        <f t="shared" si="1115"/>
        <v>19841463.833011758</v>
      </c>
      <c r="CW361" s="21">
        <v>17</v>
      </c>
      <c r="CX361" s="41">
        <v>32</v>
      </c>
      <c r="CY361" s="41">
        <v>79.40436804080727</v>
      </c>
      <c r="CZ361" s="51">
        <f t="shared" ref="CZ361" si="1245">CY361-yc</f>
        <v>79.40436804080727</v>
      </c>
      <c r="DA361" s="50">
        <f t="shared" si="1117"/>
        <v>1.9309414070838732E-3</v>
      </c>
      <c r="DB361" s="40">
        <f t="shared" si="1093"/>
        <v>386.18828141677466</v>
      </c>
      <c r="DC361" s="40">
        <f t="shared" si="1094"/>
        <v>25.469597055995834</v>
      </c>
      <c r="DD361" s="51">
        <f t="shared" si="1095"/>
        <v>360.71868436077881</v>
      </c>
      <c r="DE361" s="39">
        <f t="shared" si="1118"/>
        <v>290107.17921290192</v>
      </c>
      <c r="DF361" s="41">
        <v>680</v>
      </c>
      <c r="DG361" s="51">
        <v>-100</v>
      </c>
      <c r="DH361" s="41">
        <f t="shared" ref="DH361:DH378" si="1246">+DE361*COS(RADIANS(p))</f>
        <v>280222.01679361309</v>
      </c>
      <c r="DI361" s="41">
        <f t="shared" ref="DI361:DI378" si="1247">+DE361*SIN(RADIANS(p))</f>
        <v>75085.263101269127</v>
      </c>
      <c r="DJ361" s="41">
        <f t="shared" si="1098"/>
        <v>-28022201.67936131</v>
      </c>
      <c r="DK361" s="112">
        <f t="shared" si="1099"/>
        <v>51057978.908863008</v>
      </c>
    </row>
    <row r="362" spans="2:115" x14ac:dyDescent="0.25">
      <c r="B362" s="129">
        <v>18</v>
      </c>
      <c r="C362" s="114">
        <f>+$D$77-(B362-0.5)*$G$337</f>
        <v>535.80147787863234</v>
      </c>
      <c r="D362" s="41">
        <f t="shared" si="1121"/>
        <v>-318.58364488021613</v>
      </c>
      <c r="E362" s="41">
        <f t="shared" si="1080"/>
        <v>698.31021427277619</v>
      </c>
      <c r="F362" s="41">
        <f t="shared" si="1080"/>
        <v>632.88956200658072</v>
      </c>
      <c r="G362" s="41">
        <f t="shared" si="1080"/>
        <v>1248.3161955523128</v>
      </c>
      <c r="H362" s="41">
        <f t="shared" si="1080"/>
        <v>4317.8603213073129</v>
      </c>
      <c r="I362" s="41">
        <f t="shared" si="1080"/>
        <v>-2554.3809791853423</v>
      </c>
      <c r="J362" s="41">
        <f t="shared" si="1080"/>
        <v>-920.02470860854396</v>
      </c>
      <c r="K362" s="121">
        <f t="shared" si="1080"/>
        <v>-629.62594058145726</v>
      </c>
      <c r="L362" s="126">
        <f t="shared" si="1122"/>
        <v>454.15701615103853</v>
      </c>
      <c r="M362" s="41">
        <f t="shared" si="1081"/>
        <v>-715.90334810031902</v>
      </c>
      <c r="N362" s="41">
        <f t="shared" si="1081"/>
        <v>-298.85900036249399</v>
      </c>
      <c r="O362" s="41">
        <f t="shared" si="1081"/>
        <v>431.81961462458668</v>
      </c>
      <c r="P362" s="41">
        <f t="shared" si="1081"/>
        <v>3545.1196602760569</v>
      </c>
      <c r="Q362" s="41">
        <f t="shared" si="1081"/>
        <v>-2130.1169104734145</v>
      </c>
      <c r="R362" s="41">
        <f t="shared" si="1081"/>
        <v>-712.96947252652728</v>
      </c>
      <c r="S362" s="112">
        <f t="shared" si="1081"/>
        <v>-384.67696630313958</v>
      </c>
      <c r="T362" s="123">
        <f t="shared" si="1123"/>
        <v>454.15701615103882</v>
      </c>
      <c r="U362" s="41">
        <f t="shared" si="1082"/>
        <v>274.04614556084766</v>
      </c>
      <c r="V362" s="41">
        <f t="shared" si="1082"/>
        <v>425.8343259245641</v>
      </c>
      <c r="W362" s="41">
        <f t="shared" si="1082"/>
        <v>1003.3672212739948</v>
      </c>
      <c r="X362" s="41">
        <f t="shared" si="1082"/>
        <v>3545.1196602760579</v>
      </c>
      <c r="Y362" s="41">
        <f t="shared" si="1082"/>
        <v>-1140.1674168122479</v>
      </c>
      <c r="Z362" s="41">
        <f t="shared" si="1082"/>
        <v>11.723853760530883</v>
      </c>
      <c r="AA362" s="41">
        <f t="shared" si="1082"/>
        <v>186.87064034626886</v>
      </c>
      <c r="AB362" s="53"/>
      <c r="AC362" s="126">
        <f t="shared" si="1124"/>
        <v>-318.58364488021613</v>
      </c>
      <c r="AD362" s="41" t="str">
        <f t="shared" si="1083"/>
        <v/>
      </c>
      <c r="AE362" s="41">
        <f t="shared" si="1083"/>
        <v>632.88956200658072</v>
      </c>
      <c r="AF362" s="41" t="str">
        <f t="shared" si="1083"/>
        <v/>
      </c>
      <c r="AG362" s="41" t="str">
        <f t="shared" si="1083"/>
        <v/>
      </c>
      <c r="AH362" s="41" t="str">
        <f t="shared" si="1083"/>
        <v/>
      </c>
      <c r="AI362" s="41" t="str">
        <f t="shared" si="1083"/>
        <v/>
      </c>
      <c r="AJ362" s="112" t="str">
        <f t="shared" si="1083"/>
        <v/>
      </c>
      <c r="AK362" s="126" t="str">
        <f t="shared" si="1125"/>
        <v/>
      </c>
      <c r="AL362" s="41" t="str">
        <f t="shared" si="1084"/>
        <v/>
      </c>
      <c r="AM362" s="41" t="str">
        <f t="shared" si="1084"/>
        <v/>
      </c>
      <c r="AN362" s="41" t="str">
        <f t="shared" si="1084"/>
        <v/>
      </c>
      <c r="AO362" s="41" t="str">
        <f t="shared" si="1084"/>
        <v/>
      </c>
      <c r="AP362" s="41" t="str">
        <f t="shared" si="1084"/>
        <v/>
      </c>
      <c r="AQ362" s="41" t="str">
        <f t="shared" si="1084"/>
        <v/>
      </c>
      <c r="AR362" s="112" t="str">
        <f t="shared" si="1084"/>
        <v/>
      </c>
      <c r="AS362" s="123" t="str">
        <f t="shared" si="1126"/>
        <v/>
      </c>
      <c r="AT362" s="41" t="str">
        <f t="shared" si="1085"/>
        <v/>
      </c>
      <c r="AU362" s="41" t="str">
        <f t="shared" si="1085"/>
        <v/>
      </c>
      <c r="AV362" s="41" t="str">
        <f t="shared" si="1085"/>
        <v/>
      </c>
      <c r="AW362" s="41" t="str">
        <f t="shared" si="1085"/>
        <v/>
      </c>
      <c r="AX362" s="41" t="str">
        <f t="shared" si="1085"/>
        <v/>
      </c>
      <c r="AY362" s="41" t="str">
        <f t="shared" si="1085"/>
        <v/>
      </c>
      <c r="AZ362" s="41" t="str">
        <f t="shared" si="1085"/>
        <v/>
      </c>
      <c r="BA362" s="53"/>
      <c r="BB362" s="147" cm="1">
        <f t="array" ref="BB362:BC362">IFERROR(_xlfn._xlws.SORT(_xlfn.UNIQUE(_xlfn._xlws.FILTER($AC362:$AZ362,ISNUMBER($AC362:$AZ362)),TRUE),,,TRUE),"")</f>
        <v>-318.58364488021613</v>
      </c>
      <c r="BC362" s="51">
        <v>632.88956200658072</v>
      </c>
      <c r="BD362" s="51"/>
      <c r="BE362" s="51"/>
      <c r="BF362" s="51"/>
      <c r="BG362" s="51"/>
      <c r="BH362" s="51"/>
      <c r="BI362" s="51"/>
      <c r="BJ362" s="51">
        <f t="shared" si="1127"/>
        <v>535.80147787863234</v>
      </c>
      <c r="BK362" s="51">
        <f t="shared" si="1086"/>
        <v>535.80147787863234</v>
      </c>
      <c r="BL362" s="51" t="str">
        <f t="shared" si="1086"/>
        <v/>
      </c>
      <c r="BM362" s="51" t="str">
        <f t="shared" si="1086"/>
        <v/>
      </c>
      <c r="BN362" s="51" t="str">
        <f t="shared" si="1086"/>
        <v/>
      </c>
      <c r="BO362" s="51" t="str">
        <f t="shared" si="1086"/>
        <v/>
      </c>
      <c r="BP362" s="51" t="str">
        <f t="shared" si="1086"/>
        <v/>
      </c>
      <c r="BQ362" s="148" t="str">
        <f t="shared" si="1086"/>
        <v/>
      </c>
      <c r="BR362" s="170">
        <f t="shared" si="1100"/>
        <v>2</v>
      </c>
      <c r="BS362" s="172">
        <f t="shared" si="1101"/>
        <v>951.47320688679679</v>
      </c>
      <c r="BT362" s="172">
        <f t="shared" si="1087"/>
        <v>0</v>
      </c>
      <c r="BU362" s="172">
        <f t="shared" si="1087"/>
        <v>0</v>
      </c>
      <c r="BV362" s="172">
        <f t="shared" si="1087"/>
        <v>0</v>
      </c>
      <c r="BW362" s="172">
        <f t="shared" si="1087"/>
        <v>0</v>
      </c>
      <c r="BX362" s="172">
        <f t="shared" si="1087"/>
        <v>0</v>
      </c>
      <c r="BY362" s="173">
        <f t="shared" si="1087"/>
        <v>0</v>
      </c>
      <c r="BZ362" s="123" cm="1">
        <f t="array" ref="BZ362">IF(ISEVEN(BR362),SUM(BS362:BY362),SUM(ABS(BS362:BY362)))</f>
        <v>951.47320688679679</v>
      </c>
      <c r="CA362" s="112">
        <f t="shared" si="1102"/>
        <v>10118.482199225513</v>
      </c>
      <c r="CB362" s="126">
        <f t="shared" si="1103"/>
        <v>157.15295856318227</v>
      </c>
      <c r="CC362" s="41">
        <f t="shared" si="1088"/>
        <v>0</v>
      </c>
      <c r="CD362" s="41">
        <f t="shared" si="1088"/>
        <v>0</v>
      </c>
      <c r="CE362" s="41">
        <f t="shared" si="1088"/>
        <v>0</v>
      </c>
      <c r="CF362" s="41">
        <f t="shared" si="1088"/>
        <v>0</v>
      </c>
      <c r="CG362" s="41">
        <f t="shared" si="1088"/>
        <v>0</v>
      </c>
      <c r="CH362" s="112">
        <f t="shared" si="1088"/>
        <v>0</v>
      </c>
      <c r="CI362" s="196">
        <f t="shared" si="1104"/>
        <v>157.15295856318227</v>
      </c>
      <c r="CJ362" s="2">
        <f t="shared" si="1105"/>
        <v>535.80147787863234</v>
      </c>
      <c r="CK362" s="200">
        <f t="shared" ref="CK362" si="1248">(CI362-xc)*COS(RADIANS(p)) + (CJ362-yc)*SIN(RADIANS(p))</f>
        <v>290.47372822298053</v>
      </c>
      <c r="CL362" s="201">
        <f t="shared" ref="CL362:CL393" si="1249">-(CI362-xc)*SIN(RADIANS(p)) +(CJ362-yc)*COS(RADIANS(p))</f>
        <v>476.87030657646301</v>
      </c>
      <c r="CN362" s="126">
        <f t="shared" ref="CN362:CN393" si="1250">+C362-yc</f>
        <v>535.80147787863234</v>
      </c>
      <c r="CO362" s="50">
        <f t="shared" si="1109"/>
        <v>4.7634289747486118E-3</v>
      </c>
      <c r="CP362" s="40">
        <f t="shared" si="1110"/>
        <v>25.5</v>
      </c>
      <c r="CQ362" s="41">
        <f t="shared" si="1111"/>
        <v>258021.29608025058</v>
      </c>
      <c r="CR362" s="41">
        <f t="shared" ref="CR362:CR410" si="1251">+CQ362*COS(RADIANS(p))</f>
        <v>249229.4336164924</v>
      </c>
      <c r="CS362" s="41">
        <f t="shared" ref="CS362:CS410" si="1252">+CQ362*SIN(RADIANS(p))</f>
        <v>66780.825467605231</v>
      </c>
      <c r="CT362" s="41">
        <f t="shared" si="1114"/>
        <v>118850116.41657497</v>
      </c>
      <c r="CU362" s="112">
        <f t="shared" si="1115"/>
        <v>19398075.347383458</v>
      </c>
      <c r="CW362" s="21">
        <v>18</v>
      </c>
      <c r="CX362" s="41">
        <v>32</v>
      </c>
      <c r="CY362" s="41">
        <v>-113.78079721700638</v>
      </c>
      <c r="CZ362" s="51">
        <f t="shared" ref="CZ362" si="1253">CY362-yc</f>
        <v>-113.78079721700638</v>
      </c>
      <c r="DA362" s="50">
        <f t="shared" si="1117"/>
        <v>7.3199740184147824E-4</v>
      </c>
      <c r="DB362" s="40">
        <f t="shared" si="1093"/>
        <v>146.39948036829566</v>
      </c>
      <c r="DC362" s="40">
        <f t="shared" si="1094"/>
        <v>15.250079995528145</v>
      </c>
      <c r="DD362" s="51">
        <f t="shared" si="1095"/>
        <v>131.1494003727675</v>
      </c>
      <c r="DE362" s="39">
        <f t="shared" si="1118"/>
        <v>105476.60613985098</v>
      </c>
      <c r="DF362" s="41">
        <v>680</v>
      </c>
      <c r="DG362" s="51">
        <v>-300</v>
      </c>
      <c r="DH362" s="41">
        <f t="shared" ref="DH362:DH379" si="1254">+DE362*COS(RADIANS(p))</f>
        <v>101882.57793980217</v>
      </c>
      <c r="DI362" s="41">
        <f t="shared" ref="DI362:DI379" si="1255">+DE362*SIN(RADIANS(p))</f>
        <v>27299.354481770904</v>
      </c>
      <c r="DJ362" s="41">
        <f t="shared" si="1098"/>
        <v>-30564773.381940652</v>
      </c>
      <c r="DK362" s="112">
        <f t="shared" si="1099"/>
        <v>18563561.047604214</v>
      </c>
    </row>
    <row r="363" spans="2:115" x14ac:dyDescent="0.25">
      <c r="B363" s="129">
        <v>19</v>
      </c>
      <c r="C363" s="114">
        <f>+$D$77-(B363-0.5)*$G$337</f>
        <v>525.166935438564</v>
      </c>
      <c r="D363" s="41">
        <f t="shared" si="1121"/>
        <v>-358.2722975817988</v>
      </c>
      <c r="E363" s="41">
        <f t="shared" si="1080"/>
        <v>716.72978209422217</v>
      </c>
      <c r="F363" s="41">
        <f t="shared" si="1080"/>
        <v>635.73907906527154</v>
      </c>
      <c r="G363" s="41">
        <f t="shared" si="1080"/>
        <v>1242.1763396118308</v>
      </c>
      <c r="H363" s="41">
        <f t="shared" si="1080"/>
        <v>4278.1716686057298</v>
      </c>
      <c r="I363" s="41">
        <f t="shared" si="1080"/>
        <v>-2535.9614113638963</v>
      </c>
      <c r="J363" s="41">
        <f t="shared" si="1080"/>
        <v>-917.17519154985314</v>
      </c>
      <c r="K363" s="121">
        <f t="shared" si="1080"/>
        <v>-635.76579652193925</v>
      </c>
      <c r="L363" s="126">
        <f t="shared" si="1122"/>
        <v>414.46836344945586</v>
      </c>
      <c r="M363" s="41">
        <f t="shared" si="1081"/>
        <v>-697.48378027887304</v>
      </c>
      <c r="N363" s="41">
        <f t="shared" si="1081"/>
        <v>-296.00948330380322</v>
      </c>
      <c r="O363" s="41">
        <f t="shared" si="1081"/>
        <v>425.6797586841048</v>
      </c>
      <c r="P363" s="41">
        <f t="shared" si="1081"/>
        <v>3505.4310075744747</v>
      </c>
      <c r="Q363" s="41">
        <f t="shared" si="1081"/>
        <v>-2111.6973426519689</v>
      </c>
      <c r="R363" s="41">
        <f t="shared" si="1081"/>
        <v>-710.11995546783646</v>
      </c>
      <c r="S363" s="112">
        <f t="shared" si="1081"/>
        <v>-390.81682224362157</v>
      </c>
      <c r="T363" s="123">
        <f t="shared" si="1123"/>
        <v>414.46836344945615</v>
      </c>
      <c r="U363" s="41">
        <f t="shared" si="1082"/>
        <v>292.46571338229364</v>
      </c>
      <c r="V363" s="41">
        <f t="shared" si="1082"/>
        <v>428.68384298325498</v>
      </c>
      <c r="W363" s="41">
        <f t="shared" si="1082"/>
        <v>997.22736533351292</v>
      </c>
      <c r="X363" s="41">
        <f t="shared" si="1082"/>
        <v>3505.4310075744747</v>
      </c>
      <c r="Y363" s="41">
        <f t="shared" si="1082"/>
        <v>-1121.7478489908019</v>
      </c>
      <c r="Z363" s="41">
        <f t="shared" si="1082"/>
        <v>14.573370819221697</v>
      </c>
      <c r="AA363" s="41">
        <f t="shared" si="1082"/>
        <v>180.73078440578689</v>
      </c>
      <c r="AB363" s="53"/>
      <c r="AC363" s="126">
        <f t="shared" si="1124"/>
        <v>-358.2722975817988</v>
      </c>
      <c r="AD363" s="41" t="str">
        <f t="shared" si="1083"/>
        <v/>
      </c>
      <c r="AE363" s="41">
        <f t="shared" si="1083"/>
        <v>635.73907906527154</v>
      </c>
      <c r="AF363" s="41" t="str">
        <f t="shared" si="1083"/>
        <v/>
      </c>
      <c r="AG363" s="41" t="str">
        <f t="shared" si="1083"/>
        <v/>
      </c>
      <c r="AH363" s="41" t="str">
        <f t="shared" si="1083"/>
        <v/>
      </c>
      <c r="AI363" s="41" t="str">
        <f t="shared" si="1083"/>
        <v/>
      </c>
      <c r="AJ363" s="112" t="str">
        <f t="shared" si="1083"/>
        <v/>
      </c>
      <c r="AK363" s="126" t="str">
        <f t="shared" si="1125"/>
        <v/>
      </c>
      <c r="AL363" s="41" t="str">
        <f t="shared" si="1084"/>
        <v/>
      </c>
      <c r="AM363" s="41" t="str">
        <f t="shared" si="1084"/>
        <v/>
      </c>
      <c r="AN363" s="41" t="str">
        <f t="shared" si="1084"/>
        <v/>
      </c>
      <c r="AO363" s="41" t="str">
        <f t="shared" si="1084"/>
        <v/>
      </c>
      <c r="AP363" s="41" t="str">
        <f t="shared" si="1084"/>
        <v/>
      </c>
      <c r="AQ363" s="41" t="str">
        <f t="shared" si="1084"/>
        <v/>
      </c>
      <c r="AR363" s="112" t="str">
        <f t="shared" si="1084"/>
        <v/>
      </c>
      <c r="AS363" s="123" t="str">
        <f t="shared" si="1126"/>
        <v/>
      </c>
      <c r="AT363" s="41" t="str">
        <f t="shared" si="1085"/>
        <v/>
      </c>
      <c r="AU363" s="41" t="str">
        <f t="shared" si="1085"/>
        <v/>
      </c>
      <c r="AV363" s="41" t="str">
        <f t="shared" si="1085"/>
        <v/>
      </c>
      <c r="AW363" s="41" t="str">
        <f t="shared" si="1085"/>
        <v/>
      </c>
      <c r="AX363" s="41" t="str">
        <f t="shared" si="1085"/>
        <v/>
      </c>
      <c r="AY363" s="41" t="str">
        <f t="shared" si="1085"/>
        <v/>
      </c>
      <c r="AZ363" s="41" t="str">
        <f t="shared" si="1085"/>
        <v/>
      </c>
      <c r="BA363" s="53"/>
      <c r="BB363" s="147" cm="1">
        <f t="array" ref="BB363:BC363">IFERROR(_xlfn._xlws.SORT(_xlfn.UNIQUE(_xlfn._xlws.FILTER($AC363:$AZ363,ISNUMBER($AC363:$AZ363)),TRUE),,,TRUE),"")</f>
        <v>-358.2722975817988</v>
      </c>
      <c r="BC363" s="51">
        <v>635.73907906527154</v>
      </c>
      <c r="BD363" s="51"/>
      <c r="BE363" s="51"/>
      <c r="BF363" s="51"/>
      <c r="BG363" s="51"/>
      <c r="BH363" s="51"/>
      <c r="BI363" s="51"/>
      <c r="BJ363" s="51">
        <f t="shared" si="1127"/>
        <v>525.166935438564</v>
      </c>
      <c r="BK363" s="51">
        <f t="shared" si="1086"/>
        <v>525.166935438564</v>
      </c>
      <c r="BL363" s="51" t="str">
        <f t="shared" si="1086"/>
        <v/>
      </c>
      <c r="BM363" s="51" t="str">
        <f t="shared" si="1086"/>
        <v/>
      </c>
      <c r="BN363" s="51" t="str">
        <f t="shared" si="1086"/>
        <v/>
      </c>
      <c r="BO363" s="51" t="str">
        <f t="shared" si="1086"/>
        <v/>
      </c>
      <c r="BP363" s="51" t="str">
        <f t="shared" si="1086"/>
        <v/>
      </c>
      <c r="BQ363" s="148" t="str">
        <f t="shared" si="1086"/>
        <v/>
      </c>
      <c r="BR363" s="170">
        <f t="shared" si="1100"/>
        <v>2</v>
      </c>
      <c r="BS363" s="172">
        <f t="shared" si="1101"/>
        <v>994.01137664707039</v>
      </c>
      <c r="BT363" s="172">
        <f t="shared" si="1087"/>
        <v>0</v>
      </c>
      <c r="BU363" s="172">
        <f t="shared" si="1087"/>
        <v>0</v>
      </c>
      <c r="BV363" s="172">
        <f t="shared" si="1087"/>
        <v>0</v>
      </c>
      <c r="BW363" s="172">
        <f t="shared" si="1087"/>
        <v>0</v>
      </c>
      <c r="BX363" s="172">
        <f t="shared" si="1087"/>
        <v>0</v>
      </c>
      <c r="BY363" s="173">
        <f t="shared" si="1087"/>
        <v>0</v>
      </c>
      <c r="BZ363" s="123" cm="1">
        <f t="array" ref="BZ363">IF(ISEVEN(BR363),SUM(BS363:BY363),SUM(ABS(BS363:BY363)))</f>
        <v>994.01137664707039</v>
      </c>
      <c r="CA363" s="112">
        <f t="shared" si="1102"/>
        <v>10570.856170863972</v>
      </c>
      <c r="CB363" s="126">
        <f t="shared" si="1103"/>
        <v>138.7333907417364</v>
      </c>
      <c r="CC363" s="41">
        <f t="shared" si="1088"/>
        <v>0</v>
      </c>
      <c r="CD363" s="41">
        <f t="shared" si="1088"/>
        <v>0</v>
      </c>
      <c r="CE363" s="41">
        <f t="shared" si="1088"/>
        <v>0</v>
      </c>
      <c r="CF363" s="41">
        <f t="shared" si="1088"/>
        <v>0</v>
      </c>
      <c r="CG363" s="41">
        <f t="shared" si="1088"/>
        <v>0</v>
      </c>
      <c r="CH363" s="112">
        <f t="shared" si="1088"/>
        <v>0</v>
      </c>
      <c r="CI363" s="196">
        <f t="shared" si="1104"/>
        <v>138.7333907417364</v>
      </c>
      <c r="CJ363" s="2">
        <f t="shared" si="1105"/>
        <v>525.166935438564</v>
      </c>
      <c r="CK363" s="200">
        <f t="shared" ref="CK363" si="1256">(CI363-xc)*COS(RADIANS(p)) + (CJ363-yc)*SIN(RADIANS(p))</f>
        <v>269.92936983572218</v>
      </c>
      <c r="CL363" s="201">
        <f t="shared" ref="CL363:CL394" si="1257">-(CI363-xc)*SIN(RADIANS(p)) +(CJ363-yc)*COS(RADIANS(p))</f>
        <v>471.36546233758162</v>
      </c>
      <c r="CN363" s="126">
        <f t="shared" ref="CN363:CN394" si="1258">+C363-yc</f>
        <v>525.166935438564</v>
      </c>
      <c r="CO363" s="50">
        <f t="shared" si="1109"/>
        <v>4.6974289747486117E-3</v>
      </c>
      <c r="CP363" s="40">
        <f t="shared" si="1110"/>
        <v>25.5</v>
      </c>
      <c r="CQ363" s="41">
        <f t="shared" si="1111"/>
        <v>269556.83235703129</v>
      </c>
      <c r="CR363" s="41">
        <f t="shared" ref="CR363:CR411" si="1259">+CQ363*COS(RADIANS(p))</f>
        <v>260371.90602632932</v>
      </c>
      <c r="CS363" s="41">
        <f t="shared" ref="CS363:CS411" si="1260">+CQ363*SIN(RADIANS(p))</f>
        <v>69766.441951507106</v>
      </c>
      <c r="CT363" s="41">
        <f t="shared" si="1114"/>
        <v>122730323.86381808</v>
      </c>
      <c r="CU363" s="112">
        <f t="shared" si="1115"/>
        <v>18832011.711650804</v>
      </c>
    </row>
    <row r="364" spans="2:115" x14ac:dyDescent="0.25">
      <c r="B364" s="129">
        <v>20</v>
      </c>
      <c r="C364" s="114">
        <f>+$D$77-(B364-0.5)*$G$337</f>
        <v>514.53239299849577</v>
      </c>
      <c r="D364" s="41">
        <f t="shared" si="1121"/>
        <v>-397.96095028338067</v>
      </c>
      <c r="E364" s="41">
        <f t="shared" si="1080"/>
        <v>735.14934991566781</v>
      </c>
      <c r="F364" s="41">
        <f t="shared" si="1080"/>
        <v>638.58859612396236</v>
      </c>
      <c r="G364" s="41">
        <f t="shared" si="1080"/>
        <v>1236.0364836713488</v>
      </c>
      <c r="H364" s="41">
        <f t="shared" si="1080"/>
        <v>4238.4830159041485</v>
      </c>
      <c r="I364" s="41">
        <f t="shared" si="1080"/>
        <v>-2517.5418435424508</v>
      </c>
      <c r="J364" s="41">
        <f t="shared" si="1080"/>
        <v>-914.32567449116232</v>
      </c>
      <c r="K364" s="121">
        <f t="shared" si="1080"/>
        <v>-641.90565246242113</v>
      </c>
      <c r="L364" s="126">
        <f t="shared" si="1122"/>
        <v>374.77971074787376</v>
      </c>
      <c r="M364" s="41">
        <f t="shared" si="1081"/>
        <v>-679.0642124574274</v>
      </c>
      <c r="N364" s="41">
        <f t="shared" si="1081"/>
        <v>-293.1599662451124</v>
      </c>
      <c r="O364" s="41">
        <f t="shared" si="1081"/>
        <v>419.53990274362292</v>
      </c>
      <c r="P364" s="41">
        <f t="shared" si="1081"/>
        <v>3465.7423548728925</v>
      </c>
      <c r="Q364" s="41">
        <f t="shared" si="1081"/>
        <v>-2093.277774830523</v>
      </c>
      <c r="R364" s="41">
        <f t="shared" si="1081"/>
        <v>-707.27043840914575</v>
      </c>
      <c r="S364" s="112">
        <f t="shared" si="1081"/>
        <v>-396.95667818410345</v>
      </c>
      <c r="T364" s="123">
        <f t="shared" si="1123"/>
        <v>374.77971074787405</v>
      </c>
      <c r="U364" s="41">
        <f t="shared" si="1082"/>
        <v>310.88528120373934</v>
      </c>
      <c r="V364" s="41">
        <f t="shared" si="1082"/>
        <v>431.53336004194568</v>
      </c>
      <c r="W364" s="41">
        <f t="shared" si="1082"/>
        <v>991.08750939303104</v>
      </c>
      <c r="X364" s="41">
        <f t="shared" si="1082"/>
        <v>3465.742354872893</v>
      </c>
      <c r="Y364" s="41">
        <f t="shared" si="1082"/>
        <v>-1103.3282811693562</v>
      </c>
      <c r="Z364" s="41">
        <f t="shared" si="1082"/>
        <v>17.422887877912459</v>
      </c>
      <c r="AA364" s="41">
        <f t="shared" si="1082"/>
        <v>174.59092846530498</v>
      </c>
      <c r="AB364" s="53"/>
      <c r="AC364" s="126">
        <f t="shared" si="1124"/>
        <v>-397.96095028338067</v>
      </c>
      <c r="AD364" s="41" t="str">
        <f t="shared" si="1083"/>
        <v/>
      </c>
      <c r="AE364" s="41">
        <f t="shared" si="1083"/>
        <v>638.58859612396236</v>
      </c>
      <c r="AF364" s="41" t="str">
        <f t="shared" si="1083"/>
        <v/>
      </c>
      <c r="AG364" s="41" t="str">
        <f t="shared" si="1083"/>
        <v/>
      </c>
      <c r="AH364" s="41" t="str">
        <f t="shared" si="1083"/>
        <v/>
      </c>
      <c r="AI364" s="41" t="str">
        <f t="shared" si="1083"/>
        <v/>
      </c>
      <c r="AJ364" s="112" t="str">
        <f t="shared" si="1083"/>
        <v/>
      </c>
      <c r="AK364" s="126" t="str">
        <f t="shared" si="1125"/>
        <v/>
      </c>
      <c r="AL364" s="41" t="str">
        <f t="shared" si="1084"/>
        <v/>
      </c>
      <c r="AM364" s="41" t="str">
        <f t="shared" si="1084"/>
        <v/>
      </c>
      <c r="AN364" s="41" t="str">
        <f t="shared" si="1084"/>
        <v/>
      </c>
      <c r="AO364" s="41" t="str">
        <f t="shared" si="1084"/>
        <v/>
      </c>
      <c r="AP364" s="41" t="str">
        <f t="shared" si="1084"/>
        <v/>
      </c>
      <c r="AQ364" s="41" t="str">
        <f t="shared" si="1084"/>
        <v/>
      </c>
      <c r="AR364" s="112" t="str">
        <f t="shared" si="1084"/>
        <v/>
      </c>
      <c r="AS364" s="123" t="str">
        <f t="shared" si="1126"/>
        <v/>
      </c>
      <c r="AT364" s="41" t="str">
        <f t="shared" si="1085"/>
        <v/>
      </c>
      <c r="AU364" s="41" t="str">
        <f t="shared" si="1085"/>
        <v/>
      </c>
      <c r="AV364" s="41" t="str">
        <f t="shared" si="1085"/>
        <v/>
      </c>
      <c r="AW364" s="41" t="str">
        <f t="shared" si="1085"/>
        <v/>
      </c>
      <c r="AX364" s="41" t="str">
        <f t="shared" si="1085"/>
        <v/>
      </c>
      <c r="AY364" s="41" t="str">
        <f t="shared" si="1085"/>
        <v/>
      </c>
      <c r="AZ364" s="41" t="str">
        <f t="shared" si="1085"/>
        <v/>
      </c>
      <c r="BA364" s="53"/>
      <c r="BB364" s="147" cm="1">
        <f t="array" ref="BB364:BC364">IFERROR(_xlfn._xlws.SORT(_xlfn.UNIQUE(_xlfn._xlws.FILTER($AC364:$AZ364,ISNUMBER($AC364:$AZ364)),TRUE),,,TRUE),"")</f>
        <v>-397.96095028338067</v>
      </c>
      <c r="BC364" s="51">
        <v>638.58859612396236</v>
      </c>
      <c r="BD364" s="51"/>
      <c r="BE364" s="51"/>
      <c r="BF364" s="51"/>
      <c r="BG364" s="51"/>
      <c r="BH364" s="51"/>
      <c r="BI364" s="51"/>
      <c r="BJ364" s="51">
        <f t="shared" si="1127"/>
        <v>514.53239299849577</v>
      </c>
      <c r="BK364" s="51">
        <f t="shared" si="1086"/>
        <v>514.53239299849577</v>
      </c>
      <c r="BL364" s="51" t="str">
        <f t="shared" si="1086"/>
        <v/>
      </c>
      <c r="BM364" s="51" t="str">
        <f t="shared" si="1086"/>
        <v/>
      </c>
      <c r="BN364" s="51" t="str">
        <f t="shared" si="1086"/>
        <v/>
      </c>
      <c r="BO364" s="51" t="str">
        <f t="shared" si="1086"/>
        <v/>
      </c>
      <c r="BP364" s="51" t="str">
        <f t="shared" si="1086"/>
        <v/>
      </c>
      <c r="BQ364" s="148" t="str">
        <f t="shared" si="1086"/>
        <v/>
      </c>
      <c r="BR364" s="170">
        <f t="shared" si="1100"/>
        <v>2</v>
      </c>
      <c r="BS364" s="172">
        <f t="shared" si="1101"/>
        <v>1036.5495464073431</v>
      </c>
      <c r="BT364" s="172">
        <f t="shared" si="1087"/>
        <v>0</v>
      </c>
      <c r="BU364" s="172">
        <f t="shared" si="1087"/>
        <v>0</v>
      </c>
      <c r="BV364" s="172">
        <f t="shared" si="1087"/>
        <v>0</v>
      </c>
      <c r="BW364" s="172">
        <f t="shared" si="1087"/>
        <v>0</v>
      </c>
      <c r="BX364" s="172">
        <f t="shared" si="1087"/>
        <v>0</v>
      </c>
      <c r="BY364" s="173">
        <f t="shared" si="1087"/>
        <v>0</v>
      </c>
      <c r="BZ364" s="123" cm="1">
        <f t="array" ref="BZ364">IF(ISEVEN(BR364),SUM(BS364:BY364),SUM(ABS(BS364:BY364)))</f>
        <v>1036.5495464073431</v>
      </c>
      <c r="CA364" s="112">
        <f t="shared" si="1102"/>
        <v>11023.230142502422</v>
      </c>
      <c r="CB364" s="126">
        <f t="shared" si="1103"/>
        <v>120.31382292029087</v>
      </c>
      <c r="CC364" s="41">
        <f t="shared" si="1088"/>
        <v>0</v>
      </c>
      <c r="CD364" s="41">
        <f t="shared" si="1088"/>
        <v>0</v>
      </c>
      <c r="CE364" s="41">
        <f t="shared" si="1088"/>
        <v>0</v>
      </c>
      <c r="CF364" s="41">
        <f t="shared" si="1088"/>
        <v>0</v>
      </c>
      <c r="CG364" s="41">
        <f t="shared" si="1088"/>
        <v>0</v>
      </c>
      <c r="CH364" s="112">
        <f t="shared" si="1088"/>
        <v>0</v>
      </c>
      <c r="CI364" s="196">
        <f t="shared" si="1104"/>
        <v>120.31382292029087</v>
      </c>
      <c r="CJ364" s="2">
        <f t="shared" si="1105"/>
        <v>514.53239299849577</v>
      </c>
      <c r="CK364" s="200">
        <f t="shared" ref="CK364" si="1261">(CI364-xc)*COS(RADIANS(p)) + (CJ364-yc)*SIN(RADIANS(p))</f>
        <v>249.38501144846424</v>
      </c>
      <c r="CL364" s="201">
        <f t="shared" ref="CL364:CL395" si="1262">-(CI364-xc)*SIN(RADIANS(p)) +(CJ364-yc)*COS(RADIANS(p))</f>
        <v>465.86061809870017</v>
      </c>
      <c r="CN364" s="126">
        <f t="shared" ref="CN364:CN395" si="1263">+C364-yc</f>
        <v>514.53239299849577</v>
      </c>
      <c r="CO364" s="50">
        <f t="shared" si="1109"/>
        <v>4.6314289747486125E-3</v>
      </c>
      <c r="CP364" s="40">
        <f t="shared" si="1110"/>
        <v>25.5</v>
      </c>
      <c r="CQ364" s="41">
        <f t="shared" si="1111"/>
        <v>281092.36863381177</v>
      </c>
      <c r="CR364" s="41">
        <f t="shared" ref="CR364:CR412" si="1264">+CQ364*COS(RADIANS(p))</f>
        <v>271514.37843616604</v>
      </c>
      <c r="CS364" s="41">
        <f t="shared" ref="CS364:CS412" si="1265">+CQ364*SIN(RADIANS(p))</f>
        <v>72752.058435408908</v>
      </c>
      <c r="CT364" s="41">
        <f t="shared" si="1114"/>
        <v>126487856.1609567</v>
      </c>
      <c r="CU364" s="112">
        <f t="shared" si="1115"/>
        <v>18143272.92581379</v>
      </c>
    </row>
    <row r="365" spans="2:115" x14ac:dyDescent="0.25">
      <c r="B365" s="129">
        <v>21</v>
      </c>
      <c r="C365" s="114">
        <f>+$D$77-(B365-0.5)*$G$337</f>
        <v>503.89785055842748</v>
      </c>
      <c r="D365" s="41">
        <f t="shared" si="1121"/>
        <v>-437.64960298496294</v>
      </c>
      <c r="E365" s="41">
        <f t="shared" si="1080"/>
        <v>753.56891773711357</v>
      </c>
      <c r="F365" s="41">
        <f t="shared" si="1080"/>
        <v>641.43811318265307</v>
      </c>
      <c r="G365" s="41">
        <f t="shared" si="1080"/>
        <v>1229.8966277308668</v>
      </c>
      <c r="H365" s="41">
        <f t="shared" si="1080"/>
        <v>4198.7943632025663</v>
      </c>
      <c r="I365" s="41">
        <f t="shared" si="1080"/>
        <v>-2499.1222757210048</v>
      </c>
      <c r="J365" s="41">
        <f t="shared" si="1080"/>
        <v>-911.47615743247138</v>
      </c>
      <c r="K365" s="121">
        <f t="shared" si="1080"/>
        <v>-648.04550840290324</v>
      </c>
      <c r="L365" s="126">
        <f t="shared" si="1122"/>
        <v>335.09105804629144</v>
      </c>
      <c r="M365" s="41">
        <f t="shared" si="1081"/>
        <v>-660.64464463598165</v>
      </c>
      <c r="N365" s="41">
        <f t="shared" si="1081"/>
        <v>-290.31044918642164</v>
      </c>
      <c r="O365" s="41">
        <f t="shared" si="1081"/>
        <v>413.40004680314092</v>
      </c>
      <c r="P365" s="41">
        <f t="shared" si="1081"/>
        <v>3426.0537021713099</v>
      </c>
      <c r="Q365" s="41">
        <f t="shared" si="1081"/>
        <v>-2074.858207009077</v>
      </c>
      <c r="R365" s="41">
        <f t="shared" si="1081"/>
        <v>-704.42092135045482</v>
      </c>
      <c r="S365" s="112">
        <f t="shared" si="1081"/>
        <v>-403.09653412458539</v>
      </c>
      <c r="T365" s="123">
        <f t="shared" si="1123"/>
        <v>335.09105804629166</v>
      </c>
      <c r="U365" s="41">
        <f t="shared" si="1082"/>
        <v>329.30484902518509</v>
      </c>
      <c r="V365" s="41">
        <f t="shared" si="1082"/>
        <v>434.38287710063651</v>
      </c>
      <c r="W365" s="41">
        <f t="shared" si="1082"/>
        <v>984.94765345254916</v>
      </c>
      <c r="X365" s="41">
        <f t="shared" si="1082"/>
        <v>3426.0537021713108</v>
      </c>
      <c r="Y365" s="41">
        <f t="shared" si="1082"/>
        <v>-1084.9087133479106</v>
      </c>
      <c r="Z365" s="41">
        <f t="shared" si="1082"/>
        <v>20.272404936603273</v>
      </c>
      <c r="AA365" s="41">
        <f t="shared" si="1082"/>
        <v>168.45107252482305</v>
      </c>
      <c r="AB365" s="53"/>
      <c r="AC365" s="126">
        <f t="shared" si="1124"/>
        <v>-437.64960298496294</v>
      </c>
      <c r="AD365" s="41" t="str">
        <f t="shared" si="1083"/>
        <v/>
      </c>
      <c r="AE365" s="41">
        <f t="shared" si="1083"/>
        <v>641.43811318265307</v>
      </c>
      <c r="AF365" s="41" t="str">
        <f t="shared" si="1083"/>
        <v/>
      </c>
      <c r="AG365" s="41" t="str">
        <f t="shared" si="1083"/>
        <v/>
      </c>
      <c r="AH365" s="41" t="str">
        <f t="shared" si="1083"/>
        <v/>
      </c>
      <c r="AI365" s="41" t="str">
        <f t="shared" si="1083"/>
        <v/>
      </c>
      <c r="AJ365" s="112" t="str">
        <f t="shared" si="1083"/>
        <v/>
      </c>
      <c r="AK365" s="126" t="str">
        <f t="shared" si="1125"/>
        <v/>
      </c>
      <c r="AL365" s="41" t="str">
        <f t="shared" si="1084"/>
        <v/>
      </c>
      <c r="AM365" s="41" t="str">
        <f t="shared" si="1084"/>
        <v/>
      </c>
      <c r="AN365" s="41" t="str">
        <f t="shared" si="1084"/>
        <v/>
      </c>
      <c r="AO365" s="41" t="str">
        <f t="shared" si="1084"/>
        <v/>
      </c>
      <c r="AP365" s="41" t="str">
        <f t="shared" si="1084"/>
        <v/>
      </c>
      <c r="AQ365" s="41" t="str">
        <f t="shared" si="1084"/>
        <v/>
      </c>
      <c r="AR365" s="112" t="str">
        <f t="shared" si="1084"/>
        <v/>
      </c>
      <c r="AS365" s="123" t="str">
        <f t="shared" si="1126"/>
        <v/>
      </c>
      <c r="AT365" s="41" t="str">
        <f t="shared" si="1085"/>
        <v/>
      </c>
      <c r="AU365" s="41" t="str">
        <f t="shared" si="1085"/>
        <v/>
      </c>
      <c r="AV365" s="41" t="str">
        <f t="shared" si="1085"/>
        <v/>
      </c>
      <c r="AW365" s="41" t="str">
        <f t="shared" si="1085"/>
        <v/>
      </c>
      <c r="AX365" s="41" t="str">
        <f t="shared" si="1085"/>
        <v/>
      </c>
      <c r="AY365" s="41" t="str">
        <f t="shared" si="1085"/>
        <v/>
      </c>
      <c r="AZ365" s="41" t="str">
        <f t="shared" si="1085"/>
        <v/>
      </c>
      <c r="BA365" s="53"/>
      <c r="BB365" s="147" cm="1">
        <f t="array" ref="BB365:BC365">IFERROR(_xlfn._xlws.SORT(_xlfn.UNIQUE(_xlfn._xlws.FILTER($AC365:$AZ365,ISNUMBER($AC365:$AZ365)),TRUE),,,TRUE),"")</f>
        <v>-437.64960298496294</v>
      </c>
      <c r="BC365" s="51">
        <v>641.43811318265307</v>
      </c>
      <c r="BD365" s="51"/>
      <c r="BE365" s="51"/>
      <c r="BF365" s="51"/>
      <c r="BG365" s="51"/>
      <c r="BH365" s="51"/>
      <c r="BI365" s="51"/>
      <c r="BJ365" s="51">
        <f t="shared" si="1127"/>
        <v>503.89785055842748</v>
      </c>
      <c r="BK365" s="51">
        <f t="shared" si="1086"/>
        <v>503.89785055842748</v>
      </c>
      <c r="BL365" s="51" t="str">
        <f t="shared" si="1086"/>
        <v/>
      </c>
      <c r="BM365" s="51" t="str">
        <f t="shared" si="1086"/>
        <v/>
      </c>
      <c r="BN365" s="51" t="str">
        <f t="shared" si="1086"/>
        <v/>
      </c>
      <c r="BO365" s="51" t="str">
        <f t="shared" si="1086"/>
        <v/>
      </c>
      <c r="BP365" s="51" t="str">
        <f t="shared" si="1086"/>
        <v/>
      </c>
      <c r="BQ365" s="148" t="str">
        <f t="shared" si="1086"/>
        <v/>
      </c>
      <c r="BR365" s="170">
        <f t="shared" si="1100"/>
        <v>2</v>
      </c>
      <c r="BS365" s="172">
        <f t="shared" si="1101"/>
        <v>1079.087716167616</v>
      </c>
      <c r="BT365" s="172">
        <f t="shared" si="1087"/>
        <v>0</v>
      </c>
      <c r="BU365" s="172">
        <f t="shared" si="1087"/>
        <v>0</v>
      </c>
      <c r="BV365" s="172">
        <f t="shared" si="1087"/>
        <v>0</v>
      </c>
      <c r="BW365" s="172">
        <f t="shared" si="1087"/>
        <v>0</v>
      </c>
      <c r="BX365" s="172">
        <f t="shared" si="1087"/>
        <v>0</v>
      </c>
      <c r="BY365" s="173">
        <f t="shared" si="1087"/>
        <v>0</v>
      </c>
      <c r="BZ365" s="123" cm="1">
        <f t="array" ref="BZ365">IF(ISEVEN(BR365),SUM(BS365:BY365),SUM(ABS(BS365:BY365)))</f>
        <v>1079.087716167616</v>
      </c>
      <c r="CA365" s="112">
        <f t="shared" si="1102"/>
        <v>11475.604114140873</v>
      </c>
      <c r="CB365" s="126">
        <f t="shared" si="1103"/>
        <v>101.89425509884506</v>
      </c>
      <c r="CC365" s="41">
        <f t="shared" si="1088"/>
        <v>0</v>
      </c>
      <c r="CD365" s="41">
        <f t="shared" si="1088"/>
        <v>0</v>
      </c>
      <c r="CE365" s="41">
        <f t="shared" si="1088"/>
        <v>0</v>
      </c>
      <c r="CF365" s="41">
        <f t="shared" si="1088"/>
        <v>0</v>
      </c>
      <c r="CG365" s="41">
        <f t="shared" si="1088"/>
        <v>0</v>
      </c>
      <c r="CH365" s="112">
        <f t="shared" si="1088"/>
        <v>0</v>
      </c>
      <c r="CI365" s="196">
        <f t="shared" si="1104"/>
        <v>101.89425509884506</v>
      </c>
      <c r="CJ365" s="2">
        <f t="shared" si="1105"/>
        <v>503.89785055842748</v>
      </c>
      <c r="CK365" s="200">
        <f t="shared" ref="CK365" si="1266">(CI365-xc)*COS(RADIANS(p)) + (CJ365-yc)*SIN(RADIANS(p))</f>
        <v>228.84065306120593</v>
      </c>
      <c r="CL365" s="201">
        <f t="shared" ref="CL365:CL396" si="1267">-(CI365-xc)*SIN(RADIANS(p)) +(CJ365-yc)*COS(RADIANS(p))</f>
        <v>460.35577385981884</v>
      </c>
      <c r="CN365" s="126">
        <f t="shared" ref="CN365:CN396" si="1268">+C365-yc</f>
        <v>503.89785055842748</v>
      </c>
      <c r="CO365" s="50">
        <f t="shared" si="1109"/>
        <v>4.5654289747486124E-3</v>
      </c>
      <c r="CP365" s="40">
        <f t="shared" si="1110"/>
        <v>25.5</v>
      </c>
      <c r="CQ365" s="41">
        <f t="shared" si="1111"/>
        <v>292627.90491059225</v>
      </c>
      <c r="CR365" s="41">
        <f t="shared" ref="CR365:CR413" si="1269">+CQ365*COS(RADIANS(p))</f>
        <v>282656.85084600275</v>
      </c>
      <c r="CS365" s="41">
        <f t="shared" ref="CS365:CS413" si="1270">+CQ365*SIN(RADIANS(p))</f>
        <v>75737.674919310724</v>
      </c>
      <c r="CT365" s="41">
        <f t="shared" si="1114"/>
        <v>130122713.30799098</v>
      </c>
      <c r="CU365" s="112">
        <f t="shared" si="1115"/>
        <v>17331858.989872385</v>
      </c>
    </row>
    <row r="366" spans="2:115" x14ac:dyDescent="0.25">
      <c r="B366" s="129">
        <v>22</v>
      </c>
      <c r="C366" s="114">
        <f>+$D$77-(B366-0.5)*$G$337</f>
        <v>493.26330811835919</v>
      </c>
      <c r="D366" s="41">
        <f t="shared" si="1121"/>
        <v>-477.33825568654538</v>
      </c>
      <c r="E366" s="41">
        <f t="shared" si="1080"/>
        <v>771.98848555855932</v>
      </c>
      <c r="F366" s="41">
        <f t="shared" si="1080"/>
        <v>644.287630241344</v>
      </c>
      <c r="G366" s="41">
        <f t="shared" si="1080"/>
        <v>1223.7567717903848</v>
      </c>
      <c r="H366" s="41">
        <f t="shared" si="1080"/>
        <v>4159.1057105009841</v>
      </c>
      <c r="I366" s="41">
        <f t="shared" si="1080"/>
        <v>-2480.7027078995593</v>
      </c>
      <c r="J366" s="41">
        <f t="shared" si="1080"/>
        <v>-908.62664037378079</v>
      </c>
      <c r="K366" s="121">
        <f t="shared" si="1080"/>
        <v>-654.18536434338512</v>
      </c>
      <c r="L366" s="126">
        <f t="shared" si="1122"/>
        <v>295.40240534470905</v>
      </c>
      <c r="M366" s="41">
        <f t="shared" si="1081"/>
        <v>-642.22507681453578</v>
      </c>
      <c r="N366" s="41">
        <f t="shared" si="1081"/>
        <v>-287.46093212773081</v>
      </c>
      <c r="O366" s="41">
        <f t="shared" si="1081"/>
        <v>407.26019086265899</v>
      </c>
      <c r="P366" s="41">
        <f t="shared" si="1081"/>
        <v>3386.3650494697276</v>
      </c>
      <c r="Q366" s="41">
        <f t="shared" si="1081"/>
        <v>-2056.4386391876315</v>
      </c>
      <c r="R366" s="41">
        <f t="shared" si="1081"/>
        <v>-701.57140429176411</v>
      </c>
      <c r="S366" s="112">
        <f t="shared" si="1081"/>
        <v>-409.23639006506727</v>
      </c>
      <c r="T366" s="123">
        <f t="shared" si="1123"/>
        <v>295.40240534470934</v>
      </c>
      <c r="U366" s="41">
        <f t="shared" si="1082"/>
        <v>347.7244168466309</v>
      </c>
      <c r="V366" s="41">
        <f t="shared" si="1082"/>
        <v>437.23239415932733</v>
      </c>
      <c r="W366" s="41">
        <f t="shared" si="1082"/>
        <v>978.80779751206728</v>
      </c>
      <c r="X366" s="41">
        <f t="shared" si="1082"/>
        <v>3386.3650494697281</v>
      </c>
      <c r="Y366" s="41">
        <f t="shared" si="1082"/>
        <v>-1066.4891455264649</v>
      </c>
      <c r="Z366" s="41">
        <f t="shared" si="1082"/>
        <v>23.121921995294063</v>
      </c>
      <c r="AA366" s="41">
        <f t="shared" si="1082"/>
        <v>162.31121658434114</v>
      </c>
      <c r="AB366" s="53"/>
      <c r="AC366" s="126">
        <f t="shared" si="1124"/>
        <v>-477.33825568654538</v>
      </c>
      <c r="AD366" s="41" t="str">
        <f t="shared" si="1083"/>
        <v/>
      </c>
      <c r="AE366" s="41">
        <f t="shared" si="1083"/>
        <v>644.287630241344</v>
      </c>
      <c r="AF366" s="41" t="str">
        <f t="shared" si="1083"/>
        <v/>
      </c>
      <c r="AG366" s="41" t="str">
        <f t="shared" si="1083"/>
        <v/>
      </c>
      <c r="AH366" s="41" t="str">
        <f t="shared" si="1083"/>
        <v/>
      </c>
      <c r="AI366" s="41" t="str">
        <f t="shared" si="1083"/>
        <v/>
      </c>
      <c r="AJ366" s="112" t="str">
        <f t="shared" si="1083"/>
        <v/>
      </c>
      <c r="AK366" s="126" t="str">
        <f t="shared" si="1125"/>
        <v/>
      </c>
      <c r="AL366" s="41" t="str">
        <f t="shared" si="1084"/>
        <v/>
      </c>
      <c r="AM366" s="41" t="str">
        <f t="shared" si="1084"/>
        <v/>
      </c>
      <c r="AN366" s="41" t="str">
        <f t="shared" si="1084"/>
        <v/>
      </c>
      <c r="AO366" s="41" t="str">
        <f t="shared" si="1084"/>
        <v/>
      </c>
      <c r="AP366" s="41" t="str">
        <f t="shared" si="1084"/>
        <v/>
      </c>
      <c r="AQ366" s="41" t="str">
        <f t="shared" si="1084"/>
        <v/>
      </c>
      <c r="AR366" s="112" t="str">
        <f t="shared" si="1084"/>
        <v/>
      </c>
      <c r="AS366" s="123">
        <f t="shared" si="1126"/>
        <v>295.40240534470934</v>
      </c>
      <c r="AT366" s="41">
        <f t="shared" si="1085"/>
        <v>347.7244168466309</v>
      </c>
      <c r="AU366" s="41" t="str">
        <f t="shared" si="1085"/>
        <v/>
      </c>
      <c r="AV366" s="41" t="str">
        <f t="shared" si="1085"/>
        <v/>
      </c>
      <c r="AW366" s="41" t="str">
        <f t="shared" si="1085"/>
        <v/>
      </c>
      <c r="AX366" s="41" t="str">
        <f t="shared" si="1085"/>
        <v/>
      </c>
      <c r="AY366" s="41" t="str">
        <f t="shared" si="1085"/>
        <v/>
      </c>
      <c r="AZ366" s="41" t="str">
        <f t="shared" si="1085"/>
        <v/>
      </c>
      <c r="BA366" s="53"/>
      <c r="BB366" s="147" cm="1">
        <f t="array" ref="BB366:BE366">IFERROR(_xlfn._xlws.SORT(_xlfn.UNIQUE(_xlfn._xlws.FILTER($AC366:$AZ366,ISNUMBER($AC366:$AZ366)),TRUE),,,TRUE),"")</f>
        <v>-477.33825568654538</v>
      </c>
      <c r="BC366" s="51">
        <v>295.40240534470934</v>
      </c>
      <c r="BD366" s="51">
        <v>347.7244168466309</v>
      </c>
      <c r="BE366" s="51">
        <v>644.287630241344</v>
      </c>
      <c r="BF366" s="51"/>
      <c r="BG366" s="51"/>
      <c r="BH366" s="51"/>
      <c r="BI366" s="51"/>
      <c r="BJ366" s="51">
        <f t="shared" si="1127"/>
        <v>493.26330811835919</v>
      </c>
      <c r="BK366" s="51">
        <f t="shared" si="1086"/>
        <v>493.26330811835919</v>
      </c>
      <c r="BL366" s="51">
        <f t="shared" si="1086"/>
        <v>493.26330811835919</v>
      </c>
      <c r="BM366" s="51">
        <f t="shared" si="1086"/>
        <v>493.26330811835919</v>
      </c>
      <c r="BN366" s="51" t="str">
        <f t="shared" si="1086"/>
        <v/>
      </c>
      <c r="BO366" s="51" t="str">
        <f t="shared" si="1086"/>
        <v/>
      </c>
      <c r="BP366" s="51" t="str">
        <f t="shared" si="1086"/>
        <v/>
      </c>
      <c r="BQ366" s="148" t="str">
        <f t="shared" si="1086"/>
        <v/>
      </c>
      <c r="BR366" s="170">
        <f t="shared" si="1100"/>
        <v>4</v>
      </c>
      <c r="BS366" s="172">
        <f t="shared" si="1101"/>
        <v>772.74066103125472</v>
      </c>
      <c r="BT366" s="172" t="str">
        <f t="shared" si="1087"/>
        <v>hole</v>
      </c>
      <c r="BU366" s="172">
        <f t="shared" si="1087"/>
        <v>296.5632133947131</v>
      </c>
      <c r="BV366" s="172">
        <f t="shared" si="1087"/>
        <v>0</v>
      </c>
      <c r="BW366" s="172">
        <f t="shared" si="1087"/>
        <v>0</v>
      </c>
      <c r="BX366" s="172">
        <f t="shared" si="1087"/>
        <v>0</v>
      </c>
      <c r="BY366" s="173">
        <f t="shared" si="1087"/>
        <v>0</v>
      </c>
      <c r="BZ366" s="123" cm="1">
        <f t="array" ref="BZ366">IF(ISEVEN(BR366),SUM(BS366:BY366),SUM(ABS(BS366:BY366)))</f>
        <v>1069.3038744259679</v>
      </c>
      <c r="CA366" s="112">
        <f t="shared" si="1102"/>
        <v>11371.557433912405</v>
      </c>
      <c r="CB366" s="126">
        <f t="shared" si="1103"/>
        <v>-90.967925170918022</v>
      </c>
      <c r="CC366" s="41">
        <f t="shared" si="1088"/>
        <v>0</v>
      </c>
      <c r="CD366" s="41">
        <f t="shared" si="1088"/>
        <v>496.00602354398745</v>
      </c>
      <c r="CE366" s="41">
        <f t="shared" si="1088"/>
        <v>0</v>
      </c>
      <c r="CF366" s="41">
        <f t="shared" si="1088"/>
        <v>0</v>
      </c>
      <c r="CG366" s="41">
        <f t="shared" si="1088"/>
        <v>0</v>
      </c>
      <c r="CH366" s="112">
        <f t="shared" si="1088"/>
        <v>0</v>
      </c>
      <c r="CI366" s="196">
        <f t="shared" si="1104"/>
        <v>71.824789391464122</v>
      </c>
      <c r="CJ366" s="2">
        <f t="shared" si="1105"/>
        <v>493.26330811835919</v>
      </c>
      <c r="CK366" s="200">
        <f t="shared" ref="CK366" si="1271">(CI366-xc)*COS(RADIANS(p)) + (CJ366-yc)*SIN(RADIANS(p))</f>
        <v>197.04335743229248</v>
      </c>
      <c r="CL366" s="201">
        <f t="shared" ref="CL366:CL397" si="1272">-(CI366-xc)*SIN(RADIANS(p)) +(CJ366-yc)*COS(RADIANS(p))</f>
        <v>457.86614506731701</v>
      </c>
      <c r="CN366" s="126">
        <f t="shared" ref="CN366:CN397" si="1273">+C366-yc</f>
        <v>493.26330811835919</v>
      </c>
      <c r="CO366" s="50">
        <f t="shared" si="1109"/>
        <v>4.4994289747486123E-3</v>
      </c>
      <c r="CP366" s="40">
        <f t="shared" si="1110"/>
        <v>25.5</v>
      </c>
      <c r="CQ366" s="41">
        <f t="shared" si="1111"/>
        <v>289974.71456476633</v>
      </c>
      <c r="CR366" s="41">
        <f t="shared" ref="CR366:CR414" si="1274">+CQ366*COS(RADIANS(p))</f>
        <v>280094.06576890865</v>
      </c>
      <c r="CS366" s="41">
        <f t="shared" ref="CS366:CS414" si="1275">+CQ366*SIN(RADIANS(p))</f>
        <v>75050.97872752884</v>
      </c>
      <c r="CT366" s="41">
        <f t="shared" si="1114"/>
        <v>128245590.14984176</v>
      </c>
      <c r="CU366" s="112">
        <f t="shared" si="1115"/>
        <v>14788296.827051844</v>
      </c>
    </row>
    <row r="367" spans="2:115" x14ac:dyDescent="0.25">
      <c r="B367" s="129">
        <v>23</v>
      </c>
      <c r="C367" s="114">
        <f>+$D$77-(B367-0.5)*$G$337</f>
        <v>482.6287656782909</v>
      </c>
      <c r="D367" s="41">
        <f t="shared" si="1121"/>
        <v>-517.02690838812782</v>
      </c>
      <c r="E367" s="41">
        <f t="shared" si="1080"/>
        <v>790.40805338000519</v>
      </c>
      <c r="F367" s="41">
        <f t="shared" si="1080"/>
        <v>647.13714730003471</v>
      </c>
      <c r="G367" s="41">
        <f t="shared" si="1080"/>
        <v>1217.6169158499031</v>
      </c>
      <c r="H367" s="41">
        <f t="shared" si="1080"/>
        <v>4119.4170577994009</v>
      </c>
      <c r="I367" s="41">
        <f t="shared" si="1080"/>
        <v>-2462.2831400781133</v>
      </c>
      <c r="J367" s="41">
        <f t="shared" si="1080"/>
        <v>-905.77712331508985</v>
      </c>
      <c r="K367" s="121">
        <f t="shared" si="1080"/>
        <v>-660.325220283867</v>
      </c>
      <c r="L367" s="126">
        <f t="shared" si="1122"/>
        <v>255.71375264312667</v>
      </c>
      <c r="M367" s="41">
        <f t="shared" si="1081"/>
        <v>-623.80550899309003</v>
      </c>
      <c r="N367" s="41">
        <f t="shared" si="1081"/>
        <v>-284.61141506903999</v>
      </c>
      <c r="O367" s="41">
        <f t="shared" si="1081"/>
        <v>401.12033492217711</v>
      </c>
      <c r="P367" s="41">
        <f t="shared" si="1081"/>
        <v>3346.6763967681454</v>
      </c>
      <c r="Q367" s="41">
        <f t="shared" si="1081"/>
        <v>-2038.0190713661855</v>
      </c>
      <c r="R367" s="41">
        <f t="shared" si="1081"/>
        <v>-698.72188723307329</v>
      </c>
      <c r="S367" s="112">
        <f t="shared" si="1081"/>
        <v>-415.37624600554926</v>
      </c>
      <c r="T367" s="123">
        <f t="shared" si="1123"/>
        <v>255.71375264312695</v>
      </c>
      <c r="U367" s="41">
        <f t="shared" si="1082"/>
        <v>366.14398466807665</v>
      </c>
      <c r="V367" s="41">
        <f t="shared" si="1082"/>
        <v>440.08191121801809</v>
      </c>
      <c r="W367" s="41">
        <f t="shared" si="1082"/>
        <v>972.66794157158529</v>
      </c>
      <c r="X367" s="41">
        <f t="shared" si="1082"/>
        <v>3346.6763967681459</v>
      </c>
      <c r="Y367" s="41">
        <f t="shared" si="1082"/>
        <v>-1048.0695777050189</v>
      </c>
      <c r="Z367" s="41">
        <f t="shared" si="1082"/>
        <v>25.971439053984877</v>
      </c>
      <c r="AA367" s="41">
        <f t="shared" si="1082"/>
        <v>156.1713606438592</v>
      </c>
      <c r="AB367" s="53"/>
      <c r="AC367" s="126">
        <f t="shared" si="1124"/>
        <v>-517.02690838812782</v>
      </c>
      <c r="AD367" s="41" t="str">
        <f t="shared" si="1083"/>
        <v/>
      </c>
      <c r="AE367" s="41">
        <f t="shared" si="1083"/>
        <v>647.13714730003471</v>
      </c>
      <c r="AF367" s="41" t="str">
        <f t="shared" si="1083"/>
        <v/>
      </c>
      <c r="AG367" s="41" t="str">
        <f t="shared" si="1083"/>
        <v/>
      </c>
      <c r="AH367" s="41" t="str">
        <f t="shared" si="1083"/>
        <v/>
      </c>
      <c r="AI367" s="41" t="str">
        <f t="shared" si="1083"/>
        <v/>
      </c>
      <c r="AJ367" s="112" t="str">
        <f t="shared" si="1083"/>
        <v/>
      </c>
      <c r="AK367" s="126" t="str">
        <f t="shared" si="1125"/>
        <v/>
      </c>
      <c r="AL367" s="41" t="str">
        <f t="shared" si="1084"/>
        <v/>
      </c>
      <c r="AM367" s="41" t="str">
        <f t="shared" si="1084"/>
        <v/>
      </c>
      <c r="AN367" s="41" t="str">
        <f t="shared" si="1084"/>
        <v/>
      </c>
      <c r="AO367" s="41" t="str">
        <f t="shared" si="1084"/>
        <v/>
      </c>
      <c r="AP367" s="41" t="str">
        <f t="shared" si="1084"/>
        <v/>
      </c>
      <c r="AQ367" s="41" t="str">
        <f t="shared" si="1084"/>
        <v/>
      </c>
      <c r="AR367" s="112" t="str">
        <f t="shared" si="1084"/>
        <v/>
      </c>
      <c r="AS367" s="123">
        <f t="shared" si="1126"/>
        <v>255.71375264312695</v>
      </c>
      <c r="AT367" s="41">
        <f t="shared" si="1085"/>
        <v>366.14398466807665</v>
      </c>
      <c r="AU367" s="41" t="str">
        <f t="shared" si="1085"/>
        <v/>
      </c>
      <c r="AV367" s="41" t="str">
        <f t="shared" si="1085"/>
        <v/>
      </c>
      <c r="AW367" s="41" t="str">
        <f t="shared" si="1085"/>
        <v/>
      </c>
      <c r="AX367" s="41" t="str">
        <f t="shared" si="1085"/>
        <v/>
      </c>
      <c r="AY367" s="41" t="str">
        <f t="shared" si="1085"/>
        <v/>
      </c>
      <c r="AZ367" s="41" t="str">
        <f t="shared" si="1085"/>
        <v/>
      </c>
      <c r="BA367" s="53"/>
      <c r="BB367" s="147" cm="1">
        <f t="array" ref="BB367:BE367">IFERROR(_xlfn._xlws.SORT(_xlfn.UNIQUE(_xlfn._xlws.FILTER($AC367:$AZ367,ISNUMBER($AC367:$AZ367)),TRUE),,,TRUE),"")</f>
        <v>-517.02690838812782</v>
      </c>
      <c r="BC367" s="51">
        <v>255.71375264312695</v>
      </c>
      <c r="BD367" s="51">
        <v>366.14398466807665</v>
      </c>
      <c r="BE367" s="51">
        <v>647.13714730003471</v>
      </c>
      <c r="BF367" s="51"/>
      <c r="BG367" s="51"/>
      <c r="BH367" s="51"/>
      <c r="BI367" s="51"/>
      <c r="BJ367" s="51">
        <f t="shared" si="1127"/>
        <v>482.6287656782909</v>
      </c>
      <c r="BK367" s="51">
        <f t="shared" si="1086"/>
        <v>482.6287656782909</v>
      </c>
      <c r="BL367" s="51">
        <f t="shared" si="1086"/>
        <v>482.6287656782909</v>
      </c>
      <c r="BM367" s="51">
        <f t="shared" si="1086"/>
        <v>482.6287656782909</v>
      </c>
      <c r="BN367" s="51" t="str">
        <f t="shared" si="1086"/>
        <v/>
      </c>
      <c r="BO367" s="51" t="str">
        <f t="shared" si="1086"/>
        <v/>
      </c>
      <c r="BP367" s="51" t="str">
        <f t="shared" si="1086"/>
        <v/>
      </c>
      <c r="BQ367" s="148" t="str">
        <f t="shared" si="1086"/>
        <v/>
      </c>
      <c r="BR367" s="170">
        <f t="shared" si="1100"/>
        <v>4</v>
      </c>
      <c r="BS367" s="172">
        <f t="shared" si="1101"/>
        <v>772.74066103125483</v>
      </c>
      <c r="BT367" s="172" t="str">
        <f t="shared" si="1087"/>
        <v>hole</v>
      </c>
      <c r="BU367" s="172">
        <f t="shared" si="1087"/>
        <v>280.99316263195806</v>
      </c>
      <c r="BV367" s="172">
        <f t="shared" si="1087"/>
        <v>0</v>
      </c>
      <c r="BW367" s="172">
        <f t="shared" si="1087"/>
        <v>0</v>
      </c>
      <c r="BX367" s="172">
        <f t="shared" si="1087"/>
        <v>0</v>
      </c>
      <c r="BY367" s="173">
        <f t="shared" si="1087"/>
        <v>0</v>
      </c>
      <c r="BZ367" s="123" cm="1">
        <f t="array" ref="BZ367">IF(ISEVEN(BR367),SUM(BS367:BY367),SUM(ABS(BS367:BY367)))</f>
        <v>1053.7338236632129</v>
      </c>
      <c r="CA367" s="112">
        <f t="shared" si="1102"/>
        <v>11205.977068281869</v>
      </c>
      <c r="CB367" s="126">
        <f t="shared" si="1103"/>
        <v>-130.65657787250041</v>
      </c>
      <c r="CC367" s="41">
        <f t="shared" si="1088"/>
        <v>0</v>
      </c>
      <c r="CD367" s="41">
        <f t="shared" si="1088"/>
        <v>506.64056598405568</v>
      </c>
      <c r="CE367" s="41">
        <f t="shared" si="1088"/>
        <v>0</v>
      </c>
      <c r="CF367" s="41">
        <f t="shared" si="1088"/>
        <v>0</v>
      </c>
      <c r="CG367" s="41">
        <f t="shared" si="1088"/>
        <v>0</v>
      </c>
      <c r="CH367" s="112">
        <f t="shared" si="1088"/>
        <v>0</v>
      </c>
      <c r="CI367" s="196">
        <f t="shared" si="1104"/>
        <v>39.287800837888902</v>
      </c>
      <c r="CJ367" s="2">
        <f t="shared" si="1105"/>
        <v>482.6287656782909</v>
      </c>
      <c r="CK367" s="200">
        <f t="shared" ref="CK367" si="1276">(CI367-xc)*COS(RADIANS(p)) + (CJ367-yc)*SIN(RADIANS(p))</f>
        <v>162.86261775928168</v>
      </c>
      <c r="CL367" s="201">
        <f t="shared" ref="CL367:CL398" si="1277">-(CI367-xc)*SIN(RADIANS(p)) +(CJ367-yc)*COS(RADIANS(p))</f>
        <v>456.01515818163585</v>
      </c>
      <c r="CN367" s="126">
        <f t="shared" ref="CN367:CN398" si="1278">+C367-yc</f>
        <v>482.6287656782909</v>
      </c>
      <c r="CO367" s="50">
        <f t="shared" si="1109"/>
        <v>4.4334289747486122E-3</v>
      </c>
      <c r="CP367" s="40">
        <f t="shared" si="1110"/>
        <v>25.5</v>
      </c>
      <c r="CQ367" s="41">
        <f t="shared" si="1111"/>
        <v>285752.41524118767</v>
      </c>
      <c r="CR367" s="41">
        <f t="shared" ref="CR367:CR415" si="1279">+CQ367*COS(RADIANS(p))</f>
        <v>276015.63780594117</v>
      </c>
      <c r="CS367" s="41">
        <f t="shared" ref="CS367:CS415" si="1280">+CQ367*SIN(RADIANS(p))</f>
        <v>73958.167248463185</v>
      </c>
      <c r="CT367" s="41">
        <f t="shared" si="1114"/>
        <v>125867314.73468137</v>
      </c>
      <c r="CU367" s="112">
        <f t="shared" si="1115"/>
        <v>12045020.722763484</v>
      </c>
    </row>
    <row r="368" spans="2:115" x14ac:dyDescent="0.25">
      <c r="B368" s="129">
        <v>24</v>
      </c>
      <c r="C368" s="114">
        <f>+$D$77-(B368-0.5)*$G$337</f>
        <v>471.99422323822262</v>
      </c>
      <c r="D368" s="41">
        <f t="shared" si="1121"/>
        <v>-556.71556108971015</v>
      </c>
      <c r="E368" s="41">
        <f t="shared" si="1080"/>
        <v>808.82762120145082</v>
      </c>
      <c r="F368" s="41">
        <f t="shared" si="1080"/>
        <v>649.98666435872553</v>
      </c>
      <c r="G368" s="41">
        <f t="shared" si="1080"/>
        <v>1211.4770599094211</v>
      </c>
      <c r="H368" s="41">
        <f t="shared" si="1080"/>
        <v>4079.7284050978183</v>
      </c>
      <c r="I368" s="41">
        <f t="shared" si="1080"/>
        <v>-2443.8635722566678</v>
      </c>
      <c r="J368" s="41">
        <f t="shared" si="1080"/>
        <v>-902.92760625639903</v>
      </c>
      <c r="K368" s="121">
        <f t="shared" si="1080"/>
        <v>-666.46507622434888</v>
      </c>
      <c r="L368" s="126">
        <f t="shared" si="1122"/>
        <v>216.02509994154431</v>
      </c>
      <c r="M368" s="41">
        <f t="shared" si="1081"/>
        <v>-605.38594117164428</v>
      </c>
      <c r="N368" s="41">
        <f t="shared" si="1081"/>
        <v>-281.76189801034923</v>
      </c>
      <c r="O368" s="41">
        <f t="shared" si="1081"/>
        <v>394.98047898169523</v>
      </c>
      <c r="P368" s="41">
        <f t="shared" si="1081"/>
        <v>3306.9877440665628</v>
      </c>
      <c r="Q368" s="41">
        <f t="shared" si="1081"/>
        <v>-2019.5995035447399</v>
      </c>
      <c r="R368" s="41">
        <f t="shared" si="1081"/>
        <v>-695.87237017438247</v>
      </c>
      <c r="S368" s="112">
        <f t="shared" si="1081"/>
        <v>-421.51610194603114</v>
      </c>
      <c r="T368" s="123">
        <f t="shared" si="1123"/>
        <v>216.0250999415446</v>
      </c>
      <c r="U368" s="41">
        <f t="shared" si="1082"/>
        <v>384.56355248952246</v>
      </c>
      <c r="V368" s="41">
        <f t="shared" si="1082"/>
        <v>442.93142827670897</v>
      </c>
      <c r="W368" s="41">
        <f t="shared" si="1082"/>
        <v>966.52808563110341</v>
      </c>
      <c r="X368" s="41">
        <f t="shared" si="1082"/>
        <v>3306.9877440665637</v>
      </c>
      <c r="Y368" s="41">
        <f t="shared" si="1082"/>
        <v>-1029.6500098835731</v>
      </c>
      <c r="Z368" s="41">
        <f t="shared" si="1082"/>
        <v>28.820956112675663</v>
      </c>
      <c r="AA368" s="41">
        <f t="shared" si="1082"/>
        <v>150.03150470337729</v>
      </c>
      <c r="AB368" s="53"/>
      <c r="AC368" s="126">
        <f t="shared" si="1124"/>
        <v>-556.71556108971015</v>
      </c>
      <c r="AD368" s="41" t="str">
        <f t="shared" si="1083"/>
        <v/>
      </c>
      <c r="AE368" s="41">
        <f t="shared" si="1083"/>
        <v>649.98666435872553</v>
      </c>
      <c r="AF368" s="41" t="str">
        <f t="shared" si="1083"/>
        <v/>
      </c>
      <c r="AG368" s="41" t="str">
        <f t="shared" si="1083"/>
        <v/>
      </c>
      <c r="AH368" s="41" t="str">
        <f t="shared" si="1083"/>
        <v/>
      </c>
      <c r="AI368" s="41" t="str">
        <f t="shared" si="1083"/>
        <v/>
      </c>
      <c r="AJ368" s="112" t="str">
        <f t="shared" si="1083"/>
        <v/>
      </c>
      <c r="AK368" s="126" t="str">
        <f t="shared" si="1125"/>
        <v/>
      </c>
      <c r="AL368" s="41" t="str">
        <f t="shared" si="1084"/>
        <v/>
      </c>
      <c r="AM368" s="41" t="str">
        <f t="shared" si="1084"/>
        <v/>
      </c>
      <c r="AN368" s="41" t="str">
        <f t="shared" si="1084"/>
        <v/>
      </c>
      <c r="AO368" s="41" t="str">
        <f t="shared" si="1084"/>
        <v/>
      </c>
      <c r="AP368" s="41" t="str">
        <f t="shared" si="1084"/>
        <v/>
      </c>
      <c r="AQ368" s="41" t="str">
        <f t="shared" si="1084"/>
        <v/>
      </c>
      <c r="AR368" s="112" t="str">
        <f t="shared" si="1084"/>
        <v/>
      </c>
      <c r="AS368" s="123">
        <f t="shared" si="1126"/>
        <v>216.0250999415446</v>
      </c>
      <c r="AT368" s="41">
        <f t="shared" si="1085"/>
        <v>384.56355248952246</v>
      </c>
      <c r="AU368" s="41" t="str">
        <f t="shared" si="1085"/>
        <v/>
      </c>
      <c r="AV368" s="41" t="str">
        <f t="shared" si="1085"/>
        <v/>
      </c>
      <c r="AW368" s="41" t="str">
        <f t="shared" si="1085"/>
        <v/>
      </c>
      <c r="AX368" s="41" t="str">
        <f t="shared" si="1085"/>
        <v/>
      </c>
      <c r="AY368" s="41" t="str">
        <f t="shared" si="1085"/>
        <v/>
      </c>
      <c r="AZ368" s="41" t="str">
        <f t="shared" si="1085"/>
        <v/>
      </c>
      <c r="BA368" s="53"/>
      <c r="BB368" s="147" cm="1">
        <f t="array" ref="BB368:BE368">IFERROR(_xlfn._xlws.SORT(_xlfn.UNIQUE(_xlfn._xlws.FILTER($AC368:$AZ368,ISNUMBER($AC368:$AZ368)),TRUE),,,TRUE),"")</f>
        <v>-556.71556108971015</v>
      </c>
      <c r="BC368" s="51">
        <v>216.0250999415446</v>
      </c>
      <c r="BD368" s="51">
        <v>384.56355248952246</v>
      </c>
      <c r="BE368" s="51">
        <v>649.98666435872553</v>
      </c>
      <c r="BF368" s="51"/>
      <c r="BG368" s="51"/>
      <c r="BH368" s="51"/>
      <c r="BI368" s="51"/>
      <c r="BJ368" s="51">
        <f t="shared" si="1127"/>
        <v>471.99422323822262</v>
      </c>
      <c r="BK368" s="51">
        <f t="shared" si="1086"/>
        <v>471.99422323822262</v>
      </c>
      <c r="BL368" s="51">
        <f t="shared" si="1086"/>
        <v>471.99422323822262</v>
      </c>
      <c r="BM368" s="51">
        <f t="shared" si="1086"/>
        <v>471.99422323822262</v>
      </c>
      <c r="BN368" s="51" t="str">
        <f t="shared" si="1086"/>
        <v/>
      </c>
      <c r="BO368" s="51" t="str">
        <f t="shared" si="1086"/>
        <v/>
      </c>
      <c r="BP368" s="51" t="str">
        <f t="shared" si="1086"/>
        <v/>
      </c>
      <c r="BQ368" s="148" t="str">
        <f t="shared" si="1086"/>
        <v/>
      </c>
      <c r="BR368" s="170">
        <f t="shared" si="1100"/>
        <v>4</v>
      </c>
      <c r="BS368" s="172">
        <f t="shared" si="1101"/>
        <v>772.74066103125472</v>
      </c>
      <c r="BT368" s="172" t="str">
        <f t="shared" si="1087"/>
        <v>hole</v>
      </c>
      <c r="BU368" s="172">
        <f t="shared" si="1087"/>
        <v>265.42311186920307</v>
      </c>
      <c r="BV368" s="172">
        <f t="shared" si="1087"/>
        <v>0</v>
      </c>
      <c r="BW368" s="172">
        <f t="shared" si="1087"/>
        <v>0</v>
      </c>
      <c r="BX368" s="172">
        <f t="shared" si="1087"/>
        <v>0</v>
      </c>
      <c r="BY368" s="173">
        <f t="shared" si="1087"/>
        <v>0</v>
      </c>
      <c r="BZ368" s="123" cm="1">
        <f t="array" ref="BZ368">IF(ISEVEN(BR368),SUM(BS368:BY368),SUM(ABS(BS368:BY368)))</f>
        <v>1038.1637729004578</v>
      </c>
      <c r="CA368" s="112">
        <f t="shared" si="1102"/>
        <v>11040.396702651333</v>
      </c>
      <c r="CB368" s="126">
        <f t="shared" si="1103"/>
        <v>-170.34523057408279</v>
      </c>
      <c r="CC368" s="41">
        <f t="shared" si="1088"/>
        <v>0</v>
      </c>
      <c r="CD368" s="41">
        <f t="shared" si="1088"/>
        <v>517.27510842412403</v>
      </c>
      <c r="CE368" s="41">
        <f t="shared" si="1088"/>
        <v>0</v>
      </c>
      <c r="CF368" s="41">
        <f t="shared" si="1088"/>
        <v>0</v>
      </c>
      <c r="CG368" s="41">
        <f t="shared" si="1088"/>
        <v>0</v>
      </c>
      <c r="CH368" s="112">
        <f t="shared" si="1088"/>
        <v>0</v>
      </c>
      <c r="CI368" s="196">
        <f t="shared" si="1104"/>
        <v>5.4558664450866745</v>
      </c>
      <c r="CJ368" s="2">
        <f t="shared" si="1105"/>
        <v>471.99422323822262</v>
      </c>
      <c r="CK368" s="200">
        <f t="shared" ref="CK368" si="1281">(CI368-xc)*COS(RADIANS(p)) + (CJ368-yc)*SIN(RADIANS(p))</f>
        <v>127.43105645651592</v>
      </c>
      <c r="CL368" s="201">
        <f t="shared" ref="CL368:CL399" si="1282">-(CI368-xc)*SIN(RADIANS(p)) +(CJ368-yc)*COS(RADIANS(p))</f>
        <v>454.49932794152289</v>
      </c>
      <c r="CN368" s="126">
        <f t="shared" ref="CN368:CN399" si="1283">+C368-yc</f>
        <v>471.99422323822262</v>
      </c>
      <c r="CO368" s="50">
        <f t="shared" si="1109"/>
        <v>4.3674289747486121E-3</v>
      </c>
      <c r="CP368" s="40">
        <f t="shared" si="1110"/>
        <v>25.5</v>
      </c>
      <c r="CQ368" s="41">
        <f t="shared" si="1111"/>
        <v>281530.11591760902</v>
      </c>
      <c r="CR368" s="41">
        <f t="shared" ref="CR368:CR416" si="1284">+CQ368*COS(RADIANS(p))</f>
        <v>271937.20984297368</v>
      </c>
      <c r="CS368" s="41">
        <f t="shared" ref="CS368:CS416" si="1285">+CQ368*SIN(RADIANS(p))</f>
        <v>72865.355769397545</v>
      </c>
      <c r="CT368" s="41">
        <f t="shared" si="1114"/>
        <v>123595279.11592442</v>
      </c>
      <c r="CU368" s="112">
        <f t="shared" si="1115"/>
        <v>9285309.2647742163</v>
      </c>
    </row>
    <row r="369" spans="2:99" x14ac:dyDescent="0.25">
      <c r="B369" s="129">
        <v>25</v>
      </c>
      <c r="C369" s="114">
        <f>+$D$77-(B369-0.5)*$G$337</f>
        <v>461.35968079815433</v>
      </c>
      <c r="D369" s="41">
        <f t="shared" si="1121"/>
        <v>-596.40421379129259</v>
      </c>
      <c r="E369" s="41">
        <f t="shared" si="1080"/>
        <v>827.24718902289669</v>
      </c>
      <c r="F369" s="41">
        <f t="shared" si="1080"/>
        <v>652.83618141741636</v>
      </c>
      <c r="G369" s="41">
        <f t="shared" si="1080"/>
        <v>1205.3372039689393</v>
      </c>
      <c r="H369" s="41">
        <f t="shared" si="1080"/>
        <v>4040.0397523962365</v>
      </c>
      <c r="I369" s="41">
        <f t="shared" si="1080"/>
        <v>-2425.4440044352218</v>
      </c>
      <c r="J369" s="41">
        <f t="shared" si="1080"/>
        <v>-900.07808919770821</v>
      </c>
      <c r="K369" s="121">
        <f t="shared" si="1080"/>
        <v>-672.60493216483076</v>
      </c>
      <c r="L369" s="126">
        <f t="shared" si="1122"/>
        <v>176.33644723996196</v>
      </c>
      <c r="M369" s="41">
        <f t="shared" si="1081"/>
        <v>-586.96637335019852</v>
      </c>
      <c r="N369" s="41">
        <f t="shared" si="1081"/>
        <v>-278.91238095165841</v>
      </c>
      <c r="O369" s="41">
        <f t="shared" si="1081"/>
        <v>388.84062304121323</v>
      </c>
      <c r="P369" s="41">
        <f t="shared" si="1081"/>
        <v>3267.2990913649805</v>
      </c>
      <c r="Q369" s="41">
        <f t="shared" si="1081"/>
        <v>-2001.1799357232942</v>
      </c>
      <c r="R369" s="41">
        <f t="shared" si="1081"/>
        <v>-693.02285311569176</v>
      </c>
      <c r="S369" s="112">
        <f t="shared" si="1081"/>
        <v>-427.65595788651302</v>
      </c>
      <c r="T369" s="123">
        <f t="shared" si="1123"/>
        <v>176.33644723996224</v>
      </c>
      <c r="U369" s="41">
        <f t="shared" si="1082"/>
        <v>402.98312031096822</v>
      </c>
      <c r="V369" s="41">
        <f t="shared" si="1082"/>
        <v>445.78094533539968</v>
      </c>
      <c r="W369" s="41">
        <f t="shared" si="1082"/>
        <v>960.38822969062153</v>
      </c>
      <c r="X369" s="41">
        <f t="shared" si="1082"/>
        <v>3267.299091364981</v>
      </c>
      <c r="Y369" s="41">
        <f t="shared" si="1082"/>
        <v>-1011.2304420621273</v>
      </c>
      <c r="Z369" s="41">
        <f t="shared" si="1082"/>
        <v>31.670473171366453</v>
      </c>
      <c r="AA369" s="41">
        <f t="shared" si="1082"/>
        <v>143.89164876289536</v>
      </c>
      <c r="AB369" s="53"/>
      <c r="AC369" s="126">
        <f t="shared" si="1124"/>
        <v>-596.40421379129259</v>
      </c>
      <c r="AD369" s="41" t="str">
        <f t="shared" si="1083"/>
        <v/>
      </c>
      <c r="AE369" s="41">
        <f t="shared" si="1083"/>
        <v>652.83618141741636</v>
      </c>
      <c r="AF369" s="41" t="str">
        <f t="shared" si="1083"/>
        <v/>
      </c>
      <c r="AG369" s="41" t="str">
        <f t="shared" si="1083"/>
        <v/>
      </c>
      <c r="AH369" s="41" t="str">
        <f t="shared" si="1083"/>
        <v/>
      </c>
      <c r="AI369" s="41" t="str">
        <f t="shared" si="1083"/>
        <v/>
      </c>
      <c r="AJ369" s="112" t="str">
        <f t="shared" si="1083"/>
        <v/>
      </c>
      <c r="AK369" s="126" t="str">
        <f t="shared" si="1125"/>
        <v/>
      </c>
      <c r="AL369" s="41" t="str">
        <f t="shared" si="1084"/>
        <v/>
      </c>
      <c r="AM369" s="41" t="str">
        <f t="shared" si="1084"/>
        <v/>
      </c>
      <c r="AN369" s="41" t="str">
        <f t="shared" si="1084"/>
        <v/>
      </c>
      <c r="AO369" s="41" t="str">
        <f t="shared" si="1084"/>
        <v/>
      </c>
      <c r="AP369" s="41" t="str">
        <f t="shared" si="1084"/>
        <v/>
      </c>
      <c r="AQ369" s="41" t="str">
        <f t="shared" si="1084"/>
        <v/>
      </c>
      <c r="AR369" s="112" t="str">
        <f t="shared" si="1084"/>
        <v/>
      </c>
      <c r="AS369" s="123">
        <f t="shared" si="1126"/>
        <v>176.33644723996224</v>
      </c>
      <c r="AT369" s="41">
        <f t="shared" si="1085"/>
        <v>402.98312031096822</v>
      </c>
      <c r="AU369" s="41" t="str">
        <f t="shared" si="1085"/>
        <v/>
      </c>
      <c r="AV369" s="41" t="str">
        <f t="shared" si="1085"/>
        <v/>
      </c>
      <c r="AW369" s="41" t="str">
        <f t="shared" si="1085"/>
        <v/>
      </c>
      <c r="AX369" s="41" t="str">
        <f t="shared" si="1085"/>
        <v/>
      </c>
      <c r="AY369" s="41" t="str">
        <f t="shared" si="1085"/>
        <v/>
      </c>
      <c r="AZ369" s="41" t="str">
        <f t="shared" si="1085"/>
        <v/>
      </c>
      <c r="BA369" s="53"/>
      <c r="BB369" s="147" cm="1">
        <f t="array" ref="BB369:BE369">IFERROR(_xlfn._xlws.SORT(_xlfn.UNIQUE(_xlfn._xlws.FILTER($AC369:$AZ369,ISNUMBER($AC369:$AZ369)),TRUE),,,TRUE),"")</f>
        <v>-596.40421379129259</v>
      </c>
      <c r="BC369" s="51">
        <v>176.33644723996224</v>
      </c>
      <c r="BD369" s="51">
        <v>402.98312031096822</v>
      </c>
      <c r="BE369" s="51">
        <v>652.83618141741636</v>
      </c>
      <c r="BF369" s="51"/>
      <c r="BG369" s="51"/>
      <c r="BH369" s="51"/>
      <c r="BI369" s="51"/>
      <c r="BJ369" s="51">
        <f t="shared" si="1127"/>
        <v>461.35968079815433</v>
      </c>
      <c r="BK369" s="51">
        <f t="shared" si="1086"/>
        <v>461.35968079815433</v>
      </c>
      <c r="BL369" s="51">
        <f t="shared" si="1086"/>
        <v>461.35968079815433</v>
      </c>
      <c r="BM369" s="51">
        <f t="shared" si="1086"/>
        <v>461.35968079815433</v>
      </c>
      <c r="BN369" s="51" t="str">
        <f t="shared" si="1086"/>
        <v/>
      </c>
      <c r="BO369" s="51" t="str">
        <f t="shared" si="1086"/>
        <v/>
      </c>
      <c r="BP369" s="51" t="str">
        <f t="shared" si="1086"/>
        <v/>
      </c>
      <c r="BQ369" s="148" t="str">
        <f t="shared" si="1086"/>
        <v/>
      </c>
      <c r="BR369" s="170">
        <f t="shared" si="1100"/>
        <v>4</v>
      </c>
      <c r="BS369" s="172">
        <f t="shared" si="1101"/>
        <v>772.74066103125483</v>
      </c>
      <c r="BT369" s="172" t="str">
        <f t="shared" si="1087"/>
        <v>hole</v>
      </c>
      <c r="BU369" s="172">
        <f t="shared" si="1087"/>
        <v>249.85306110644814</v>
      </c>
      <c r="BV369" s="172">
        <f t="shared" si="1087"/>
        <v>0</v>
      </c>
      <c r="BW369" s="172">
        <f t="shared" si="1087"/>
        <v>0</v>
      </c>
      <c r="BX369" s="172">
        <f t="shared" si="1087"/>
        <v>0</v>
      </c>
      <c r="BY369" s="173">
        <f t="shared" si="1087"/>
        <v>0</v>
      </c>
      <c r="BZ369" s="123" cm="1">
        <f t="array" ref="BZ369">IF(ISEVEN(BR369),SUM(BS369:BY369),SUM(ABS(BS369:BY369)))</f>
        <v>1022.593722137703</v>
      </c>
      <c r="CA369" s="112">
        <f t="shared" si="1102"/>
        <v>10874.816337020799</v>
      </c>
      <c r="CB369" s="126">
        <f t="shared" si="1103"/>
        <v>-210.03388327566518</v>
      </c>
      <c r="CC369" s="41">
        <f t="shared" si="1088"/>
        <v>0</v>
      </c>
      <c r="CD369" s="41">
        <f t="shared" si="1088"/>
        <v>527.90965086419226</v>
      </c>
      <c r="CE369" s="41">
        <f t="shared" si="1088"/>
        <v>0</v>
      </c>
      <c r="CF369" s="41">
        <f t="shared" si="1088"/>
        <v>0</v>
      </c>
      <c r="CG369" s="41">
        <f t="shared" si="1088"/>
        <v>0</v>
      </c>
      <c r="CH369" s="112">
        <f t="shared" si="1088"/>
        <v>0</v>
      </c>
      <c r="CI369" s="196">
        <f t="shared" si="1104"/>
        <v>-29.730164470196385</v>
      </c>
      <c r="CJ369" s="2">
        <f t="shared" si="1105"/>
        <v>461.35968079815433</v>
      </c>
      <c r="CK369" s="200">
        <f t="shared" ref="CK369" si="1286">(CI369-xc)*COS(RADIANS(p)) + (CJ369-yc)*SIN(RADIANS(p))</f>
        <v>90.691538351397739</v>
      </c>
      <c r="CL369" s="201">
        <f t="shared" ref="CL369:CL400" si="1287">-(CI369-xc)*SIN(RADIANS(p)) +(CJ369-yc)*COS(RADIANS(p))</f>
        <v>453.33396367033515</v>
      </c>
      <c r="CN369" s="126">
        <f t="shared" ref="CN369:CN400" si="1288">+C369-yc</f>
        <v>461.35968079815433</v>
      </c>
      <c r="CO369" s="50">
        <f t="shared" si="1109"/>
        <v>4.3014289747486121E-3</v>
      </c>
      <c r="CP369" s="40">
        <f t="shared" si="1110"/>
        <v>25.5</v>
      </c>
      <c r="CQ369" s="41">
        <f t="shared" si="1111"/>
        <v>277307.81659403036</v>
      </c>
      <c r="CR369" s="41">
        <f t="shared" ref="CR369:CR417" si="1289">+CQ369*COS(RADIANS(p))</f>
        <v>267858.78188000619</v>
      </c>
      <c r="CS369" s="41">
        <f t="shared" ref="CS369:CS417" si="1290">+CQ369*SIN(RADIANS(p))</f>
        <v>71772.544290331891</v>
      </c>
      <c r="CT369" s="41">
        <f t="shared" si="1114"/>
        <v>121429483.29357095</v>
      </c>
      <c r="CU369" s="112">
        <f t="shared" si="1115"/>
        <v>6509162.4530840274</v>
      </c>
    </row>
    <row r="370" spans="2:99" x14ac:dyDescent="0.25">
      <c r="B370" s="129">
        <v>26</v>
      </c>
      <c r="C370" s="114">
        <f>+$D$77-(B370-0.5)*$G$337</f>
        <v>450.72513835808604</v>
      </c>
      <c r="D370" s="41">
        <f t="shared" si="1121"/>
        <v>-636.09286649287492</v>
      </c>
      <c r="E370" s="41">
        <f t="shared" si="1080"/>
        <v>845.66675684434244</v>
      </c>
      <c r="F370" s="41">
        <f t="shared" si="1080"/>
        <v>655.68569847610706</v>
      </c>
      <c r="G370" s="41">
        <f t="shared" si="1080"/>
        <v>1199.1973480284573</v>
      </c>
      <c r="H370" s="41">
        <f t="shared" si="1080"/>
        <v>4000.3510996946538</v>
      </c>
      <c r="I370" s="41">
        <f t="shared" si="1080"/>
        <v>-2407.0244366137763</v>
      </c>
      <c r="J370" s="41">
        <f t="shared" si="1080"/>
        <v>-897.2285721390175</v>
      </c>
      <c r="K370" s="121">
        <f t="shared" si="1080"/>
        <v>-678.74478810531264</v>
      </c>
      <c r="L370" s="126">
        <f t="shared" si="1122"/>
        <v>136.64779453837957</v>
      </c>
      <c r="M370" s="41">
        <f t="shared" si="1081"/>
        <v>-568.54680552875266</v>
      </c>
      <c r="N370" s="41">
        <f t="shared" si="1081"/>
        <v>-276.06286389296764</v>
      </c>
      <c r="O370" s="41">
        <f t="shared" si="1081"/>
        <v>382.7007671007313</v>
      </c>
      <c r="P370" s="41">
        <f t="shared" si="1081"/>
        <v>3227.6104386633983</v>
      </c>
      <c r="Q370" s="41">
        <f t="shared" si="1081"/>
        <v>-1982.7603679018484</v>
      </c>
      <c r="R370" s="41">
        <f t="shared" si="1081"/>
        <v>-690.17333605700082</v>
      </c>
      <c r="S370" s="112">
        <f t="shared" si="1081"/>
        <v>-433.79581382699502</v>
      </c>
      <c r="T370" s="123">
        <f t="shared" si="1123"/>
        <v>136.64779453837986</v>
      </c>
      <c r="U370" s="41">
        <f t="shared" si="1082"/>
        <v>421.40268813241403</v>
      </c>
      <c r="V370" s="41">
        <f t="shared" si="1082"/>
        <v>448.6304623940905</v>
      </c>
      <c r="W370" s="41">
        <f t="shared" si="1082"/>
        <v>954.24837375013942</v>
      </c>
      <c r="X370" s="41">
        <f t="shared" si="1082"/>
        <v>3227.6104386633988</v>
      </c>
      <c r="Y370" s="41">
        <f t="shared" si="1082"/>
        <v>-992.81087424068153</v>
      </c>
      <c r="Z370" s="41">
        <f t="shared" si="1082"/>
        <v>34.519990230057267</v>
      </c>
      <c r="AA370" s="41">
        <f t="shared" si="1082"/>
        <v>137.75179282241345</v>
      </c>
      <c r="AB370" s="53"/>
      <c r="AC370" s="126">
        <f t="shared" si="1124"/>
        <v>-636.09286649287492</v>
      </c>
      <c r="AD370" s="41" t="str">
        <f t="shared" si="1083"/>
        <v/>
      </c>
      <c r="AE370" s="41">
        <f t="shared" si="1083"/>
        <v>655.68569847610706</v>
      </c>
      <c r="AF370" s="41" t="str">
        <f t="shared" si="1083"/>
        <v/>
      </c>
      <c r="AG370" s="41" t="str">
        <f t="shared" si="1083"/>
        <v/>
      </c>
      <c r="AH370" s="41" t="str">
        <f t="shared" si="1083"/>
        <v/>
      </c>
      <c r="AI370" s="41" t="str">
        <f t="shared" si="1083"/>
        <v/>
      </c>
      <c r="AJ370" s="112" t="str">
        <f t="shared" si="1083"/>
        <v/>
      </c>
      <c r="AK370" s="126" t="str">
        <f t="shared" si="1125"/>
        <v/>
      </c>
      <c r="AL370" s="41" t="str">
        <f t="shared" si="1084"/>
        <v/>
      </c>
      <c r="AM370" s="41" t="str">
        <f t="shared" si="1084"/>
        <v/>
      </c>
      <c r="AN370" s="41" t="str">
        <f t="shared" si="1084"/>
        <v/>
      </c>
      <c r="AO370" s="41" t="str">
        <f t="shared" si="1084"/>
        <v/>
      </c>
      <c r="AP370" s="41" t="str">
        <f t="shared" si="1084"/>
        <v/>
      </c>
      <c r="AQ370" s="41" t="str">
        <f t="shared" si="1084"/>
        <v/>
      </c>
      <c r="AR370" s="112" t="str">
        <f t="shared" si="1084"/>
        <v/>
      </c>
      <c r="AS370" s="123" t="str">
        <f t="shared" si="1126"/>
        <v/>
      </c>
      <c r="AT370" s="41">
        <f t="shared" si="1085"/>
        <v>421.40268813241403</v>
      </c>
      <c r="AU370" s="41" t="str">
        <f t="shared" si="1085"/>
        <v/>
      </c>
      <c r="AV370" s="41" t="str">
        <f t="shared" si="1085"/>
        <v/>
      </c>
      <c r="AW370" s="41" t="str">
        <f t="shared" si="1085"/>
        <v/>
      </c>
      <c r="AX370" s="41" t="str">
        <f t="shared" si="1085"/>
        <v/>
      </c>
      <c r="AY370" s="41" t="str">
        <f t="shared" si="1085"/>
        <v/>
      </c>
      <c r="AZ370" s="41">
        <f t="shared" si="1085"/>
        <v>137.75179282241345</v>
      </c>
      <c r="BA370" s="53"/>
      <c r="BB370" s="147" cm="1">
        <f t="array" ref="BB370:BE370">IFERROR(_xlfn._xlws.SORT(_xlfn.UNIQUE(_xlfn._xlws.FILTER($AC370:$AZ370,ISNUMBER($AC370:$AZ370)),TRUE),,,TRUE),"")</f>
        <v>-636.09286649287492</v>
      </c>
      <c r="BC370" s="51">
        <v>137.75179282241345</v>
      </c>
      <c r="BD370" s="51">
        <v>421.40268813241403</v>
      </c>
      <c r="BE370" s="51">
        <v>655.68569847610706</v>
      </c>
      <c r="BF370" s="51"/>
      <c r="BG370" s="51"/>
      <c r="BH370" s="51"/>
      <c r="BI370" s="51"/>
      <c r="BJ370" s="51">
        <f t="shared" si="1127"/>
        <v>450.72513835808604</v>
      </c>
      <c r="BK370" s="51">
        <f t="shared" si="1086"/>
        <v>450.72513835808604</v>
      </c>
      <c r="BL370" s="51">
        <f t="shared" si="1086"/>
        <v>450.72513835808604</v>
      </c>
      <c r="BM370" s="51">
        <f t="shared" si="1086"/>
        <v>450.72513835808604</v>
      </c>
      <c r="BN370" s="51" t="str">
        <f t="shared" si="1086"/>
        <v/>
      </c>
      <c r="BO370" s="51" t="str">
        <f t="shared" si="1086"/>
        <v/>
      </c>
      <c r="BP370" s="51" t="str">
        <f t="shared" si="1086"/>
        <v/>
      </c>
      <c r="BQ370" s="148" t="str">
        <f t="shared" si="1086"/>
        <v/>
      </c>
      <c r="BR370" s="170">
        <f t="shared" si="1100"/>
        <v>4</v>
      </c>
      <c r="BS370" s="172">
        <f t="shared" si="1101"/>
        <v>773.84465931528837</v>
      </c>
      <c r="BT370" s="172" t="str">
        <f t="shared" si="1087"/>
        <v>hole</v>
      </c>
      <c r="BU370" s="172">
        <f t="shared" si="1087"/>
        <v>234.28301034369304</v>
      </c>
      <c r="BV370" s="172">
        <f t="shared" si="1087"/>
        <v>0</v>
      </c>
      <c r="BW370" s="172">
        <f t="shared" si="1087"/>
        <v>0</v>
      </c>
      <c r="BX370" s="172">
        <f t="shared" si="1087"/>
        <v>0</v>
      </c>
      <c r="BY370" s="173">
        <f t="shared" si="1087"/>
        <v>0</v>
      </c>
      <c r="BZ370" s="123" cm="1">
        <f t="array" ref="BZ370">IF(ISEVEN(BR370),SUM(BS370:BY370),SUM(ABS(BS370:BY370)))</f>
        <v>1008.1276696589814</v>
      </c>
      <c r="CA370" s="112">
        <f t="shared" si="1102"/>
        <v>10720.976487995578</v>
      </c>
      <c r="CB370" s="126">
        <f t="shared" si="1103"/>
        <v>-249.17053683523073</v>
      </c>
      <c r="CC370" s="41">
        <f t="shared" si="1088"/>
        <v>0</v>
      </c>
      <c r="CD370" s="41">
        <f t="shared" si="1088"/>
        <v>538.54419330426049</v>
      </c>
      <c r="CE370" s="41">
        <f t="shared" si="1088"/>
        <v>0</v>
      </c>
      <c r="CF370" s="41">
        <f t="shared" si="1088"/>
        <v>0</v>
      </c>
      <c r="CG370" s="41">
        <f t="shared" si="1088"/>
        <v>0</v>
      </c>
      <c r="CH370" s="112">
        <f t="shared" si="1088"/>
        <v>0</v>
      </c>
      <c r="CI370" s="196">
        <f t="shared" si="1104"/>
        <v>-66.110212410669746</v>
      </c>
      <c r="CJ370" s="2">
        <f t="shared" si="1105"/>
        <v>450.72513835808604</v>
      </c>
      <c r="CK370" s="200">
        <f t="shared" ref="CK370" si="1291">(CI370-xc)*COS(RADIANS(p)) + (CJ370-yc)*SIN(RADIANS(p))</f>
        <v>52.79868836461938</v>
      </c>
      <c r="CL370" s="201">
        <f t="shared" ref="CL370:CL401" si="1292">-(CI370-xc)*SIN(RADIANS(p)) +(CJ370-yc)*COS(RADIANS(p))</f>
        <v>452.47763374544326</v>
      </c>
      <c r="CN370" s="126">
        <f t="shared" ref="CN370:CN401" si="1293">+C370-yc</f>
        <v>450.72513835808604</v>
      </c>
      <c r="CO370" s="50">
        <f t="shared" si="1109"/>
        <v>4.235428974748612E-3</v>
      </c>
      <c r="CP370" s="40">
        <f t="shared" si="1110"/>
        <v>25.5</v>
      </c>
      <c r="CQ370" s="41">
        <f t="shared" si="1111"/>
        <v>273384.90044388722</v>
      </c>
      <c r="CR370" s="41">
        <f t="shared" ref="CR370:CR418" si="1294">+CQ370*COS(RADIANS(p))</f>
        <v>264069.53585621645</v>
      </c>
      <c r="CS370" s="41">
        <f t="shared" ref="CS370:CS418" si="1295">+CQ370*SIN(RADIANS(p))</f>
        <v>70757.218878334592</v>
      </c>
      <c r="CT370" s="41">
        <f t="shared" si="1114"/>
        <v>119485558.7284783</v>
      </c>
      <c r="CU370" s="112">
        <f t="shared" si="1115"/>
        <v>3735888.3491043514</v>
      </c>
    </row>
    <row r="371" spans="2:99" x14ac:dyDescent="0.25">
      <c r="B371" s="129">
        <v>27</v>
      </c>
      <c r="C371" s="114">
        <f>+$D$77-(B371-0.5)*$G$337</f>
        <v>440.09059591801775</v>
      </c>
      <c r="D371" s="41">
        <f t="shared" si="1121"/>
        <v>-675.78151919445736</v>
      </c>
      <c r="E371" s="41">
        <f t="shared" si="1080"/>
        <v>864.08632466578831</v>
      </c>
      <c r="F371" s="41">
        <f t="shared" si="1080"/>
        <v>658.53521553479789</v>
      </c>
      <c r="G371" s="41">
        <f t="shared" si="1080"/>
        <v>1193.0574920879756</v>
      </c>
      <c r="H371" s="41">
        <f t="shared" si="1080"/>
        <v>3960.6624469930721</v>
      </c>
      <c r="I371" s="41">
        <f t="shared" si="1080"/>
        <v>-2388.6048687923303</v>
      </c>
      <c r="J371" s="41">
        <f t="shared" si="1080"/>
        <v>-894.37905508032668</v>
      </c>
      <c r="K371" s="121">
        <f t="shared" si="1080"/>
        <v>-684.88464404579463</v>
      </c>
      <c r="L371" s="126">
        <f t="shared" si="1122"/>
        <v>96.959141836797215</v>
      </c>
      <c r="M371" s="41">
        <f t="shared" si="1081"/>
        <v>-550.1272377073069</v>
      </c>
      <c r="N371" s="41">
        <f t="shared" si="1081"/>
        <v>-273.21334683427682</v>
      </c>
      <c r="O371" s="41">
        <f t="shared" si="1081"/>
        <v>376.56091116024942</v>
      </c>
      <c r="P371" s="41">
        <f t="shared" si="1081"/>
        <v>3187.9217859618157</v>
      </c>
      <c r="Q371" s="41">
        <f t="shared" si="1081"/>
        <v>-1964.3408000804025</v>
      </c>
      <c r="R371" s="41">
        <f t="shared" si="1081"/>
        <v>-687.32381899831012</v>
      </c>
      <c r="S371" s="112">
        <f t="shared" si="1081"/>
        <v>-439.93566976747695</v>
      </c>
      <c r="T371" s="123">
        <f t="shared" si="1123"/>
        <v>96.9591418367975</v>
      </c>
      <c r="U371" s="41">
        <f t="shared" si="1082"/>
        <v>439.82225595385978</v>
      </c>
      <c r="V371" s="41">
        <f t="shared" si="1082"/>
        <v>451.47997945278132</v>
      </c>
      <c r="W371" s="41">
        <f t="shared" si="1082"/>
        <v>948.10851780965754</v>
      </c>
      <c r="X371" s="41">
        <f t="shared" si="1082"/>
        <v>3187.9217859618166</v>
      </c>
      <c r="Y371" s="41">
        <f t="shared" si="1082"/>
        <v>-974.39130641923589</v>
      </c>
      <c r="Z371" s="41">
        <f t="shared" si="1082"/>
        <v>37.369507288748053</v>
      </c>
      <c r="AA371" s="41">
        <f t="shared" si="1082"/>
        <v>131.61193688193151</v>
      </c>
      <c r="AB371" s="53"/>
      <c r="AC371" s="126">
        <f t="shared" si="1124"/>
        <v>-675.78151919445736</v>
      </c>
      <c r="AD371" s="41" t="str">
        <f t="shared" si="1083"/>
        <v/>
      </c>
      <c r="AE371" s="41">
        <f t="shared" si="1083"/>
        <v>658.53521553479789</v>
      </c>
      <c r="AF371" s="41" t="str">
        <f t="shared" si="1083"/>
        <v/>
      </c>
      <c r="AG371" s="41" t="str">
        <f t="shared" si="1083"/>
        <v/>
      </c>
      <c r="AH371" s="41" t="str">
        <f t="shared" si="1083"/>
        <v/>
      </c>
      <c r="AI371" s="41" t="str">
        <f t="shared" si="1083"/>
        <v/>
      </c>
      <c r="AJ371" s="112" t="str">
        <f t="shared" si="1083"/>
        <v/>
      </c>
      <c r="AK371" s="126" t="str">
        <f t="shared" si="1125"/>
        <v/>
      </c>
      <c r="AL371" s="41" t="str">
        <f t="shared" si="1084"/>
        <v/>
      </c>
      <c r="AM371" s="41" t="str">
        <f t="shared" si="1084"/>
        <v/>
      </c>
      <c r="AN371" s="41" t="str">
        <f t="shared" si="1084"/>
        <v/>
      </c>
      <c r="AO371" s="41" t="str">
        <f t="shared" si="1084"/>
        <v/>
      </c>
      <c r="AP371" s="41" t="str">
        <f t="shared" si="1084"/>
        <v/>
      </c>
      <c r="AQ371" s="41" t="str">
        <f t="shared" si="1084"/>
        <v/>
      </c>
      <c r="AR371" s="112" t="str">
        <f t="shared" si="1084"/>
        <v/>
      </c>
      <c r="AS371" s="123" t="str">
        <f t="shared" si="1126"/>
        <v/>
      </c>
      <c r="AT371" s="41">
        <f t="shared" si="1085"/>
        <v>439.82225595385978</v>
      </c>
      <c r="AU371" s="41" t="str">
        <f t="shared" si="1085"/>
        <v/>
      </c>
      <c r="AV371" s="41" t="str">
        <f t="shared" si="1085"/>
        <v/>
      </c>
      <c r="AW371" s="41" t="str">
        <f t="shared" si="1085"/>
        <v/>
      </c>
      <c r="AX371" s="41" t="str">
        <f t="shared" si="1085"/>
        <v/>
      </c>
      <c r="AY371" s="41" t="str">
        <f t="shared" si="1085"/>
        <v/>
      </c>
      <c r="AZ371" s="41">
        <f t="shared" si="1085"/>
        <v>131.61193688193151</v>
      </c>
      <c r="BA371" s="53"/>
      <c r="BB371" s="147" cm="1">
        <f t="array" ref="BB371:BE371">IFERROR(_xlfn._xlws.SORT(_xlfn.UNIQUE(_xlfn._xlws.FILTER($AC371:$AZ371,ISNUMBER($AC371:$AZ371)),TRUE),,,TRUE),"")</f>
        <v>-675.78151919445736</v>
      </c>
      <c r="BC371" s="51">
        <v>131.61193688193151</v>
      </c>
      <c r="BD371" s="51">
        <v>439.82225595385978</v>
      </c>
      <c r="BE371" s="51">
        <v>658.53521553479789</v>
      </c>
      <c r="BF371" s="51"/>
      <c r="BG371" s="51"/>
      <c r="BH371" s="51"/>
      <c r="BI371" s="51"/>
      <c r="BJ371" s="51">
        <f t="shared" si="1127"/>
        <v>440.09059591801775</v>
      </c>
      <c r="BK371" s="51">
        <f t="shared" si="1086"/>
        <v>440.09059591801775</v>
      </c>
      <c r="BL371" s="51">
        <f t="shared" si="1086"/>
        <v>440.09059591801775</v>
      </c>
      <c r="BM371" s="51">
        <f t="shared" si="1086"/>
        <v>440.09059591801775</v>
      </c>
      <c r="BN371" s="51" t="str">
        <f t="shared" si="1086"/>
        <v/>
      </c>
      <c r="BO371" s="51" t="str">
        <f t="shared" si="1086"/>
        <v/>
      </c>
      <c r="BP371" s="51" t="str">
        <f t="shared" si="1086"/>
        <v/>
      </c>
      <c r="BQ371" s="148" t="str">
        <f t="shared" si="1086"/>
        <v/>
      </c>
      <c r="BR371" s="170">
        <f t="shared" si="1100"/>
        <v>4</v>
      </c>
      <c r="BS371" s="172">
        <f t="shared" si="1101"/>
        <v>807.39345607638893</v>
      </c>
      <c r="BT371" s="172" t="str">
        <f t="shared" si="1087"/>
        <v>hole</v>
      </c>
      <c r="BU371" s="172">
        <f t="shared" si="1087"/>
        <v>218.7129595809381</v>
      </c>
      <c r="BV371" s="172">
        <f t="shared" si="1087"/>
        <v>0</v>
      </c>
      <c r="BW371" s="172">
        <f t="shared" si="1087"/>
        <v>0</v>
      </c>
      <c r="BX371" s="172">
        <f t="shared" si="1087"/>
        <v>0</v>
      </c>
      <c r="BY371" s="173">
        <f t="shared" si="1087"/>
        <v>0</v>
      </c>
      <c r="BZ371" s="123" cm="1">
        <f t="array" ref="BZ371">IF(ISEVEN(BR371),SUM(BS371:BY371),SUM(ABS(BS371:BY371)))</f>
        <v>1026.106415657327</v>
      </c>
      <c r="CA371" s="112">
        <f t="shared" si="1102"/>
        <v>10912.172225334192</v>
      </c>
      <c r="CB371" s="126">
        <f t="shared" si="1103"/>
        <v>-272.0847911562629</v>
      </c>
      <c r="CC371" s="41">
        <f t="shared" si="1088"/>
        <v>0</v>
      </c>
      <c r="CD371" s="41">
        <f t="shared" si="1088"/>
        <v>549.17873574432883</v>
      </c>
      <c r="CE371" s="41">
        <f t="shared" si="1088"/>
        <v>0</v>
      </c>
      <c r="CF371" s="41">
        <f t="shared" si="1088"/>
        <v>0</v>
      </c>
      <c r="CG371" s="41">
        <f t="shared" si="1088"/>
        <v>0</v>
      </c>
      <c r="CH371" s="112">
        <f t="shared" si="1088"/>
        <v>0</v>
      </c>
      <c r="CI371" s="196">
        <f t="shared" si="1104"/>
        <v>-97.033769329017005</v>
      </c>
      <c r="CJ371" s="2">
        <f t="shared" si="1105"/>
        <v>440.09059591801775</v>
      </c>
      <c r="CK371" s="200">
        <f t="shared" ref="CK371" si="1296">(CI371-xc)*COS(RADIANS(p)) + (CJ371-yc)*SIN(RADIANS(p))</f>
        <v>20.176403977027064</v>
      </c>
      <c r="CL371" s="201">
        <f t="shared" ref="CL371:CL402" si="1297">-(CI371-xc)*SIN(RADIANS(p)) +(CJ371-yc)*COS(RADIANS(p))</f>
        <v>450.20906002459418</v>
      </c>
      <c r="CN371" s="126">
        <f t="shared" ref="CN371:CN402" si="1298">+C371-yc</f>
        <v>440.09059591801775</v>
      </c>
      <c r="CO371" s="50">
        <f t="shared" si="1109"/>
        <v>4.1694289747486119E-3</v>
      </c>
      <c r="CP371" s="40">
        <f t="shared" si="1110"/>
        <v>25.5</v>
      </c>
      <c r="CQ371" s="41">
        <f t="shared" si="1111"/>
        <v>278260.39174602192</v>
      </c>
      <c r="CR371" s="41">
        <f t="shared" ref="CR371:CR419" si="1299">+CQ371*COS(RADIANS(p))</f>
        <v>268778.89882079605</v>
      </c>
      <c r="CS371" s="41">
        <f t="shared" ref="CS371:CS419" si="1300">+CQ371*SIN(RADIANS(p))</f>
        <v>72019.088881558739</v>
      </c>
      <c r="CT371" s="41">
        <f t="shared" si="1114"/>
        <v>121006695.3925561</v>
      </c>
      <c r="CU371" s="112">
        <f t="shared" si="1115"/>
        <v>1453086.2313317473</v>
      </c>
    </row>
    <row r="372" spans="2:99" x14ac:dyDescent="0.25">
      <c r="B372" s="129">
        <v>28</v>
      </c>
      <c r="C372" s="114">
        <f>+$D$77-(B372-0.5)*$G$337</f>
        <v>429.45605347794947</v>
      </c>
      <c r="D372" s="41">
        <f t="shared" si="1121"/>
        <v>-715.47017189603957</v>
      </c>
      <c r="E372" s="41">
        <f t="shared" si="1080"/>
        <v>882.50589248723395</v>
      </c>
      <c r="F372" s="41">
        <f t="shared" si="1080"/>
        <v>661.38473259348882</v>
      </c>
      <c r="G372" s="41">
        <f t="shared" si="1080"/>
        <v>1186.9176361474936</v>
      </c>
      <c r="H372" s="41">
        <f t="shared" si="1080"/>
        <v>3920.9737942914894</v>
      </c>
      <c r="I372" s="41">
        <f t="shared" si="1080"/>
        <v>-2370.1853009708843</v>
      </c>
      <c r="J372" s="41">
        <f t="shared" si="1080"/>
        <v>-891.52953802163586</v>
      </c>
      <c r="K372" s="121">
        <f t="shared" si="1080"/>
        <v>-691.02449998627662</v>
      </c>
      <c r="L372" s="126">
        <f t="shared" si="1122"/>
        <v>57.270489135214852</v>
      </c>
      <c r="M372" s="41">
        <f t="shared" si="1081"/>
        <v>-531.70766988586115</v>
      </c>
      <c r="N372" s="41">
        <f t="shared" si="1081"/>
        <v>-270.36382977558605</v>
      </c>
      <c r="O372" s="41">
        <f t="shared" si="1081"/>
        <v>370.42105521976742</v>
      </c>
      <c r="P372" s="41">
        <f t="shared" si="1081"/>
        <v>3148.2331332602334</v>
      </c>
      <c r="Q372" s="41">
        <f t="shared" si="1081"/>
        <v>-1945.9212322589567</v>
      </c>
      <c r="R372" s="41">
        <f t="shared" si="1081"/>
        <v>-684.47430193961929</v>
      </c>
      <c r="S372" s="112">
        <f t="shared" si="1081"/>
        <v>-446.07552570795883</v>
      </c>
      <c r="T372" s="123">
        <f t="shared" si="1123"/>
        <v>57.270489135215129</v>
      </c>
      <c r="U372" s="41">
        <f t="shared" si="1082"/>
        <v>458.24182377530559</v>
      </c>
      <c r="V372" s="41">
        <f t="shared" si="1082"/>
        <v>454.32949651147209</v>
      </c>
      <c r="W372" s="41">
        <f t="shared" si="1082"/>
        <v>941.96866186917566</v>
      </c>
      <c r="X372" s="41">
        <f t="shared" si="1082"/>
        <v>3148.2331332602339</v>
      </c>
      <c r="Y372" s="41">
        <f t="shared" si="1082"/>
        <v>-955.97173859779002</v>
      </c>
      <c r="Z372" s="41">
        <f t="shared" si="1082"/>
        <v>40.21902434743884</v>
      </c>
      <c r="AA372" s="41">
        <f t="shared" si="1082"/>
        <v>125.47208094144956</v>
      </c>
      <c r="AB372" s="53"/>
      <c r="AC372" s="126" t="str">
        <f t="shared" si="1124"/>
        <v/>
      </c>
      <c r="AD372" s="41" t="str">
        <f t="shared" si="1083"/>
        <v/>
      </c>
      <c r="AE372" s="41">
        <f t="shared" si="1083"/>
        <v>661.38473259348882</v>
      </c>
      <c r="AF372" s="41" t="str">
        <f t="shared" si="1083"/>
        <v/>
      </c>
      <c r="AG372" s="41" t="str">
        <f t="shared" si="1083"/>
        <v/>
      </c>
      <c r="AH372" s="41" t="str">
        <f t="shared" si="1083"/>
        <v/>
      </c>
      <c r="AI372" s="41" t="str">
        <f t="shared" si="1083"/>
        <v/>
      </c>
      <c r="AJ372" s="112">
        <f t="shared" si="1083"/>
        <v>-691.02449998627662</v>
      </c>
      <c r="AK372" s="126" t="str">
        <f t="shared" si="1125"/>
        <v/>
      </c>
      <c r="AL372" s="41" t="str">
        <f t="shared" si="1084"/>
        <v/>
      </c>
      <c r="AM372" s="41" t="str">
        <f t="shared" si="1084"/>
        <v/>
      </c>
      <c r="AN372" s="41" t="str">
        <f t="shared" si="1084"/>
        <v/>
      </c>
      <c r="AO372" s="41" t="str">
        <f t="shared" si="1084"/>
        <v/>
      </c>
      <c r="AP372" s="41" t="str">
        <f t="shared" si="1084"/>
        <v/>
      </c>
      <c r="AQ372" s="41" t="str">
        <f t="shared" si="1084"/>
        <v/>
      </c>
      <c r="AR372" s="112" t="str">
        <f t="shared" si="1084"/>
        <v/>
      </c>
      <c r="AS372" s="123" t="str">
        <f t="shared" si="1126"/>
        <v/>
      </c>
      <c r="AT372" s="41" t="str">
        <f t="shared" si="1085"/>
        <v/>
      </c>
      <c r="AU372" s="41">
        <f t="shared" si="1085"/>
        <v>454.32949651147209</v>
      </c>
      <c r="AV372" s="41" t="str">
        <f t="shared" si="1085"/>
        <v/>
      </c>
      <c r="AW372" s="41" t="str">
        <f t="shared" si="1085"/>
        <v/>
      </c>
      <c r="AX372" s="41" t="str">
        <f t="shared" si="1085"/>
        <v/>
      </c>
      <c r="AY372" s="41" t="str">
        <f t="shared" si="1085"/>
        <v/>
      </c>
      <c r="AZ372" s="41">
        <f t="shared" si="1085"/>
        <v>125.47208094144956</v>
      </c>
      <c r="BA372" s="53"/>
      <c r="BB372" s="147" cm="1">
        <f t="array" ref="BB372:BE372">IFERROR(_xlfn._xlws.SORT(_xlfn.UNIQUE(_xlfn._xlws.FILTER($AC372:$AZ372,ISNUMBER($AC372:$AZ372)),TRUE),,,TRUE),"")</f>
        <v>-691.02449998627662</v>
      </c>
      <c r="BC372" s="51">
        <v>125.47208094144956</v>
      </c>
      <c r="BD372" s="51">
        <v>454.32949651147209</v>
      </c>
      <c r="BE372" s="51">
        <v>661.38473259348882</v>
      </c>
      <c r="BF372" s="51"/>
      <c r="BG372" s="51"/>
      <c r="BH372" s="51"/>
      <c r="BI372" s="51"/>
      <c r="BJ372" s="51">
        <f t="shared" si="1127"/>
        <v>429.45605347794947</v>
      </c>
      <c r="BK372" s="51">
        <f t="shared" si="1086"/>
        <v>429.45605347794947</v>
      </c>
      <c r="BL372" s="51">
        <f t="shared" si="1086"/>
        <v>429.45605347794947</v>
      </c>
      <c r="BM372" s="51">
        <f t="shared" si="1086"/>
        <v>429.45605347794947</v>
      </c>
      <c r="BN372" s="51" t="str">
        <f t="shared" si="1086"/>
        <v/>
      </c>
      <c r="BO372" s="51" t="str">
        <f t="shared" si="1086"/>
        <v/>
      </c>
      <c r="BP372" s="51" t="str">
        <f t="shared" si="1086"/>
        <v/>
      </c>
      <c r="BQ372" s="148" t="str">
        <f t="shared" si="1086"/>
        <v/>
      </c>
      <c r="BR372" s="170">
        <f t="shared" si="1100"/>
        <v>4</v>
      </c>
      <c r="BS372" s="172">
        <f t="shared" si="1101"/>
        <v>816.4965809277262</v>
      </c>
      <c r="BT372" s="172" t="str">
        <f t="shared" si="1087"/>
        <v>hole</v>
      </c>
      <c r="BU372" s="172">
        <f t="shared" si="1087"/>
        <v>207.05523608201673</v>
      </c>
      <c r="BV372" s="172">
        <f t="shared" si="1087"/>
        <v>0</v>
      </c>
      <c r="BW372" s="172">
        <f t="shared" si="1087"/>
        <v>0</v>
      </c>
      <c r="BX372" s="172">
        <f t="shared" si="1087"/>
        <v>0</v>
      </c>
      <c r="BY372" s="173">
        <f t="shared" si="1087"/>
        <v>0</v>
      </c>
      <c r="BZ372" s="123" cm="1">
        <f t="array" ref="BZ372">IF(ISEVEN(BR372),SUM(BS372:BY372),SUM(ABS(BS372:BY372)))</f>
        <v>1023.551817009743</v>
      </c>
      <c r="CA372" s="112">
        <f t="shared" si="1102"/>
        <v>10885.00523759912</v>
      </c>
      <c r="CB372" s="126">
        <f t="shared" si="1103"/>
        <v>-282.77620952241352</v>
      </c>
      <c r="CC372" s="41">
        <f t="shared" si="1088"/>
        <v>0</v>
      </c>
      <c r="CD372" s="41">
        <f t="shared" si="1088"/>
        <v>557.85711455248043</v>
      </c>
      <c r="CE372" s="41">
        <f t="shared" si="1088"/>
        <v>0</v>
      </c>
      <c r="CF372" s="41">
        <f t="shared" si="1088"/>
        <v>0</v>
      </c>
      <c r="CG372" s="41">
        <f t="shared" si="1088"/>
        <v>0</v>
      </c>
      <c r="CH372" s="112">
        <f t="shared" si="1088"/>
        <v>0</v>
      </c>
      <c r="CI372" s="196">
        <f t="shared" si="1104"/>
        <v>-112.72372318787863</v>
      </c>
      <c r="CJ372" s="2">
        <f t="shared" si="1105"/>
        <v>429.45605347794947</v>
      </c>
      <c r="CK372" s="200">
        <f t="shared" ref="CK372" si="1301">(CI372-xc)*COS(RADIANS(p)) + (CJ372-yc)*SIN(RADIANS(p))</f>
        <v>2.2686502120280778</v>
      </c>
      <c r="CL372" s="201">
        <f t="shared" ref="CL372:CL403" si="1302">-(CI372-xc)*SIN(RADIANS(p)) +(CJ372-yc)*COS(RADIANS(p))</f>
        <v>443.99773970641832</v>
      </c>
      <c r="CN372" s="126">
        <f t="shared" ref="CN372:CN403" si="1303">+C372-yc</f>
        <v>429.45605347794947</v>
      </c>
      <c r="CO372" s="50">
        <f t="shared" si="1109"/>
        <v>4.1034289747486118E-3</v>
      </c>
      <c r="CP372" s="40">
        <f t="shared" si="1110"/>
        <v>25.5</v>
      </c>
      <c r="CQ372" s="41">
        <f t="shared" si="1111"/>
        <v>277567.63355877757</v>
      </c>
      <c r="CR372" s="41">
        <f t="shared" ref="CR372:CR420" si="1304">+CQ372*COS(RADIANS(p))</f>
        <v>268109.74579636357</v>
      </c>
      <c r="CS372" s="41">
        <f t="shared" ref="CS372:CS420" si="1305">+CQ372*SIN(RADIANS(p))</f>
        <v>71839.7898690492</v>
      </c>
      <c r="CT372" s="41">
        <f t="shared" si="1114"/>
        <v>119040121.12684782</v>
      </c>
      <c r="CU372" s="112">
        <f t="shared" si="1115"/>
        <v>162979.35451847102</v>
      </c>
    </row>
    <row r="373" spans="2:99" x14ac:dyDescent="0.25">
      <c r="B373" s="129">
        <v>29</v>
      </c>
      <c r="C373" s="114">
        <f>+$D$77-(B373-0.5)*$G$337</f>
        <v>418.82151103788118</v>
      </c>
      <c r="D373" s="41">
        <f t="shared" si="1121"/>
        <v>-755.15882459762202</v>
      </c>
      <c r="E373" s="41">
        <f t="shared" si="1080"/>
        <v>900.92546030867982</v>
      </c>
      <c r="F373" s="41">
        <f t="shared" si="1080"/>
        <v>664.23424965217953</v>
      </c>
      <c r="G373" s="41">
        <f t="shared" si="1080"/>
        <v>1180.7777802070113</v>
      </c>
      <c r="H373" s="41">
        <f t="shared" si="1080"/>
        <v>3881.2851415899067</v>
      </c>
      <c r="I373" s="41">
        <f t="shared" si="1080"/>
        <v>-2351.7657331494383</v>
      </c>
      <c r="J373" s="41">
        <f t="shared" si="1080"/>
        <v>-888.68002096294515</v>
      </c>
      <c r="K373" s="121">
        <f t="shared" si="1080"/>
        <v>-697.1643559267585</v>
      </c>
      <c r="L373" s="126">
        <f t="shared" si="1122"/>
        <v>17.581836433632485</v>
      </c>
      <c r="M373" s="41">
        <f t="shared" si="1081"/>
        <v>-513.2881020644154</v>
      </c>
      <c r="N373" s="41">
        <f t="shared" si="1081"/>
        <v>-267.51431271689523</v>
      </c>
      <c r="O373" s="41">
        <f t="shared" si="1081"/>
        <v>364.28119927928549</v>
      </c>
      <c r="P373" s="41">
        <f t="shared" si="1081"/>
        <v>3108.5444805586512</v>
      </c>
      <c r="Q373" s="41">
        <f t="shared" si="1081"/>
        <v>-1927.501664437511</v>
      </c>
      <c r="R373" s="41">
        <f t="shared" si="1081"/>
        <v>-681.62478488092847</v>
      </c>
      <c r="S373" s="112">
        <f t="shared" si="1081"/>
        <v>-452.21538164844071</v>
      </c>
      <c r="T373" s="123">
        <f t="shared" si="1123"/>
        <v>17.581836433632766</v>
      </c>
      <c r="U373" s="41">
        <f t="shared" si="1082"/>
        <v>476.66139159675134</v>
      </c>
      <c r="V373" s="41">
        <f t="shared" si="1082"/>
        <v>457.17901357016297</v>
      </c>
      <c r="W373" s="41">
        <f t="shared" si="1082"/>
        <v>935.82880592869378</v>
      </c>
      <c r="X373" s="41">
        <f t="shared" si="1082"/>
        <v>3108.5444805586517</v>
      </c>
      <c r="Y373" s="41">
        <f t="shared" si="1082"/>
        <v>-937.55217077634438</v>
      </c>
      <c r="Z373" s="41">
        <f t="shared" si="1082"/>
        <v>43.068541406129654</v>
      </c>
      <c r="AA373" s="41">
        <f t="shared" si="1082"/>
        <v>119.33222500096764</v>
      </c>
      <c r="AB373" s="53"/>
      <c r="AC373" s="126" t="str">
        <f t="shared" si="1124"/>
        <v/>
      </c>
      <c r="AD373" s="41" t="str">
        <f t="shared" si="1083"/>
        <v/>
      </c>
      <c r="AE373" s="41">
        <f t="shared" si="1083"/>
        <v>664.23424965217953</v>
      </c>
      <c r="AF373" s="41" t="str">
        <f t="shared" si="1083"/>
        <v/>
      </c>
      <c r="AG373" s="41" t="str">
        <f t="shared" si="1083"/>
        <v/>
      </c>
      <c r="AH373" s="41" t="str">
        <f t="shared" si="1083"/>
        <v/>
      </c>
      <c r="AI373" s="41" t="str">
        <f t="shared" si="1083"/>
        <v/>
      </c>
      <c r="AJ373" s="112">
        <f t="shared" si="1083"/>
        <v>-697.1643559267585</v>
      </c>
      <c r="AK373" s="126" t="str">
        <f t="shared" si="1125"/>
        <v/>
      </c>
      <c r="AL373" s="41" t="str">
        <f t="shared" si="1084"/>
        <v/>
      </c>
      <c r="AM373" s="41" t="str">
        <f t="shared" si="1084"/>
        <v/>
      </c>
      <c r="AN373" s="41" t="str">
        <f t="shared" si="1084"/>
        <v/>
      </c>
      <c r="AO373" s="41" t="str">
        <f t="shared" si="1084"/>
        <v/>
      </c>
      <c r="AP373" s="41" t="str">
        <f t="shared" si="1084"/>
        <v/>
      </c>
      <c r="AQ373" s="41" t="str">
        <f t="shared" si="1084"/>
        <v/>
      </c>
      <c r="AR373" s="112" t="str">
        <f t="shared" si="1084"/>
        <v/>
      </c>
      <c r="AS373" s="123" t="str">
        <f t="shared" si="1126"/>
        <v/>
      </c>
      <c r="AT373" s="41" t="str">
        <f t="shared" si="1085"/>
        <v/>
      </c>
      <c r="AU373" s="41">
        <f t="shared" si="1085"/>
        <v>457.17901357016297</v>
      </c>
      <c r="AV373" s="41" t="str">
        <f t="shared" si="1085"/>
        <v/>
      </c>
      <c r="AW373" s="41" t="str">
        <f t="shared" si="1085"/>
        <v/>
      </c>
      <c r="AX373" s="41" t="str">
        <f t="shared" si="1085"/>
        <v/>
      </c>
      <c r="AY373" s="41" t="str">
        <f t="shared" si="1085"/>
        <v/>
      </c>
      <c r="AZ373" s="41">
        <f t="shared" si="1085"/>
        <v>119.33222500096764</v>
      </c>
      <c r="BA373" s="53"/>
      <c r="BB373" s="147" cm="1">
        <f t="array" ref="BB373:BE373">IFERROR(_xlfn._xlws.SORT(_xlfn.UNIQUE(_xlfn._xlws.FILTER($AC373:$AZ373,ISNUMBER($AC373:$AZ373)),TRUE),,,TRUE),"")</f>
        <v>-697.1643559267585</v>
      </c>
      <c r="BC373" s="51">
        <v>119.33222500096764</v>
      </c>
      <c r="BD373" s="51">
        <v>457.17901357016297</v>
      </c>
      <c r="BE373" s="51">
        <v>664.23424965217953</v>
      </c>
      <c r="BF373" s="51"/>
      <c r="BG373" s="51"/>
      <c r="BH373" s="51"/>
      <c r="BI373" s="51"/>
      <c r="BJ373" s="51">
        <f t="shared" si="1127"/>
        <v>418.82151103788118</v>
      </c>
      <c r="BK373" s="51">
        <f t="shared" si="1086"/>
        <v>418.82151103788118</v>
      </c>
      <c r="BL373" s="51">
        <f t="shared" si="1086"/>
        <v>418.82151103788118</v>
      </c>
      <c r="BM373" s="51">
        <f t="shared" si="1086"/>
        <v>418.82151103788118</v>
      </c>
      <c r="BN373" s="51" t="str">
        <f t="shared" si="1086"/>
        <v/>
      </c>
      <c r="BO373" s="51" t="str">
        <f t="shared" si="1086"/>
        <v/>
      </c>
      <c r="BP373" s="51" t="str">
        <f t="shared" si="1086"/>
        <v/>
      </c>
      <c r="BQ373" s="148" t="str">
        <f t="shared" si="1086"/>
        <v/>
      </c>
      <c r="BR373" s="170">
        <f t="shared" si="1100"/>
        <v>4</v>
      </c>
      <c r="BS373" s="172">
        <f t="shared" si="1101"/>
        <v>816.4965809277262</v>
      </c>
      <c r="BT373" s="172" t="str">
        <f t="shared" si="1087"/>
        <v>hole</v>
      </c>
      <c r="BU373" s="172">
        <f t="shared" si="1087"/>
        <v>207.05523608201656</v>
      </c>
      <c r="BV373" s="172">
        <f t="shared" si="1087"/>
        <v>0</v>
      </c>
      <c r="BW373" s="172">
        <f t="shared" si="1087"/>
        <v>0</v>
      </c>
      <c r="BX373" s="172">
        <f t="shared" si="1087"/>
        <v>0</v>
      </c>
      <c r="BY373" s="173">
        <f t="shared" si="1087"/>
        <v>0</v>
      </c>
      <c r="BZ373" s="123" cm="1">
        <f t="array" ref="BZ373">IF(ISEVEN(BR373),SUM(BS373:BY373),SUM(ABS(BS373:BY373)))</f>
        <v>1023.5518170097428</v>
      </c>
      <c r="CA373" s="112">
        <f t="shared" si="1102"/>
        <v>10885.005237599116</v>
      </c>
      <c r="CB373" s="126">
        <f t="shared" si="1103"/>
        <v>-288.9160654628954</v>
      </c>
      <c r="CC373" s="41">
        <f t="shared" si="1088"/>
        <v>0</v>
      </c>
      <c r="CD373" s="41">
        <f t="shared" si="1088"/>
        <v>560.70663161117125</v>
      </c>
      <c r="CE373" s="41">
        <f t="shared" si="1088"/>
        <v>0</v>
      </c>
      <c r="CF373" s="41">
        <f t="shared" si="1088"/>
        <v>0</v>
      </c>
      <c r="CG373" s="41">
        <f t="shared" si="1088"/>
        <v>0</v>
      </c>
      <c r="CH373" s="112">
        <f t="shared" si="1088"/>
        <v>0</v>
      </c>
      <c r="CI373" s="196">
        <f t="shared" si="1104"/>
        <v>-117.04511061739585</v>
      </c>
      <c r="CJ373" s="2">
        <f t="shared" si="1105"/>
        <v>418.82151103788118</v>
      </c>
      <c r="CK373" s="200">
        <f t="shared" ref="CK373" si="1306">(CI373-xc)*COS(RADIANS(p)) + (CJ373-yc)*SIN(RADIANS(p))</f>
        <v>-4.6579116309842306</v>
      </c>
      <c r="CL373" s="201">
        <f t="shared" ref="CL373:CL404" si="1307">-(CI373-xc)*SIN(RADIANS(p)) +(CJ373-yc)*COS(RADIANS(p))</f>
        <v>434.84401788081482</v>
      </c>
      <c r="CN373" s="126">
        <f t="shared" ref="CN373:CN404" si="1308">+C373-yc</f>
        <v>418.82151103788118</v>
      </c>
      <c r="CO373" s="50">
        <f t="shared" si="1109"/>
        <v>4.0374289747486117E-3</v>
      </c>
      <c r="CP373" s="40">
        <f t="shared" si="1110"/>
        <v>25.5</v>
      </c>
      <c r="CQ373" s="41">
        <f t="shared" si="1111"/>
        <v>277567.63355877745</v>
      </c>
      <c r="CR373" s="41">
        <f t="shared" ref="CR373:CR421" si="1309">+CQ373*COS(RADIANS(p))</f>
        <v>268109.74579636345</v>
      </c>
      <c r="CS373" s="41">
        <f t="shared" ref="CS373:CS421" si="1310">+CQ373*SIN(RADIANS(p))</f>
        <v>71839.789869049171</v>
      </c>
      <c r="CT373" s="41">
        <f t="shared" si="1114"/>
        <v>116585919.09509459</v>
      </c>
      <c r="CU373" s="112">
        <f t="shared" si="1115"/>
        <v>-334623.39279850724</v>
      </c>
    </row>
    <row r="374" spans="2:99" x14ac:dyDescent="0.25">
      <c r="B374" s="129">
        <v>30</v>
      </c>
      <c r="C374" s="114">
        <f>+$D$77-(B374-0.5)*$G$337</f>
        <v>408.18696859781289</v>
      </c>
      <c r="D374" s="41">
        <f t="shared" si="1121"/>
        <v>-794.84747729920434</v>
      </c>
      <c r="E374" s="41">
        <f t="shared" si="1080"/>
        <v>919.34502813012557</v>
      </c>
      <c r="F374" s="41">
        <f t="shared" si="1080"/>
        <v>667.08376671087035</v>
      </c>
      <c r="G374" s="41">
        <f t="shared" si="1080"/>
        <v>1174.6379242665296</v>
      </c>
      <c r="H374" s="41">
        <f t="shared" si="1080"/>
        <v>3841.5964888883245</v>
      </c>
      <c r="I374" s="41">
        <f t="shared" si="1080"/>
        <v>-2333.3461653279928</v>
      </c>
      <c r="J374" s="41">
        <f t="shared" si="1080"/>
        <v>-885.83050390425433</v>
      </c>
      <c r="K374" s="121">
        <f t="shared" si="1080"/>
        <v>-703.3042118672405</v>
      </c>
      <c r="L374" s="126">
        <f t="shared" si="1122"/>
        <v>-22.106816267949881</v>
      </c>
      <c r="M374" s="41">
        <f t="shared" si="1081"/>
        <v>-494.86853424296953</v>
      </c>
      <c r="N374" s="41">
        <f t="shared" si="1081"/>
        <v>-264.66479565820441</v>
      </c>
      <c r="O374" s="41">
        <f t="shared" si="1081"/>
        <v>358.14134333880361</v>
      </c>
      <c r="P374" s="41">
        <f t="shared" si="1081"/>
        <v>3068.8558278570686</v>
      </c>
      <c r="Q374" s="41">
        <f t="shared" si="1081"/>
        <v>-1909.082096616065</v>
      </c>
      <c r="R374" s="41">
        <f t="shared" si="1081"/>
        <v>-678.77526782223777</v>
      </c>
      <c r="S374" s="112">
        <f t="shared" si="1081"/>
        <v>-458.35523758892271</v>
      </c>
      <c r="T374" s="123">
        <f t="shared" si="1123"/>
        <v>-22.106816267949601</v>
      </c>
      <c r="U374" s="41">
        <f t="shared" si="1082"/>
        <v>495.08095941819715</v>
      </c>
      <c r="V374" s="41">
        <f t="shared" si="1082"/>
        <v>460.02853062885367</v>
      </c>
      <c r="W374" s="41">
        <f t="shared" si="1082"/>
        <v>929.6889499882119</v>
      </c>
      <c r="X374" s="41">
        <f t="shared" si="1082"/>
        <v>3068.8558278570695</v>
      </c>
      <c r="Y374" s="41">
        <f t="shared" si="1082"/>
        <v>-919.1326029548984</v>
      </c>
      <c r="Z374" s="41">
        <f t="shared" si="1082"/>
        <v>45.918058464820447</v>
      </c>
      <c r="AA374" s="41">
        <f t="shared" si="1082"/>
        <v>113.19236906048572</v>
      </c>
      <c r="AB374" s="53"/>
      <c r="AC374" s="126" t="str">
        <f t="shared" si="1124"/>
        <v/>
      </c>
      <c r="AD374" s="41" t="str">
        <f t="shared" si="1083"/>
        <v/>
      </c>
      <c r="AE374" s="41">
        <f t="shared" si="1083"/>
        <v>667.08376671087035</v>
      </c>
      <c r="AF374" s="41" t="str">
        <f t="shared" si="1083"/>
        <v/>
      </c>
      <c r="AG374" s="41" t="str">
        <f t="shared" si="1083"/>
        <v/>
      </c>
      <c r="AH374" s="41" t="str">
        <f t="shared" si="1083"/>
        <v/>
      </c>
      <c r="AI374" s="41" t="str">
        <f t="shared" si="1083"/>
        <v/>
      </c>
      <c r="AJ374" s="112">
        <f t="shared" si="1083"/>
        <v>-703.3042118672405</v>
      </c>
      <c r="AK374" s="126" t="str">
        <f t="shared" si="1125"/>
        <v/>
      </c>
      <c r="AL374" s="41" t="str">
        <f t="shared" si="1084"/>
        <v/>
      </c>
      <c r="AM374" s="41" t="str">
        <f t="shared" si="1084"/>
        <v/>
      </c>
      <c r="AN374" s="41" t="str">
        <f t="shared" si="1084"/>
        <v/>
      </c>
      <c r="AO374" s="41" t="str">
        <f t="shared" si="1084"/>
        <v/>
      </c>
      <c r="AP374" s="41" t="str">
        <f t="shared" si="1084"/>
        <v/>
      </c>
      <c r="AQ374" s="41" t="str">
        <f t="shared" si="1084"/>
        <v/>
      </c>
      <c r="AR374" s="112" t="str">
        <f t="shared" si="1084"/>
        <v/>
      </c>
      <c r="AS374" s="123" t="str">
        <f t="shared" si="1126"/>
        <v/>
      </c>
      <c r="AT374" s="41" t="str">
        <f t="shared" si="1085"/>
        <v/>
      </c>
      <c r="AU374" s="41">
        <f t="shared" si="1085"/>
        <v>460.02853062885367</v>
      </c>
      <c r="AV374" s="41" t="str">
        <f t="shared" si="1085"/>
        <v/>
      </c>
      <c r="AW374" s="41" t="str">
        <f t="shared" si="1085"/>
        <v/>
      </c>
      <c r="AX374" s="41" t="str">
        <f t="shared" si="1085"/>
        <v/>
      </c>
      <c r="AY374" s="41" t="str">
        <f t="shared" si="1085"/>
        <v/>
      </c>
      <c r="AZ374" s="41">
        <f t="shared" si="1085"/>
        <v>113.19236906048572</v>
      </c>
      <c r="BA374" s="53"/>
      <c r="BB374" s="147" cm="1">
        <f t="array" ref="BB374:BE374">IFERROR(_xlfn._xlws.SORT(_xlfn.UNIQUE(_xlfn._xlws.FILTER($AC374:$AZ374,ISNUMBER($AC374:$AZ374)),TRUE),,,TRUE),"")</f>
        <v>-703.3042118672405</v>
      </c>
      <c r="BC374" s="51">
        <v>113.19236906048572</v>
      </c>
      <c r="BD374" s="51">
        <v>460.02853062885367</v>
      </c>
      <c r="BE374" s="51">
        <v>667.08376671087035</v>
      </c>
      <c r="BF374" s="51"/>
      <c r="BG374" s="51"/>
      <c r="BH374" s="51"/>
      <c r="BI374" s="51"/>
      <c r="BJ374" s="51">
        <f t="shared" si="1127"/>
        <v>408.18696859781289</v>
      </c>
      <c r="BK374" s="51">
        <f t="shared" si="1086"/>
        <v>408.18696859781289</v>
      </c>
      <c r="BL374" s="51">
        <f t="shared" si="1086"/>
        <v>408.18696859781289</v>
      </c>
      <c r="BM374" s="51">
        <f t="shared" si="1086"/>
        <v>408.18696859781289</v>
      </c>
      <c r="BN374" s="51" t="str">
        <f t="shared" si="1086"/>
        <v/>
      </c>
      <c r="BO374" s="51" t="str">
        <f t="shared" si="1086"/>
        <v/>
      </c>
      <c r="BP374" s="51" t="str">
        <f t="shared" si="1086"/>
        <v/>
      </c>
      <c r="BQ374" s="148" t="str">
        <f t="shared" si="1086"/>
        <v/>
      </c>
      <c r="BR374" s="170">
        <f t="shared" si="1100"/>
        <v>4</v>
      </c>
      <c r="BS374" s="172">
        <f t="shared" si="1101"/>
        <v>816.4965809277262</v>
      </c>
      <c r="BT374" s="172" t="str">
        <f t="shared" si="1087"/>
        <v>hole</v>
      </c>
      <c r="BU374" s="172">
        <f t="shared" si="1087"/>
        <v>207.05523608201668</v>
      </c>
      <c r="BV374" s="172">
        <f t="shared" si="1087"/>
        <v>0</v>
      </c>
      <c r="BW374" s="172">
        <f t="shared" si="1087"/>
        <v>0</v>
      </c>
      <c r="BX374" s="172">
        <f t="shared" si="1087"/>
        <v>0</v>
      </c>
      <c r="BY374" s="173">
        <f t="shared" si="1087"/>
        <v>0</v>
      </c>
      <c r="BZ374" s="123" cm="1">
        <f t="array" ref="BZ374">IF(ISEVEN(BR374),SUM(BS374:BY374),SUM(ABS(BS374:BY374)))</f>
        <v>1023.5518170097429</v>
      </c>
      <c r="CA374" s="112">
        <f t="shared" si="1102"/>
        <v>10885.005237599118</v>
      </c>
      <c r="CB374" s="126">
        <f t="shared" si="1103"/>
        <v>-295.0559214033774</v>
      </c>
      <c r="CC374" s="41">
        <f t="shared" si="1088"/>
        <v>0</v>
      </c>
      <c r="CD374" s="41">
        <f t="shared" si="1088"/>
        <v>563.55614866986207</v>
      </c>
      <c r="CE374" s="41">
        <f t="shared" si="1088"/>
        <v>0</v>
      </c>
      <c r="CF374" s="41">
        <f t="shared" si="1088"/>
        <v>0</v>
      </c>
      <c r="CG374" s="41">
        <f t="shared" si="1088"/>
        <v>0</v>
      </c>
      <c r="CH374" s="112">
        <f t="shared" si="1088"/>
        <v>0</v>
      </c>
      <c r="CI374" s="196">
        <f t="shared" si="1104"/>
        <v>-121.36649804691298</v>
      </c>
      <c r="CJ374" s="2">
        <f t="shared" si="1105"/>
        <v>408.18696859781289</v>
      </c>
      <c r="CK374" s="200">
        <f t="shared" ref="CK374" si="1311">(CI374-xc)*COS(RADIANS(p)) + (CJ374-yc)*SIN(RADIANS(p))</f>
        <v>-11.584473473996468</v>
      </c>
      <c r="CL374" s="201">
        <f t="shared" ref="CL374:CL405" si="1312">-(CI374-xc)*SIN(RADIANS(p)) +(CJ374-yc)*COS(RADIANS(p))</f>
        <v>425.69029605521132</v>
      </c>
      <c r="CN374" s="126">
        <f t="shared" ref="CN374:CN405" si="1313">+C374-yc</f>
        <v>408.18696859781289</v>
      </c>
      <c r="CO374" s="50">
        <f t="shared" si="1109"/>
        <v>3.9714289747486116E-3</v>
      </c>
      <c r="CP374" s="40">
        <f t="shared" si="1110"/>
        <v>25.5</v>
      </c>
      <c r="CQ374" s="41">
        <f t="shared" si="1111"/>
        <v>277567.63355877751</v>
      </c>
      <c r="CR374" s="41">
        <f t="shared" ref="CR374:CR422" si="1314">+CQ374*COS(RADIANS(p))</f>
        <v>268109.74579636351</v>
      </c>
      <c r="CS374" s="41">
        <f t="shared" ref="CS374:CS422" si="1315">+CQ374*SIN(RADIANS(p))</f>
        <v>71839.789869049186</v>
      </c>
      <c r="CT374" s="41">
        <f t="shared" si="1114"/>
        <v>114131717.06334142</v>
      </c>
      <c r="CU374" s="112">
        <f t="shared" si="1115"/>
        <v>-832226.14011548052</v>
      </c>
    </row>
    <row r="375" spans="2:99" x14ac:dyDescent="0.25">
      <c r="B375" s="129">
        <v>31</v>
      </c>
      <c r="C375" s="114">
        <f>+$D$77-(B375-0.5)*$G$337</f>
        <v>397.55242615774461</v>
      </c>
      <c r="D375" s="41">
        <f t="shared" si="1121"/>
        <v>-834.53613000078678</v>
      </c>
      <c r="E375" s="41">
        <f t="shared" si="1080"/>
        <v>937.76459595157121</v>
      </c>
      <c r="F375" s="41">
        <f t="shared" si="1080"/>
        <v>669.93328376956117</v>
      </c>
      <c r="G375" s="41">
        <f t="shared" si="1080"/>
        <v>1168.4980683260476</v>
      </c>
      <c r="H375" s="41">
        <f t="shared" si="1080"/>
        <v>3801.9078361867419</v>
      </c>
      <c r="I375" s="41">
        <f t="shared" si="1080"/>
        <v>-2314.9265975065473</v>
      </c>
      <c r="J375" s="41">
        <f t="shared" si="1080"/>
        <v>-882.98098684556351</v>
      </c>
      <c r="K375" s="121">
        <f t="shared" si="1080"/>
        <v>-709.44406780772238</v>
      </c>
      <c r="L375" s="126">
        <f t="shared" si="1122"/>
        <v>-61.795468969532244</v>
      </c>
      <c r="M375" s="41">
        <f t="shared" si="1081"/>
        <v>-476.44896642152383</v>
      </c>
      <c r="N375" s="41">
        <f t="shared" si="1081"/>
        <v>-261.81527859951365</v>
      </c>
      <c r="O375" s="41">
        <f t="shared" si="1081"/>
        <v>352.00148739832173</v>
      </c>
      <c r="P375" s="41">
        <f t="shared" si="1081"/>
        <v>3029.1671751554863</v>
      </c>
      <c r="Q375" s="41">
        <f t="shared" si="1081"/>
        <v>-1890.6625287946197</v>
      </c>
      <c r="R375" s="41">
        <f t="shared" si="1081"/>
        <v>-675.92575076354683</v>
      </c>
      <c r="S375" s="112">
        <f t="shared" si="1081"/>
        <v>-464.49509352940464</v>
      </c>
      <c r="T375" s="123">
        <f t="shared" si="1123"/>
        <v>-61.795468969531967</v>
      </c>
      <c r="U375" s="41">
        <f t="shared" si="1082"/>
        <v>513.50052723964291</v>
      </c>
      <c r="V375" s="41">
        <f t="shared" si="1082"/>
        <v>462.87804768754449</v>
      </c>
      <c r="W375" s="41">
        <f t="shared" si="1082"/>
        <v>923.54909404772991</v>
      </c>
      <c r="X375" s="41">
        <f t="shared" si="1082"/>
        <v>3029.1671751554868</v>
      </c>
      <c r="Y375" s="41">
        <f t="shared" si="1082"/>
        <v>-900.71303513345276</v>
      </c>
      <c r="Z375" s="41">
        <f t="shared" si="1082"/>
        <v>48.767575523511248</v>
      </c>
      <c r="AA375" s="41">
        <f t="shared" si="1082"/>
        <v>107.05251312000378</v>
      </c>
      <c r="AB375" s="53"/>
      <c r="AC375" s="126" t="str">
        <f t="shared" si="1124"/>
        <v/>
      </c>
      <c r="AD375" s="41" t="str">
        <f t="shared" si="1083"/>
        <v/>
      </c>
      <c r="AE375" s="41">
        <f t="shared" si="1083"/>
        <v>669.93328376956117</v>
      </c>
      <c r="AF375" s="41" t="str">
        <f t="shared" si="1083"/>
        <v/>
      </c>
      <c r="AG375" s="41" t="str">
        <f t="shared" si="1083"/>
        <v/>
      </c>
      <c r="AH375" s="41" t="str">
        <f t="shared" si="1083"/>
        <v/>
      </c>
      <c r="AI375" s="41" t="str">
        <f t="shared" si="1083"/>
        <v/>
      </c>
      <c r="AJ375" s="112">
        <f t="shared" si="1083"/>
        <v>-709.44406780772238</v>
      </c>
      <c r="AK375" s="126" t="str">
        <f t="shared" si="1125"/>
        <v/>
      </c>
      <c r="AL375" s="41" t="str">
        <f t="shared" si="1084"/>
        <v/>
      </c>
      <c r="AM375" s="41" t="str">
        <f t="shared" si="1084"/>
        <v/>
      </c>
      <c r="AN375" s="41" t="str">
        <f t="shared" si="1084"/>
        <v/>
      </c>
      <c r="AO375" s="41" t="str">
        <f t="shared" si="1084"/>
        <v/>
      </c>
      <c r="AP375" s="41" t="str">
        <f t="shared" si="1084"/>
        <v/>
      </c>
      <c r="AQ375" s="41" t="str">
        <f t="shared" si="1084"/>
        <v/>
      </c>
      <c r="AR375" s="112" t="str">
        <f t="shared" si="1084"/>
        <v/>
      </c>
      <c r="AS375" s="123" t="str">
        <f t="shared" si="1126"/>
        <v/>
      </c>
      <c r="AT375" s="41" t="str">
        <f t="shared" si="1085"/>
        <v/>
      </c>
      <c r="AU375" s="41">
        <f t="shared" si="1085"/>
        <v>462.87804768754449</v>
      </c>
      <c r="AV375" s="41" t="str">
        <f t="shared" si="1085"/>
        <v/>
      </c>
      <c r="AW375" s="41" t="str">
        <f t="shared" si="1085"/>
        <v/>
      </c>
      <c r="AX375" s="41" t="str">
        <f t="shared" si="1085"/>
        <v/>
      </c>
      <c r="AY375" s="41" t="str">
        <f t="shared" si="1085"/>
        <v/>
      </c>
      <c r="AZ375" s="41">
        <f t="shared" si="1085"/>
        <v>107.05251312000378</v>
      </c>
      <c r="BA375" s="53"/>
      <c r="BB375" s="147" cm="1">
        <f t="array" ref="BB375:BE375">IFERROR(_xlfn._xlws.SORT(_xlfn.UNIQUE(_xlfn._xlws.FILTER($AC375:$AZ375,ISNUMBER($AC375:$AZ375)),TRUE),,,TRUE),"")</f>
        <v>-709.44406780772238</v>
      </c>
      <c r="BC375" s="51">
        <v>107.05251312000378</v>
      </c>
      <c r="BD375" s="51">
        <v>462.87804768754449</v>
      </c>
      <c r="BE375" s="51">
        <v>669.93328376956117</v>
      </c>
      <c r="BF375" s="51"/>
      <c r="BG375" s="51"/>
      <c r="BH375" s="51"/>
      <c r="BI375" s="51"/>
      <c r="BJ375" s="51">
        <f t="shared" si="1127"/>
        <v>397.55242615774461</v>
      </c>
      <c r="BK375" s="51">
        <f t="shared" si="1086"/>
        <v>397.55242615774461</v>
      </c>
      <c r="BL375" s="51">
        <f t="shared" si="1086"/>
        <v>397.55242615774461</v>
      </c>
      <c r="BM375" s="51">
        <f t="shared" si="1086"/>
        <v>397.55242615774461</v>
      </c>
      <c r="BN375" s="51" t="str">
        <f t="shared" si="1086"/>
        <v/>
      </c>
      <c r="BO375" s="51" t="str">
        <f t="shared" si="1086"/>
        <v/>
      </c>
      <c r="BP375" s="51" t="str">
        <f t="shared" si="1086"/>
        <v/>
      </c>
      <c r="BQ375" s="148" t="str">
        <f t="shared" si="1086"/>
        <v/>
      </c>
      <c r="BR375" s="170">
        <f t="shared" si="1100"/>
        <v>4</v>
      </c>
      <c r="BS375" s="172">
        <f t="shared" si="1101"/>
        <v>816.4965809277262</v>
      </c>
      <c r="BT375" s="172" t="str">
        <f t="shared" si="1087"/>
        <v>hole</v>
      </c>
      <c r="BU375" s="172">
        <f t="shared" si="1087"/>
        <v>207.05523608201668</v>
      </c>
      <c r="BV375" s="172">
        <f t="shared" si="1087"/>
        <v>0</v>
      </c>
      <c r="BW375" s="172">
        <f t="shared" si="1087"/>
        <v>0</v>
      </c>
      <c r="BX375" s="172">
        <f t="shared" si="1087"/>
        <v>0</v>
      </c>
      <c r="BY375" s="173">
        <f t="shared" si="1087"/>
        <v>0</v>
      </c>
      <c r="BZ375" s="123" cm="1">
        <f t="array" ref="BZ375">IF(ISEVEN(BR375),SUM(BS375:BY375),SUM(ABS(BS375:BY375)))</f>
        <v>1023.5518170097429</v>
      </c>
      <c r="CA375" s="112">
        <f t="shared" si="1102"/>
        <v>10885.005237599118</v>
      </c>
      <c r="CB375" s="126">
        <f t="shared" si="1103"/>
        <v>-301.19577734385928</v>
      </c>
      <c r="CC375" s="41">
        <f t="shared" si="1088"/>
        <v>0</v>
      </c>
      <c r="CD375" s="41">
        <f t="shared" si="1088"/>
        <v>566.40566572855278</v>
      </c>
      <c r="CE375" s="41">
        <f t="shared" si="1088"/>
        <v>0</v>
      </c>
      <c r="CF375" s="41">
        <f t="shared" si="1088"/>
        <v>0</v>
      </c>
      <c r="CG375" s="41">
        <f t="shared" si="1088"/>
        <v>0</v>
      </c>
      <c r="CH375" s="112">
        <f t="shared" si="1088"/>
        <v>0</v>
      </c>
      <c r="CI375" s="196">
        <f t="shared" si="1104"/>
        <v>-125.68788547643007</v>
      </c>
      <c r="CJ375" s="2">
        <f t="shared" si="1105"/>
        <v>397.55242615774461</v>
      </c>
      <c r="CK375" s="200">
        <f t="shared" ref="CK375" si="1316">(CI375-xc)*COS(RADIANS(p)) + (CJ375-yc)*SIN(RADIANS(p))</f>
        <v>-18.511035317008663</v>
      </c>
      <c r="CL375" s="201">
        <f t="shared" ref="CL375:CL406" si="1317">-(CI375-xc)*SIN(RADIANS(p)) +(CJ375-yc)*COS(RADIANS(p))</f>
        <v>416.53657422960794</v>
      </c>
      <c r="CN375" s="126">
        <f t="shared" ref="CN375:CN406" si="1318">+C375-yc</f>
        <v>397.55242615774461</v>
      </c>
      <c r="CO375" s="50">
        <f t="shared" si="1109"/>
        <v>3.9054289747486124E-3</v>
      </c>
      <c r="CP375" s="40">
        <f t="shared" si="1110"/>
        <v>25.5</v>
      </c>
      <c r="CQ375" s="41">
        <f t="shared" si="1111"/>
        <v>277567.63355877751</v>
      </c>
      <c r="CR375" s="41">
        <f t="shared" ref="CR375:CR423" si="1319">+CQ375*COS(RADIANS(p))</f>
        <v>268109.74579636351</v>
      </c>
      <c r="CS375" s="41">
        <f t="shared" ref="CS375:CS423" si="1320">+CQ375*SIN(RADIANS(p))</f>
        <v>71839.789869049186</v>
      </c>
      <c r="CT375" s="41">
        <f t="shared" si="1114"/>
        <v>111677515.03158829</v>
      </c>
      <c r="CU375" s="112">
        <f t="shared" si="1115"/>
        <v>-1329828.8874324507</v>
      </c>
    </row>
    <row r="376" spans="2:99" x14ac:dyDescent="0.25">
      <c r="B376" s="129">
        <v>32</v>
      </c>
      <c r="C376" s="114">
        <f>+$D$77-(B376-0.5)*$G$337</f>
        <v>386.91788371767632</v>
      </c>
      <c r="D376" s="41">
        <f t="shared" si="1121"/>
        <v>-874.22478270236911</v>
      </c>
      <c r="E376" s="41">
        <f t="shared" si="1080"/>
        <v>956.18416377301696</v>
      </c>
      <c r="F376" s="41">
        <f t="shared" si="1080"/>
        <v>672.78280082825188</v>
      </c>
      <c r="G376" s="41">
        <f t="shared" si="1080"/>
        <v>1162.3582123855658</v>
      </c>
      <c r="H376" s="41">
        <f t="shared" si="1080"/>
        <v>3762.2191834851601</v>
      </c>
      <c r="I376" s="41">
        <f t="shared" si="1080"/>
        <v>-2296.5070296851013</v>
      </c>
      <c r="J376" s="41">
        <f t="shared" si="1080"/>
        <v>-880.13146978687269</v>
      </c>
      <c r="K376" s="121">
        <f t="shared" si="1080"/>
        <v>-715.58392374820426</v>
      </c>
      <c r="L376" s="126">
        <f t="shared" si="1122"/>
        <v>-101.48412167111434</v>
      </c>
      <c r="M376" s="41">
        <f t="shared" si="1081"/>
        <v>-458.02939860007797</v>
      </c>
      <c r="N376" s="41">
        <f t="shared" si="1081"/>
        <v>-258.96576154082283</v>
      </c>
      <c r="O376" s="41">
        <f t="shared" si="1081"/>
        <v>345.86163145783974</v>
      </c>
      <c r="P376" s="41">
        <f t="shared" si="1081"/>
        <v>2989.4785224539046</v>
      </c>
      <c r="Q376" s="41">
        <f t="shared" si="1081"/>
        <v>-1872.2429609731735</v>
      </c>
      <c r="R376" s="41">
        <f t="shared" si="1081"/>
        <v>-673.07623370485612</v>
      </c>
      <c r="S376" s="112">
        <f t="shared" si="1081"/>
        <v>-470.63494946988652</v>
      </c>
      <c r="T376" s="123">
        <f t="shared" si="1123"/>
        <v>-101.48412167111405</v>
      </c>
      <c r="U376" s="41">
        <f t="shared" si="1082"/>
        <v>531.92009506108877</v>
      </c>
      <c r="V376" s="41">
        <f t="shared" si="1082"/>
        <v>465.72756474623526</v>
      </c>
      <c r="W376" s="41">
        <f t="shared" si="1082"/>
        <v>917.40923810724803</v>
      </c>
      <c r="X376" s="41">
        <f t="shared" si="1082"/>
        <v>2989.478522453905</v>
      </c>
      <c r="Y376" s="41">
        <f t="shared" si="1082"/>
        <v>-882.2934673120069</v>
      </c>
      <c r="Z376" s="41">
        <f t="shared" si="1082"/>
        <v>51.617092582202048</v>
      </c>
      <c r="AA376" s="41">
        <f t="shared" si="1082"/>
        <v>100.91265717952186</v>
      </c>
      <c r="AB376" s="53"/>
      <c r="AC376" s="126" t="str">
        <f t="shared" si="1124"/>
        <v/>
      </c>
      <c r="AD376" s="41" t="str">
        <f t="shared" si="1083"/>
        <v/>
      </c>
      <c r="AE376" s="41">
        <f t="shared" si="1083"/>
        <v>672.78280082825188</v>
      </c>
      <c r="AF376" s="41" t="str">
        <f t="shared" si="1083"/>
        <v/>
      </c>
      <c r="AG376" s="41" t="str">
        <f t="shared" si="1083"/>
        <v/>
      </c>
      <c r="AH376" s="41" t="str">
        <f t="shared" si="1083"/>
        <v/>
      </c>
      <c r="AI376" s="41" t="str">
        <f t="shared" si="1083"/>
        <v/>
      </c>
      <c r="AJ376" s="112">
        <f t="shared" si="1083"/>
        <v>-715.58392374820426</v>
      </c>
      <c r="AK376" s="126" t="str">
        <f t="shared" si="1125"/>
        <v/>
      </c>
      <c r="AL376" s="41" t="str">
        <f t="shared" si="1084"/>
        <v/>
      </c>
      <c r="AM376" s="41" t="str">
        <f t="shared" si="1084"/>
        <v/>
      </c>
      <c r="AN376" s="41" t="str">
        <f t="shared" si="1084"/>
        <v/>
      </c>
      <c r="AO376" s="41" t="str">
        <f t="shared" si="1084"/>
        <v/>
      </c>
      <c r="AP376" s="41" t="str">
        <f t="shared" si="1084"/>
        <v/>
      </c>
      <c r="AQ376" s="41" t="str">
        <f t="shared" si="1084"/>
        <v/>
      </c>
      <c r="AR376" s="112" t="str">
        <f t="shared" si="1084"/>
        <v/>
      </c>
      <c r="AS376" s="123" t="str">
        <f t="shared" si="1126"/>
        <v/>
      </c>
      <c r="AT376" s="41" t="str">
        <f t="shared" si="1085"/>
        <v/>
      </c>
      <c r="AU376" s="41">
        <f t="shared" si="1085"/>
        <v>465.72756474623526</v>
      </c>
      <c r="AV376" s="41" t="str">
        <f t="shared" si="1085"/>
        <v/>
      </c>
      <c r="AW376" s="41" t="str">
        <f t="shared" si="1085"/>
        <v/>
      </c>
      <c r="AX376" s="41" t="str">
        <f t="shared" si="1085"/>
        <v/>
      </c>
      <c r="AY376" s="41" t="str">
        <f t="shared" si="1085"/>
        <v/>
      </c>
      <c r="AZ376" s="41">
        <f t="shared" si="1085"/>
        <v>100.91265717952186</v>
      </c>
      <c r="BA376" s="53"/>
      <c r="BB376" s="147" cm="1">
        <f t="array" ref="BB376:BE376">IFERROR(_xlfn._xlws.SORT(_xlfn.UNIQUE(_xlfn._xlws.FILTER($AC376:$AZ376,ISNUMBER($AC376:$AZ376)),TRUE),,,TRUE),"")</f>
        <v>-715.58392374820426</v>
      </c>
      <c r="BC376" s="51">
        <v>100.91265717952186</v>
      </c>
      <c r="BD376" s="51">
        <v>465.72756474623526</v>
      </c>
      <c r="BE376" s="51">
        <v>672.78280082825188</v>
      </c>
      <c r="BF376" s="51"/>
      <c r="BG376" s="51"/>
      <c r="BH376" s="51"/>
      <c r="BI376" s="51"/>
      <c r="BJ376" s="51">
        <f t="shared" si="1127"/>
        <v>386.91788371767632</v>
      </c>
      <c r="BK376" s="51">
        <f t="shared" si="1086"/>
        <v>386.91788371767632</v>
      </c>
      <c r="BL376" s="51">
        <f t="shared" si="1086"/>
        <v>386.91788371767632</v>
      </c>
      <c r="BM376" s="51">
        <f t="shared" si="1086"/>
        <v>386.91788371767632</v>
      </c>
      <c r="BN376" s="51" t="str">
        <f t="shared" si="1086"/>
        <v/>
      </c>
      <c r="BO376" s="51" t="str">
        <f t="shared" si="1086"/>
        <v/>
      </c>
      <c r="BP376" s="51" t="str">
        <f t="shared" si="1086"/>
        <v/>
      </c>
      <c r="BQ376" s="148" t="str">
        <f t="shared" si="1086"/>
        <v/>
      </c>
      <c r="BR376" s="170">
        <f t="shared" si="1100"/>
        <v>4</v>
      </c>
      <c r="BS376" s="172">
        <f t="shared" si="1101"/>
        <v>816.49658092772609</v>
      </c>
      <c r="BT376" s="172" t="str">
        <f t="shared" si="1087"/>
        <v>hole</v>
      </c>
      <c r="BU376" s="172">
        <f t="shared" si="1087"/>
        <v>207.05523608201662</v>
      </c>
      <c r="BV376" s="172">
        <f t="shared" si="1087"/>
        <v>0</v>
      </c>
      <c r="BW376" s="172">
        <f t="shared" si="1087"/>
        <v>0</v>
      </c>
      <c r="BX376" s="172">
        <f t="shared" si="1087"/>
        <v>0</v>
      </c>
      <c r="BY376" s="173">
        <f t="shared" si="1087"/>
        <v>0</v>
      </c>
      <c r="BZ376" s="123" cm="1">
        <f t="array" ref="BZ376">IF(ISEVEN(BR376),SUM(BS376:BY376),SUM(ABS(BS376:BY376)))</f>
        <v>1023.5518170097428</v>
      </c>
      <c r="CA376" s="112">
        <f t="shared" si="1102"/>
        <v>10885.005237599116</v>
      </c>
      <c r="CB376" s="126">
        <f t="shared" si="1103"/>
        <v>-307.33563328434121</v>
      </c>
      <c r="CC376" s="41">
        <f t="shared" si="1088"/>
        <v>0</v>
      </c>
      <c r="CD376" s="41">
        <f t="shared" si="1088"/>
        <v>569.2551827872436</v>
      </c>
      <c r="CE376" s="41">
        <f t="shared" si="1088"/>
        <v>0</v>
      </c>
      <c r="CF376" s="41">
        <f t="shared" si="1088"/>
        <v>0</v>
      </c>
      <c r="CG376" s="41">
        <f t="shared" si="1088"/>
        <v>0</v>
      </c>
      <c r="CH376" s="112">
        <f t="shared" si="1088"/>
        <v>0</v>
      </c>
      <c r="CI376" s="196">
        <f t="shared" si="1104"/>
        <v>-130.00927290594726</v>
      </c>
      <c r="CJ376" s="2">
        <f t="shared" si="1105"/>
        <v>386.91788371767632</v>
      </c>
      <c r="CK376" s="200">
        <f t="shared" ref="CK376" si="1321">(CI376-xc)*COS(RADIANS(p)) + (CJ376-yc)*SIN(RADIANS(p))</f>
        <v>-25.437597160020943</v>
      </c>
      <c r="CL376" s="201">
        <f t="shared" ref="CL376:CL407" si="1322">-(CI376-xc)*SIN(RADIANS(p)) +(CJ376-yc)*COS(RADIANS(p))</f>
        <v>407.38285240400444</v>
      </c>
      <c r="CN376" s="126">
        <f t="shared" ref="CN376:CN407" si="1323">+C376-yc</f>
        <v>386.91788371767632</v>
      </c>
      <c r="CO376" s="50">
        <f t="shared" si="1109"/>
        <v>3.8394289747486123E-3</v>
      </c>
      <c r="CP376" s="40">
        <f t="shared" si="1110"/>
        <v>25.5</v>
      </c>
      <c r="CQ376" s="41">
        <f t="shared" si="1111"/>
        <v>277567.63355877745</v>
      </c>
      <c r="CR376" s="41">
        <f t="shared" ref="CR376:CR424" si="1324">+CQ376*COS(RADIANS(p))</f>
        <v>268109.74579636345</v>
      </c>
      <c r="CS376" s="41">
        <f t="shared" ref="CS376:CS424" si="1325">+CQ376*SIN(RADIANS(p))</f>
        <v>71839.789869049171</v>
      </c>
      <c r="CT376" s="41">
        <f t="shared" si="1114"/>
        <v>109223312.99983509</v>
      </c>
      <c r="CU376" s="112">
        <f t="shared" si="1115"/>
        <v>-1827431.6347494265</v>
      </c>
    </row>
    <row r="377" spans="2:99" x14ac:dyDescent="0.25">
      <c r="B377" s="129">
        <v>33</v>
      </c>
      <c r="C377" s="114">
        <f>+$D$77-(B377-0.5)*$G$337</f>
        <v>376.28334127760809</v>
      </c>
      <c r="D377" s="41">
        <f t="shared" si="1121"/>
        <v>-913.91343540395133</v>
      </c>
      <c r="E377" s="41">
        <f t="shared" si="1080"/>
        <v>974.60373159446283</v>
      </c>
      <c r="F377" s="41">
        <f t="shared" si="1080"/>
        <v>675.6323178869427</v>
      </c>
      <c r="G377" s="41">
        <f t="shared" si="1080"/>
        <v>1156.2183564450838</v>
      </c>
      <c r="H377" s="41">
        <f t="shared" si="1080"/>
        <v>3722.5305307835774</v>
      </c>
      <c r="I377" s="41">
        <f t="shared" si="1080"/>
        <v>-2278.0874618636558</v>
      </c>
      <c r="J377" s="41">
        <f t="shared" si="1080"/>
        <v>-877.28195272818198</v>
      </c>
      <c r="K377" s="121">
        <f t="shared" si="1080"/>
        <v>-721.72377968868614</v>
      </c>
      <c r="L377" s="126">
        <f t="shared" si="1122"/>
        <v>-141.17277437269669</v>
      </c>
      <c r="M377" s="41">
        <f t="shared" si="1081"/>
        <v>-439.60983077863239</v>
      </c>
      <c r="N377" s="41">
        <f t="shared" si="1081"/>
        <v>-256.11624448213206</v>
      </c>
      <c r="O377" s="41">
        <f t="shared" si="1081"/>
        <v>339.72177551735786</v>
      </c>
      <c r="P377" s="41">
        <f t="shared" si="1081"/>
        <v>2949.7898697523224</v>
      </c>
      <c r="Q377" s="41">
        <f t="shared" si="1081"/>
        <v>-1853.8233931517279</v>
      </c>
      <c r="R377" s="41">
        <f t="shared" si="1081"/>
        <v>-670.2267166461653</v>
      </c>
      <c r="S377" s="112">
        <f t="shared" si="1081"/>
        <v>-476.7748054103684</v>
      </c>
      <c r="T377" s="123">
        <f t="shared" si="1123"/>
        <v>-141.17277437269641</v>
      </c>
      <c r="U377" s="41">
        <f t="shared" si="1082"/>
        <v>550.3396628825343</v>
      </c>
      <c r="V377" s="41">
        <f t="shared" si="1082"/>
        <v>468.57708180492608</v>
      </c>
      <c r="W377" s="41">
        <f t="shared" si="1082"/>
        <v>911.26938216676604</v>
      </c>
      <c r="X377" s="41">
        <f t="shared" si="1082"/>
        <v>2949.7898697523228</v>
      </c>
      <c r="Y377" s="41">
        <f t="shared" si="1082"/>
        <v>-863.87389949056126</v>
      </c>
      <c r="Z377" s="41">
        <f t="shared" si="1082"/>
        <v>54.466609640892834</v>
      </c>
      <c r="AA377" s="41">
        <f t="shared" si="1082"/>
        <v>94.772801239039964</v>
      </c>
      <c r="AB377" s="53"/>
      <c r="AC377" s="126" t="str">
        <f t="shared" si="1124"/>
        <v/>
      </c>
      <c r="AD377" s="41" t="str">
        <f t="shared" si="1083"/>
        <v/>
      </c>
      <c r="AE377" s="41">
        <f t="shared" si="1083"/>
        <v>675.6323178869427</v>
      </c>
      <c r="AF377" s="41" t="str">
        <f t="shared" si="1083"/>
        <v/>
      </c>
      <c r="AG377" s="41" t="str">
        <f t="shared" si="1083"/>
        <v/>
      </c>
      <c r="AH377" s="41" t="str">
        <f t="shared" si="1083"/>
        <v/>
      </c>
      <c r="AI377" s="41" t="str">
        <f t="shared" si="1083"/>
        <v/>
      </c>
      <c r="AJ377" s="112">
        <f t="shared" si="1083"/>
        <v>-721.72377968868614</v>
      </c>
      <c r="AK377" s="126" t="str">
        <f t="shared" si="1125"/>
        <v/>
      </c>
      <c r="AL377" s="41" t="str">
        <f t="shared" si="1084"/>
        <v/>
      </c>
      <c r="AM377" s="41" t="str">
        <f t="shared" si="1084"/>
        <v/>
      </c>
      <c r="AN377" s="41" t="str">
        <f t="shared" si="1084"/>
        <v/>
      </c>
      <c r="AO377" s="41" t="str">
        <f t="shared" si="1084"/>
        <v/>
      </c>
      <c r="AP377" s="41" t="str">
        <f t="shared" si="1084"/>
        <v/>
      </c>
      <c r="AQ377" s="41" t="str">
        <f t="shared" si="1084"/>
        <v/>
      </c>
      <c r="AR377" s="112" t="str">
        <f t="shared" si="1084"/>
        <v/>
      </c>
      <c r="AS377" s="123" t="str">
        <f t="shared" si="1126"/>
        <v/>
      </c>
      <c r="AT377" s="41" t="str">
        <f t="shared" si="1085"/>
        <v/>
      </c>
      <c r="AU377" s="41">
        <f t="shared" si="1085"/>
        <v>468.57708180492608</v>
      </c>
      <c r="AV377" s="41" t="str">
        <f t="shared" si="1085"/>
        <v/>
      </c>
      <c r="AW377" s="41" t="str">
        <f t="shared" si="1085"/>
        <v/>
      </c>
      <c r="AX377" s="41" t="str">
        <f t="shared" si="1085"/>
        <v/>
      </c>
      <c r="AY377" s="41" t="str">
        <f t="shared" si="1085"/>
        <v/>
      </c>
      <c r="AZ377" s="41">
        <f t="shared" si="1085"/>
        <v>94.772801239039964</v>
      </c>
      <c r="BA377" s="53"/>
      <c r="BB377" s="147" cm="1">
        <f t="array" ref="BB377:BE377">IFERROR(_xlfn._xlws.SORT(_xlfn.UNIQUE(_xlfn._xlws.FILTER($AC377:$AZ377,ISNUMBER($AC377:$AZ377)),TRUE),,,TRUE),"")</f>
        <v>-721.72377968868614</v>
      </c>
      <c r="BC377" s="51">
        <v>94.772801239039964</v>
      </c>
      <c r="BD377" s="51">
        <v>468.57708180492608</v>
      </c>
      <c r="BE377" s="51">
        <v>675.6323178869427</v>
      </c>
      <c r="BF377" s="51"/>
      <c r="BG377" s="51"/>
      <c r="BH377" s="51"/>
      <c r="BI377" s="51"/>
      <c r="BJ377" s="51">
        <f t="shared" si="1127"/>
        <v>376.28334127760809</v>
      </c>
      <c r="BK377" s="51">
        <f t="shared" si="1086"/>
        <v>376.28334127760809</v>
      </c>
      <c r="BL377" s="51">
        <f t="shared" si="1086"/>
        <v>376.28334127760809</v>
      </c>
      <c r="BM377" s="51">
        <f t="shared" si="1086"/>
        <v>376.28334127760809</v>
      </c>
      <c r="BN377" s="51" t="str">
        <f t="shared" si="1086"/>
        <v/>
      </c>
      <c r="BO377" s="51" t="str">
        <f t="shared" si="1086"/>
        <v/>
      </c>
      <c r="BP377" s="51" t="str">
        <f t="shared" si="1086"/>
        <v/>
      </c>
      <c r="BQ377" s="148" t="str">
        <f t="shared" si="1086"/>
        <v/>
      </c>
      <c r="BR377" s="170">
        <f t="shared" si="1100"/>
        <v>4</v>
      </c>
      <c r="BS377" s="172">
        <f t="shared" si="1101"/>
        <v>816.49658092772609</v>
      </c>
      <c r="BT377" s="172" t="str">
        <f t="shared" si="1087"/>
        <v>hole</v>
      </c>
      <c r="BU377" s="172">
        <f t="shared" si="1087"/>
        <v>207.05523608201662</v>
      </c>
      <c r="BV377" s="172">
        <f t="shared" si="1087"/>
        <v>0</v>
      </c>
      <c r="BW377" s="172">
        <f t="shared" si="1087"/>
        <v>0</v>
      </c>
      <c r="BX377" s="172">
        <f t="shared" si="1087"/>
        <v>0</v>
      </c>
      <c r="BY377" s="173">
        <f t="shared" si="1087"/>
        <v>0</v>
      </c>
      <c r="BZ377" s="123" cm="1">
        <f t="array" ref="BZ377">IF(ISEVEN(BR377),SUM(BS377:BY377),SUM(ABS(BS377:BY377)))</f>
        <v>1023.5518170097428</v>
      </c>
      <c r="CA377" s="112">
        <f t="shared" si="1102"/>
        <v>10885.005237599116</v>
      </c>
      <c r="CB377" s="126">
        <f t="shared" si="1103"/>
        <v>-313.47548922482309</v>
      </c>
      <c r="CC377" s="41">
        <f t="shared" si="1088"/>
        <v>0</v>
      </c>
      <c r="CD377" s="41">
        <f t="shared" si="1088"/>
        <v>572.10469984593442</v>
      </c>
      <c r="CE377" s="41">
        <f t="shared" si="1088"/>
        <v>0</v>
      </c>
      <c r="CF377" s="41">
        <f t="shared" si="1088"/>
        <v>0</v>
      </c>
      <c r="CG377" s="41">
        <f t="shared" si="1088"/>
        <v>0</v>
      </c>
      <c r="CH377" s="112">
        <f t="shared" si="1088"/>
        <v>0</v>
      </c>
      <c r="CI377" s="196">
        <f t="shared" si="1104"/>
        <v>-134.33066033546433</v>
      </c>
      <c r="CJ377" s="2">
        <f t="shared" si="1105"/>
        <v>376.28334127760809</v>
      </c>
      <c r="CK377" s="200">
        <f t="shared" ref="CK377" si="1326">(CI377-xc)*COS(RADIANS(p)) + (CJ377-yc)*SIN(RADIANS(p))</f>
        <v>-32.364159003033095</v>
      </c>
      <c r="CL377" s="201">
        <f t="shared" ref="CL377:CL394" si="1327">-(CI377-xc)*SIN(RADIANS(p)) +(CJ377-yc)*COS(RADIANS(p))</f>
        <v>398.229130578401</v>
      </c>
      <c r="CN377" s="126">
        <f t="shared" ref="CN377:CN394" si="1328">+C377-yc</f>
        <v>376.28334127760809</v>
      </c>
      <c r="CO377" s="50">
        <f t="shared" si="1109"/>
        <v>3.7734289747486122E-3</v>
      </c>
      <c r="CP377" s="40">
        <f t="shared" si="1110"/>
        <v>25.5</v>
      </c>
      <c r="CQ377" s="41">
        <f t="shared" si="1111"/>
        <v>277567.63355877745</v>
      </c>
      <c r="CR377" s="41">
        <f t="shared" ref="CR377:CR425" si="1329">+CQ377*COS(RADIANS(p))</f>
        <v>268109.74579636345</v>
      </c>
      <c r="CS377" s="41">
        <f t="shared" ref="CS377:CS425" si="1330">+CQ377*SIN(RADIANS(p))</f>
        <v>71839.789869049171</v>
      </c>
      <c r="CT377" s="41">
        <f t="shared" si="1114"/>
        <v>106769110.96808192</v>
      </c>
      <c r="CU377" s="112">
        <f t="shared" si="1115"/>
        <v>-2325034.3820663933</v>
      </c>
    </row>
    <row r="378" spans="2:99" x14ac:dyDescent="0.25">
      <c r="B378" s="129">
        <v>34</v>
      </c>
      <c r="C378" s="114">
        <f>+$D$77-(B378-0.5)*$G$337</f>
        <v>365.6487988375398</v>
      </c>
      <c r="D378" s="41">
        <f t="shared" si="1121"/>
        <v>-953.60208810553354</v>
      </c>
      <c r="E378" s="41">
        <f t="shared" si="1080"/>
        <v>993.0232994159087</v>
      </c>
      <c r="F378" s="41">
        <f t="shared" si="1080"/>
        <v>678.48183494563352</v>
      </c>
      <c r="G378" s="41">
        <f t="shared" si="1080"/>
        <v>1150.0785005046021</v>
      </c>
      <c r="H378" s="41">
        <f t="shared" si="1080"/>
        <v>3682.8418780819952</v>
      </c>
      <c r="I378" s="41">
        <f t="shared" si="1080"/>
        <v>-2259.6678940422098</v>
      </c>
      <c r="J378" s="41">
        <f t="shared" si="1080"/>
        <v>-874.43243566949116</v>
      </c>
      <c r="K378" s="121">
        <f t="shared" si="1080"/>
        <v>-727.86363562916802</v>
      </c>
      <c r="L378" s="126">
        <f t="shared" si="1122"/>
        <v>-180.86142707427905</v>
      </c>
      <c r="M378" s="41">
        <f t="shared" si="1081"/>
        <v>-421.19026295718652</v>
      </c>
      <c r="N378" s="41">
        <f t="shared" si="1081"/>
        <v>-253.26672742344124</v>
      </c>
      <c r="O378" s="41">
        <f t="shared" si="1081"/>
        <v>333.58191957687592</v>
      </c>
      <c r="P378" s="41">
        <f t="shared" si="1081"/>
        <v>2910.1012170507397</v>
      </c>
      <c r="Q378" s="41">
        <f t="shared" si="1081"/>
        <v>-1835.4038253302822</v>
      </c>
      <c r="R378" s="41">
        <f t="shared" si="1081"/>
        <v>-667.37719958747448</v>
      </c>
      <c r="S378" s="112">
        <f t="shared" si="1081"/>
        <v>-482.91466135085034</v>
      </c>
      <c r="T378" s="123">
        <f t="shared" si="1123"/>
        <v>-180.86142707427879</v>
      </c>
      <c r="U378" s="41">
        <f t="shared" si="1082"/>
        <v>568.75923070398017</v>
      </c>
      <c r="V378" s="41">
        <f t="shared" si="1082"/>
        <v>471.42659886361696</v>
      </c>
      <c r="W378" s="41">
        <f t="shared" si="1082"/>
        <v>905.12952622628416</v>
      </c>
      <c r="X378" s="41">
        <f t="shared" si="1082"/>
        <v>2910.1012170507406</v>
      </c>
      <c r="Y378" s="41">
        <f t="shared" si="1082"/>
        <v>-845.45433166911539</v>
      </c>
      <c r="Z378" s="41">
        <f t="shared" si="1082"/>
        <v>57.31612669958362</v>
      </c>
      <c r="AA378" s="41">
        <f t="shared" si="1082"/>
        <v>88.632945298558042</v>
      </c>
      <c r="AB378" s="53"/>
      <c r="AC378" s="126" t="str">
        <f t="shared" si="1124"/>
        <v/>
      </c>
      <c r="AD378" s="41" t="str">
        <f t="shared" si="1083"/>
        <v/>
      </c>
      <c r="AE378" s="41">
        <f t="shared" si="1083"/>
        <v>678.48183494563352</v>
      </c>
      <c r="AF378" s="41" t="str">
        <f t="shared" si="1083"/>
        <v/>
      </c>
      <c r="AG378" s="41" t="str">
        <f t="shared" si="1083"/>
        <v/>
      </c>
      <c r="AH378" s="41" t="str">
        <f t="shared" si="1083"/>
        <v/>
      </c>
      <c r="AI378" s="41" t="str">
        <f t="shared" si="1083"/>
        <v/>
      </c>
      <c r="AJ378" s="112">
        <f t="shared" si="1083"/>
        <v>-727.86363562916802</v>
      </c>
      <c r="AK378" s="126" t="str">
        <f t="shared" si="1125"/>
        <v/>
      </c>
      <c r="AL378" s="41" t="str">
        <f t="shared" si="1084"/>
        <v/>
      </c>
      <c r="AM378" s="41" t="str">
        <f t="shared" si="1084"/>
        <v/>
      </c>
      <c r="AN378" s="41" t="str">
        <f t="shared" si="1084"/>
        <v/>
      </c>
      <c r="AO378" s="41" t="str">
        <f t="shared" si="1084"/>
        <v/>
      </c>
      <c r="AP378" s="41" t="str">
        <f t="shared" si="1084"/>
        <v/>
      </c>
      <c r="AQ378" s="41" t="str">
        <f t="shared" si="1084"/>
        <v/>
      </c>
      <c r="AR378" s="112" t="str">
        <f t="shared" si="1084"/>
        <v/>
      </c>
      <c r="AS378" s="123" t="str">
        <f t="shared" si="1126"/>
        <v/>
      </c>
      <c r="AT378" s="41" t="str">
        <f t="shared" si="1085"/>
        <v/>
      </c>
      <c r="AU378" s="41">
        <f t="shared" si="1085"/>
        <v>471.42659886361696</v>
      </c>
      <c r="AV378" s="41" t="str">
        <f t="shared" si="1085"/>
        <v/>
      </c>
      <c r="AW378" s="41" t="str">
        <f t="shared" si="1085"/>
        <v/>
      </c>
      <c r="AX378" s="41" t="str">
        <f t="shared" si="1085"/>
        <v/>
      </c>
      <c r="AY378" s="41" t="str">
        <f t="shared" si="1085"/>
        <v/>
      </c>
      <c r="AZ378" s="41">
        <f t="shared" si="1085"/>
        <v>88.632945298558042</v>
      </c>
      <c r="BA378" s="53"/>
      <c r="BB378" s="147" cm="1">
        <f t="array" ref="BB378:BE378">IFERROR(_xlfn._xlws.SORT(_xlfn.UNIQUE(_xlfn._xlws.FILTER($AC378:$AZ378,ISNUMBER($AC378:$AZ378)),TRUE),,,TRUE),"")</f>
        <v>-727.86363562916802</v>
      </c>
      <c r="BC378" s="51">
        <v>88.632945298558042</v>
      </c>
      <c r="BD378" s="51">
        <v>471.42659886361696</v>
      </c>
      <c r="BE378" s="51">
        <v>678.48183494563352</v>
      </c>
      <c r="BF378" s="51"/>
      <c r="BG378" s="51"/>
      <c r="BH378" s="51"/>
      <c r="BI378" s="51"/>
      <c r="BJ378" s="51">
        <f t="shared" si="1127"/>
        <v>365.6487988375398</v>
      </c>
      <c r="BK378" s="51">
        <f t="shared" si="1086"/>
        <v>365.6487988375398</v>
      </c>
      <c r="BL378" s="51">
        <f t="shared" si="1086"/>
        <v>365.6487988375398</v>
      </c>
      <c r="BM378" s="51">
        <f t="shared" si="1086"/>
        <v>365.6487988375398</v>
      </c>
      <c r="BN378" s="51" t="str">
        <f t="shared" si="1086"/>
        <v/>
      </c>
      <c r="BO378" s="51" t="str">
        <f t="shared" si="1086"/>
        <v/>
      </c>
      <c r="BP378" s="51" t="str">
        <f t="shared" si="1086"/>
        <v/>
      </c>
      <c r="BQ378" s="148" t="str">
        <f t="shared" si="1086"/>
        <v/>
      </c>
      <c r="BR378" s="170">
        <f t="shared" si="1100"/>
        <v>4</v>
      </c>
      <c r="BS378" s="172">
        <f t="shared" si="1101"/>
        <v>816.49658092772609</v>
      </c>
      <c r="BT378" s="172" t="str">
        <f t="shared" si="1087"/>
        <v>hole</v>
      </c>
      <c r="BU378" s="172">
        <f t="shared" si="1087"/>
        <v>207.05523608201656</v>
      </c>
      <c r="BV378" s="172">
        <f t="shared" si="1087"/>
        <v>0</v>
      </c>
      <c r="BW378" s="172">
        <f t="shared" si="1087"/>
        <v>0</v>
      </c>
      <c r="BX378" s="172">
        <f t="shared" si="1087"/>
        <v>0</v>
      </c>
      <c r="BY378" s="173">
        <f t="shared" si="1087"/>
        <v>0</v>
      </c>
      <c r="BZ378" s="123" cm="1">
        <f t="array" ref="BZ378">IF(ISEVEN(BR378),SUM(BS378:BY378),SUM(ABS(BS378:BY378)))</f>
        <v>1023.5518170097426</v>
      </c>
      <c r="CA378" s="112">
        <f t="shared" si="1102"/>
        <v>10885.005237599116</v>
      </c>
      <c r="CB378" s="126">
        <f t="shared" si="1103"/>
        <v>-319.61534516530497</v>
      </c>
      <c r="CC378" s="41">
        <f t="shared" si="1088"/>
        <v>0</v>
      </c>
      <c r="CD378" s="41">
        <f t="shared" si="1088"/>
        <v>574.95421690462524</v>
      </c>
      <c r="CE378" s="41">
        <f t="shared" si="1088"/>
        <v>0</v>
      </c>
      <c r="CF378" s="41">
        <f t="shared" si="1088"/>
        <v>0</v>
      </c>
      <c r="CG378" s="41">
        <f t="shared" si="1088"/>
        <v>0</v>
      </c>
      <c r="CH378" s="112">
        <f t="shared" si="1088"/>
        <v>0</v>
      </c>
      <c r="CI378" s="196">
        <f t="shared" si="1104"/>
        <v>-138.65204776498146</v>
      </c>
      <c r="CJ378" s="2">
        <f t="shared" si="1105"/>
        <v>365.6487988375398</v>
      </c>
      <c r="CK378" s="200">
        <f t="shared" ref="CK378" si="1331">(CI378-xc)*COS(RADIANS(p)) + (CJ378-yc)*SIN(RADIANS(p))</f>
        <v>-39.290720846045332</v>
      </c>
      <c r="CL378" s="201">
        <f t="shared" ref="CL378:CL395" si="1332">-(CI378-xc)*SIN(RADIANS(p)) +(CJ378-yc)*COS(RADIANS(p))</f>
        <v>389.0754087527975</v>
      </c>
      <c r="CN378" s="126">
        <f t="shared" ref="CN378:CN395" si="1333">+C378-yc</f>
        <v>365.6487988375398</v>
      </c>
      <c r="CO378" s="50">
        <f t="shared" si="1109"/>
        <v>3.7074289747486121E-3</v>
      </c>
      <c r="CP378" s="40">
        <f t="shared" si="1110"/>
        <v>25.5</v>
      </c>
      <c r="CQ378" s="41">
        <f t="shared" si="1111"/>
        <v>277567.63355877745</v>
      </c>
      <c r="CR378" s="41">
        <f t="shared" ref="CR378:CR426" si="1334">+CQ378*COS(RADIANS(p))</f>
        <v>268109.74579636345</v>
      </c>
      <c r="CS378" s="41">
        <f t="shared" ref="CS378:CS426" si="1335">+CQ378*SIN(RADIANS(p))</f>
        <v>71839.789869049171</v>
      </c>
      <c r="CT378" s="41">
        <f t="shared" si="1114"/>
        <v>104314908.93632874</v>
      </c>
      <c r="CU378" s="112">
        <f t="shared" si="1115"/>
        <v>-2822637.1293833666</v>
      </c>
    </row>
    <row r="379" spans="2:99" x14ac:dyDescent="0.25">
      <c r="B379" s="129">
        <v>35</v>
      </c>
      <c r="C379" s="114">
        <f>+$D$77-(B379-0.5)*$G$337</f>
        <v>355.01425639747151</v>
      </c>
      <c r="D379" s="41">
        <f t="shared" si="1121"/>
        <v>-993.29074080711609</v>
      </c>
      <c r="E379" s="41">
        <f t="shared" si="1080"/>
        <v>1011.4428672373543</v>
      </c>
      <c r="F379" s="41">
        <f t="shared" si="1080"/>
        <v>681.33135200432434</v>
      </c>
      <c r="G379" s="41">
        <f t="shared" si="1080"/>
        <v>1143.9386445641201</v>
      </c>
      <c r="H379" s="41">
        <f t="shared" si="1080"/>
        <v>3643.153225380413</v>
      </c>
      <c r="I379" s="41">
        <f t="shared" si="1080"/>
        <v>-2241.2483262207638</v>
      </c>
      <c r="J379" s="41">
        <f t="shared" si="1080"/>
        <v>-871.58291861080033</v>
      </c>
      <c r="K379" s="121">
        <f t="shared" si="1080"/>
        <v>-734.0034915696499</v>
      </c>
      <c r="L379" s="126">
        <f t="shared" si="1122"/>
        <v>-220.55007977586143</v>
      </c>
      <c r="M379" s="41">
        <f t="shared" si="1081"/>
        <v>-402.77069513574082</v>
      </c>
      <c r="N379" s="41">
        <f t="shared" si="1081"/>
        <v>-250.41721036475045</v>
      </c>
      <c r="O379" s="41">
        <f t="shared" si="1081"/>
        <v>327.44206363639398</v>
      </c>
      <c r="P379" s="41">
        <f t="shared" si="1081"/>
        <v>2870.4125643491575</v>
      </c>
      <c r="Q379" s="41">
        <f t="shared" si="1081"/>
        <v>-1816.9842575088362</v>
      </c>
      <c r="R379" s="41">
        <f t="shared" si="1081"/>
        <v>-664.52768252878377</v>
      </c>
      <c r="S379" s="112">
        <f t="shared" si="1081"/>
        <v>-489.05451729133227</v>
      </c>
      <c r="T379" s="123">
        <f t="shared" si="1123"/>
        <v>-220.55007977586115</v>
      </c>
      <c r="U379" s="41">
        <f t="shared" si="1082"/>
        <v>587.17879852542592</v>
      </c>
      <c r="V379" s="41">
        <f t="shared" si="1082"/>
        <v>474.27611592230767</v>
      </c>
      <c r="W379" s="41">
        <f t="shared" si="1082"/>
        <v>898.98967028580216</v>
      </c>
      <c r="X379" s="41">
        <f t="shared" si="1082"/>
        <v>2870.4125643491579</v>
      </c>
      <c r="Y379" s="41">
        <f t="shared" si="1082"/>
        <v>-827.03476384766975</v>
      </c>
      <c r="Z379" s="41">
        <f t="shared" si="1082"/>
        <v>60.165643758274427</v>
      </c>
      <c r="AA379" s="41">
        <f t="shared" si="1082"/>
        <v>82.493089358076119</v>
      </c>
      <c r="AB379" s="53"/>
      <c r="AC379" s="126" t="str">
        <f t="shared" si="1124"/>
        <v/>
      </c>
      <c r="AD379" s="41" t="str">
        <f t="shared" si="1083"/>
        <v/>
      </c>
      <c r="AE379" s="41">
        <f t="shared" si="1083"/>
        <v>681.33135200432434</v>
      </c>
      <c r="AF379" s="41" t="str">
        <f t="shared" si="1083"/>
        <v/>
      </c>
      <c r="AG379" s="41" t="str">
        <f t="shared" si="1083"/>
        <v/>
      </c>
      <c r="AH379" s="41" t="str">
        <f t="shared" si="1083"/>
        <v/>
      </c>
      <c r="AI379" s="41" t="str">
        <f t="shared" si="1083"/>
        <v/>
      </c>
      <c r="AJ379" s="112">
        <f t="shared" si="1083"/>
        <v>-734.0034915696499</v>
      </c>
      <c r="AK379" s="126" t="str">
        <f t="shared" si="1125"/>
        <v/>
      </c>
      <c r="AL379" s="41" t="str">
        <f t="shared" si="1084"/>
        <v/>
      </c>
      <c r="AM379" s="41" t="str">
        <f t="shared" si="1084"/>
        <v/>
      </c>
      <c r="AN379" s="41" t="str">
        <f t="shared" si="1084"/>
        <v/>
      </c>
      <c r="AO379" s="41" t="str">
        <f t="shared" si="1084"/>
        <v/>
      </c>
      <c r="AP379" s="41" t="str">
        <f t="shared" si="1084"/>
        <v/>
      </c>
      <c r="AQ379" s="41" t="str">
        <f t="shared" si="1084"/>
        <v/>
      </c>
      <c r="AR379" s="112" t="str">
        <f t="shared" si="1084"/>
        <v/>
      </c>
      <c r="AS379" s="123" t="str">
        <f t="shared" si="1126"/>
        <v/>
      </c>
      <c r="AT379" s="41" t="str">
        <f t="shared" si="1085"/>
        <v/>
      </c>
      <c r="AU379" s="41">
        <f t="shared" si="1085"/>
        <v>474.27611592230767</v>
      </c>
      <c r="AV379" s="41" t="str">
        <f t="shared" si="1085"/>
        <v/>
      </c>
      <c r="AW379" s="41" t="str">
        <f t="shared" si="1085"/>
        <v/>
      </c>
      <c r="AX379" s="41" t="str">
        <f t="shared" si="1085"/>
        <v/>
      </c>
      <c r="AY379" s="41" t="str">
        <f t="shared" si="1085"/>
        <v/>
      </c>
      <c r="AZ379" s="41">
        <f t="shared" si="1085"/>
        <v>82.493089358076119</v>
      </c>
      <c r="BA379" s="53"/>
      <c r="BB379" s="147" cm="1">
        <f t="array" ref="BB379:BE379">IFERROR(_xlfn._xlws.SORT(_xlfn.UNIQUE(_xlfn._xlws.FILTER($AC379:$AZ379,ISNUMBER($AC379:$AZ379)),TRUE),,,TRUE),"")</f>
        <v>-734.0034915696499</v>
      </c>
      <c r="BC379" s="51">
        <v>82.493089358076119</v>
      </c>
      <c r="BD379" s="51">
        <v>474.27611592230767</v>
      </c>
      <c r="BE379" s="51">
        <v>681.33135200432434</v>
      </c>
      <c r="BF379" s="51"/>
      <c r="BG379" s="51"/>
      <c r="BH379" s="51"/>
      <c r="BI379" s="51"/>
      <c r="BJ379" s="51">
        <f t="shared" si="1127"/>
        <v>355.01425639747151</v>
      </c>
      <c r="BK379" s="51">
        <f t="shared" si="1086"/>
        <v>355.01425639747151</v>
      </c>
      <c r="BL379" s="51">
        <f t="shared" si="1086"/>
        <v>355.01425639747151</v>
      </c>
      <c r="BM379" s="51">
        <f t="shared" si="1086"/>
        <v>355.01425639747151</v>
      </c>
      <c r="BN379" s="51" t="str">
        <f t="shared" si="1086"/>
        <v/>
      </c>
      <c r="BO379" s="51" t="str">
        <f t="shared" si="1086"/>
        <v/>
      </c>
      <c r="BP379" s="51" t="str">
        <f t="shared" si="1086"/>
        <v/>
      </c>
      <c r="BQ379" s="148" t="str">
        <f t="shared" si="1086"/>
        <v/>
      </c>
      <c r="BR379" s="170">
        <f t="shared" si="1100"/>
        <v>4</v>
      </c>
      <c r="BS379" s="172">
        <f t="shared" si="1101"/>
        <v>816.49658092772597</v>
      </c>
      <c r="BT379" s="172" t="str">
        <f t="shared" si="1087"/>
        <v>hole</v>
      </c>
      <c r="BU379" s="172">
        <f t="shared" si="1087"/>
        <v>207.05523608201668</v>
      </c>
      <c r="BV379" s="172">
        <f t="shared" si="1087"/>
        <v>0</v>
      </c>
      <c r="BW379" s="172">
        <f t="shared" si="1087"/>
        <v>0</v>
      </c>
      <c r="BX379" s="172">
        <f t="shared" si="1087"/>
        <v>0</v>
      </c>
      <c r="BY379" s="173">
        <f t="shared" si="1087"/>
        <v>0</v>
      </c>
      <c r="BZ379" s="123" cm="1">
        <f t="array" ref="BZ379">IF(ISEVEN(BR379),SUM(BS379:BY379),SUM(ABS(BS379:BY379)))</f>
        <v>1023.5518170097426</v>
      </c>
      <c r="CA379" s="112">
        <f t="shared" si="1102"/>
        <v>10885.005237599116</v>
      </c>
      <c r="CB379" s="126">
        <f t="shared" si="1103"/>
        <v>-325.75520110578691</v>
      </c>
      <c r="CC379" s="41">
        <f t="shared" si="1088"/>
        <v>0</v>
      </c>
      <c r="CD379" s="41">
        <f t="shared" si="1088"/>
        <v>577.80373396331606</v>
      </c>
      <c r="CE379" s="41">
        <f t="shared" si="1088"/>
        <v>0</v>
      </c>
      <c r="CF379" s="41">
        <f t="shared" si="1088"/>
        <v>0</v>
      </c>
      <c r="CG379" s="41">
        <f t="shared" si="1088"/>
        <v>0</v>
      </c>
      <c r="CH379" s="112">
        <f t="shared" si="1088"/>
        <v>0</v>
      </c>
      <c r="CI379" s="196">
        <f t="shared" si="1104"/>
        <v>-142.97343519449848</v>
      </c>
      <c r="CJ379" s="2">
        <f t="shared" si="1105"/>
        <v>355.01425639747151</v>
      </c>
      <c r="CK379" s="200">
        <f t="shared" ref="CK379" si="1336">(CI379-xc)*COS(RADIANS(p)) + (CJ379-yc)*SIN(RADIANS(p))</f>
        <v>-46.217282689057456</v>
      </c>
      <c r="CL379" s="201">
        <f t="shared" ref="CL379:CL396" si="1337">-(CI379-xc)*SIN(RADIANS(p)) +(CJ379-yc)*COS(RADIANS(p))</f>
        <v>379.92168692719406</v>
      </c>
      <c r="CN379" s="126">
        <f t="shared" ref="CN379:CN396" si="1338">+C379-yc</f>
        <v>355.01425639747151</v>
      </c>
      <c r="CO379" s="50">
        <f t="shared" si="1109"/>
        <v>3.6414289747486121E-3</v>
      </c>
      <c r="CP379" s="40">
        <f t="shared" si="1110"/>
        <v>25.5</v>
      </c>
      <c r="CQ379" s="41">
        <f t="shared" si="1111"/>
        <v>277567.63355877745</v>
      </c>
      <c r="CR379" s="41">
        <f t="shared" ref="CR379:CR427" si="1339">+CQ379*COS(RADIANS(p))</f>
        <v>268109.74579636345</v>
      </c>
      <c r="CS379" s="41">
        <f t="shared" ref="CS379:CS427" si="1340">+CQ379*SIN(RADIANS(p))</f>
        <v>71839.789869049171</v>
      </c>
      <c r="CT379" s="41">
        <f t="shared" si="1114"/>
        <v>101860706.90457557</v>
      </c>
      <c r="CU379" s="112">
        <f t="shared" si="1115"/>
        <v>-3320239.8767003315</v>
      </c>
    </row>
    <row r="380" spans="2:99" x14ac:dyDescent="0.25">
      <c r="B380" s="129">
        <v>36</v>
      </c>
      <c r="C380" s="114">
        <f>+$D$77-(B380-0.5)*$G$337</f>
        <v>344.37971395740323</v>
      </c>
      <c r="D380" s="41">
        <f t="shared" si="1121"/>
        <v>-1032.9793935086984</v>
      </c>
      <c r="E380" s="41">
        <f t="shared" si="1080"/>
        <v>1029.8624350588002</v>
      </c>
      <c r="F380" s="41">
        <f t="shared" si="1080"/>
        <v>684.18086906301505</v>
      </c>
      <c r="G380" s="41">
        <f t="shared" si="1080"/>
        <v>1137.7987886236381</v>
      </c>
      <c r="H380" s="41">
        <f t="shared" si="1080"/>
        <v>3603.4645726788303</v>
      </c>
      <c r="I380" s="41">
        <f t="shared" si="1080"/>
        <v>-2222.8287583993188</v>
      </c>
      <c r="J380" s="41">
        <f t="shared" si="1080"/>
        <v>-868.73340155210963</v>
      </c>
      <c r="K380" s="121">
        <f t="shared" si="1080"/>
        <v>-740.143347510132</v>
      </c>
      <c r="L380" s="126">
        <f t="shared" si="1122"/>
        <v>-260.23873247744382</v>
      </c>
      <c r="M380" s="41">
        <f t="shared" si="1081"/>
        <v>-384.35112731429496</v>
      </c>
      <c r="N380" s="41">
        <f t="shared" si="1081"/>
        <v>-247.56769330605965</v>
      </c>
      <c r="O380" s="41">
        <f t="shared" si="1081"/>
        <v>321.3022076959121</v>
      </c>
      <c r="P380" s="41">
        <f t="shared" si="1081"/>
        <v>2830.7239116475753</v>
      </c>
      <c r="Q380" s="41">
        <f t="shared" si="1081"/>
        <v>-1798.5646896873905</v>
      </c>
      <c r="R380" s="41">
        <f t="shared" si="1081"/>
        <v>-661.67816547009284</v>
      </c>
      <c r="S380" s="112">
        <f t="shared" si="1081"/>
        <v>-495.19437323181421</v>
      </c>
      <c r="T380" s="123">
        <f t="shared" si="1123"/>
        <v>-260.23873247744353</v>
      </c>
      <c r="U380" s="41">
        <f t="shared" si="1082"/>
        <v>605.59836634687179</v>
      </c>
      <c r="V380" s="41">
        <f t="shared" si="1082"/>
        <v>477.12563298099849</v>
      </c>
      <c r="W380" s="41">
        <f t="shared" si="1082"/>
        <v>892.84981434532028</v>
      </c>
      <c r="X380" s="41">
        <f t="shared" si="1082"/>
        <v>2830.7239116475757</v>
      </c>
      <c r="Y380" s="41">
        <f t="shared" si="1082"/>
        <v>-808.61519602622388</v>
      </c>
      <c r="Z380" s="41">
        <f t="shared" si="1082"/>
        <v>63.015160816965228</v>
      </c>
      <c r="AA380" s="41">
        <f t="shared" si="1082"/>
        <v>76.353233417594183</v>
      </c>
      <c r="AB380" s="53"/>
      <c r="AC380" s="126" t="str">
        <f t="shared" si="1124"/>
        <v/>
      </c>
      <c r="AD380" s="41" t="str">
        <f t="shared" si="1083"/>
        <v/>
      </c>
      <c r="AE380" s="41">
        <f t="shared" si="1083"/>
        <v>684.18086906301505</v>
      </c>
      <c r="AF380" s="41" t="str">
        <f t="shared" si="1083"/>
        <v/>
      </c>
      <c r="AG380" s="41" t="str">
        <f t="shared" si="1083"/>
        <v/>
      </c>
      <c r="AH380" s="41" t="str">
        <f t="shared" si="1083"/>
        <v/>
      </c>
      <c r="AI380" s="41" t="str">
        <f t="shared" si="1083"/>
        <v/>
      </c>
      <c r="AJ380" s="112">
        <f t="shared" si="1083"/>
        <v>-740.143347510132</v>
      </c>
      <c r="AK380" s="126" t="str">
        <f t="shared" si="1125"/>
        <v/>
      </c>
      <c r="AL380" s="41" t="str">
        <f t="shared" si="1084"/>
        <v/>
      </c>
      <c r="AM380" s="41" t="str">
        <f t="shared" si="1084"/>
        <v/>
      </c>
      <c r="AN380" s="41" t="str">
        <f t="shared" si="1084"/>
        <v/>
      </c>
      <c r="AO380" s="41" t="str">
        <f t="shared" si="1084"/>
        <v/>
      </c>
      <c r="AP380" s="41" t="str">
        <f t="shared" si="1084"/>
        <v/>
      </c>
      <c r="AQ380" s="41" t="str">
        <f t="shared" si="1084"/>
        <v/>
      </c>
      <c r="AR380" s="112" t="str">
        <f t="shared" si="1084"/>
        <v/>
      </c>
      <c r="AS380" s="123" t="str">
        <f t="shared" si="1126"/>
        <v/>
      </c>
      <c r="AT380" s="41" t="str">
        <f t="shared" si="1085"/>
        <v/>
      </c>
      <c r="AU380" s="41">
        <f t="shared" si="1085"/>
        <v>477.12563298099849</v>
      </c>
      <c r="AV380" s="41" t="str">
        <f t="shared" si="1085"/>
        <v/>
      </c>
      <c r="AW380" s="41" t="str">
        <f t="shared" si="1085"/>
        <v/>
      </c>
      <c r="AX380" s="41" t="str">
        <f t="shared" si="1085"/>
        <v/>
      </c>
      <c r="AY380" s="41" t="str">
        <f t="shared" si="1085"/>
        <v/>
      </c>
      <c r="AZ380" s="41">
        <f t="shared" si="1085"/>
        <v>76.353233417594183</v>
      </c>
      <c r="BA380" s="53"/>
      <c r="BB380" s="147" cm="1">
        <f t="array" ref="BB380:BE380">IFERROR(_xlfn._xlws.SORT(_xlfn.UNIQUE(_xlfn._xlws.FILTER($AC380:$AZ380,ISNUMBER($AC380:$AZ380)),TRUE),,,TRUE),"")</f>
        <v>-740.143347510132</v>
      </c>
      <c r="BC380" s="51">
        <v>76.353233417594183</v>
      </c>
      <c r="BD380" s="51">
        <v>477.12563298099849</v>
      </c>
      <c r="BE380" s="51">
        <v>684.18086906301505</v>
      </c>
      <c r="BF380" s="51"/>
      <c r="BG380" s="51"/>
      <c r="BH380" s="51"/>
      <c r="BI380" s="51"/>
      <c r="BJ380" s="51">
        <f t="shared" si="1127"/>
        <v>344.37971395740323</v>
      </c>
      <c r="BK380" s="51">
        <f t="shared" si="1086"/>
        <v>344.37971395740323</v>
      </c>
      <c r="BL380" s="51">
        <f t="shared" si="1086"/>
        <v>344.37971395740323</v>
      </c>
      <c r="BM380" s="51">
        <f t="shared" si="1086"/>
        <v>344.37971395740323</v>
      </c>
      <c r="BN380" s="51" t="str">
        <f t="shared" si="1086"/>
        <v/>
      </c>
      <c r="BO380" s="51" t="str">
        <f t="shared" si="1086"/>
        <v/>
      </c>
      <c r="BP380" s="51" t="str">
        <f t="shared" si="1086"/>
        <v/>
      </c>
      <c r="BQ380" s="148" t="str">
        <f t="shared" si="1086"/>
        <v/>
      </c>
      <c r="BR380" s="170">
        <f t="shared" si="1100"/>
        <v>4</v>
      </c>
      <c r="BS380" s="172">
        <f t="shared" si="1101"/>
        <v>816.4965809277262</v>
      </c>
      <c r="BT380" s="172" t="str">
        <f t="shared" si="1087"/>
        <v>hole</v>
      </c>
      <c r="BU380" s="172">
        <f t="shared" si="1087"/>
        <v>207.05523608201656</v>
      </c>
      <c r="BV380" s="172">
        <f t="shared" si="1087"/>
        <v>0</v>
      </c>
      <c r="BW380" s="172">
        <f t="shared" si="1087"/>
        <v>0</v>
      </c>
      <c r="BX380" s="172">
        <f t="shared" si="1087"/>
        <v>0</v>
      </c>
      <c r="BY380" s="173">
        <f t="shared" si="1087"/>
        <v>0</v>
      </c>
      <c r="BZ380" s="123" cm="1">
        <f t="array" ref="BZ380">IF(ISEVEN(BR380),SUM(BS380:BY380),SUM(ABS(BS380:BY380)))</f>
        <v>1023.5518170097428</v>
      </c>
      <c r="CA380" s="112">
        <f t="shared" si="1102"/>
        <v>10885.005237599116</v>
      </c>
      <c r="CB380" s="126">
        <f t="shared" si="1103"/>
        <v>-331.8950570462689</v>
      </c>
      <c r="CC380" s="41">
        <f t="shared" si="1088"/>
        <v>0</v>
      </c>
      <c r="CD380" s="41">
        <f t="shared" si="1088"/>
        <v>580.65325102200677</v>
      </c>
      <c r="CE380" s="41">
        <f t="shared" si="1088"/>
        <v>0</v>
      </c>
      <c r="CF380" s="41">
        <f t="shared" si="1088"/>
        <v>0</v>
      </c>
      <c r="CG380" s="41">
        <f t="shared" si="1088"/>
        <v>0</v>
      </c>
      <c r="CH380" s="112">
        <f t="shared" si="1088"/>
        <v>0</v>
      </c>
      <c r="CI380" s="196">
        <f t="shared" si="1104"/>
        <v>-147.29482262401584</v>
      </c>
      <c r="CJ380" s="2">
        <f t="shared" si="1105"/>
        <v>344.37971395740323</v>
      </c>
      <c r="CK380" s="200">
        <f t="shared" ref="CK380" si="1341">(CI380-xc)*COS(RADIANS(p)) + (CJ380-yc)*SIN(RADIANS(p))</f>
        <v>-53.143844532069906</v>
      </c>
      <c r="CL380" s="201">
        <f t="shared" ref="CL380:CL397" si="1342">-(CI380-xc)*SIN(RADIANS(p)) +(CJ380-yc)*COS(RADIANS(p))</f>
        <v>370.76796510159068</v>
      </c>
      <c r="CN380" s="126">
        <f t="shared" ref="CN380:CN397" si="1343">+C380-yc</f>
        <v>344.37971395740323</v>
      </c>
      <c r="CO380" s="50">
        <f t="shared" si="1109"/>
        <v>3.575428974748612E-3</v>
      </c>
      <c r="CP380" s="40">
        <f t="shared" si="1110"/>
        <v>25.5</v>
      </c>
      <c r="CQ380" s="41">
        <f t="shared" si="1111"/>
        <v>277567.63355877745</v>
      </c>
      <c r="CR380" s="41">
        <f t="shared" ref="CR380:CR428" si="1344">+CQ380*COS(RADIANS(p))</f>
        <v>268109.74579636345</v>
      </c>
      <c r="CS380" s="41">
        <f t="shared" ref="CS380:CS428" si="1345">+CQ380*SIN(RADIANS(p))</f>
        <v>71839.789869049171</v>
      </c>
      <c r="CT380" s="41">
        <f t="shared" si="1114"/>
        <v>99406504.872822434</v>
      </c>
      <c r="CU380" s="112">
        <f t="shared" si="1115"/>
        <v>-3817842.6240173196</v>
      </c>
    </row>
    <row r="381" spans="2:99" x14ac:dyDescent="0.25">
      <c r="B381" s="129">
        <v>37</v>
      </c>
      <c r="C381" s="114">
        <f>+$D$77-(B381-0.5)*$G$337</f>
        <v>333.74517151733494</v>
      </c>
      <c r="D381" s="41">
        <f t="shared" si="1121"/>
        <v>-1072.6680462102809</v>
      </c>
      <c r="E381" s="41">
        <f t="shared" si="1080"/>
        <v>1048.2820028802457</v>
      </c>
      <c r="F381" s="41">
        <f t="shared" si="1080"/>
        <v>687.03038612170587</v>
      </c>
      <c r="G381" s="41">
        <f t="shared" si="1080"/>
        <v>1131.6589326831563</v>
      </c>
      <c r="H381" s="41">
        <f t="shared" ref="H381:K430" si="1346">IF(H$58-I$58=0,"",(-(I$57-H$57)*$C381-(H$57*I$58-I$57*H$58))/(H$58-I$58))</f>
        <v>3563.7759199772481</v>
      </c>
      <c r="I381" s="41">
        <f t="shared" si="1346"/>
        <v>-2204.4091905778728</v>
      </c>
      <c r="J381" s="41">
        <f t="shared" si="1346"/>
        <v>-865.8838844934188</v>
      </c>
      <c r="K381" s="121">
        <f t="shared" si="1346"/>
        <v>-746.28320345061388</v>
      </c>
      <c r="L381" s="126">
        <f t="shared" si="1122"/>
        <v>-299.92738517902603</v>
      </c>
      <c r="M381" s="41">
        <f t="shared" si="1081"/>
        <v>-365.93155949284926</v>
      </c>
      <c r="N381" s="41">
        <f t="shared" si="1081"/>
        <v>-244.71817624736886</v>
      </c>
      <c r="O381" s="41">
        <f t="shared" si="1081"/>
        <v>315.16235175543017</v>
      </c>
      <c r="P381" s="41">
        <f t="shared" ref="P381:S430" si="1347">IF(H$63-I$63=0,"",(-(I$62-H$62)*$C381-(H$62*I$63-I$62*H$63))/(H$63-I$63))</f>
        <v>2791.0352589459926</v>
      </c>
      <c r="Q381" s="41">
        <f t="shared" si="1347"/>
        <v>-1780.1451218659449</v>
      </c>
      <c r="R381" s="41">
        <f t="shared" si="1347"/>
        <v>-658.82864841140213</v>
      </c>
      <c r="S381" s="112">
        <f t="shared" si="1347"/>
        <v>-501.33422917229615</v>
      </c>
      <c r="T381" s="123">
        <f t="shared" si="1123"/>
        <v>-299.92738517902575</v>
      </c>
      <c r="U381" s="41">
        <f t="shared" si="1082"/>
        <v>624.01793416831742</v>
      </c>
      <c r="V381" s="41">
        <f t="shared" si="1082"/>
        <v>479.97515003968925</v>
      </c>
      <c r="W381" s="41">
        <f t="shared" si="1082"/>
        <v>886.7099584048384</v>
      </c>
      <c r="X381" s="41">
        <f t="shared" ref="X381:AA430" si="1348">IF(H$68-I$68=0,"",(-(I$67-H$67)*$C381-(H$67*I$68-I$67*H$68))/(H$68-I$68))</f>
        <v>2791.0352589459935</v>
      </c>
      <c r="Y381" s="41">
        <f t="shared" si="1348"/>
        <v>-790.19562820477813</v>
      </c>
      <c r="Z381" s="41">
        <f t="shared" si="1348"/>
        <v>65.864677875656028</v>
      </c>
      <c r="AA381" s="41">
        <f t="shared" si="1348"/>
        <v>70.21337747711226</v>
      </c>
      <c r="AB381" s="53"/>
      <c r="AC381" s="126" t="str">
        <f t="shared" si="1124"/>
        <v/>
      </c>
      <c r="AD381" s="41" t="str">
        <f t="shared" si="1083"/>
        <v/>
      </c>
      <c r="AE381" s="41">
        <f t="shared" si="1083"/>
        <v>687.03038612170587</v>
      </c>
      <c r="AF381" s="41" t="str">
        <f t="shared" si="1083"/>
        <v/>
      </c>
      <c r="AG381" s="41" t="str">
        <f t="shared" ref="AG381:AJ430" si="1349">IF(IF(H$57=I$57,AND($C381&gt;=MIN(H$58,I$58),$C381&lt;=MAX(H$58,I$58)),AND(H381&gt;=MIN(H$57,I$57),H381&lt;=MAX(H$57,I$57))),H381,"")</f>
        <v/>
      </c>
      <c r="AH381" s="41" t="str">
        <f t="shared" si="1349"/>
        <v/>
      </c>
      <c r="AI381" s="41" t="str">
        <f t="shared" si="1349"/>
        <v/>
      </c>
      <c r="AJ381" s="112">
        <f t="shared" si="1349"/>
        <v>-746.28320345061388</v>
      </c>
      <c r="AK381" s="126" t="str">
        <f t="shared" si="1125"/>
        <v/>
      </c>
      <c r="AL381" s="41" t="str">
        <f t="shared" si="1084"/>
        <v/>
      </c>
      <c r="AM381" s="41" t="str">
        <f t="shared" si="1084"/>
        <v/>
      </c>
      <c r="AN381" s="41" t="str">
        <f t="shared" si="1084"/>
        <v/>
      </c>
      <c r="AO381" s="41" t="str">
        <f t="shared" ref="AO381:AR430" si="1350">IF(IF(H$62=I$62,AND($C381&gt;=MIN(H$63,I$63),$C381&lt;=MAX(H$63,I$63)),AND(P381&gt;=MIN(H$62,I$62),P381&lt;=MAX(H$62,I$62))),P381,"")</f>
        <v/>
      </c>
      <c r="AP381" s="41" t="str">
        <f t="shared" si="1350"/>
        <v/>
      </c>
      <c r="AQ381" s="41" t="str">
        <f t="shared" si="1350"/>
        <v/>
      </c>
      <c r="AR381" s="112" t="str">
        <f t="shared" si="1350"/>
        <v/>
      </c>
      <c r="AS381" s="123" t="str">
        <f t="shared" si="1126"/>
        <v/>
      </c>
      <c r="AT381" s="41" t="str">
        <f t="shared" si="1085"/>
        <v/>
      </c>
      <c r="AU381" s="41">
        <f t="shared" si="1085"/>
        <v>479.97515003968925</v>
      </c>
      <c r="AV381" s="41" t="str">
        <f t="shared" si="1085"/>
        <v/>
      </c>
      <c r="AW381" s="41" t="str">
        <f t="shared" si="1085"/>
        <v/>
      </c>
      <c r="AX381" s="41" t="str">
        <f t="shared" si="1085"/>
        <v/>
      </c>
      <c r="AY381" s="41" t="str">
        <f t="shared" ref="AY381:AZ430" si="1351">IF(IF(J$67=K$67,AND($C381&gt;=MIN(J$68,K$68),$C381&lt;=MAX(J$68,K$68)),AND(Z381&gt;=MIN(J$67,K$67),Z381&lt;=MAX(J$67,K$67))),Z381,"")</f>
        <v/>
      </c>
      <c r="AZ381" s="41">
        <f t="shared" si="1351"/>
        <v>70.21337747711226</v>
      </c>
      <c r="BA381" s="53"/>
      <c r="BB381" s="147" cm="1">
        <f t="array" ref="BB381:BE381">IFERROR(_xlfn._xlws.SORT(_xlfn.UNIQUE(_xlfn._xlws.FILTER($AC381:$AZ381,ISNUMBER($AC381:$AZ381)),TRUE),,,TRUE),"")</f>
        <v>-746.28320345061388</v>
      </c>
      <c r="BC381" s="51">
        <v>70.21337747711226</v>
      </c>
      <c r="BD381" s="51">
        <v>479.97515003968925</v>
      </c>
      <c r="BE381" s="51">
        <v>687.03038612170587</v>
      </c>
      <c r="BF381" s="51"/>
      <c r="BG381" s="51"/>
      <c r="BH381" s="51"/>
      <c r="BI381" s="51"/>
      <c r="BJ381" s="51">
        <f t="shared" si="1127"/>
        <v>333.74517151733494</v>
      </c>
      <c r="BK381" s="51">
        <f t="shared" si="1086"/>
        <v>333.74517151733494</v>
      </c>
      <c r="BL381" s="51">
        <f t="shared" si="1086"/>
        <v>333.74517151733494</v>
      </c>
      <c r="BM381" s="51">
        <f t="shared" si="1086"/>
        <v>333.74517151733494</v>
      </c>
      <c r="BN381" s="51" t="str">
        <f t="shared" ref="BN381:BQ430" si="1352">IF(ISNUMBER(BF381),$C381,"")</f>
        <v/>
      </c>
      <c r="BO381" s="51" t="str">
        <f t="shared" si="1352"/>
        <v/>
      </c>
      <c r="BP381" s="51" t="str">
        <f t="shared" si="1352"/>
        <v/>
      </c>
      <c r="BQ381" s="148" t="str">
        <f t="shared" si="1352"/>
        <v/>
      </c>
      <c r="BR381" s="170">
        <f t="shared" si="1100"/>
        <v>4</v>
      </c>
      <c r="BS381" s="172">
        <f t="shared" si="1101"/>
        <v>816.4965809277262</v>
      </c>
      <c r="BT381" s="172" t="str">
        <f t="shared" si="1087"/>
        <v>hole</v>
      </c>
      <c r="BU381" s="172">
        <f t="shared" si="1087"/>
        <v>207.05523608201662</v>
      </c>
      <c r="BV381" s="172">
        <f t="shared" si="1087"/>
        <v>0</v>
      </c>
      <c r="BW381" s="172">
        <f t="shared" si="1087"/>
        <v>0</v>
      </c>
      <c r="BX381" s="172">
        <f t="shared" si="1087"/>
        <v>0</v>
      </c>
      <c r="BY381" s="173">
        <f t="shared" si="1087"/>
        <v>0</v>
      </c>
      <c r="BZ381" s="123" cm="1">
        <f t="array" ref="BZ381">IF(ISEVEN(BR381),SUM(BS381:BY381),SUM(ABS(BS381:BY381)))</f>
        <v>1023.5518170097428</v>
      </c>
      <c r="CA381" s="112">
        <f t="shared" si="1102"/>
        <v>10885.005237599116</v>
      </c>
      <c r="CB381" s="126">
        <f t="shared" si="1103"/>
        <v>-338.03491298675078</v>
      </c>
      <c r="CC381" s="41">
        <f t="shared" si="1088"/>
        <v>0</v>
      </c>
      <c r="CD381" s="41">
        <f t="shared" si="1088"/>
        <v>583.50276808069759</v>
      </c>
      <c r="CE381" s="41">
        <f t="shared" si="1088"/>
        <v>0</v>
      </c>
      <c r="CF381" s="41">
        <f t="shared" si="1088"/>
        <v>0</v>
      </c>
      <c r="CG381" s="41">
        <f t="shared" si="1088"/>
        <v>0</v>
      </c>
      <c r="CH381" s="112">
        <f t="shared" si="1088"/>
        <v>0</v>
      </c>
      <c r="CI381" s="196">
        <f t="shared" si="1104"/>
        <v>-151.61621005353285</v>
      </c>
      <c r="CJ381" s="2">
        <f t="shared" si="1105"/>
        <v>333.74517151733494</v>
      </c>
      <c r="CK381" s="200">
        <f t="shared" ref="CK381" si="1353">(CI381-xc)*COS(RADIANS(p)) + (CJ381-yc)*SIN(RADIANS(p))</f>
        <v>-60.07040637508203</v>
      </c>
      <c r="CL381" s="201">
        <f t="shared" ref="CL381:CL398" si="1354">-(CI381-xc)*SIN(RADIANS(p)) +(CJ381-yc)*COS(RADIANS(p))</f>
        <v>361.61424327598712</v>
      </c>
      <c r="CN381" s="126">
        <f t="shared" ref="CN381:CN398" si="1355">+C381-yc</f>
        <v>333.74517151733494</v>
      </c>
      <c r="CO381" s="50">
        <f t="shared" si="1109"/>
        <v>3.5094289747486119E-3</v>
      </c>
      <c r="CP381" s="40">
        <f t="shared" si="1110"/>
        <v>25.5</v>
      </c>
      <c r="CQ381" s="41">
        <f t="shared" si="1111"/>
        <v>277567.63355877745</v>
      </c>
      <c r="CR381" s="41">
        <f t="shared" ref="CR381:CR429" si="1356">+CQ381*COS(RADIANS(p))</f>
        <v>268109.74579636345</v>
      </c>
      <c r="CS381" s="41">
        <f t="shared" ref="CS381:CS429" si="1357">+CQ381*SIN(RADIANS(p))</f>
        <v>71839.789869049171</v>
      </c>
      <c r="CT381" s="41">
        <f t="shared" si="1114"/>
        <v>96952302.841069236</v>
      </c>
      <c r="CU381" s="112">
        <f t="shared" si="1115"/>
        <v>-4315445.3713342845</v>
      </c>
    </row>
    <row r="382" spans="2:99" x14ac:dyDescent="0.25">
      <c r="B382" s="129">
        <v>38</v>
      </c>
      <c r="C382" s="114">
        <f>+$D$77-(B382-0.5)*$G$337</f>
        <v>323.11062907726665</v>
      </c>
      <c r="D382" s="41">
        <f t="shared" si="1121"/>
        <v>-1112.3566989118631</v>
      </c>
      <c r="E382" s="41">
        <f t="shared" si="1121"/>
        <v>1066.7015707016915</v>
      </c>
      <c r="F382" s="41">
        <f t="shared" si="1121"/>
        <v>689.8799031803967</v>
      </c>
      <c r="G382" s="41">
        <f t="shared" si="1121"/>
        <v>1125.5190767426741</v>
      </c>
      <c r="H382" s="41">
        <f t="shared" si="1346"/>
        <v>3524.0872672756659</v>
      </c>
      <c r="I382" s="41">
        <f t="shared" si="1346"/>
        <v>-2185.9896227564268</v>
      </c>
      <c r="J382" s="41">
        <f t="shared" si="1346"/>
        <v>-863.03436743472787</v>
      </c>
      <c r="K382" s="121">
        <f t="shared" si="1346"/>
        <v>-752.42305939109576</v>
      </c>
      <c r="L382" s="126">
        <f t="shared" si="1122"/>
        <v>-339.61603788060836</v>
      </c>
      <c r="M382" s="41">
        <f t="shared" si="1122"/>
        <v>-347.51199167140339</v>
      </c>
      <c r="N382" s="41">
        <f t="shared" si="1122"/>
        <v>-241.86865918867807</v>
      </c>
      <c r="O382" s="41">
        <f t="shared" si="1122"/>
        <v>309.02249581494817</v>
      </c>
      <c r="P382" s="41">
        <f t="shared" si="1347"/>
        <v>2751.3466062444104</v>
      </c>
      <c r="Q382" s="41">
        <f t="shared" si="1347"/>
        <v>-1761.7255540444989</v>
      </c>
      <c r="R382" s="41">
        <f t="shared" si="1347"/>
        <v>-655.97913135271131</v>
      </c>
      <c r="S382" s="112">
        <f t="shared" si="1347"/>
        <v>-507.47408511277803</v>
      </c>
      <c r="T382" s="123">
        <f t="shared" si="1123"/>
        <v>-339.61603788060813</v>
      </c>
      <c r="U382" s="41">
        <f t="shared" si="1123"/>
        <v>642.43750198976329</v>
      </c>
      <c r="V382" s="41">
        <f t="shared" si="1123"/>
        <v>482.82466709838008</v>
      </c>
      <c r="W382" s="41">
        <f t="shared" si="1123"/>
        <v>880.57010246435652</v>
      </c>
      <c r="X382" s="41">
        <f t="shared" si="1348"/>
        <v>2751.3466062444109</v>
      </c>
      <c r="Y382" s="41">
        <f t="shared" si="1348"/>
        <v>-771.77606038333226</v>
      </c>
      <c r="Z382" s="41">
        <f t="shared" si="1348"/>
        <v>68.714194934346821</v>
      </c>
      <c r="AA382" s="41">
        <f t="shared" si="1348"/>
        <v>64.073521536630338</v>
      </c>
      <c r="AB382" s="53"/>
      <c r="AC382" s="126" t="str">
        <f t="shared" si="1124"/>
        <v/>
      </c>
      <c r="AD382" s="41" t="str">
        <f t="shared" si="1124"/>
        <v/>
      </c>
      <c r="AE382" s="41">
        <f t="shared" si="1124"/>
        <v>689.8799031803967</v>
      </c>
      <c r="AF382" s="41" t="str">
        <f t="shared" si="1124"/>
        <v/>
      </c>
      <c r="AG382" s="41" t="str">
        <f t="shared" si="1349"/>
        <v/>
      </c>
      <c r="AH382" s="41" t="str">
        <f t="shared" si="1349"/>
        <v/>
      </c>
      <c r="AI382" s="41" t="str">
        <f t="shared" si="1349"/>
        <v/>
      </c>
      <c r="AJ382" s="112">
        <f t="shared" si="1349"/>
        <v>-752.42305939109576</v>
      </c>
      <c r="AK382" s="126" t="str">
        <f t="shared" si="1125"/>
        <v/>
      </c>
      <c r="AL382" s="41" t="str">
        <f t="shared" si="1125"/>
        <v/>
      </c>
      <c r="AM382" s="41" t="str">
        <f t="shared" si="1125"/>
        <v/>
      </c>
      <c r="AN382" s="41" t="str">
        <f t="shared" si="1125"/>
        <v/>
      </c>
      <c r="AO382" s="41" t="str">
        <f t="shared" si="1350"/>
        <v/>
      </c>
      <c r="AP382" s="41" t="str">
        <f t="shared" si="1350"/>
        <v/>
      </c>
      <c r="AQ382" s="41" t="str">
        <f t="shared" si="1350"/>
        <v/>
      </c>
      <c r="AR382" s="112" t="str">
        <f t="shared" si="1350"/>
        <v/>
      </c>
      <c r="AS382" s="123" t="str">
        <f t="shared" si="1126"/>
        <v/>
      </c>
      <c r="AT382" s="41" t="str">
        <f t="shared" si="1126"/>
        <v/>
      </c>
      <c r="AU382" s="41">
        <f t="shared" si="1126"/>
        <v>482.82466709838008</v>
      </c>
      <c r="AV382" s="41" t="str">
        <f t="shared" si="1126"/>
        <v/>
      </c>
      <c r="AW382" s="41" t="str">
        <f t="shared" si="1126"/>
        <v/>
      </c>
      <c r="AX382" s="41" t="str">
        <f t="shared" si="1126"/>
        <v/>
      </c>
      <c r="AY382" s="41">
        <f t="shared" si="1351"/>
        <v>68.714194934346821</v>
      </c>
      <c r="AZ382" s="41" t="str">
        <f t="shared" si="1351"/>
        <v/>
      </c>
      <c r="BA382" s="53"/>
      <c r="BB382" s="147" cm="1">
        <f t="array" ref="BB382:BE382">IFERROR(_xlfn._xlws.SORT(_xlfn.UNIQUE(_xlfn._xlws.FILTER($AC382:$AZ382,ISNUMBER($AC382:$AZ382)),TRUE),,,TRUE),"")</f>
        <v>-752.42305939109576</v>
      </c>
      <c r="BC382" s="51">
        <v>68.714194934346821</v>
      </c>
      <c r="BD382" s="51">
        <v>482.82466709838008</v>
      </c>
      <c r="BE382" s="51">
        <v>689.8799031803967</v>
      </c>
      <c r="BF382" s="51"/>
      <c r="BG382" s="51"/>
      <c r="BH382" s="51"/>
      <c r="BI382" s="51"/>
      <c r="BJ382" s="51">
        <f t="shared" si="1127"/>
        <v>323.11062907726665</v>
      </c>
      <c r="BK382" s="51">
        <f t="shared" si="1127"/>
        <v>323.11062907726665</v>
      </c>
      <c r="BL382" s="51">
        <f t="shared" si="1127"/>
        <v>323.11062907726665</v>
      </c>
      <c r="BM382" s="51">
        <f t="shared" si="1127"/>
        <v>323.11062907726665</v>
      </c>
      <c r="BN382" s="51" t="str">
        <f t="shared" si="1352"/>
        <v/>
      </c>
      <c r="BO382" s="51" t="str">
        <f t="shared" si="1352"/>
        <v/>
      </c>
      <c r="BP382" s="51" t="str">
        <f t="shared" si="1352"/>
        <v/>
      </c>
      <c r="BQ382" s="148" t="str">
        <f t="shared" si="1352"/>
        <v/>
      </c>
      <c r="BR382" s="170">
        <f t="shared" si="1100"/>
        <v>4</v>
      </c>
      <c r="BS382" s="172">
        <f t="shared" si="1101"/>
        <v>821.13725432544254</v>
      </c>
      <c r="BT382" s="172" t="str">
        <f t="shared" si="1087"/>
        <v>hole</v>
      </c>
      <c r="BU382" s="172">
        <f t="shared" si="1087"/>
        <v>207.05523608201662</v>
      </c>
      <c r="BV382" s="172">
        <f t="shared" si="1087"/>
        <v>0</v>
      </c>
      <c r="BW382" s="172">
        <f t="shared" si="1087"/>
        <v>0</v>
      </c>
      <c r="BX382" s="172">
        <f t="shared" si="1087"/>
        <v>0</v>
      </c>
      <c r="BY382" s="173">
        <f t="shared" si="1087"/>
        <v>0</v>
      </c>
      <c r="BZ382" s="123" cm="1">
        <f t="array" ref="BZ382">IF(ISEVEN(BR382),SUM(BS382:BY382),SUM(ABS(BS382:BY382)))</f>
        <v>1028.1924904074592</v>
      </c>
      <c r="CA382" s="112">
        <f t="shared" si="1102"/>
        <v>10934.356675797628</v>
      </c>
      <c r="CB382" s="126">
        <f t="shared" si="1103"/>
        <v>-341.85443222837449</v>
      </c>
      <c r="CC382" s="41">
        <f t="shared" si="1088"/>
        <v>0</v>
      </c>
      <c r="CD382" s="41">
        <f t="shared" si="1088"/>
        <v>586.35228513938841</v>
      </c>
      <c r="CE382" s="41">
        <f t="shared" si="1088"/>
        <v>0</v>
      </c>
      <c r="CF382" s="41">
        <f t="shared" si="1088"/>
        <v>0</v>
      </c>
      <c r="CG382" s="41">
        <f t="shared" si="1088"/>
        <v>0</v>
      </c>
      <c r="CH382" s="112">
        <f t="shared" si="1088"/>
        <v>0</v>
      </c>
      <c r="CI382" s="196">
        <f t="shared" si="1104"/>
        <v>-154.93412033100452</v>
      </c>
      <c r="CJ382" s="2">
        <f t="shared" si="1105"/>
        <v>323.11062907726665</v>
      </c>
      <c r="CK382" s="200">
        <f t="shared" ref="CK382" si="1358">(CI382-xc)*COS(RADIANS(p)) + (CJ382-yc)*SIN(RADIANS(p))</f>
        <v>-66.027683720842546</v>
      </c>
      <c r="CL382" s="201">
        <f t="shared" ref="CL382:CL399" si="1359">-(CI382-xc)*SIN(RADIANS(p)) +(CJ382-yc)*COS(RADIANS(p))</f>
        <v>352.20080245210909</v>
      </c>
      <c r="CN382" s="126">
        <f t="shared" ref="CN382:CN399" si="1360">+C382-yc</f>
        <v>323.11062907726665</v>
      </c>
      <c r="CO382" s="50">
        <f t="shared" si="1109"/>
        <v>3.4434289747486127E-3</v>
      </c>
      <c r="CP382" s="40">
        <f t="shared" si="1110"/>
        <v>25.5</v>
      </c>
      <c r="CQ382" s="41">
        <f t="shared" si="1111"/>
        <v>278826.09523283952</v>
      </c>
      <c r="CR382" s="41">
        <f t="shared" ref="CR382:CR430" si="1361">+CQ382*COS(RADIANS(p))</f>
        <v>269325.32642873499</v>
      </c>
      <c r="CS382" s="41">
        <f t="shared" ref="CS382:CS430" si="1362">+CQ382*SIN(RADIANS(p))</f>
        <v>72165.503717828033</v>
      </c>
      <c r="CT382" s="41">
        <f t="shared" si="1114"/>
        <v>94856596.08887668</v>
      </c>
      <c r="CU382" s="112">
        <f t="shared" si="1115"/>
        <v>-4764921.0550360363</v>
      </c>
    </row>
    <row r="383" spans="2:99" x14ac:dyDescent="0.25">
      <c r="B383" s="129">
        <v>39</v>
      </c>
      <c r="C383" s="114">
        <f>+$D$77-(B383-0.5)*$G$337</f>
        <v>312.47608663719836</v>
      </c>
      <c r="D383" s="41">
        <f t="shared" si="1121"/>
        <v>-1152.0453516134455</v>
      </c>
      <c r="E383" s="41">
        <f t="shared" si="1121"/>
        <v>1085.1211385231375</v>
      </c>
      <c r="F383" s="41">
        <f t="shared" si="1121"/>
        <v>692.72942023908752</v>
      </c>
      <c r="G383" s="41">
        <f t="shared" si="1121"/>
        <v>1119.3792208021923</v>
      </c>
      <c r="H383" s="41">
        <f t="shared" si="1346"/>
        <v>3484.3986145740832</v>
      </c>
      <c r="I383" s="41">
        <f t="shared" si="1346"/>
        <v>-2167.5700549349813</v>
      </c>
      <c r="J383" s="41">
        <f t="shared" si="1346"/>
        <v>-860.18485037603705</v>
      </c>
      <c r="K383" s="121">
        <f t="shared" si="1346"/>
        <v>-758.56291533157776</v>
      </c>
      <c r="L383" s="126">
        <f t="shared" si="1122"/>
        <v>-379.30469058219074</v>
      </c>
      <c r="M383" s="41">
        <f t="shared" si="1122"/>
        <v>-329.0924238499577</v>
      </c>
      <c r="N383" s="41">
        <f t="shared" si="1122"/>
        <v>-239.01914212998724</v>
      </c>
      <c r="O383" s="41">
        <f t="shared" si="1122"/>
        <v>302.88263987446629</v>
      </c>
      <c r="P383" s="41">
        <f t="shared" si="1347"/>
        <v>2711.6579535428282</v>
      </c>
      <c r="Q383" s="41">
        <f t="shared" si="1347"/>
        <v>-1743.3059862230534</v>
      </c>
      <c r="R383" s="41">
        <f t="shared" si="1347"/>
        <v>-653.12961429402048</v>
      </c>
      <c r="S383" s="112">
        <f t="shared" si="1347"/>
        <v>-513.61394105325996</v>
      </c>
      <c r="T383" s="123">
        <f t="shared" si="1123"/>
        <v>-379.30469058219046</v>
      </c>
      <c r="U383" s="41">
        <f t="shared" si="1123"/>
        <v>660.85706981120904</v>
      </c>
      <c r="V383" s="41">
        <f t="shared" si="1123"/>
        <v>485.6741841570709</v>
      </c>
      <c r="W383" s="41">
        <f t="shared" si="1123"/>
        <v>874.43024652387464</v>
      </c>
      <c r="X383" s="41">
        <f t="shared" si="1348"/>
        <v>2711.6579535428286</v>
      </c>
      <c r="Y383" s="41">
        <f t="shared" si="1348"/>
        <v>-753.35649256188663</v>
      </c>
      <c r="Z383" s="41">
        <f t="shared" si="1348"/>
        <v>71.563711993037614</v>
      </c>
      <c r="AA383" s="41">
        <f t="shared" si="1348"/>
        <v>57.933665596148415</v>
      </c>
      <c r="AB383" s="53"/>
      <c r="AC383" s="126" t="str">
        <f t="shared" si="1124"/>
        <v/>
      </c>
      <c r="AD383" s="41" t="str">
        <f t="shared" si="1124"/>
        <v/>
      </c>
      <c r="AE383" s="41">
        <f t="shared" si="1124"/>
        <v>692.72942023908752</v>
      </c>
      <c r="AF383" s="41" t="str">
        <f t="shared" si="1124"/>
        <v/>
      </c>
      <c r="AG383" s="41" t="str">
        <f t="shared" si="1349"/>
        <v/>
      </c>
      <c r="AH383" s="41" t="str">
        <f t="shared" si="1349"/>
        <v/>
      </c>
      <c r="AI383" s="41" t="str">
        <f t="shared" si="1349"/>
        <v/>
      </c>
      <c r="AJ383" s="112">
        <f t="shared" si="1349"/>
        <v>-758.56291533157776</v>
      </c>
      <c r="AK383" s="126">
        <f t="shared" si="1125"/>
        <v>-379.30469058219074</v>
      </c>
      <c r="AL383" s="41">
        <f t="shared" si="1125"/>
        <v>-329.0924238499577</v>
      </c>
      <c r="AM383" s="41" t="str">
        <f t="shared" si="1125"/>
        <v/>
      </c>
      <c r="AN383" s="41" t="str">
        <f t="shared" si="1125"/>
        <v/>
      </c>
      <c r="AO383" s="41" t="str">
        <f t="shared" si="1350"/>
        <v/>
      </c>
      <c r="AP383" s="41" t="str">
        <f t="shared" si="1350"/>
        <v/>
      </c>
      <c r="AQ383" s="41" t="str">
        <f t="shared" si="1350"/>
        <v/>
      </c>
      <c r="AR383" s="112" t="str">
        <f t="shared" si="1350"/>
        <v/>
      </c>
      <c r="AS383" s="123" t="str">
        <f t="shared" si="1126"/>
        <v/>
      </c>
      <c r="AT383" s="41" t="str">
        <f t="shared" si="1126"/>
        <v/>
      </c>
      <c r="AU383" s="41">
        <f t="shared" si="1126"/>
        <v>485.6741841570709</v>
      </c>
      <c r="AV383" s="41" t="str">
        <f t="shared" si="1126"/>
        <v/>
      </c>
      <c r="AW383" s="41" t="str">
        <f t="shared" si="1126"/>
        <v/>
      </c>
      <c r="AX383" s="41" t="str">
        <f t="shared" si="1126"/>
        <v/>
      </c>
      <c r="AY383" s="41">
        <f t="shared" si="1351"/>
        <v>71.563711993037614</v>
      </c>
      <c r="AZ383" s="41" t="str">
        <f t="shared" si="1351"/>
        <v/>
      </c>
      <c r="BA383" s="53"/>
      <c r="BB383" s="147" cm="1">
        <f t="array" ref="BB383:BG383">IFERROR(_xlfn._xlws.SORT(_xlfn.UNIQUE(_xlfn._xlws.FILTER($AC383:$AZ383,ISNUMBER($AC383:$AZ383)),TRUE),,,TRUE),"")</f>
        <v>-758.56291533157776</v>
      </c>
      <c r="BC383" s="51">
        <v>-379.30469058219074</v>
      </c>
      <c r="BD383" s="51">
        <v>-329.0924238499577</v>
      </c>
      <c r="BE383" s="51">
        <v>71.563711993037614</v>
      </c>
      <c r="BF383" s="51">
        <v>485.6741841570709</v>
      </c>
      <c r="BG383" s="51">
        <v>692.72942023908752</v>
      </c>
      <c r="BH383" s="51"/>
      <c r="BI383" s="51"/>
      <c r="BJ383" s="51">
        <f t="shared" si="1127"/>
        <v>312.47608663719836</v>
      </c>
      <c r="BK383" s="51">
        <f t="shared" si="1127"/>
        <v>312.47608663719836</v>
      </c>
      <c r="BL383" s="51">
        <f t="shared" si="1127"/>
        <v>312.47608663719836</v>
      </c>
      <c r="BM383" s="51">
        <f t="shared" si="1127"/>
        <v>312.47608663719836</v>
      </c>
      <c r="BN383" s="51">
        <f t="shared" si="1352"/>
        <v>312.47608663719836</v>
      </c>
      <c r="BO383" s="51">
        <f t="shared" si="1352"/>
        <v>312.47608663719836</v>
      </c>
      <c r="BP383" s="51" t="str">
        <f t="shared" si="1352"/>
        <v/>
      </c>
      <c r="BQ383" s="148" t="str">
        <f t="shared" si="1352"/>
        <v/>
      </c>
      <c r="BR383" s="170">
        <f t="shared" si="1100"/>
        <v>6</v>
      </c>
      <c r="BS383" s="172">
        <f t="shared" si="1101"/>
        <v>379.25822474938701</v>
      </c>
      <c r="BT383" s="172" t="str">
        <f t="shared" si="1087"/>
        <v>hole</v>
      </c>
      <c r="BU383" s="172">
        <f t="shared" si="1087"/>
        <v>400.6561358429953</v>
      </c>
      <c r="BV383" s="172" t="str">
        <f t="shared" si="1087"/>
        <v>hole</v>
      </c>
      <c r="BW383" s="172">
        <f t="shared" si="1087"/>
        <v>207.05523608201662</v>
      </c>
      <c r="BX383" s="172">
        <f t="shared" si="1087"/>
        <v>0</v>
      </c>
      <c r="BY383" s="173">
        <f t="shared" si="1087"/>
        <v>0</v>
      </c>
      <c r="BZ383" s="123" cm="1">
        <f t="array" ref="BZ383">IF(ISEVEN(BR383),SUM(BS383:BY383),SUM(ABS(BS383:BY383)))</f>
        <v>986.96959667439887</v>
      </c>
      <c r="CA383" s="112">
        <f t="shared" si="1102"/>
        <v>10495.970062890974</v>
      </c>
      <c r="CB383" s="126">
        <f t="shared" si="1103"/>
        <v>-568.93380295688428</v>
      </c>
      <c r="CC383" s="41">
        <f t="shared" si="1088"/>
        <v>0</v>
      </c>
      <c r="CD383" s="41">
        <f t="shared" si="1088"/>
        <v>-128.76435592846005</v>
      </c>
      <c r="CE383" s="41">
        <f t="shared" si="1088"/>
        <v>0</v>
      </c>
      <c r="CF383" s="41">
        <f t="shared" si="1088"/>
        <v>589.20180219807924</v>
      </c>
      <c r="CG383" s="41">
        <f t="shared" si="1088"/>
        <v>0</v>
      </c>
      <c r="CH383" s="112">
        <f t="shared" si="1088"/>
        <v>0</v>
      </c>
      <c r="CI383" s="196">
        <f t="shared" si="1104"/>
        <v>-147.28491700827695</v>
      </c>
      <c r="CJ383" s="2">
        <f t="shared" si="1105"/>
        <v>312.47608663719836</v>
      </c>
      <c r="CK383" s="200">
        <f t="shared" ref="CK383" si="1363">(CI383-xc)*COS(RADIANS(p)) + (CJ383-yc)*SIN(RADIANS(p))</f>
        <v>-61.39154280032453</v>
      </c>
      <c r="CL383" s="201">
        <f t="shared" ref="CL383:CL400" si="1364">-(CI383-xc)*SIN(RADIANS(p)) +(CJ383-yc)*COS(RADIANS(p))</f>
        <v>339.94886375869658</v>
      </c>
      <c r="CN383" s="126">
        <f t="shared" ref="CN383:CN400" si="1365">+C383-yc</f>
        <v>312.47608663719836</v>
      </c>
      <c r="CO383" s="50">
        <f t="shared" si="1109"/>
        <v>3.3774289747486121E-3</v>
      </c>
      <c r="CP383" s="40">
        <f t="shared" si="1110"/>
        <v>25.5</v>
      </c>
      <c r="CQ383" s="41">
        <f t="shared" si="1111"/>
        <v>267647.23660371982</v>
      </c>
      <c r="CR383" s="41">
        <f t="shared" ref="CR383:CR431" si="1366">+CQ383*COS(RADIANS(p))</f>
        <v>258527.37817043383</v>
      </c>
      <c r="CS383" s="41">
        <f t="shared" ref="CS383:CS431" si="1367">+CQ383*SIN(RADIANS(p))</f>
        <v>69272.202202103203</v>
      </c>
      <c r="CT383" s="41">
        <f t="shared" si="1114"/>
        <v>87886088.459553838</v>
      </c>
      <c r="CU383" s="112">
        <f t="shared" si="1115"/>
        <v>-4252727.3663631538</v>
      </c>
    </row>
    <row r="384" spans="2:99" x14ac:dyDescent="0.25">
      <c r="B384" s="129">
        <v>40</v>
      </c>
      <c r="C384" s="114">
        <f>+$D$77-(B384-0.5)*$G$337</f>
        <v>301.84154419713008</v>
      </c>
      <c r="D384" s="41">
        <f t="shared" si="1121"/>
        <v>-1191.7340043150277</v>
      </c>
      <c r="E384" s="41">
        <f t="shared" si="1121"/>
        <v>1103.5407063445832</v>
      </c>
      <c r="F384" s="41">
        <f t="shared" si="1121"/>
        <v>695.57893729777823</v>
      </c>
      <c r="G384" s="41">
        <f t="shared" si="1121"/>
        <v>1113.2393648617103</v>
      </c>
      <c r="H384" s="41">
        <f t="shared" si="1346"/>
        <v>3444.709961872501</v>
      </c>
      <c r="I384" s="41">
        <f t="shared" si="1346"/>
        <v>-2149.1504871135353</v>
      </c>
      <c r="J384" s="41">
        <f t="shared" si="1346"/>
        <v>-857.33533331734645</v>
      </c>
      <c r="K384" s="121">
        <f t="shared" si="1346"/>
        <v>-764.70277127205964</v>
      </c>
      <c r="L384" s="126">
        <f t="shared" si="1122"/>
        <v>-418.99334328377313</v>
      </c>
      <c r="M384" s="41">
        <f t="shared" si="1122"/>
        <v>-310.67285602851183</v>
      </c>
      <c r="N384" s="41">
        <f t="shared" si="1122"/>
        <v>-236.16962507129645</v>
      </c>
      <c r="O384" s="41">
        <f t="shared" si="1122"/>
        <v>296.74278393398441</v>
      </c>
      <c r="P384" s="41">
        <f t="shared" si="1347"/>
        <v>2671.9693008412455</v>
      </c>
      <c r="Q384" s="41">
        <f t="shared" si="1347"/>
        <v>-1724.8864184016077</v>
      </c>
      <c r="R384" s="41">
        <f t="shared" si="1347"/>
        <v>-650.28009723532978</v>
      </c>
      <c r="S384" s="112">
        <f t="shared" si="1347"/>
        <v>-519.75379699374196</v>
      </c>
      <c r="T384" s="123">
        <f t="shared" si="1123"/>
        <v>-418.99334328377284</v>
      </c>
      <c r="U384" s="41">
        <f t="shared" si="1123"/>
        <v>679.27663763265491</v>
      </c>
      <c r="V384" s="41">
        <f t="shared" si="1123"/>
        <v>488.52370121576166</v>
      </c>
      <c r="W384" s="41">
        <f t="shared" si="1123"/>
        <v>868.29039058339254</v>
      </c>
      <c r="X384" s="41">
        <f t="shared" si="1348"/>
        <v>2671.9693008412464</v>
      </c>
      <c r="Y384" s="41">
        <f t="shared" si="1348"/>
        <v>-734.93692474044076</v>
      </c>
      <c r="Z384" s="41">
        <f t="shared" si="1348"/>
        <v>74.413229051728422</v>
      </c>
      <c r="AA384" s="41">
        <f t="shared" si="1348"/>
        <v>51.793809655666486</v>
      </c>
      <c r="AB384" s="53"/>
      <c r="AC384" s="126" t="str">
        <f t="shared" si="1124"/>
        <v/>
      </c>
      <c r="AD384" s="41" t="str">
        <f t="shared" si="1124"/>
        <v/>
      </c>
      <c r="AE384" s="41">
        <f t="shared" si="1124"/>
        <v>695.57893729777823</v>
      </c>
      <c r="AF384" s="41" t="str">
        <f t="shared" si="1124"/>
        <v/>
      </c>
      <c r="AG384" s="41" t="str">
        <f t="shared" si="1349"/>
        <v/>
      </c>
      <c r="AH384" s="41" t="str">
        <f t="shared" si="1349"/>
        <v/>
      </c>
      <c r="AI384" s="41" t="str">
        <f t="shared" si="1349"/>
        <v/>
      </c>
      <c r="AJ384" s="112">
        <f t="shared" si="1349"/>
        <v>-764.70277127205964</v>
      </c>
      <c r="AK384" s="126">
        <f t="shared" si="1125"/>
        <v>-418.99334328377313</v>
      </c>
      <c r="AL384" s="41">
        <f t="shared" si="1125"/>
        <v>-310.67285602851183</v>
      </c>
      <c r="AM384" s="41" t="str">
        <f t="shared" si="1125"/>
        <v/>
      </c>
      <c r="AN384" s="41" t="str">
        <f t="shared" si="1125"/>
        <v/>
      </c>
      <c r="AO384" s="41" t="str">
        <f t="shared" si="1350"/>
        <v/>
      </c>
      <c r="AP384" s="41" t="str">
        <f t="shared" si="1350"/>
        <v/>
      </c>
      <c r="AQ384" s="41" t="str">
        <f t="shared" si="1350"/>
        <v/>
      </c>
      <c r="AR384" s="112" t="str">
        <f t="shared" si="1350"/>
        <v/>
      </c>
      <c r="AS384" s="123" t="str">
        <f t="shared" si="1126"/>
        <v/>
      </c>
      <c r="AT384" s="41" t="str">
        <f t="shared" si="1126"/>
        <v/>
      </c>
      <c r="AU384" s="41">
        <f t="shared" si="1126"/>
        <v>488.52370121576166</v>
      </c>
      <c r="AV384" s="41" t="str">
        <f t="shared" si="1126"/>
        <v/>
      </c>
      <c r="AW384" s="41" t="str">
        <f t="shared" si="1126"/>
        <v/>
      </c>
      <c r="AX384" s="41" t="str">
        <f t="shared" si="1126"/>
        <v/>
      </c>
      <c r="AY384" s="41">
        <f t="shared" si="1351"/>
        <v>74.413229051728422</v>
      </c>
      <c r="AZ384" s="41" t="str">
        <f t="shared" si="1351"/>
        <v/>
      </c>
      <c r="BA384" s="53"/>
      <c r="BB384" s="147" cm="1">
        <f t="array" ref="BB384:BG384">IFERROR(_xlfn._xlws.SORT(_xlfn.UNIQUE(_xlfn._xlws.FILTER($AC384:$AZ384,ISNUMBER($AC384:$AZ384)),TRUE),,,TRUE),"")</f>
        <v>-764.70277127205964</v>
      </c>
      <c r="BC384" s="51">
        <v>-418.99334328377313</v>
      </c>
      <c r="BD384" s="51">
        <v>-310.67285602851183</v>
      </c>
      <c r="BE384" s="51">
        <v>74.413229051728422</v>
      </c>
      <c r="BF384" s="51">
        <v>488.52370121576166</v>
      </c>
      <c r="BG384" s="51">
        <v>695.57893729777823</v>
      </c>
      <c r="BH384" s="51"/>
      <c r="BI384" s="51"/>
      <c r="BJ384" s="51">
        <f t="shared" si="1127"/>
        <v>301.84154419713008</v>
      </c>
      <c r="BK384" s="51">
        <f t="shared" si="1127"/>
        <v>301.84154419713008</v>
      </c>
      <c r="BL384" s="51">
        <f t="shared" si="1127"/>
        <v>301.84154419713008</v>
      </c>
      <c r="BM384" s="51">
        <f t="shared" si="1127"/>
        <v>301.84154419713008</v>
      </c>
      <c r="BN384" s="51">
        <f t="shared" si="1352"/>
        <v>301.84154419713008</v>
      </c>
      <c r="BO384" s="51">
        <f t="shared" si="1352"/>
        <v>301.84154419713008</v>
      </c>
      <c r="BP384" s="51" t="str">
        <f t="shared" si="1352"/>
        <v/>
      </c>
      <c r="BQ384" s="148" t="str">
        <f t="shared" si="1352"/>
        <v/>
      </c>
      <c r="BR384" s="170">
        <f t="shared" si="1100"/>
        <v>6</v>
      </c>
      <c r="BS384" s="172">
        <f t="shared" si="1101"/>
        <v>345.70942798828651</v>
      </c>
      <c r="BT384" s="172" t="str">
        <f t="shared" si="1087"/>
        <v>hole</v>
      </c>
      <c r="BU384" s="172">
        <f t="shared" si="1087"/>
        <v>385.08608508024025</v>
      </c>
      <c r="BV384" s="172" t="str">
        <f t="shared" si="1087"/>
        <v>hole</v>
      </c>
      <c r="BW384" s="172">
        <f t="shared" si="1087"/>
        <v>207.05523608201656</v>
      </c>
      <c r="BX384" s="172">
        <f t="shared" si="1087"/>
        <v>0</v>
      </c>
      <c r="BY384" s="173">
        <f t="shared" si="1087"/>
        <v>0</v>
      </c>
      <c r="BZ384" s="123" cm="1">
        <f t="array" ref="BZ384">IF(ISEVEN(BR384),SUM(BS384:BY384),SUM(ABS(BS384:BY384)))</f>
        <v>937.85074915054338</v>
      </c>
      <c r="CA384" s="112">
        <f t="shared" si="1102"/>
        <v>9973.6135942912897</v>
      </c>
      <c r="CB384" s="126">
        <f t="shared" si="1103"/>
        <v>-591.84805727791638</v>
      </c>
      <c r="CC384" s="41">
        <f t="shared" si="1088"/>
        <v>0</v>
      </c>
      <c r="CD384" s="41">
        <f t="shared" si="1088"/>
        <v>-118.1298134883917</v>
      </c>
      <c r="CE384" s="41">
        <f t="shared" si="1088"/>
        <v>0</v>
      </c>
      <c r="CF384" s="41">
        <f t="shared" si="1088"/>
        <v>592.05131925676994</v>
      </c>
      <c r="CG384" s="41">
        <f t="shared" si="1088"/>
        <v>0</v>
      </c>
      <c r="CH384" s="112">
        <f t="shared" si="1088"/>
        <v>0</v>
      </c>
      <c r="CI384" s="196">
        <f t="shared" si="1104"/>
        <v>-135.96009298829603</v>
      </c>
      <c r="CJ384" s="2">
        <f t="shared" si="1105"/>
        <v>301.84154419713008</v>
      </c>
      <c r="CK384" s="200">
        <f t="shared" ref="CK384" si="1368">(CI384-xc)*COS(RADIANS(p)) + (CJ384-yc)*SIN(RADIANS(p))</f>
        <v>-53.205024920686895</v>
      </c>
      <c r="CL384" s="201">
        <f t="shared" ref="CL384:CL401" si="1369">-(CI384-xc)*SIN(RADIANS(p)) +(CJ384-yc)*COS(RADIANS(p))</f>
        <v>326.74560442626188</v>
      </c>
      <c r="CN384" s="126">
        <f t="shared" ref="CN384:CN401" si="1370">+C384-yc</f>
        <v>301.84154419713008</v>
      </c>
      <c r="CO384" s="50">
        <f t="shared" si="1109"/>
        <v>3.3114289747486125E-3</v>
      </c>
      <c r="CP384" s="40">
        <f t="shared" si="1110"/>
        <v>25.5</v>
      </c>
      <c r="CQ384" s="41">
        <f t="shared" si="1111"/>
        <v>254327.1466544279</v>
      </c>
      <c r="CR384" s="41">
        <f t="shared" ref="CR384:CR432" si="1371">+CQ384*COS(RADIANS(p))</f>
        <v>245661.15927991932</v>
      </c>
      <c r="CS384" s="41">
        <f t="shared" ref="CS384:CS432" si="1372">+CQ384*SIN(RADIANS(p))</f>
        <v>65824.709240747776</v>
      </c>
      <c r="CT384" s="41">
        <f t="shared" si="1114"/>
        <v>80268703.972973436</v>
      </c>
      <c r="CU384" s="112">
        <f t="shared" si="1115"/>
        <v>-3502205.2955509545</v>
      </c>
    </row>
    <row r="385" spans="2:99" x14ac:dyDescent="0.25">
      <c r="B385" s="129">
        <v>41</v>
      </c>
      <c r="C385" s="114">
        <f>+$D$77-(B385-0.5)*$G$337</f>
        <v>291.20700175706179</v>
      </c>
      <c r="D385" s="41">
        <f t="shared" si="1121"/>
        <v>-1231.4226570166102</v>
      </c>
      <c r="E385" s="41">
        <f t="shared" si="1121"/>
        <v>1121.9602741660292</v>
      </c>
      <c r="F385" s="41">
        <f t="shared" si="1121"/>
        <v>698.42845435646905</v>
      </c>
      <c r="G385" s="41">
        <f t="shared" si="1121"/>
        <v>1107.0995089212286</v>
      </c>
      <c r="H385" s="41">
        <f t="shared" si="1346"/>
        <v>3405.0213091709184</v>
      </c>
      <c r="I385" s="41">
        <f t="shared" si="1346"/>
        <v>-2130.7309192920893</v>
      </c>
      <c r="J385" s="41">
        <f t="shared" si="1346"/>
        <v>-854.48581625865552</v>
      </c>
      <c r="K385" s="121">
        <f t="shared" si="1346"/>
        <v>-770.84262721254152</v>
      </c>
      <c r="L385" s="126">
        <f t="shared" si="1122"/>
        <v>-458.68199598535546</v>
      </c>
      <c r="M385" s="41">
        <f t="shared" si="1122"/>
        <v>-292.25328820706602</v>
      </c>
      <c r="N385" s="41">
        <f t="shared" si="1122"/>
        <v>-233.32010801260566</v>
      </c>
      <c r="O385" s="41">
        <f t="shared" si="1122"/>
        <v>290.60292799350248</v>
      </c>
      <c r="P385" s="41">
        <f t="shared" si="1347"/>
        <v>2632.2806481396633</v>
      </c>
      <c r="Q385" s="41">
        <f t="shared" si="1347"/>
        <v>-1706.4668505801617</v>
      </c>
      <c r="R385" s="41">
        <f t="shared" si="1347"/>
        <v>-647.43058017663884</v>
      </c>
      <c r="S385" s="112">
        <f t="shared" si="1347"/>
        <v>-525.89365293422384</v>
      </c>
      <c r="T385" s="123">
        <f t="shared" si="1123"/>
        <v>-458.68199598535523</v>
      </c>
      <c r="U385" s="41">
        <f t="shared" si="1123"/>
        <v>697.69620545410066</v>
      </c>
      <c r="V385" s="41">
        <f t="shared" si="1123"/>
        <v>491.37321827445248</v>
      </c>
      <c r="W385" s="41">
        <f t="shared" si="1123"/>
        <v>862.15053464291066</v>
      </c>
      <c r="X385" s="41">
        <f t="shared" si="1348"/>
        <v>2632.2806481396638</v>
      </c>
      <c r="Y385" s="41">
        <f t="shared" si="1348"/>
        <v>-716.51735691899489</v>
      </c>
      <c r="Z385" s="41">
        <f t="shared" si="1348"/>
        <v>77.262746110419215</v>
      </c>
      <c r="AA385" s="41">
        <f t="shared" si="1348"/>
        <v>45.653953715184564</v>
      </c>
      <c r="AB385" s="53"/>
      <c r="AC385" s="126" t="str">
        <f t="shared" si="1124"/>
        <v/>
      </c>
      <c r="AD385" s="41" t="str">
        <f t="shared" si="1124"/>
        <v/>
      </c>
      <c r="AE385" s="41">
        <f t="shared" si="1124"/>
        <v>698.42845435646905</v>
      </c>
      <c r="AF385" s="41" t="str">
        <f t="shared" si="1124"/>
        <v/>
      </c>
      <c r="AG385" s="41" t="str">
        <f t="shared" si="1349"/>
        <v/>
      </c>
      <c r="AH385" s="41" t="str">
        <f t="shared" si="1349"/>
        <v/>
      </c>
      <c r="AI385" s="41" t="str">
        <f t="shared" si="1349"/>
        <v/>
      </c>
      <c r="AJ385" s="112">
        <f t="shared" si="1349"/>
        <v>-770.84262721254152</v>
      </c>
      <c r="AK385" s="126">
        <f t="shared" si="1125"/>
        <v>-458.68199598535546</v>
      </c>
      <c r="AL385" s="41">
        <f t="shared" si="1125"/>
        <v>-292.25328820706602</v>
      </c>
      <c r="AM385" s="41" t="str">
        <f t="shared" si="1125"/>
        <v/>
      </c>
      <c r="AN385" s="41" t="str">
        <f t="shared" si="1125"/>
        <v/>
      </c>
      <c r="AO385" s="41" t="str">
        <f t="shared" si="1350"/>
        <v/>
      </c>
      <c r="AP385" s="41" t="str">
        <f t="shared" si="1350"/>
        <v/>
      </c>
      <c r="AQ385" s="41" t="str">
        <f t="shared" si="1350"/>
        <v/>
      </c>
      <c r="AR385" s="112" t="str">
        <f t="shared" si="1350"/>
        <v/>
      </c>
      <c r="AS385" s="123" t="str">
        <f t="shared" si="1126"/>
        <v/>
      </c>
      <c r="AT385" s="41" t="str">
        <f t="shared" si="1126"/>
        <v/>
      </c>
      <c r="AU385" s="41">
        <f t="shared" si="1126"/>
        <v>491.37321827445248</v>
      </c>
      <c r="AV385" s="41" t="str">
        <f t="shared" si="1126"/>
        <v/>
      </c>
      <c r="AW385" s="41" t="str">
        <f t="shared" si="1126"/>
        <v/>
      </c>
      <c r="AX385" s="41" t="str">
        <f t="shared" si="1126"/>
        <v/>
      </c>
      <c r="AY385" s="41">
        <f t="shared" si="1351"/>
        <v>77.262746110419215</v>
      </c>
      <c r="AZ385" s="41" t="str">
        <f t="shared" si="1351"/>
        <v/>
      </c>
      <c r="BA385" s="53"/>
      <c r="BB385" s="147" cm="1">
        <f t="array" ref="BB385:BG385">IFERROR(_xlfn._xlws.SORT(_xlfn.UNIQUE(_xlfn._xlws.FILTER($AC385:$AZ385,ISNUMBER($AC385:$AZ385)),TRUE),,,TRUE),"")</f>
        <v>-770.84262721254152</v>
      </c>
      <c r="BC385" s="51">
        <v>-458.68199598535546</v>
      </c>
      <c r="BD385" s="51">
        <v>-292.25328820706602</v>
      </c>
      <c r="BE385" s="51">
        <v>77.262746110419215</v>
      </c>
      <c r="BF385" s="51">
        <v>491.37321827445248</v>
      </c>
      <c r="BG385" s="51">
        <v>698.42845435646905</v>
      </c>
      <c r="BH385" s="51"/>
      <c r="BI385" s="51"/>
      <c r="BJ385" s="51">
        <f t="shared" si="1127"/>
        <v>291.20700175706179</v>
      </c>
      <c r="BK385" s="51">
        <f t="shared" si="1127"/>
        <v>291.20700175706179</v>
      </c>
      <c r="BL385" s="51">
        <f t="shared" si="1127"/>
        <v>291.20700175706179</v>
      </c>
      <c r="BM385" s="51">
        <f t="shared" si="1127"/>
        <v>291.20700175706179</v>
      </c>
      <c r="BN385" s="51">
        <f t="shared" si="1352"/>
        <v>291.20700175706179</v>
      </c>
      <c r="BO385" s="51">
        <f t="shared" si="1352"/>
        <v>291.20700175706179</v>
      </c>
      <c r="BP385" s="51" t="str">
        <f t="shared" si="1352"/>
        <v/>
      </c>
      <c r="BQ385" s="148" t="str">
        <f t="shared" si="1352"/>
        <v/>
      </c>
      <c r="BR385" s="170">
        <f t="shared" si="1100"/>
        <v>6</v>
      </c>
      <c r="BS385" s="172">
        <f t="shared" si="1101"/>
        <v>312.16063122718606</v>
      </c>
      <c r="BT385" s="172" t="str">
        <f t="shared" si="1087"/>
        <v>hole</v>
      </c>
      <c r="BU385" s="172">
        <f t="shared" si="1087"/>
        <v>369.51603431748526</v>
      </c>
      <c r="BV385" s="172" t="str">
        <f t="shared" si="1087"/>
        <v>hole</v>
      </c>
      <c r="BW385" s="172">
        <f t="shared" si="1087"/>
        <v>207.05523608201656</v>
      </c>
      <c r="BX385" s="172">
        <f t="shared" si="1087"/>
        <v>0</v>
      </c>
      <c r="BY385" s="173">
        <f t="shared" si="1087"/>
        <v>0</v>
      </c>
      <c r="BZ385" s="123" cm="1">
        <f t="array" ref="BZ385">IF(ISEVEN(BR385),SUM(BS385:BY385),SUM(ABS(BS385:BY385)))</f>
        <v>888.73190162668789</v>
      </c>
      <c r="CA385" s="112">
        <f t="shared" si="1102"/>
        <v>9451.2571256916053</v>
      </c>
      <c r="CB385" s="126">
        <f t="shared" si="1103"/>
        <v>-614.76231159894849</v>
      </c>
      <c r="CC385" s="41">
        <f t="shared" si="1088"/>
        <v>0</v>
      </c>
      <c r="CD385" s="41">
        <f t="shared" si="1088"/>
        <v>-107.49527104832339</v>
      </c>
      <c r="CE385" s="41">
        <f t="shared" si="1088"/>
        <v>0</v>
      </c>
      <c r="CF385" s="41">
        <f t="shared" si="1088"/>
        <v>594.90083631546077</v>
      </c>
      <c r="CG385" s="41">
        <f t="shared" si="1088"/>
        <v>0</v>
      </c>
      <c r="CH385" s="112">
        <f t="shared" si="1088"/>
        <v>0</v>
      </c>
      <c r="CI385" s="196">
        <f t="shared" si="1104"/>
        <v>-122.02609606101259</v>
      </c>
      <c r="CJ385" s="2">
        <f t="shared" si="1105"/>
        <v>291.20700175706179</v>
      </c>
      <c r="CK385" s="200">
        <f t="shared" ref="CK385" si="1373">(CI385-xc)*COS(RADIANS(p)) + (CJ385-yc)*SIN(RADIANS(p))</f>
        <v>-42.498239544632</v>
      </c>
      <c r="CL385" s="201">
        <f t="shared" ref="CL385:CL402" si="1374">-(CI385-xc)*SIN(RADIANS(p)) +(CJ385-yc)*COS(RADIANS(p))</f>
        <v>312.86704145345186</v>
      </c>
      <c r="CN385" s="126">
        <f t="shared" ref="CN385:CN402" si="1375">+C385-yc</f>
        <v>291.20700175706179</v>
      </c>
      <c r="CO385" s="50">
        <f t="shared" si="1109"/>
        <v>3.2454289747486124E-3</v>
      </c>
      <c r="CP385" s="40">
        <f t="shared" si="1110"/>
        <v>25.5</v>
      </c>
      <c r="CQ385" s="41">
        <f t="shared" si="1111"/>
        <v>241007.05670513594</v>
      </c>
      <c r="CR385" s="41">
        <f t="shared" ref="CR385:CR433" si="1376">+CQ385*COS(RADIANS(p))</f>
        <v>232794.94038940477</v>
      </c>
      <c r="CS385" s="41">
        <f t="shared" ref="CS385:CS433" si="1377">+CQ385*SIN(RADIANS(p))</f>
        <v>62377.216279392349</v>
      </c>
      <c r="CT385" s="41">
        <f t="shared" si="1114"/>
        <v>72833864.264965758</v>
      </c>
      <c r="CU385" s="112">
        <f t="shared" si="1115"/>
        <v>-2650921.8795689349</v>
      </c>
    </row>
    <row r="386" spans="2:99" x14ac:dyDescent="0.25">
      <c r="B386" s="129">
        <v>42</v>
      </c>
      <c r="C386" s="114">
        <f>+$D$77-(B386-0.5)*$G$337</f>
        <v>280.5724593169935</v>
      </c>
      <c r="D386" s="41">
        <f t="shared" si="1121"/>
        <v>-1271.1113097181926</v>
      </c>
      <c r="E386" s="41">
        <f t="shared" si="1121"/>
        <v>1140.3798419874747</v>
      </c>
      <c r="F386" s="41">
        <f t="shared" si="1121"/>
        <v>701.27797141515987</v>
      </c>
      <c r="G386" s="41">
        <f t="shared" si="1121"/>
        <v>1100.9596529807466</v>
      </c>
      <c r="H386" s="41">
        <f t="shared" si="1346"/>
        <v>3365.3326564693361</v>
      </c>
      <c r="I386" s="41">
        <f t="shared" si="1346"/>
        <v>-2112.3113514706438</v>
      </c>
      <c r="J386" s="41">
        <f t="shared" si="1346"/>
        <v>-851.6362991999647</v>
      </c>
      <c r="K386" s="121">
        <f t="shared" si="1346"/>
        <v>-776.98248315302351</v>
      </c>
      <c r="L386" s="126">
        <f t="shared" si="1122"/>
        <v>-498.37064868693784</v>
      </c>
      <c r="M386" s="41">
        <f t="shared" si="1122"/>
        <v>-273.83372038562027</v>
      </c>
      <c r="N386" s="41">
        <f t="shared" si="1122"/>
        <v>-230.47059095391486</v>
      </c>
      <c r="O386" s="41">
        <f t="shared" si="1122"/>
        <v>284.46307205302048</v>
      </c>
      <c r="P386" s="41">
        <f t="shared" si="1347"/>
        <v>2592.5919954380811</v>
      </c>
      <c r="Q386" s="41">
        <f t="shared" si="1347"/>
        <v>-1688.0472827587159</v>
      </c>
      <c r="R386" s="41">
        <f t="shared" si="1347"/>
        <v>-644.58106311794813</v>
      </c>
      <c r="S386" s="112">
        <f t="shared" si="1347"/>
        <v>-532.03350887470572</v>
      </c>
      <c r="T386" s="123">
        <f t="shared" si="1123"/>
        <v>-498.37064868693756</v>
      </c>
      <c r="U386" s="41">
        <f t="shared" si="1123"/>
        <v>716.11577327554642</v>
      </c>
      <c r="V386" s="41">
        <f t="shared" si="1123"/>
        <v>494.22273533314325</v>
      </c>
      <c r="W386" s="41">
        <f t="shared" si="1123"/>
        <v>856.01067870242878</v>
      </c>
      <c r="X386" s="41">
        <f t="shared" si="1348"/>
        <v>2592.5919954380815</v>
      </c>
      <c r="Y386" s="41">
        <f t="shared" si="1348"/>
        <v>-698.09778909754914</v>
      </c>
      <c r="Z386" s="41">
        <f t="shared" si="1348"/>
        <v>80.112263169110022</v>
      </c>
      <c r="AA386" s="41">
        <f t="shared" si="1348"/>
        <v>39.514097774702634</v>
      </c>
      <c r="AB386" s="53"/>
      <c r="AC386" s="126" t="str">
        <f t="shared" si="1124"/>
        <v/>
      </c>
      <c r="AD386" s="41" t="str">
        <f t="shared" si="1124"/>
        <v/>
      </c>
      <c r="AE386" s="41">
        <f t="shared" si="1124"/>
        <v>701.27797141515987</v>
      </c>
      <c r="AF386" s="41" t="str">
        <f t="shared" si="1124"/>
        <v/>
      </c>
      <c r="AG386" s="41" t="str">
        <f t="shared" si="1349"/>
        <v/>
      </c>
      <c r="AH386" s="41" t="str">
        <f t="shared" si="1349"/>
        <v/>
      </c>
      <c r="AI386" s="41" t="str">
        <f t="shared" si="1349"/>
        <v/>
      </c>
      <c r="AJ386" s="112">
        <f t="shared" si="1349"/>
        <v>-776.98248315302351</v>
      </c>
      <c r="AK386" s="126">
        <f t="shared" si="1125"/>
        <v>-498.37064868693784</v>
      </c>
      <c r="AL386" s="41">
        <f t="shared" si="1125"/>
        <v>-273.83372038562027</v>
      </c>
      <c r="AM386" s="41" t="str">
        <f t="shared" si="1125"/>
        <v/>
      </c>
      <c r="AN386" s="41" t="str">
        <f t="shared" si="1125"/>
        <v/>
      </c>
      <c r="AO386" s="41" t="str">
        <f t="shared" si="1350"/>
        <v/>
      </c>
      <c r="AP386" s="41" t="str">
        <f t="shared" si="1350"/>
        <v/>
      </c>
      <c r="AQ386" s="41" t="str">
        <f t="shared" si="1350"/>
        <v/>
      </c>
      <c r="AR386" s="112" t="str">
        <f t="shared" si="1350"/>
        <v/>
      </c>
      <c r="AS386" s="123" t="str">
        <f t="shared" si="1126"/>
        <v/>
      </c>
      <c r="AT386" s="41" t="str">
        <f t="shared" si="1126"/>
        <v/>
      </c>
      <c r="AU386" s="41">
        <f t="shared" si="1126"/>
        <v>494.22273533314325</v>
      </c>
      <c r="AV386" s="41" t="str">
        <f t="shared" si="1126"/>
        <v/>
      </c>
      <c r="AW386" s="41" t="str">
        <f t="shared" si="1126"/>
        <v/>
      </c>
      <c r="AX386" s="41" t="str">
        <f t="shared" si="1126"/>
        <v/>
      </c>
      <c r="AY386" s="41">
        <f t="shared" si="1351"/>
        <v>80.112263169110022</v>
      </c>
      <c r="AZ386" s="41" t="str">
        <f t="shared" si="1351"/>
        <v/>
      </c>
      <c r="BA386" s="53"/>
      <c r="BB386" s="147" cm="1">
        <f t="array" ref="BB386:BG386">IFERROR(_xlfn._xlws.SORT(_xlfn.UNIQUE(_xlfn._xlws.FILTER($AC386:$AZ386,ISNUMBER($AC386:$AZ386)),TRUE),,,TRUE),"")</f>
        <v>-776.98248315302351</v>
      </c>
      <c r="BC386" s="51">
        <v>-498.37064868693784</v>
      </c>
      <c r="BD386" s="51">
        <v>-273.83372038562027</v>
      </c>
      <c r="BE386" s="51">
        <v>80.112263169110022</v>
      </c>
      <c r="BF386" s="51">
        <v>494.22273533314325</v>
      </c>
      <c r="BG386" s="51">
        <v>701.27797141515987</v>
      </c>
      <c r="BH386" s="51"/>
      <c r="BI386" s="51"/>
      <c r="BJ386" s="51">
        <f t="shared" si="1127"/>
        <v>280.5724593169935</v>
      </c>
      <c r="BK386" s="51">
        <f t="shared" si="1127"/>
        <v>280.5724593169935</v>
      </c>
      <c r="BL386" s="51">
        <f t="shared" si="1127"/>
        <v>280.5724593169935</v>
      </c>
      <c r="BM386" s="51">
        <f t="shared" si="1127"/>
        <v>280.5724593169935</v>
      </c>
      <c r="BN386" s="51">
        <f t="shared" si="1352"/>
        <v>280.5724593169935</v>
      </c>
      <c r="BO386" s="51">
        <f t="shared" si="1352"/>
        <v>280.5724593169935</v>
      </c>
      <c r="BP386" s="51" t="str">
        <f t="shared" si="1352"/>
        <v/>
      </c>
      <c r="BQ386" s="148" t="str">
        <f t="shared" si="1352"/>
        <v/>
      </c>
      <c r="BR386" s="170">
        <f t="shared" si="1100"/>
        <v>6</v>
      </c>
      <c r="BS386" s="172">
        <f t="shared" si="1101"/>
        <v>278.61183446608567</v>
      </c>
      <c r="BT386" s="172" t="str">
        <f t="shared" si="1087"/>
        <v>hole</v>
      </c>
      <c r="BU386" s="172">
        <f t="shared" si="1087"/>
        <v>353.94598355473028</v>
      </c>
      <c r="BV386" s="172" t="str">
        <f t="shared" si="1087"/>
        <v>hole</v>
      </c>
      <c r="BW386" s="172">
        <f t="shared" si="1087"/>
        <v>207.05523608201662</v>
      </c>
      <c r="BX386" s="172">
        <f t="shared" si="1087"/>
        <v>0</v>
      </c>
      <c r="BY386" s="173">
        <f t="shared" si="1087"/>
        <v>0</v>
      </c>
      <c r="BZ386" s="123" cm="1">
        <f t="array" ref="BZ386">IF(ISEVEN(BR386),SUM(BS386:BY386),SUM(ABS(BS386:BY386)))</f>
        <v>839.61305410283262</v>
      </c>
      <c r="CA386" s="112">
        <f t="shared" si="1102"/>
        <v>8928.9006570919228</v>
      </c>
      <c r="CB386" s="126">
        <f t="shared" si="1103"/>
        <v>-637.6765659199807</v>
      </c>
      <c r="CC386" s="41">
        <f t="shared" si="1088"/>
        <v>0</v>
      </c>
      <c r="CD386" s="41">
        <f t="shared" si="1088"/>
        <v>-96.86072860825513</v>
      </c>
      <c r="CE386" s="41">
        <f t="shared" si="1088"/>
        <v>0</v>
      </c>
      <c r="CF386" s="41">
        <f t="shared" si="1088"/>
        <v>597.75035337415159</v>
      </c>
      <c r="CG386" s="41">
        <f t="shared" si="1088"/>
        <v>0</v>
      </c>
      <c r="CH386" s="112">
        <f t="shared" si="1088"/>
        <v>0</v>
      </c>
      <c r="CI386" s="196">
        <f t="shared" si="1104"/>
        <v>-105.02500254752171</v>
      </c>
      <c r="CJ386" s="2">
        <f t="shared" si="1105"/>
        <v>280.5724593169935</v>
      </c>
      <c r="CK386" s="200">
        <f t="shared" ref="CK386" si="1378">(CI386-xc)*COS(RADIANS(p)) + (CJ386-yc)*SIN(RADIANS(p))</f>
        <v>-28.828866364236305</v>
      </c>
      <c r="CL386" s="201">
        <f t="shared" ref="CL386:CL403" si="1379">-(CI386-xc)*SIN(RADIANS(p)) +(CJ386-yc)*COS(RADIANS(p))</f>
        <v>298.19465547096235</v>
      </c>
      <c r="CN386" s="126">
        <f t="shared" ref="CN386:CN403" si="1380">+C386-yc</f>
        <v>280.5724593169935</v>
      </c>
      <c r="CO386" s="50">
        <f t="shared" si="1109"/>
        <v>3.1794289747486123E-3</v>
      </c>
      <c r="CP386" s="40">
        <f t="shared" si="1110"/>
        <v>25.5</v>
      </c>
      <c r="CQ386" s="41">
        <f t="shared" si="1111"/>
        <v>227686.96675584404</v>
      </c>
      <c r="CR386" s="41">
        <f t="shared" ref="CR386:CR434" si="1381">+CQ386*COS(RADIANS(p))</f>
        <v>219928.72149889029</v>
      </c>
      <c r="CS386" s="41">
        <f t="shared" ref="CS386:CS434" si="1382">+CQ386*SIN(RADIANS(p))</f>
        <v>58929.723318036937</v>
      </c>
      <c r="CT386" s="41">
        <f t="shared" si="1114"/>
        <v>65581569.335530818</v>
      </c>
      <c r="CU386" s="112">
        <f t="shared" si="1115"/>
        <v>-1698877.1184171068</v>
      </c>
    </row>
    <row r="387" spans="2:99" x14ac:dyDescent="0.25">
      <c r="B387" s="129">
        <v>43</v>
      </c>
      <c r="C387" s="114">
        <f>+$D$77-(B387-0.5)*$G$337</f>
        <v>269.93791687692521</v>
      </c>
      <c r="D387" s="41">
        <f t="shared" si="1121"/>
        <v>-1310.7999624197751</v>
      </c>
      <c r="E387" s="41">
        <f t="shared" si="1121"/>
        <v>1158.7994098089205</v>
      </c>
      <c r="F387" s="41">
        <f t="shared" si="1121"/>
        <v>704.12748847385069</v>
      </c>
      <c r="G387" s="41">
        <f t="shared" si="1121"/>
        <v>1094.8197970402646</v>
      </c>
      <c r="H387" s="41">
        <f t="shared" si="1346"/>
        <v>3325.6440037677539</v>
      </c>
      <c r="I387" s="41">
        <f t="shared" si="1346"/>
        <v>-2093.8917836491983</v>
      </c>
      <c r="J387" s="41">
        <f t="shared" si="1346"/>
        <v>-848.78678214127387</v>
      </c>
      <c r="K387" s="121">
        <f t="shared" si="1346"/>
        <v>-783.12233909350539</v>
      </c>
      <c r="L387" s="126">
        <f t="shared" si="1122"/>
        <v>-538.05930138852023</v>
      </c>
      <c r="M387" s="41">
        <f t="shared" si="1122"/>
        <v>-255.41415256417446</v>
      </c>
      <c r="N387" s="41">
        <f t="shared" si="1122"/>
        <v>-227.62107389522407</v>
      </c>
      <c r="O387" s="41">
        <f t="shared" si="1122"/>
        <v>278.3232161125386</v>
      </c>
      <c r="P387" s="41">
        <f t="shared" si="1347"/>
        <v>2552.9033427364984</v>
      </c>
      <c r="Q387" s="41">
        <f t="shared" si="1347"/>
        <v>-1669.62771493727</v>
      </c>
      <c r="R387" s="41">
        <f t="shared" si="1347"/>
        <v>-641.73154605925731</v>
      </c>
      <c r="S387" s="112">
        <f t="shared" si="1347"/>
        <v>-538.17336481518771</v>
      </c>
      <c r="T387" s="123">
        <f t="shared" si="1123"/>
        <v>-538.05930138851988</v>
      </c>
      <c r="U387" s="41">
        <f t="shared" si="1123"/>
        <v>734.53534109699228</v>
      </c>
      <c r="V387" s="41">
        <f t="shared" si="1123"/>
        <v>497.07225239183407</v>
      </c>
      <c r="W387" s="41">
        <f t="shared" si="1123"/>
        <v>849.87082276194678</v>
      </c>
      <c r="X387" s="41">
        <f t="shared" si="1348"/>
        <v>2552.9033427364993</v>
      </c>
      <c r="Y387" s="41">
        <f t="shared" si="1348"/>
        <v>-679.67822127610339</v>
      </c>
      <c r="Z387" s="41">
        <f t="shared" si="1348"/>
        <v>82.961780227800801</v>
      </c>
      <c r="AA387" s="41">
        <f t="shared" si="1348"/>
        <v>33.374241834220712</v>
      </c>
      <c r="AB387" s="53"/>
      <c r="AC387" s="126" t="str">
        <f t="shared" si="1124"/>
        <v/>
      </c>
      <c r="AD387" s="41" t="str">
        <f t="shared" si="1124"/>
        <v/>
      </c>
      <c r="AE387" s="41">
        <f t="shared" si="1124"/>
        <v>704.12748847385069</v>
      </c>
      <c r="AF387" s="41" t="str">
        <f t="shared" si="1124"/>
        <v/>
      </c>
      <c r="AG387" s="41" t="str">
        <f t="shared" si="1349"/>
        <v/>
      </c>
      <c r="AH387" s="41" t="str">
        <f t="shared" si="1349"/>
        <v/>
      </c>
      <c r="AI387" s="41" t="str">
        <f t="shared" si="1349"/>
        <v/>
      </c>
      <c r="AJ387" s="112">
        <f t="shared" si="1349"/>
        <v>-783.12233909350539</v>
      </c>
      <c r="AK387" s="126">
        <f t="shared" si="1125"/>
        <v>-538.05930138852023</v>
      </c>
      <c r="AL387" s="41">
        <f t="shared" si="1125"/>
        <v>-255.41415256417446</v>
      </c>
      <c r="AM387" s="41" t="str">
        <f t="shared" si="1125"/>
        <v/>
      </c>
      <c r="AN387" s="41" t="str">
        <f t="shared" si="1125"/>
        <v/>
      </c>
      <c r="AO387" s="41" t="str">
        <f t="shared" si="1350"/>
        <v/>
      </c>
      <c r="AP387" s="41" t="str">
        <f t="shared" si="1350"/>
        <v/>
      </c>
      <c r="AQ387" s="41" t="str">
        <f t="shared" si="1350"/>
        <v/>
      </c>
      <c r="AR387" s="112" t="str">
        <f t="shared" si="1350"/>
        <v/>
      </c>
      <c r="AS387" s="123" t="str">
        <f t="shared" si="1126"/>
        <v/>
      </c>
      <c r="AT387" s="41" t="str">
        <f t="shared" si="1126"/>
        <v/>
      </c>
      <c r="AU387" s="41">
        <f t="shared" si="1126"/>
        <v>497.07225239183407</v>
      </c>
      <c r="AV387" s="41" t="str">
        <f t="shared" si="1126"/>
        <v/>
      </c>
      <c r="AW387" s="41" t="str">
        <f t="shared" si="1126"/>
        <v/>
      </c>
      <c r="AX387" s="41" t="str">
        <f t="shared" si="1126"/>
        <v/>
      </c>
      <c r="AY387" s="41">
        <f t="shared" si="1351"/>
        <v>82.961780227800801</v>
      </c>
      <c r="AZ387" s="41" t="str">
        <f t="shared" si="1351"/>
        <v/>
      </c>
      <c r="BA387" s="53"/>
      <c r="BB387" s="147" cm="1">
        <f t="array" ref="BB387:BG387">IFERROR(_xlfn._xlws.SORT(_xlfn.UNIQUE(_xlfn._xlws.FILTER($AC387:$AZ387,ISNUMBER($AC387:$AZ387)),TRUE),,,TRUE),"")</f>
        <v>-783.12233909350539</v>
      </c>
      <c r="BC387" s="51">
        <v>-538.05930138852023</v>
      </c>
      <c r="BD387" s="51">
        <v>-255.41415256417446</v>
      </c>
      <c r="BE387" s="51">
        <v>82.961780227800801</v>
      </c>
      <c r="BF387" s="51">
        <v>497.07225239183407</v>
      </c>
      <c r="BG387" s="51">
        <v>704.12748847385069</v>
      </c>
      <c r="BH387" s="51"/>
      <c r="BI387" s="51"/>
      <c r="BJ387" s="51">
        <f t="shared" si="1127"/>
        <v>269.93791687692521</v>
      </c>
      <c r="BK387" s="51">
        <f t="shared" si="1127"/>
        <v>269.93791687692521</v>
      </c>
      <c r="BL387" s="51">
        <f t="shared" si="1127"/>
        <v>269.93791687692521</v>
      </c>
      <c r="BM387" s="51">
        <f t="shared" si="1127"/>
        <v>269.93791687692521</v>
      </c>
      <c r="BN387" s="51">
        <f t="shared" si="1352"/>
        <v>269.93791687692521</v>
      </c>
      <c r="BO387" s="51">
        <f t="shared" si="1352"/>
        <v>269.93791687692521</v>
      </c>
      <c r="BP387" s="51" t="str">
        <f t="shared" si="1352"/>
        <v/>
      </c>
      <c r="BQ387" s="148" t="str">
        <f t="shared" si="1352"/>
        <v/>
      </c>
      <c r="BR387" s="170">
        <f t="shared" si="1100"/>
        <v>6</v>
      </c>
      <c r="BS387" s="172">
        <f t="shared" si="1101"/>
        <v>245.06303770498516</v>
      </c>
      <c r="BT387" s="172" t="str">
        <f t="shared" si="1087"/>
        <v>hole</v>
      </c>
      <c r="BU387" s="172">
        <f t="shared" si="1087"/>
        <v>338.37593279197529</v>
      </c>
      <c r="BV387" s="172" t="str">
        <f t="shared" si="1087"/>
        <v>hole</v>
      </c>
      <c r="BW387" s="172">
        <f t="shared" ref="BW387:BY436" si="1383">IF(ISNUMBER(BG387),IF(ISEVEN(BF$143),"hole",(BG387-BF387)),0)</f>
        <v>207.05523608201662</v>
      </c>
      <c r="BX387" s="172">
        <f t="shared" si="1383"/>
        <v>0</v>
      </c>
      <c r="BY387" s="173">
        <f t="shared" si="1383"/>
        <v>0</v>
      </c>
      <c r="BZ387" s="123" cm="1">
        <f t="array" ref="BZ387">IF(ISEVEN(BR387),SUM(BS387:BY387),SUM(ABS(BS387:BY387)))</f>
        <v>790.49420657897713</v>
      </c>
      <c r="CA387" s="112">
        <f t="shared" si="1102"/>
        <v>8406.5441884922384</v>
      </c>
      <c r="CB387" s="126">
        <f t="shared" si="1103"/>
        <v>-660.59082024101281</v>
      </c>
      <c r="CC387" s="41">
        <f t="shared" si="1088"/>
        <v>0</v>
      </c>
      <c r="CD387" s="41">
        <f t="shared" si="1088"/>
        <v>-86.226186168186814</v>
      </c>
      <c r="CE387" s="41">
        <f t="shared" si="1088"/>
        <v>0</v>
      </c>
      <c r="CF387" s="41">
        <f t="shared" ref="CF387:CH436" si="1384">+IF(AND(ISNUMBER(BW387),BW387&gt;0),BF387+BW387/2,0)</f>
        <v>600.59987043284241</v>
      </c>
      <c r="CG387" s="41">
        <f t="shared" si="1384"/>
        <v>0</v>
      </c>
      <c r="CH387" s="112">
        <f t="shared" si="1384"/>
        <v>0</v>
      </c>
      <c r="CI387" s="196">
        <f t="shared" si="1104"/>
        <v>-84.385072965212004</v>
      </c>
      <c r="CJ387" s="2">
        <f t="shared" si="1105"/>
        <v>269.93791687692521</v>
      </c>
      <c r="CK387" s="200">
        <f t="shared" ref="CK387" si="1385">(CI387-xc)*COS(RADIANS(p)) + (CJ387-yc)*SIN(RADIANS(p))</f>
        <v>-11.644647447336325</v>
      </c>
      <c r="CL387" s="201">
        <f t="shared" ref="CL387:CL404" si="1386">-(CI387-xc)*SIN(RADIANS(p)) +(CJ387-yc)*COS(RADIANS(p))</f>
        <v>282.58046941185654</v>
      </c>
      <c r="CN387" s="126">
        <f t="shared" ref="CN387:CN404" si="1387">+C387-yc</f>
        <v>269.93791687692521</v>
      </c>
      <c r="CO387" s="50">
        <f t="shared" si="1109"/>
        <v>3.1134289747486122E-3</v>
      </c>
      <c r="CP387" s="40">
        <f t="shared" si="1110"/>
        <v>25.5</v>
      </c>
      <c r="CQ387" s="41">
        <f t="shared" si="1111"/>
        <v>214366.87680655209</v>
      </c>
      <c r="CR387" s="41">
        <f t="shared" ref="CR387:CR435" si="1388">+CQ387*COS(RADIANS(p))</f>
        <v>207062.50260837574</v>
      </c>
      <c r="CS387" s="41">
        <f t="shared" ref="CS387:CS435" si="1389">+CQ387*SIN(RADIANS(p))</f>
        <v>55482.23035668151</v>
      </c>
      <c r="CT387" s="41">
        <f t="shared" si="1114"/>
        <v>58511819.184668586</v>
      </c>
      <c r="CU387" s="112">
        <f t="shared" si="1115"/>
        <v>-646071.01209545729</v>
      </c>
    </row>
    <row r="388" spans="2:99" x14ac:dyDescent="0.25">
      <c r="B388" s="129">
        <v>44</v>
      </c>
      <c r="C388" s="114">
        <f>+$D$77-(B388-0.5)*$G$337</f>
        <v>259.30337443685693</v>
      </c>
      <c r="D388" s="41">
        <f t="shared" si="1121"/>
        <v>-1350.4886151213573</v>
      </c>
      <c r="E388" s="41">
        <f t="shared" si="1121"/>
        <v>1177.2189776303662</v>
      </c>
      <c r="F388" s="41">
        <f t="shared" si="1121"/>
        <v>706.9770055325414</v>
      </c>
      <c r="G388" s="41">
        <f t="shared" si="1121"/>
        <v>1088.6799410997828</v>
      </c>
      <c r="H388" s="41">
        <f t="shared" si="1346"/>
        <v>3285.9553510661713</v>
      </c>
      <c r="I388" s="41">
        <f t="shared" si="1346"/>
        <v>-2075.4722158277523</v>
      </c>
      <c r="J388" s="41">
        <f t="shared" si="1346"/>
        <v>-845.93726508258317</v>
      </c>
      <c r="K388" s="121">
        <f t="shared" si="1346"/>
        <v>-789.26219503398738</v>
      </c>
      <c r="L388" s="126">
        <f t="shared" si="1122"/>
        <v>-577.74795409010255</v>
      </c>
      <c r="M388" s="41">
        <f t="shared" si="1122"/>
        <v>-236.99458474272873</v>
      </c>
      <c r="N388" s="41">
        <f t="shared" si="1122"/>
        <v>-224.77155683653328</v>
      </c>
      <c r="O388" s="41">
        <f t="shared" si="1122"/>
        <v>272.18336017205672</v>
      </c>
      <c r="P388" s="41">
        <f t="shared" si="1347"/>
        <v>2513.2146900349162</v>
      </c>
      <c r="Q388" s="41">
        <f t="shared" si="1347"/>
        <v>-1651.2081471158242</v>
      </c>
      <c r="R388" s="41">
        <f t="shared" si="1347"/>
        <v>-638.88202900056649</v>
      </c>
      <c r="S388" s="112">
        <f t="shared" si="1347"/>
        <v>-544.31322075566959</v>
      </c>
      <c r="T388" s="123">
        <f t="shared" si="1123"/>
        <v>-577.74795409010233</v>
      </c>
      <c r="U388" s="41">
        <f t="shared" si="1123"/>
        <v>752.95490891843804</v>
      </c>
      <c r="V388" s="41">
        <f t="shared" si="1123"/>
        <v>499.92176945052489</v>
      </c>
      <c r="W388" s="41">
        <f t="shared" si="1123"/>
        <v>843.7309668214649</v>
      </c>
      <c r="X388" s="41">
        <f t="shared" si="1348"/>
        <v>2513.2146900349167</v>
      </c>
      <c r="Y388" s="41">
        <f t="shared" si="1348"/>
        <v>-661.25865345465763</v>
      </c>
      <c r="Z388" s="41">
        <f t="shared" si="1348"/>
        <v>85.811297286491609</v>
      </c>
      <c r="AA388" s="41">
        <f t="shared" si="1348"/>
        <v>27.234385893738786</v>
      </c>
      <c r="AB388" s="53"/>
      <c r="AC388" s="126" t="str">
        <f t="shared" si="1124"/>
        <v/>
      </c>
      <c r="AD388" s="41" t="str">
        <f t="shared" si="1124"/>
        <v/>
      </c>
      <c r="AE388" s="41">
        <f t="shared" si="1124"/>
        <v>706.9770055325414</v>
      </c>
      <c r="AF388" s="41" t="str">
        <f t="shared" si="1124"/>
        <v/>
      </c>
      <c r="AG388" s="41" t="str">
        <f t="shared" si="1349"/>
        <v/>
      </c>
      <c r="AH388" s="41" t="str">
        <f t="shared" si="1349"/>
        <v/>
      </c>
      <c r="AI388" s="41" t="str">
        <f t="shared" si="1349"/>
        <v/>
      </c>
      <c r="AJ388" s="112">
        <f t="shared" si="1349"/>
        <v>-789.26219503398738</v>
      </c>
      <c r="AK388" s="126" t="str">
        <f t="shared" si="1125"/>
        <v/>
      </c>
      <c r="AL388" s="41">
        <f t="shared" si="1125"/>
        <v>-236.99458474272873</v>
      </c>
      <c r="AM388" s="41" t="str">
        <f t="shared" si="1125"/>
        <v/>
      </c>
      <c r="AN388" s="41" t="str">
        <f t="shared" si="1125"/>
        <v/>
      </c>
      <c r="AO388" s="41" t="str">
        <f t="shared" si="1350"/>
        <v/>
      </c>
      <c r="AP388" s="41" t="str">
        <f t="shared" si="1350"/>
        <v/>
      </c>
      <c r="AQ388" s="41" t="str">
        <f t="shared" si="1350"/>
        <v/>
      </c>
      <c r="AR388" s="112">
        <f t="shared" si="1350"/>
        <v>-544.31322075566959</v>
      </c>
      <c r="AS388" s="123" t="str">
        <f t="shared" si="1126"/>
        <v/>
      </c>
      <c r="AT388" s="41" t="str">
        <f t="shared" si="1126"/>
        <v/>
      </c>
      <c r="AU388" s="41">
        <f t="shared" si="1126"/>
        <v>499.92176945052489</v>
      </c>
      <c r="AV388" s="41" t="str">
        <f t="shared" si="1126"/>
        <v/>
      </c>
      <c r="AW388" s="41" t="str">
        <f t="shared" si="1126"/>
        <v/>
      </c>
      <c r="AX388" s="41" t="str">
        <f t="shared" si="1126"/>
        <v/>
      </c>
      <c r="AY388" s="41">
        <f t="shared" si="1351"/>
        <v>85.811297286491609</v>
      </c>
      <c r="AZ388" s="41" t="str">
        <f t="shared" si="1351"/>
        <v/>
      </c>
      <c r="BA388" s="53"/>
      <c r="BB388" s="147" cm="1">
        <f t="array" ref="BB388:BG388">IFERROR(_xlfn._xlws.SORT(_xlfn.UNIQUE(_xlfn._xlws.FILTER($AC388:$AZ388,ISNUMBER($AC388:$AZ388)),TRUE),,,TRUE),"")</f>
        <v>-789.26219503398738</v>
      </c>
      <c r="BC388" s="51">
        <v>-544.31322075566959</v>
      </c>
      <c r="BD388" s="51">
        <v>-236.99458474272873</v>
      </c>
      <c r="BE388" s="51">
        <v>85.811297286491609</v>
      </c>
      <c r="BF388" s="51">
        <v>499.92176945052489</v>
      </c>
      <c r="BG388" s="51">
        <v>706.9770055325414</v>
      </c>
      <c r="BH388" s="51"/>
      <c r="BI388" s="51"/>
      <c r="BJ388" s="51">
        <f t="shared" si="1127"/>
        <v>259.30337443685693</v>
      </c>
      <c r="BK388" s="51">
        <f t="shared" si="1127"/>
        <v>259.30337443685693</v>
      </c>
      <c r="BL388" s="51">
        <f t="shared" si="1127"/>
        <v>259.30337443685693</v>
      </c>
      <c r="BM388" s="51">
        <f t="shared" si="1127"/>
        <v>259.30337443685693</v>
      </c>
      <c r="BN388" s="51">
        <f t="shared" si="1352"/>
        <v>259.30337443685693</v>
      </c>
      <c r="BO388" s="51">
        <f t="shared" si="1352"/>
        <v>259.30337443685693</v>
      </c>
      <c r="BP388" s="51" t="str">
        <f t="shared" si="1352"/>
        <v/>
      </c>
      <c r="BQ388" s="148" t="str">
        <f t="shared" si="1352"/>
        <v/>
      </c>
      <c r="BR388" s="170">
        <f t="shared" si="1100"/>
        <v>6</v>
      </c>
      <c r="BS388" s="172">
        <f t="shared" si="1101"/>
        <v>244.94897427831779</v>
      </c>
      <c r="BT388" s="172" t="str">
        <f t="shared" si="1101"/>
        <v>hole</v>
      </c>
      <c r="BU388" s="172">
        <f t="shared" si="1101"/>
        <v>322.80588202922036</v>
      </c>
      <c r="BV388" s="172" t="str">
        <f t="shared" si="1101"/>
        <v>hole</v>
      </c>
      <c r="BW388" s="172">
        <f t="shared" si="1383"/>
        <v>207.05523608201651</v>
      </c>
      <c r="BX388" s="172">
        <f t="shared" si="1383"/>
        <v>0</v>
      </c>
      <c r="BY388" s="173">
        <f t="shared" si="1383"/>
        <v>0</v>
      </c>
      <c r="BZ388" s="123" cm="1">
        <f t="array" ref="BZ388">IF(ISEVEN(BR388),SUM(BS388:BY388),SUM(ABS(BS388:BY388)))</f>
        <v>774.81009238955471</v>
      </c>
      <c r="CA388" s="112">
        <f t="shared" si="1102"/>
        <v>8239.7508105099496</v>
      </c>
      <c r="CB388" s="126">
        <f t="shared" si="1103"/>
        <v>-666.78770789482849</v>
      </c>
      <c r="CC388" s="41">
        <f t="shared" si="1103"/>
        <v>0</v>
      </c>
      <c r="CD388" s="41">
        <f t="shared" si="1103"/>
        <v>-75.591643728118555</v>
      </c>
      <c r="CE388" s="41">
        <f t="shared" si="1103"/>
        <v>0</v>
      </c>
      <c r="CF388" s="41">
        <f t="shared" si="1384"/>
        <v>603.44938749153312</v>
      </c>
      <c r="CG388" s="41">
        <f t="shared" si="1384"/>
        <v>0</v>
      </c>
      <c r="CH388" s="112">
        <f t="shared" si="1384"/>
        <v>0</v>
      </c>
      <c r="CI388" s="196">
        <f t="shared" si="1104"/>
        <v>-81.030226069576528</v>
      </c>
      <c r="CJ388" s="2">
        <f t="shared" si="1105"/>
        <v>259.30337443685693</v>
      </c>
      <c r="CK388" s="200">
        <f t="shared" ref="CK388" si="1390">(CI388-xc)*COS(RADIANS(p)) + (CJ388-yc)*SIN(RADIANS(p))</f>
        <v>-11.156536307037015</v>
      </c>
      <c r="CL388" s="201">
        <f t="shared" ref="CL388:CL405" si="1391">-(CI388-xc)*SIN(RADIANS(p)) +(CJ388-yc)*COS(RADIANS(p))</f>
        <v>271.43999194823391</v>
      </c>
      <c r="CN388" s="126">
        <f t="shared" ref="CN388:CN405" si="1392">+C388-yc</f>
        <v>259.30337443685693</v>
      </c>
      <c r="CO388" s="50">
        <f t="shared" si="1109"/>
        <v>3.0474289747486122E-3</v>
      </c>
      <c r="CP388" s="40">
        <f t="shared" si="1110"/>
        <v>25.5</v>
      </c>
      <c r="CQ388" s="41">
        <f t="shared" si="1111"/>
        <v>210113.64566800371</v>
      </c>
      <c r="CR388" s="41">
        <f t="shared" ref="CR388:CR436" si="1393">+CQ388*COS(RADIANS(p))</f>
        <v>202954.196806475</v>
      </c>
      <c r="CS388" s="41">
        <f t="shared" ref="CS388:CS436" si="1394">+CQ388*SIN(RADIANS(p))</f>
        <v>54381.413134802111</v>
      </c>
      <c r="CT388" s="41">
        <f t="shared" si="1114"/>
        <v>55089885.547009856</v>
      </c>
      <c r="CU388" s="112">
        <f t="shared" si="1115"/>
        <v>-606708.21006639942</v>
      </c>
    </row>
    <row r="389" spans="2:99" x14ac:dyDescent="0.25">
      <c r="B389" s="129">
        <v>45</v>
      </c>
      <c r="C389" s="114">
        <f>+$D$77-(B389-0.5)*$G$337</f>
        <v>248.66883199678864</v>
      </c>
      <c r="D389" s="41">
        <f t="shared" si="1121"/>
        <v>-1390.1772678229397</v>
      </c>
      <c r="E389" s="41">
        <f t="shared" si="1121"/>
        <v>1195.638545451812</v>
      </c>
      <c r="F389" s="41">
        <f t="shared" si="1121"/>
        <v>709.82652259123222</v>
      </c>
      <c r="G389" s="41">
        <f t="shared" si="1121"/>
        <v>1082.5400851593006</v>
      </c>
      <c r="H389" s="41">
        <f t="shared" si="1346"/>
        <v>3246.266698364589</v>
      </c>
      <c r="I389" s="41">
        <f t="shared" si="1346"/>
        <v>-2057.0526480063063</v>
      </c>
      <c r="J389" s="41">
        <f t="shared" si="1346"/>
        <v>-843.08774802389235</v>
      </c>
      <c r="K389" s="121">
        <f t="shared" si="1346"/>
        <v>-795.40205097446926</v>
      </c>
      <c r="L389" s="126">
        <f t="shared" si="1122"/>
        <v>-617.43660679168499</v>
      </c>
      <c r="M389" s="41">
        <f t="shared" si="1122"/>
        <v>-218.57501692128295</v>
      </c>
      <c r="N389" s="41">
        <f t="shared" si="1122"/>
        <v>-221.92203977784246</v>
      </c>
      <c r="O389" s="41">
        <f t="shared" si="1122"/>
        <v>266.04350423157473</v>
      </c>
      <c r="P389" s="41">
        <f t="shared" si="1347"/>
        <v>2473.526037333334</v>
      </c>
      <c r="Q389" s="41">
        <f t="shared" si="1347"/>
        <v>-1632.7885792943787</v>
      </c>
      <c r="R389" s="41">
        <f t="shared" si="1347"/>
        <v>-636.03251194187578</v>
      </c>
      <c r="S389" s="112">
        <f t="shared" si="1347"/>
        <v>-550.45307669615147</v>
      </c>
      <c r="T389" s="123">
        <f t="shared" si="1123"/>
        <v>-617.43660679168465</v>
      </c>
      <c r="U389" s="41">
        <f t="shared" si="1123"/>
        <v>771.37447673988368</v>
      </c>
      <c r="V389" s="41">
        <f t="shared" si="1123"/>
        <v>502.77128650921566</v>
      </c>
      <c r="W389" s="41">
        <f t="shared" si="1123"/>
        <v>837.59111088098302</v>
      </c>
      <c r="X389" s="41">
        <f t="shared" si="1348"/>
        <v>2473.5260373333344</v>
      </c>
      <c r="Y389" s="41">
        <f t="shared" si="1348"/>
        <v>-642.83908563321188</v>
      </c>
      <c r="Z389" s="41">
        <f t="shared" si="1348"/>
        <v>88.660814345182402</v>
      </c>
      <c r="AA389" s="41">
        <f t="shared" si="1348"/>
        <v>21.09452995325686</v>
      </c>
      <c r="AB389" s="53"/>
      <c r="AC389" s="126" t="str">
        <f t="shared" si="1124"/>
        <v/>
      </c>
      <c r="AD389" s="41" t="str">
        <f t="shared" si="1124"/>
        <v/>
      </c>
      <c r="AE389" s="41">
        <f t="shared" si="1124"/>
        <v>709.82652259123222</v>
      </c>
      <c r="AF389" s="41" t="str">
        <f t="shared" si="1124"/>
        <v/>
      </c>
      <c r="AG389" s="41" t="str">
        <f t="shared" si="1349"/>
        <v/>
      </c>
      <c r="AH389" s="41" t="str">
        <f t="shared" si="1349"/>
        <v/>
      </c>
      <c r="AI389" s="41" t="str">
        <f t="shared" si="1349"/>
        <v/>
      </c>
      <c r="AJ389" s="112">
        <f t="shared" si="1349"/>
        <v>-795.40205097446926</v>
      </c>
      <c r="AK389" s="126" t="str">
        <f t="shared" si="1125"/>
        <v/>
      </c>
      <c r="AL389" s="41" t="str">
        <f t="shared" si="1125"/>
        <v/>
      </c>
      <c r="AM389" s="41">
        <f t="shared" si="1125"/>
        <v>-221.92203977784246</v>
      </c>
      <c r="AN389" s="41" t="str">
        <f t="shared" si="1125"/>
        <v/>
      </c>
      <c r="AO389" s="41" t="str">
        <f t="shared" si="1350"/>
        <v/>
      </c>
      <c r="AP389" s="41" t="str">
        <f t="shared" si="1350"/>
        <v/>
      </c>
      <c r="AQ389" s="41" t="str">
        <f t="shared" si="1350"/>
        <v/>
      </c>
      <c r="AR389" s="112">
        <f t="shared" si="1350"/>
        <v>-550.45307669615147</v>
      </c>
      <c r="AS389" s="123" t="str">
        <f t="shared" si="1126"/>
        <v/>
      </c>
      <c r="AT389" s="41" t="str">
        <f t="shared" si="1126"/>
        <v/>
      </c>
      <c r="AU389" s="41">
        <f t="shared" si="1126"/>
        <v>502.77128650921566</v>
      </c>
      <c r="AV389" s="41" t="str">
        <f t="shared" si="1126"/>
        <v/>
      </c>
      <c r="AW389" s="41" t="str">
        <f t="shared" si="1126"/>
        <v/>
      </c>
      <c r="AX389" s="41" t="str">
        <f t="shared" si="1126"/>
        <v/>
      </c>
      <c r="AY389" s="41">
        <f t="shared" si="1351"/>
        <v>88.660814345182402</v>
      </c>
      <c r="AZ389" s="41" t="str">
        <f t="shared" si="1351"/>
        <v/>
      </c>
      <c r="BA389" s="53"/>
      <c r="BB389" s="147" cm="1">
        <f t="array" ref="BB389:BG389">IFERROR(_xlfn._xlws.SORT(_xlfn.UNIQUE(_xlfn._xlws.FILTER($AC389:$AZ389,ISNUMBER($AC389:$AZ389)),TRUE),,,TRUE),"")</f>
        <v>-795.40205097446926</v>
      </c>
      <c r="BC389" s="51">
        <v>-550.45307669615147</v>
      </c>
      <c r="BD389" s="51">
        <v>-221.92203977784246</v>
      </c>
      <c r="BE389" s="51">
        <v>88.660814345182402</v>
      </c>
      <c r="BF389" s="51">
        <v>502.77128650921566</v>
      </c>
      <c r="BG389" s="51">
        <v>709.82652259123222</v>
      </c>
      <c r="BH389" s="51"/>
      <c r="BI389" s="51"/>
      <c r="BJ389" s="51">
        <f t="shared" si="1127"/>
        <v>248.66883199678864</v>
      </c>
      <c r="BK389" s="51">
        <f t="shared" si="1127"/>
        <v>248.66883199678864</v>
      </c>
      <c r="BL389" s="51">
        <f t="shared" si="1127"/>
        <v>248.66883199678864</v>
      </c>
      <c r="BM389" s="51">
        <f t="shared" si="1127"/>
        <v>248.66883199678864</v>
      </c>
      <c r="BN389" s="51">
        <f t="shared" si="1352"/>
        <v>248.66883199678864</v>
      </c>
      <c r="BO389" s="51">
        <f t="shared" si="1352"/>
        <v>248.66883199678864</v>
      </c>
      <c r="BP389" s="51" t="str">
        <f t="shared" si="1352"/>
        <v/>
      </c>
      <c r="BQ389" s="148" t="str">
        <f t="shared" si="1352"/>
        <v/>
      </c>
      <c r="BR389" s="170">
        <f t="shared" si="1100"/>
        <v>6</v>
      </c>
      <c r="BS389" s="172">
        <f t="shared" si="1101"/>
        <v>244.94897427831779</v>
      </c>
      <c r="BT389" s="172" t="str">
        <f t="shared" si="1101"/>
        <v>hole</v>
      </c>
      <c r="BU389" s="172">
        <f t="shared" si="1101"/>
        <v>310.58285412302484</v>
      </c>
      <c r="BV389" s="172" t="str">
        <f t="shared" si="1101"/>
        <v>hole</v>
      </c>
      <c r="BW389" s="172">
        <f t="shared" si="1383"/>
        <v>207.05523608201656</v>
      </c>
      <c r="BX389" s="172">
        <f t="shared" si="1383"/>
        <v>0</v>
      </c>
      <c r="BY389" s="173">
        <f t="shared" si="1383"/>
        <v>0</v>
      </c>
      <c r="BZ389" s="123" cm="1">
        <f t="array" ref="BZ389">IF(ISEVEN(BR389),SUM(BS389:BY389),SUM(ABS(BS389:BY389)))</f>
        <v>762.5870644833592</v>
      </c>
      <c r="CA389" s="112">
        <f t="shared" si="1102"/>
        <v>8109.7645014953741</v>
      </c>
      <c r="CB389" s="126">
        <f t="shared" si="1103"/>
        <v>-672.92756383531037</v>
      </c>
      <c r="CC389" s="41">
        <f t="shared" si="1103"/>
        <v>0</v>
      </c>
      <c r="CD389" s="41">
        <f t="shared" si="1103"/>
        <v>-66.630612716330035</v>
      </c>
      <c r="CE389" s="41">
        <f t="shared" si="1103"/>
        <v>0</v>
      </c>
      <c r="CF389" s="41">
        <f t="shared" si="1384"/>
        <v>606.29890455022394</v>
      </c>
      <c r="CG389" s="41">
        <f t="shared" si="1384"/>
        <v>0</v>
      </c>
      <c r="CH389" s="112">
        <f t="shared" si="1384"/>
        <v>0</v>
      </c>
      <c r="CI389" s="196">
        <f t="shared" si="1104"/>
        <v>-78.666269558608008</v>
      </c>
      <c r="CJ389" s="2">
        <f t="shared" si="1105"/>
        <v>248.66883199678864</v>
      </c>
      <c r="CK389" s="200">
        <f t="shared" ref="CK389" si="1395">(CI389-xc)*COS(RADIANS(p)) + (CJ389-yc)*SIN(RADIANS(p))</f>
        <v>-11.625551780309038</v>
      </c>
      <c r="CL389" s="201">
        <f t="shared" ref="CL389:CL406" si="1396">-(CI389-xc)*SIN(RADIANS(p)) +(CJ389-yc)*COS(RADIANS(p))</f>
        <v>260.55597578777201</v>
      </c>
      <c r="CN389" s="126">
        <f t="shared" ref="CN389:CN406" si="1397">+C389-yc</f>
        <v>248.66883199678864</v>
      </c>
      <c r="CO389" s="50">
        <f t="shared" si="1109"/>
        <v>2.9814289747486121E-3</v>
      </c>
      <c r="CP389" s="40">
        <f t="shared" si="1110"/>
        <v>25.5</v>
      </c>
      <c r="CQ389" s="41">
        <f t="shared" si="1111"/>
        <v>206798.99478813203</v>
      </c>
      <c r="CR389" s="41">
        <f t="shared" ref="CR389:CR437" si="1398">+CQ389*COS(RADIANS(p))</f>
        <v>199752.48991647517</v>
      </c>
      <c r="CS389" s="41">
        <f t="shared" ref="CS389:CS437" si="1399">+CQ389*SIN(RADIANS(p))</f>
        <v>53523.518359225491</v>
      </c>
      <c r="CT389" s="41">
        <f t="shared" si="1114"/>
        <v>52046704.926224276</v>
      </c>
      <c r="CU389" s="112">
        <f t="shared" si="1115"/>
        <v>-622240.43414949742</v>
      </c>
    </row>
    <row r="390" spans="2:99" x14ac:dyDescent="0.25">
      <c r="B390" s="129">
        <v>46</v>
      </c>
      <c r="C390" s="114">
        <f>+$D$77-(B390-0.5)*$G$337</f>
        <v>238.03428955672035</v>
      </c>
      <c r="D390" s="41">
        <f t="shared" si="1121"/>
        <v>-1429.8659205245219</v>
      </c>
      <c r="E390" s="41">
        <f t="shared" si="1121"/>
        <v>1214.0581132732577</v>
      </c>
      <c r="F390" s="41">
        <f t="shared" si="1121"/>
        <v>712.67603964992315</v>
      </c>
      <c r="G390" s="41">
        <f t="shared" si="1121"/>
        <v>1076.4002292188188</v>
      </c>
      <c r="H390" s="41">
        <f t="shared" si="1346"/>
        <v>3206.5780456630068</v>
      </c>
      <c r="I390" s="41">
        <f t="shared" si="1346"/>
        <v>-2038.6330801848605</v>
      </c>
      <c r="J390" s="41">
        <f t="shared" si="1346"/>
        <v>-840.23823096520152</v>
      </c>
      <c r="K390" s="121">
        <f t="shared" si="1346"/>
        <v>-801.54190691495114</v>
      </c>
      <c r="L390" s="126">
        <f t="shared" si="1122"/>
        <v>-657.12525949326732</v>
      </c>
      <c r="M390" s="41">
        <f t="shared" si="1122"/>
        <v>-200.15544909983717</v>
      </c>
      <c r="N390" s="41">
        <f t="shared" si="1122"/>
        <v>-219.07252271915166</v>
      </c>
      <c r="O390" s="41">
        <f t="shared" si="1122"/>
        <v>259.90364829109279</v>
      </c>
      <c r="P390" s="41">
        <f t="shared" si="1347"/>
        <v>2433.8373846317513</v>
      </c>
      <c r="Q390" s="41">
        <f t="shared" si="1347"/>
        <v>-1614.3690114729327</v>
      </c>
      <c r="R390" s="41">
        <f t="shared" si="1347"/>
        <v>-633.18299488318485</v>
      </c>
      <c r="S390" s="112">
        <f t="shared" si="1347"/>
        <v>-556.59293263663346</v>
      </c>
      <c r="T390" s="123">
        <f t="shared" si="1123"/>
        <v>-657.12525949326698</v>
      </c>
      <c r="U390" s="41">
        <f t="shared" si="1123"/>
        <v>789.79404456132954</v>
      </c>
      <c r="V390" s="41">
        <f t="shared" si="1123"/>
        <v>505.62080356790648</v>
      </c>
      <c r="W390" s="41">
        <f t="shared" si="1123"/>
        <v>831.45125494050114</v>
      </c>
      <c r="X390" s="41">
        <f t="shared" si="1348"/>
        <v>2433.8373846317522</v>
      </c>
      <c r="Y390" s="41">
        <f t="shared" si="1348"/>
        <v>-624.41951781176613</v>
      </c>
      <c r="Z390" s="41">
        <f t="shared" si="1348"/>
        <v>91.510331403873209</v>
      </c>
      <c r="AA390" s="41">
        <f t="shared" si="1348"/>
        <v>14.954674012774905</v>
      </c>
      <c r="AB390" s="53"/>
      <c r="AC390" s="126" t="str">
        <f t="shared" si="1124"/>
        <v/>
      </c>
      <c r="AD390" s="41" t="str">
        <f t="shared" si="1124"/>
        <v/>
      </c>
      <c r="AE390" s="41">
        <f t="shared" si="1124"/>
        <v>712.67603964992315</v>
      </c>
      <c r="AF390" s="41" t="str">
        <f t="shared" si="1124"/>
        <v/>
      </c>
      <c r="AG390" s="41" t="str">
        <f t="shared" si="1349"/>
        <v/>
      </c>
      <c r="AH390" s="41" t="str">
        <f t="shared" si="1349"/>
        <v/>
      </c>
      <c r="AI390" s="41" t="str">
        <f t="shared" si="1349"/>
        <v/>
      </c>
      <c r="AJ390" s="112">
        <f t="shared" si="1349"/>
        <v>-801.54190691495114</v>
      </c>
      <c r="AK390" s="126" t="str">
        <f t="shared" si="1125"/>
        <v/>
      </c>
      <c r="AL390" s="41" t="str">
        <f t="shared" si="1125"/>
        <v/>
      </c>
      <c r="AM390" s="41">
        <f t="shared" si="1125"/>
        <v>-219.07252271915166</v>
      </c>
      <c r="AN390" s="41" t="str">
        <f t="shared" si="1125"/>
        <v/>
      </c>
      <c r="AO390" s="41" t="str">
        <f t="shared" si="1350"/>
        <v/>
      </c>
      <c r="AP390" s="41" t="str">
        <f t="shared" si="1350"/>
        <v/>
      </c>
      <c r="AQ390" s="41" t="str">
        <f t="shared" si="1350"/>
        <v/>
      </c>
      <c r="AR390" s="112">
        <f t="shared" si="1350"/>
        <v>-556.59293263663346</v>
      </c>
      <c r="AS390" s="123" t="str">
        <f t="shared" si="1126"/>
        <v/>
      </c>
      <c r="AT390" s="41" t="str">
        <f t="shared" si="1126"/>
        <v/>
      </c>
      <c r="AU390" s="41">
        <f t="shared" si="1126"/>
        <v>505.62080356790648</v>
      </c>
      <c r="AV390" s="41" t="str">
        <f t="shared" si="1126"/>
        <v/>
      </c>
      <c r="AW390" s="41" t="str">
        <f t="shared" si="1126"/>
        <v/>
      </c>
      <c r="AX390" s="41" t="str">
        <f t="shared" si="1126"/>
        <v/>
      </c>
      <c r="AY390" s="41">
        <f t="shared" si="1351"/>
        <v>91.510331403873209</v>
      </c>
      <c r="AZ390" s="41" t="str">
        <f t="shared" si="1351"/>
        <v/>
      </c>
      <c r="BA390" s="53"/>
      <c r="BB390" s="147" cm="1">
        <f t="array" ref="BB390:BG390">IFERROR(_xlfn._xlws.SORT(_xlfn.UNIQUE(_xlfn._xlws.FILTER($AC390:$AZ390,ISNUMBER($AC390:$AZ390)),TRUE),,,TRUE),"")</f>
        <v>-801.54190691495114</v>
      </c>
      <c r="BC390" s="51">
        <v>-556.59293263663346</v>
      </c>
      <c r="BD390" s="51">
        <v>-219.07252271915166</v>
      </c>
      <c r="BE390" s="51">
        <v>91.510331403873209</v>
      </c>
      <c r="BF390" s="51">
        <v>505.62080356790648</v>
      </c>
      <c r="BG390" s="51">
        <v>712.67603964992315</v>
      </c>
      <c r="BH390" s="51"/>
      <c r="BI390" s="51"/>
      <c r="BJ390" s="51">
        <f t="shared" si="1127"/>
        <v>238.03428955672035</v>
      </c>
      <c r="BK390" s="51">
        <f t="shared" si="1127"/>
        <v>238.03428955672035</v>
      </c>
      <c r="BL390" s="51">
        <f t="shared" si="1127"/>
        <v>238.03428955672035</v>
      </c>
      <c r="BM390" s="51">
        <f t="shared" si="1127"/>
        <v>238.03428955672035</v>
      </c>
      <c r="BN390" s="51">
        <f t="shared" si="1352"/>
        <v>238.03428955672035</v>
      </c>
      <c r="BO390" s="51">
        <f t="shared" si="1352"/>
        <v>238.03428955672035</v>
      </c>
      <c r="BP390" s="51" t="str">
        <f t="shared" si="1352"/>
        <v/>
      </c>
      <c r="BQ390" s="148" t="str">
        <f t="shared" si="1352"/>
        <v/>
      </c>
      <c r="BR390" s="170">
        <f t="shared" si="1100"/>
        <v>6</v>
      </c>
      <c r="BS390" s="172">
        <f t="shared" si="1101"/>
        <v>244.94897427831768</v>
      </c>
      <c r="BT390" s="172" t="str">
        <f t="shared" si="1101"/>
        <v>hole</v>
      </c>
      <c r="BU390" s="172">
        <f t="shared" si="1101"/>
        <v>310.58285412302484</v>
      </c>
      <c r="BV390" s="172" t="str">
        <f t="shared" si="1101"/>
        <v>hole</v>
      </c>
      <c r="BW390" s="172">
        <f t="shared" si="1383"/>
        <v>207.05523608201668</v>
      </c>
      <c r="BX390" s="172">
        <f t="shared" si="1383"/>
        <v>0</v>
      </c>
      <c r="BY390" s="173">
        <f t="shared" si="1383"/>
        <v>0</v>
      </c>
      <c r="BZ390" s="123" cm="1">
        <f t="array" ref="BZ390">IF(ISEVEN(BR390),SUM(BS390:BY390),SUM(ABS(BS390:BY390)))</f>
        <v>762.5870644833592</v>
      </c>
      <c r="CA390" s="112">
        <f t="shared" si="1102"/>
        <v>8109.7645014953741</v>
      </c>
      <c r="CB390" s="126">
        <f t="shared" si="1103"/>
        <v>-679.06741977579236</v>
      </c>
      <c r="CC390" s="41">
        <f t="shared" si="1103"/>
        <v>0</v>
      </c>
      <c r="CD390" s="41">
        <f t="shared" si="1103"/>
        <v>-63.781095657639241</v>
      </c>
      <c r="CE390" s="41">
        <f t="shared" si="1103"/>
        <v>0</v>
      </c>
      <c r="CF390" s="41">
        <f t="shared" si="1384"/>
        <v>609.14842160891476</v>
      </c>
      <c r="CG390" s="41">
        <f t="shared" si="1384"/>
        <v>0</v>
      </c>
      <c r="CH390" s="112">
        <f t="shared" si="1384"/>
        <v>0</v>
      </c>
      <c r="CI390" s="196">
        <f t="shared" si="1104"/>
        <v>-78.704209943277121</v>
      </c>
      <c r="CJ390" s="2">
        <f t="shared" si="1105"/>
        <v>238.03428955672035</v>
      </c>
      <c r="CK390" s="200">
        <f t="shared" ref="CK390" si="1400">(CI390-xc)*COS(RADIANS(p)) + (CJ390-yc)*SIN(RADIANS(p))</f>
        <v>-14.414621497160972</v>
      </c>
      <c r="CL390" s="201">
        <f t="shared" ref="CL390:CL407" si="1401">-(CI390-xc)*SIN(RADIANS(p)) +(CJ390-yc)*COS(RADIANS(p))</f>
        <v>250.29361628827374</v>
      </c>
      <c r="CN390" s="126">
        <f t="shared" ref="CN390:CN407" si="1402">+C390-yc</f>
        <v>238.03428955672035</v>
      </c>
      <c r="CO390" s="50">
        <f t="shared" si="1109"/>
        <v>2.915428974748612E-3</v>
      </c>
      <c r="CP390" s="40">
        <f t="shared" si="1110"/>
        <v>25.5</v>
      </c>
      <c r="CQ390" s="41">
        <f t="shared" si="1111"/>
        <v>206798.99478813203</v>
      </c>
      <c r="CR390" s="41">
        <f t="shared" ref="CR390:CR438" si="1403">+CQ390*COS(RADIANS(p))</f>
        <v>199752.48991647517</v>
      </c>
      <c r="CS390" s="41">
        <f t="shared" ref="CS390:CS438" si="1404">+CQ390*SIN(RADIANS(p))</f>
        <v>53523.518359225491</v>
      </c>
      <c r="CT390" s="41">
        <f t="shared" si="1114"/>
        <v>49996773.063781507</v>
      </c>
      <c r="CU390" s="112">
        <f t="shared" si="1115"/>
        <v>-771521.2583445817</v>
      </c>
    </row>
    <row r="391" spans="2:99" x14ac:dyDescent="0.25">
      <c r="B391" s="129">
        <v>47</v>
      </c>
      <c r="C391" s="114">
        <f>+$D$77-(B391-0.5)*$G$337</f>
        <v>227.39974711665207</v>
      </c>
      <c r="D391" s="41">
        <f t="shared" si="1121"/>
        <v>-1469.5545732261041</v>
      </c>
      <c r="E391" s="41">
        <f t="shared" si="1121"/>
        <v>1232.4776810947037</v>
      </c>
      <c r="F391" s="41">
        <f t="shared" si="1121"/>
        <v>715.52555670861398</v>
      </c>
      <c r="G391" s="41">
        <f t="shared" si="1121"/>
        <v>1070.2603732783368</v>
      </c>
      <c r="H391" s="41">
        <f t="shared" si="1346"/>
        <v>3166.8893929614246</v>
      </c>
      <c r="I391" s="41">
        <f t="shared" si="1346"/>
        <v>-2020.2135123634148</v>
      </c>
      <c r="J391" s="41">
        <f t="shared" si="1346"/>
        <v>-837.3887139065107</v>
      </c>
      <c r="K391" s="121">
        <f t="shared" si="1346"/>
        <v>-807.68176285543313</v>
      </c>
      <c r="L391" s="126">
        <f t="shared" si="1122"/>
        <v>-696.81391219484965</v>
      </c>
      <c r="M391" s="41">
        <f t="shared" si="1122"/>
        <v>-181.73588127839139</v>
      </c>
      <c r="N391" s="41">
        <f t="shared" si="1122"/>
        <v>-216.22300566046087</v>
      </c>
      <c r="O391" s="41">
        <f t="shared" si="1122"/>
        <v>253.76379235061088</v>
      </c>
      <c r="P391" s="41">
        <f t="shared" si="1347"/>
        <v>2394.1487319301691</v>
      </c>
      <c r="Q391" s="41">
        <f t="shared" si="1347"/>
        <v>-1595.9494436514869</v>
      </c>
      <c r="R391" s="41">
        <f t="shared" si="1347"/>
        <v>-630.33347782449414</v>
      </c>
      <c r="S391" s="112">
        <f t="shared" si="1347"/>
        <v>-562.73278857711546</v>
      </c>
      <c r="T391" s="123">
        <f t="shared" si="1123"/>
        <v>-696.81391219484942</v>
      </c>
      <c r="U391" s="41">
        <f t="shared" si="1123"/>
        <v>808.21361238277541</v>
      </c>
      <c r="V391" s="41">
        <f t="shared" si="1123"/>
        <v>508.47032062659724</v>
      </c>
      <c r="W391" s="41">
        <f t="shared" si="1123"/>
        <v>825.31139900001904</v>
      </c>
      <c r="X391" s="41">
        <f t="shared" si="1348"/>
        <v>2394.1487319301696</v>
      </c>
      <c r="Y391" s="41">
        <f t="shared" si="1348"/>
        <v>-605.99994999032026</v>
      </c>
      <c r="Z391" s="41">
        <f t="shared" si="1348"/>
        <v>94.359848462564003</v>
      </c>
      <c r="AA391" s="41">
        <f t="shared" si="1348"/>
        <v>8.8148180722929954</v>
      </c>
      <c r="AB391" s="53"/>
      <c r="AC391" s="126" t="str">
        <f t="shared" si="1124"/>
        <v/>
      </c>
      <c r="AD391" s="41" t="str">
        <f t="shared" si="1124"/>
        <v/>
      </c>
      <c r="AE391" s="41">
        <f t="shared" si="1124"/>
        <v>715.52555670861398</v>
      </c>
      <c r="AF391" s="41" t="str">
        <f t="shared" si="1124"/>
        <v/>
      </c>
      <c r="AG391" s="41" t="str">
        <f t="shared" si="1349"/>
        <v/>
      </c>
      <c r="AH391" s="41" t="str">
        <f t="shared" si="1349"/>
        <v/>
      </c>
      <c r="AI391" s="41" t="str">
        <f t="shared" si="1349"/>
        <v/>
      </c>
      <c r="AJ391" s="112">
        <f t="shared" si="1349"/>
        <v>-807.68176285543313</v>
      </c>
      <c r="AK391" s="126" t="str">
        <f t="shared" si="1125"/>
        <v/>
      </c>
      <c r="AL391" s="41" t="str">
        <f t="shared" si="1125"/>
        <v/>
      </c>
      <c r="AM391" s="41">
        <f t="shared" si="1125"/>
        <v>-216.22300566046087</v>
      </c>
      <c r="AN391" s="41" t="str">
        <f t="shared" si="1125"/>
        <v/>
      </c>
      <c r="AO391" s="41" t="str">
        <f t="shared" si="1350"/>
        <v/>
      </c>
      <c r="AP391" s="41" t="str">
        <f t="shared" si="1350"/>
        <v/>
      </c>
      <c r="AQ391" s="41" t="str">
        <f t="shared" si="1350"/>
        <v/>
      </c>
      <c r="AR391" s="112">
        <f t="shared" si="1350"/>
        <v>-562.73278857711546</v>
      </c>
      <c r="AS391" s="123" t="str">
        <f t="shared" si="1126"/>
        <v/>
      </c>
      <c r="AT391" s="41" t="str">
        <f t="shared" si="1126"/>
        <v/>
      </c>
      <c r="AU391" s="41">
        <f t="shared" si="1126"/>
        <v>508.47032062659724</v>
      </c>
      <c r="AV391" s="41" t="str">
        <f t="shared" si="1126"/>
        <v/>
      </c>
      <c r="AW391" s="41" t="str">
        <f t="shared" si="1126"/>
        <v/>
      </c>
      <c r="AX391" s="41" t="str">
        <f t="shared" si="1126"/>
        <v/>
      </c>
      <c r="AY391" s="41">
        <f t="shared" si="1351"/>
        <v>94.359848462564003</v>
      </c>
      <c r="AZ391" s="41" t="str">
        <f t="shared" si="1351"/>
        <v/>
      </c>
      <c r="BA391" s="53"/>
      <c r="BB391" s="147" cm="1">
        <f t="array" ref="BB391:BG391">IFERROR(_xlfn._xlws.SORT(_xlfn.UNIQUE(_xlfn._xlws.FILTER($AC391:$AZ391,ISNUMBER($AC391:$AZ391)),TRUE),,,TRUE),"")</f>
        <v>-807.68176285543313</v>
      </c>
      <c r="BC391" s="51">
        <v>-562.73278857711546</v>
      </c>
      <c r="BD391" s="51">
        <v>-216.22300566046087</v>
      </c>
      <c r="BE391" s="51">
        <v>94.359848462564003</v>
      </c>
      <c r="BF391" s="51">
        <v>508.47032062659724</v>
      </c>
      <c r="BG391" s="51">
        <v>715.52555670861398</v>
      </c>
      <c r="BH391" s="51"/>
      <c r="BI391" s="51"/>
      <c r="BJ391" s="51">
        <f t="shared" si="1127"/>
        <v>227.39974711665207</v>
      </c>
      <c r="BK391" s="51">
        <f t="shared" si="1127"/>
        <v>227.39974711665207</v>
      </c>
      <c r="BL391" s="51">
        <f t="shared" si="1127"/>
        <v>227.39974711665207</v>
      </c>
      <c r="BM391" s="51">
        <f t="shared" si="1127"/>
        <v>227.39974711665207</v>
      </c>
      <c r="BN391" s="51">
        <f t="shared" si="1352"/>
        <v>227.39974711665207</v>
      </c>
      <c r="BO391" s="51">
        <f t="shared" si="1352"/>
        <v>227.39974711665207</v>
      </c>
      <c r="BP391" s="51" t="str">
        <f t="shared" si="1352"/>
        <v/>
      </c>
      <c r="BQ391" s="148" t="str">
        <f t="shared" si="1352"/>
        <v/>
      </c>
      <c r="BR391" s="170">
        <f t="shared" si="1100"/>
        <v>6</v>
      </c>
      <c r="BS391" s="172">
        <f t="shared" si="1101"/>
        <v>244.94897427831768</v>
      </c>
      <c r="BT391" s="172" t="str">
        <f t="shared" si="1101"/>
        <v>hole</v>
      </c>
      <c r="BU391" s="172">
        <f t="shared" si="1101"/>
        <v>310.58285412302484</v>
      </c>
      <c r="BV391" s="172" t="str">
        <f t="shared" si="1101"/>
        <v>hole</v>
      </c>
      <c r="BW391" s="172">
        <f t="shared" si="1383"/>
        <v>207.05523608201673</v>
      </c>
      <c r="BX391" s="172">
        <f t="shared" si="1383"/>
        <v>0</v>
      </c>
      <c r="BY391" s="173">
        <f t="shared" si="1383"/>
        <v>0</v>
      </c>
      <c r="BZ391" s="123" cm="1">
        <f t="array" ref="BZ391">IF(ISEVEN(BR391),SUM(BS391:BY391),SUM(ABS(BS391:BY391)))</f>
        <v>762.5870644833592</v>
      </c>
      <c r="CA391" s="112">
        <f t="shared" si="1102"/>
        <v>8109.7645014953741</v>
      </c>
      <c r="CB391" s="126">
        <f t="shared" si="1103"/>
        <v>-685.20727571627435</v>
      </c>
      <c r="CC391" s="41">
        <f t="shared" si="1103"/>
        <v>0</v>
      </c>
      <c r="CD391" s="41">
        <f t="shared" si="1103"/>
        <v>-60.931578598948448</v>
      </c>
      <c r="CE391" s="41">
        <f t="shared" si="1103"/>
        <v>0</v>
      </c>
      <c r="CF391" s="41">
        <f t="shared" si="1384"/>
        <v>611.99793866760558</v>
      </c>
      <c r="CG391" s="41">
        <f t="shared" si="1384"/>
        <v>0</v>
      </c>
      <c r="CH391" s="112">
        <f t="shared" si="1384"/>
        <v>0</v>
      </c>
      <c r="CI391" s="196">
        <f t="shared" si="1104"/>
        <v>-78.74215032794632</v>
      </c>
      <c r="CJ391" s="2">
        <f t="shared" si="1105"/>
        <v>227.39974711665207</v>
      </c>
      <c r="CK391" s="200">
        <f t="shared" ref="CK391" si="1405">(CI391-xc)*COS(RADIANS(p)) + (CJ391-yc)*SIN(RADIANS(p))</f>
        <v>-17.203691214012991</v>
      </c>
      <c r="CL391" s="201">
        <f t="shared" ref="CL391:CL408" si="1406">-(CI391-xc)*SIN(RADIANS(p)) +(CJ391-yc)*COS(RADIANS(p))</f>
        <v>240.03125678877552</v>
      </c>
      <c r="CN391" s="126">
        <f t="shared" ref="CN391:CN408" si="1407">+C391-yc</f>
        <v>227.39974711665207</v>
      </c>
      <c r="CO391" s="50">
        <f t="shared" si="1109"/>
        <v>2.8494289747486119E-3</v>
      </c>
      <c r="CP391" s="40">
        <f t="shared" si="1110"/>
        <v>25.5</v>
      </c>
      <c r="CQ391" s="41">
        <f t="shared" si="1111"/>
        <v>206798.99478813203</v>
      </c>
      <c r="CR391" s="41">
        <f t="shared" ref="CR391:CR439" si="1408">+CQ391*COS(RADIANS(p))</f>
        <v>199752.48991647517</v>
      </c>
      <c r="CS391" s="41">
        <f t="shared" ref="CS391:CS439" si="1409">+CQ391*SIN(RADIANS(p))</f>
        <v>53523.518359225491</v>
      </c>
      <c r="CT391" s="41">
        <f t="shared" si="1114"/>
        <v>47946841.201338746</v>
      </c>
      <c r="CU391" s="112">
        <f t="shared" si="1115"/>
        <v>-920802.08253967064</v>
      </c>
    </row>
    <row r="392" spans="2:99" x14ac:dyDescent="0.25">
      <c r="B392" s="129">
        <v>48</v>
      </c>
      <c r="C392" s="114">
        <f>+$D$77-(B392-0.5)*$G$337</f>
        <v>216.76520467658378</v>
      </c>
      <c r="D392" s="41">
        <f t="shared" si="1121"/>
        <v>-1509.2432259276868</v>
      </c>
      <c r="E392" s="41">
        <f t="shared" si="1121"/>
        <v>1250.8972489161495</v>
      </c>
      <c r="F392" s="41">
        <f t="shared" si="1121"/>
        <v>718.37507376730468</v>
      </c>
      <c r="G392" s="41">
        <f t="shared" si="1121"/>
        <v>1064.1205173378551</v>
      </c>
      <c r="H392" s="41">
        <f t="shared" si="1346"/>
        <v>3127.2007402598424</v>
      </c>
      <c r="I392" s="41">
        <f t="shared" si="1346"/>
        <v>-2001.793944541969</v>
      </c>
      <c r="J392" s="41">
        <f t="shared" si="1346"/>
        <v>-834.53919684781999</v>
      </c>
      <c r="K392" s="121">
        <f t="shared" si="1346"/>
        <v>-813.82161879591501</v>
      </c>
      <c r="L392" s="126">
        <f t="shared" si="1122"/>
        <v>-736.50256489643209</v>
      </c>
      <c r="M392" s="41">
        <f t="shared" si="1122"/>
        <v>-163.31631345694561</v>
      </c>
      <c r="N392" s="41">
        <f t="shared" si="1122"/>
        <v>-213.37348860177008</v>
      </c>
      <c r="O392" s="41">
        <f t="shared" si="1122"/>
        <v>247.62393641012895</v>
      </c>
      <c r="P392" s="41">
        <f t="shared" si="1347"/>
        <v>2354.4600792285869</v>
      </c>
      <c r="Q392" s="41">
        <f t="shared" si="1347"/>
        <v>-1577.5298758300414</v>
      </c>
      <c r="R392" s="41">
        <f t="shared" si="1347"/>
        <v>-627.48396076580332</v>
      </c>
      <c r="S392" s="112">
        <f t="shared" si="1347"/>
        <v>-568.87264451759734</v>
      </c>
      <c r="T392" s="123">
        <f t="shared" si="1123"/>
        <v>-736.50256489643175</v>
      </c>
      <c r="U392" s="41">
        <f t="shared" si="1123"/>
        <v>826.63318020422105</v>
      </c>
      <c r="V392" s="41">
        <f t="shared" si="1123"/>
        <v>511.31983768528806</v>
      </c>
      <c r="W392" s="41">
        <f t="shared" si="1123"/>
        <v>819.17154305953716</v>
      </c>
      <c r="X392" s="41">
        <f t="shared" si="1348"/>
        <v>2354.4600792285873</v>
      </c>
      <c r="Y392" s="41">
        <f t="shared" si="1348"/>
        <v>-587.58038216887451</v>
      </c>
      <c r="Z392" s="41">
        <f t="shared" si="1348"/>
        <v>97.209365521254796</v>
      </c>
      <c r="AA392" s="41">
        <f t="shared" si="1348"/>
        <v>2.6749621318110699</v>
      </c>
      <c r="AB392" s="53"/>
      <c r="AC392" s="126" t="str">
        <f t="shared" si="1124"/>
        <v/>
      </c>
      <c r="AD392" s="41" t="str">
        <f t="shared" si="1124"/>
        <v/>
      </c>
      <c r="AE392" s="41">
        <f t="shared" si="1124"/>
        <v>718.37507376730468</v>
      </c>
      <c r="AF392" s="41" t="str">
        <f t="shared" si="1124"/>
        <v/>
      </c>
      <c r="AG392" s="41" t="str">
        <f t="shared" si="1349"/>
        <v/>
      </c>
      <c r="AH392" s="41" t="str">
        <f t="shared" si="1349"/>
        <v/>
      </c>
      <c r="AI392" s="41" t="str">
        <f t="shared" si="1349"/>
        <v/>
      </c>
      <c r="AJ392" s="112">
        <f t="shared" si="1349"/>
        <v>-813.82161879591501</v>
      </c>
      <c r="AK392" s="126" t="str">
        <f t="shared" si="1125"/>
        <v/>
      </c>
      <c r="AL392" s="41" t="str">
        <f t="shared" si="1125"/>
        <v/>
      </c>
      <c r="AM392" s="41">
        <f t="shared" si="1125"/>
        <v>-213.37348860177008</v>
      </c>
      <c r="AN392" s="41" t="str">
        <f t="shared" si="1125"/>
        <v/>
      </c>
      <c r="AO392" s="41" t="str">
        <f t="shared" si="1350"/>
        <v/>
      </c>
      <c r="AP392" s="41" t="str">
        <f t="shared" si="1350"/>
        <v/>
      </c>
      <c r="AQ392" s="41" t="str">
        <f t="shared" si="1350"/>
        <v/>
      </c>
      <c r="AR392" s="112">
        <f t="shared" si="1350"/>
        <v>-568.87264451759734</v>
      </c>
      <c r="AS392" s="123" t="str">
        <f t="shared" si="1126"/>
        <v/>
      </c>
      <c r="AT392" s="41" t="str">
        <f t="shared" si="1126"/>
        <v/>
      </c>
      <c r="AU392" s="41">
        <f t="shared" si="1126"/>
        <v>511.31983768528806</v>
      </c>
      <c r="AV392" s="41" t="str">
        <f t="shared" si="1126"/>
        <v/>
      </c>
      <c r="AW392" s="41" t="str">
        <f t="shared" si="1126"/>
        <v/>
      </c>
      <c r="AX392" s="41" t="str">
        <f t="shared" si="1126"/>
        <v/>
      </c>
      <c r="AY392" s="41">
        <f t="shared" si="1351"/>
        <v>97.209365521254796</v>
      </c>
      <c r="AZ392" s="41" t="str">
        <f t="shared" si="1351"/>
        <v/>
      </c>
      <c r="BA392" s="53"/>
      <c r="BB392" s="147" cm="1">
        <f t="array" ref="BB392:BG392">IFERROR(_xlfn._xlws.SORT(_xlfn.UNIQUE(_xlfn._xlws.FILTER($AC392:$AZ392,ISNUMBER($AC392:$AZ392)),TRUE),,,TRUE),"")</f>
        <v>-813.82161879591501</v>
      </c>
      <c r="BC392" s="51">
        <v>-568.87264451759734</v>
      </c>
      <c r="BD392" s="51">
        <v>-213.37348860177008</v>
      </c>
      <c r="BE392" s="51">
        <v>97.209365521254796</v>
      </c>
      <c r="BF392" s="51">
        <v>511.31983768528806</v>
      </c>
      <c r="BG392" s="51">
        <v>718.37507376730468</v>
      </c>
      <c r="BH392" s="51"/>
      <c r="BI392" s="51"/>
      <c r="BJ392" s="51">
        <f t="shared" si="1127"/>
        <v>216.76520467658378</v>
      </c>
      <c r="BK392" s="51">
        <f t="shared" si="1127"/>
        <v>216.76520467658378</v>
      </c>
      <c r="BL392" s="51">
        <f t="shared" si="1127"/>
        <v>216.76520467658378</v>
      </c>
      <c r="BM392" s="51">
        <f t="shared" si="1127"/>
        <v>216.76520467658378</v>
      </c>
      <c r="BN392" s="51">
        <f t="shared" si="1352"/>
        <v>216.76520467658378</v>
      </c>
      <c r="BO392" s="51">
        <f t="shared" si="1352"/>
        <v>216.76520467658378</v>
      </c>
      <c r="BP392" s="51" t="str">
        <f t="shared" si="1352"/>
        <v/>
      </c>
      <c r="BQ392" s="148" t="str">
        <f t="shared" si="1352"/>
        <v/>
      </c>
      <c r="BR392" s="170">
        <f t="shared" si="1100"/>
        <v>6</v>
      </c>
      <c r="BS392" s="172">
        <f t="shared" si="1101"/>
        <v>244.94897427831768</v>
      </c>
      <c r="BT392" s="172" t="str">
        <f t="shared" si="1101"/>
        <v>hole</v>
      </c>
      <c r="BU392" s="172">
        <f t="shared" si="1101"/>
        <v>310.58285412302484</v>
      </c>
      <c r="BV392" s="172" t="str">
        <f t="shared" si="1101"/>
        <v>hole</v>
      </c>
      <c r="BW392" s="172">
        <f t="shared" si="1383"/>
        <v>207.05523608201662</v>
      </c>
      <c r="BX392" s="172">
        <f t="shared" si="1383"/>
        <v>0</v>
      </c>
      <c r="BY392" s="173">
        <f t="shared" si="1383"/>
        <v>0</v>
      </c>
      <c r="BZ392" s="123" cm="1">
        <f t="array" ref="BZ392">IF(ISEVEN(BR392),SUM(BS392:BY392),SUM(ABS(BS392:BY392)))</f>
        <v>762.5870644833592</v>
      </c>
      <c r="CA392" s="112">
        <f t="shared" si="1102"/>
        <v>8109.7645014953741</v>
      </c>
      <c r="CB392" s="126">
        <f t="shared" si="1103"/>
        <v>-691.34713165675612</v>
      </c>
      <c r="CC392" s="41">
        <f t="shared" si="1103"/>
        <v>0</v>
      </c>
      <c r="CD392" s="41">
        <f t="shared" si="1103"/>
        <v>-58.082061540257655</v>
      </c>
      <c r="CE392" s="41">
        <f t="shared" si="1103"/>
        <v>0</v>
      </c>
      <c r="CF392" s="41">
        <f t="shared" si="1384"/>
        <v>614.8474557262964</v>
      </c>
      <c r="CG392" s="41">
        <f t="shared" si="1384"/>
        <v>0</v>
      </c>
      <c r="CH392" s="112">
        <f t="shared" si="1384"/>
        <v>0</v>
      </c>
      <c r="CI392" s="196">
        <f t="shared" si="1104"/>
        <v>-78.780090712615603</v>
      </c>
      <c r="CJ392" s="2">
        <f t="shared" si="1105"/>
        <v>216.76520467658378</v>
      </c>
      <c r="CK392" s="200">
        <f t="shared" ref="CK392" si="1410">(CI392-xc)*COS(RADIANS(p)) + (CJ392-yc)*SIN(RADIANS(p))</f>
        <v>-19.992760930865103</v>
      </c>
      <c r="CL392" s="201">
        <f t="shared" ref="CL392:CL409" si="1411">-(CI392-xc)*SIN(RADIANS(p)) +(CJ392-yc)*COS(RADIANS(p))</f>
        <v>229.76889728927733</v>
      </c>
      <c r="CN392" s="126">
        <f t="shared" ref="CN392:CN409" si="1412">+C392-yc</f>
        <v>216.76520467658378</v>
      </c>
      <c r="CO392" s="50">
        <f t="shared" si="1109"/>
        <v>2.7834289747486118E-3</v>
      </c>
      <c r="CP392" s="40">
        <f t="shared" si="1110"/>
        <v>25.5</v>
      </c>
      <c r="CQ392" s="41">
        <f t="shared" si="1111"/>
        <v>206798.99478813203</v>
      </c>
      <c r="CR392" s="41">
        <f t="shared" ref="CR392:CR440" si="1413">+CQ392*COS(RADIANS(p))</f>
        <v>199752.48991647517</v>
      </c>
      <c r="CS392" s="41">
        <f t="shared" ref="CS392:CS440" si="1414">+CQ392*SIN(RADIANS(p))</f>
        <v>53523.518359225491</v>
      </c>
      <c r="CT392" s="41">
        <f t="shared" si="1114"/>
        <v>45896909.338895991</v>
      </c>
      <c r="CU392" s="112">
        <f t="shared" si="1115"/>
        <v>-1070082.9067347643</v>
      </c>
    </row>
    <row r="393" spans="2:99" x14ac:dyDescent="0.25">
      <c r="B393" s="129">
        <v>49</v>
      </c>
      <c r="C393" s="114">
        <f>+$D$77-(B393-0.5)*$G$337</f>
        <v>206.13066223651549</v>
      </c>
      <c r="D393" s="41">
        <f t="shared" si="1121"/>
        <v>-1548.9318786292692</v>
      </c>
      <c r="E393" s="41">
        <f t="shared" si="1121"/>
        <v>1269.3168167375952</v>
      </c>
      <c r="F393" s="41">
        <f t="shared" si="1121"/>
        <v>721.22459082599551</v>
      </c>
      <c r="G393" s="41">
        <f t="shared" si="1121"/>
        <v>1057.9806613973731</v>
      </c>
      <c r="H393" s="41">
        <f t="shared" si="1346"/>
        <v>3087.5120875582597</v>
      </c>
      <c r="I393" s="41">
        <f t="shared" si="1346"/>
        <v>-1983.3743767205231</v>
      </c>
      <c r="J393" s="41">
        <f t="shared" si="1346"/>
        <v>-831.68967978912917</v>
      </c>
      <c r="K393" s="121">
        <f t="shared" si="1346"/>
        <v>-819.96147473639701</v>
      </c>
      <c r="L393" s="126">
        <f t="shared" si="1122"/>
        <v>-776.19121759801442</v>
      </c>
      <c r="M393" s="41">
        <f t="shared" si="1122"/>
        <v>-144.89674563549983</v>
      </c>
      <c r="N393" s="41">
        <f t="shared" si="1122"/>
        <v>-210.52397154307928</v>
      </c>
      <c r="O393" s="41">
        <f t="shared" si="1122"/>
        <v>241.48408046964704</v>
      </c>
      <c r="P393" s="41">
        <f t="shared" si="1347"/>
        <v>2314.7714265270042</v>
      </c>
      <c r="Q393" s="41">
        <f t="shared" si="1347"/>
        <v>-1559.1103080085954</v>
      </c>
      <c r="R393" s="41">
        <f t="shared" si="1347"/>
        <v>-624.6344437071125</v>
      </c>
      <c r="S393" s="112">
        <f t="shared" si="1347"/>
        <v>-575.01250045807922</v>
      </c>
      <c r="T393" s="123">
        <f t="shared" si="1123"/>
        <v>-776.19121759801408</v>
      </c>
      <c r="U393" s="41">
        <f t="shared" si="1123"/>
        <v>845.0527480256668</v>
      </c>
      <c r="V393" s="41">
        <f t="shared" si="1123"/>
        <v>514.16935474397894</v>
      </c>
      <c r="W393" s="41">
        <f t="shared" si="1123"/>
        <v>813.03168711905528</v>
      </c>
      <c r="X393" s="41">
        <f t="shared" si="1348"/>
        <v>2314.7714265270051</v>
      </c>
      <c r="Y393" s="41">
        <f t="shared" si="1348"/>
        <v>-569.16081434742875</v>
      </c>
      <c r="Z393" s="41">
        <f t="shared" si="1348"/>
        <v>100.0588825799456</v>
      </c>
      <c r="AA393" s="41">
        <f t="shared" si="1348"/>
        <v>-3.4648938086708556</v>
      </c>
      <c r="AB393" s="53"/>
      <c r="AC393" s="126" t="str">
        <f t="shared" si="1124"/>
        <v/>
      </c>
      <c r="AD393" s="41" t="str">
        <f t="shared" si="1124"/>
        <v/>
      </c>
      <c r="AE393" s="41">
        <f t="shared" si="1124"/>
        <v>721.22459082599551</v>
      </c>
      <c r="AF393" s="41" t="str">
        <f t="shared" si="1124"/>
        <v/>
      </c>
      <c r="AG393" s="41" t="str">
        <f t="shared" si="1349"/>
        <v/>
      </c>
      <c r="AH393" s="41" t="str">
        <f t="shared" si="1349"/>
        <v/>
      </c>
      <c r="AI393" s="41" t="str">
        <f t="shared" si="1349"/>
        <v/>
      </c>
      <c r="AJ393" s="112">
        <f t="shared" si="1349"/>
        <v>-819.96147473639701</v>
      </c>
      <c r="AK393" s="126" t="str">
        <f t="shared" si="1125"/>
        <v/>
      </c>
      <c r="AL393" s="41" t="str">
        <f t="shared" si="1125"/>
        <v/>
      </c>
      <c r="AM393" s="41">
        <f t="shared" si="1125"/>
        <v>-210.52397154307928</v>
      </c>
      <c r="AN393" s="41" t="str">
        <f t="shared" si="1125"/>
        <v/>
      </c>
      <c r="AO393" s="41" t="str">
        <f t="shared" si="1350"/>
        <v/>
      </c>
      <c r="AP393" s="41" t="str">
        <f t="shared" si="1350"/>
        <v/>
      </c>
      <c r="AQ393" s="41" t="str">
        <f t="shared" si="1350"/>
        <v/>
      </c>
      <c r="AR393" s="112">
        <f t="shared" si="1350"/>
        <v>-575.01250045807922</v>
      </c>
      <c r="AS393" s="123" t="str">
        <f t="shared" si="1126"/>
        <v/>
      </c>
      <c r="AT393" s="41" t="str">
        <f t="shared" si="1126"/>
        <v/>
      </c>
      <c r="AU393" s="41">
        <f t="shared" si="1126"/>
        <v>514.16935474397894</v>
      </c>
      <c r="AV393" s="41" t="str">
        <f t="shared" si="1126"/>
        <v/>
      </c>
      <c r="AW393" s="41" t="str">
        <f t="shared" si="1126"/>
        <v/>
      </c>
      <c r="AX393" s="41" t="str">
        <f t="shared" si="1126"/>
        <v/>
      </c>
      <c r="AY393" s="41">
        <f t="shared" si="1351"/>
        <v>100.0588825799456</v>
      </c>
      <c r="AZ393" s="41" t="str">
        <f t="shared" si="1351"/>
        <v/>
      </c>
      <c r="BA393" s="53"/>
      <c r="BB393" s="147" cm="1">
        <f t="array" ref="BB393:BG393">IFERROR(_xlfn._xlws.SORT(_xlfn.UNIQUE(_xlfn._xlws.FILTER($AC393:$AZ393,ISNUMBER($AC393:$AZ393)),TRUE),,,TRUE),"")</f>
        <v>-819.96147473639701</v>
      </c>
      <c r="BC393" s="51">
        <v>-575.01250045807922</v>
      </c>
      <c r="BD393" s="51">
        <v>-210.52397154307928</v>
      </c>
      <c r="BE393" s="51">
        <v>100.0588825799456</v>
      </c>
      <c r="BF393" s="51">
        <v>514.16935474397894</v>
      </c>
      <c r="BG393" s="51">
        <v>721.22459082599551</v>
      </c>
      <c r="BH393" s="51"/>
      <c r="BI393" s="51"/>
      <c r="BJ393" s="51">
        <f t="shared" si="1127"/>
        <v>206.13066223651549</v>
      </c>
      <c r="BK393" s="51">
        <f t="shared" si="1127"/>
        <v>206.13066223651549</v>
      </c>
      <c r="BL393" s="51">
        <f t="shared" si="1127"/>
        <v>206.13066223651549</v>
      </c>
      <c r="BM393" s="51">
        <f t="shared" si="1127"/>
        <v>206.13066223651549</v>
      </c>
      <c r="BN393" s="51">
        <f t="shared" si="1352"/>
        <v>206.13066223651549</v>
      </c>
      <c r="BO393" s="51">
        <f t="shared" si="1352"/>
        <v>206.13066223651549</v>
      </c>
      <c r="BP393" s="51" t="str">
        <f t="shared" si="1352"/>
        <v/>
      </c>
      <c r="BQ393" s="148" t="str">
        <f t="shared" si="1352"/>
        <v/>
      </c>
      <c r="BR393" s="170">
        <f t="shared" si="1100"/>
        <v>6</v>
      </c>
      <c r="BS393" s="172">
        <f t="shared" si="1101"/>
        <v>244.94897427831779</v>
      </c>
      <c r="BT393" s="172" t="str">
        <f t="shared" si="1101"/>
        <v>hole</v>
      </c>
      <c r="BU393" s="172">
        <f t="shared" si="1101"/>
        <v>310.5828541230249</v>
      </c>
      <c r="BV393" s="172" t="str">
        <f t="shared" si="1101"/>
        <v>hole</v>
      </c>
      <c r="BW393" s="172">
        <f t="shared" si="1383"/>
        <v>207.05523608201656</v>
      </c>
      <c r="BX393" s="172">
        <f t="shared" si="1383"/>
        <v>0</v>
      </c>
      <c r="BY393" s="173">
        <f t="shared" si="1383"/>
        <v>0</v>
      </c>
      <c r="BZ393" s="123" cm="1">
        <f t="array" ref="BZ393">IF(ISEVEN(BR393),SUM(BS393:BY393),SUM(ABS(BS393:BY393)))</f>
        <v>762.5870644833592</v>
      </c>
      <c r="CA393" s="112">
        <f t="shared" si="1102"/>
        <v>8109.7645014953741</v>
      </c>
      <c r="CB393" s="126">
        <f t="shared" si="1103"/>
        <v>-697.48698759723811</v>
      </c>
      <c r="CC393" s="41">
        <f t="shared" si="1103"/>
        <v>0</v>
      </c>
      <c r="CD393" s="41">
        <f t="shared" si="1103"/>
        <v>-55.232544481566833</v>
      </c>
      <c r="CE393" s="41">
        <f t="shared" si="1103"/>
        <v>0</v>
      </c>
      <c r="CF393" s="41">
        <f t="shared" si="1384"/>
        <v>617.69697278498722</v>
      </c>
      <c r="CG393" s="41">
        <f t="shared" si="1384"/>
        <v>0</v>
      </c>
      <c r="CH393" s="112">
        <f t="shared" si="1384"/>
        <v>0</v>
      </c>
      <c r="CI393" s="196">
        <f t="shared" si="1104"/>
        <v>-78.818031097285015</v>
      </c>
      <c r="CJ393" s="2">
        <f t="shared" si="1105"/>
        <v>206.13066223651549</v>
      </c>
      <c r="CK393" s="200">
        <f t="shared" ref="CK393" si="1415">(CI393-xc)*COS(RADIANS(p)) + (CJ393-yc)*SIN(RADIANS(p))</f>
        <v>-22.781830647717335</v>
      </c>
      <c r="CL393" s="201">
        <f t="shared" ref="CL393:CL410" si="1416">-(CI393-xc)*SIN(RADIANS(p)) +(CJ393-yc)*COS(RADIANS(p))</f>
        <v>219.50653778977917</v>
      </c>
      <c r="CN393" s="126">
        <f t="shared" ref="CN393:CN410" si="1417">+C393-yc</f>
        <v>206.13066223651549</v>
      </c>
      <c r="CO393" s="50">
        <f t="shared" si="1109"/>
        <v>2.7174289747486122E-3</v>
      </c>
      <c r="CP393" s="40">
        <f t="shared" si="1110"/>
        <v>25.5</v>
      </c>
      <c r="CQ393" s="41">
        <f t="shared" si="1111"/>
        <v>206798.99478813203</v>
      </c>
      <c r="CR393" s="41">
        <f t="shared" ref="CR393:CR441" si="1418">+CQ393*COS(RADIANS(p))</f>
        <v>199752.48991647517</v>
      </c>
      <c r="CS393" s="41">
        <f t="shared" ref="CS393:CS441" si="1419">+CQ393*SIN(RADIANS(p))</f>
        <v>53523.518359225491</v>
      </c>
      <c r="CT393" s="41">
        <f t="shared" si="1114"/>
        <v>43846977.476453237</v>
      </c>
      <c r="CU393" s="112">
        <f t="shared" si="1115"/>
        <v>-1219363.7309298648</v>
      </c>
    </row>
    <row r="394" spans="2:99" x14ac:dyDescent="0.25">
      <c r="B394" s="129">
        <v>50</v>
      </c>
      <c r="C394" s="114">
        <f>+$D$77-(B394-0.5)*$G$337</f>
        <v>195.49611979644726</v>
      </c>
      <c r="D394" s="41">
        <f t="shared" si="1121"/>
        <v>-1588.6205313308512</v>
      </c>
      <c r="E394" s="41">
        <f t="shared" si="1121"/>
        <v>1287.7363845590407</v>
      </c>
      <c r="F394" s="41">
        <f t="shared" si="1121"/>
        <v>724.07410788468633</v>
      </c>
      <c r="G394" s="41">
        <f t="shared" si="1121"/>
        <v>1051.8408054568911</v>
      </c>
      <c r="H394" s="41">
        <f t="shared" si="1346"/>
        <v>3047.823434856678</v>
      </c>
      <c r="I394" s="41">
        <f t="shared" si="1346"/>
        <v>-1964.9548088990778</v>
      </c>
      <c r="J394" s="41">
        <f t="shared" si="1346"/>
        <v>-828.84016273043835</v>
      </c>
      <c r="K394" s="121">
        <f t="shared" si="1346"/>
        <v>-826.10133067687889</v>
      </c>
      <c r="L394" s="126">
        <f t="shared" si="1122"/>
        <v>-815.87987029959652</v>
      </c>
      <c r="M394" s="41">
        <f t="shared" si="1122"/>
        <v>-126.47717781405414</v>
      </c>
      <c r="N394" s="41">
        <f t="shared" si="1122"/>
        <v>-207.67445448438849</v>
      </c>
      <c r="O394" s="41">
        <f t="shared" si="1122"/>
        <v>235.34422452916516</v>
      </c>
      <c r="P394" s="41">
        <f t="shared" si="1347"/>
        <v>2275.0827738254225</v>
      </c>
      <c r="Q394" s="41">
        <f t="shared" si="1347"/>
        <v>-1540.6907401871497</v>
      </c>
      <c r="R394" s="41">
        <f t="shared" si="1347"/>
        <v>-621.78492664842179</v>
      </c>
      <c r="S394" s="112">
        <f t="shared" si="1347"/>
        <v>-581.1523563985611</v>
      </c>
      <c r="T394" s="123">
        <f t="shared" si="1123"/>
        <v>-815.87987029959618</v>
      </c>
      <c r="U394" s="41">
        <f t="shared" si="1123"/>
        <v>863.47231584711255</v>
      </c>
      <c r="V394" s="41">
        <f t="shared" si="1123"/>
        <v>517.01887180266965</v>
      </c>
      <c r="W394" s="41">
        <f t="shared" si="1123"/>
        <v>806.8918311785734</v>
      </c>
      <c r="X394" s="41">
        <f t="shared" si="1348"/>
        <v>2275.0827738254225</v>
      </c>
      <c r="Y394" s="41">
        <f t="shared" si="1348"/>
        <v>-550.741246525983</v>
      </c>
      <c r="Z394" s="41">
        <f t="shared" si="1348"/>
        <v>102.90839963863638</v>
      </c>
      <c r="AA394" s="41">
        <f t="shared" si="1348"/>
        <v>-9.6047497491527505</v>
      </c>
      <c r="AB394" s="53"/>
      <c r="AC394" s="126" t="str">
        <f t="shared" si="1124"/>
        <v/>
      </c>
      <c r="AD394" s="41" t="str">
        <f t="shared" si="1124"/>
        <v/>
      </c>
      <c r="AE394" s="41">
        <f t="shared" si="1124"/>
        <v>724.07410788468633</v>
      </c>
      <c r="AF394" s="41" t="str">
        <f t="shared" si="1124"/>
        <v/>
      </c>
      <c r="AG394" s="41" t="str">
        <f t="shared" si="1349"/>
        <v/>
      </c>
      <c r="AH394" s="41" t="str">
        <f t="shared" si="1349"/>
        <v/>
      </c>
      <c r="AI394" s="41" t="str">
        <f t="shared" si="1349"/>
        <v/>
      </c>
      <c r="AJ394" s="112">
        <f t="shared" si="1349"/>
        <v>-826.10133067687889</v>
      </c>
      <c r="AK394" s="126" t="str">
        <f t="shared" si="1125"/>
        <v/>
      </c>
      <c r="AL394" s="41" t="str">
        <f t="shared" si="1125"/>
        <v/>
      </c>
      <c r="AM394" s="41">
        <f t="shared" si="1125"/>
        <v>-207.67445448438849</v>
      </c>
      <c r="AN394" s="41" t="str">
        <f t="shared" si="1125"/>
        <v/>
      </c>
      <c r="AO394" s="41" t="str">
        <f t="shared" si="1350"/>
        <v/>
      </c>
      <c r="AP394" s="41" t="str">
        <f t="shared" si="1350"/>
        <v/>
      </c>
      <c r="AQ394" s="41" t="str">
        <f t="shared" si="1350"/>
        <v/>
      </c>
      <c r="AR394" s="112">
        <f t="shared" si="1350"/>
        <v>-581.1523563985611</v>
      </c>
      <c r="AS394" s="123" t="str">
        <f t="shared" si="1126"/>
        <v/>
      </c>
      <c r="AT394" s="41" t="str">
        <f t="shared" si="1126"/>
        <v/>
      </c>
      <c r="AU394" s="41">
        <f t="shared" si="1126"/>
        <v>517.01887180266965</v>
      </c>
      <c r="AV394" s="41" t="str">
        <f t="shared" si="1126"/>
        <v/>
      </c>
      <c r="AW394" s="41" t="str">
        <f t="shared" si="1126"/>
        <v/>
      </c>
      <c r="AX394" s="41" t="str">
        <f t="shared" si="1126"/>
        <v/>
      </c>
      <c r="AY394" s="41">
        <f t="shared" si="1351"/>
        <v>102.90839963863638</v>
      </c>
      <c r="AZ394" s="41" t="str">
        <f t="shared" si="1351"/>
        <v/>
      </c>
      <c r="BA394" s="53"/>
      <c r="BB394" s="147" cm="1">
        <f t="array" ref="BB394:BG394">IFERROR(_xlfn._xlws.SORT(_xlfn.UNIQUE(_xlfn._xlws.FILTER($AC394:$AZ394,ISNUMBER($AC394:$AZ394)),TRUE),,,TRUE),"")</f>
        <v>-826.10133067687889</v>
      </c>
      <c r="BC394" s="51">
        <v>-581.1523563985611</v>
      </c>
      <c r="BD394" s="51">
        <v>-207.67445448438849</v>
      </c>
      <c r="BE394" s="51">
        <v>102.90839963863638</v>
      </c>
      <c r="BF394" s="51">
        <v>517.01887180266965</v>
      </c>
      <c r="BG394" s="51">
        <v>724.07410788468633</v>
      </c>
      <c r="BH394" s="51"/>
      <c r="BI394" s="51"/>
      <c r="BJ394" s="51">
        <f t="shared" si="1127"/>
        <v>195.49611979644726</v>
      </c>
      <c r="BK394" s="51">
        <f t="shared" si="1127"/>
        <v>195.49611979644726</v>
      </c>
      <c r="BL394" s="51">
        <f t="shared" si="1127"/>
        <v>195.49611979644726</v>
      </c>
      <c r="BM394" s="51">
        <f t="shared" si="1127"/>
        <v>195.49611979644726</v>
      </c>
      <c r="BN394" s="51">
        <f t="shared" si="1352"/>
        <v>195.49611979644726</v>
      </c>
      <c r="BO394" s="51">
        <f t="shared" si="1352"/>
        <v>195.49611979644726</v>
      </c>
      <c r="BP394" s="51" t="str">
        <f t="shared" si="1352"/>
        <v/>
      </c>
      <c r="BQ394" s="148" t="str">
        <f t="shared" si="1352"/>
        <v/>
      </c>
      <c r="BR394" s="170">
        <f t="shared" si="1100"/>
        <v>6</v>
      </c>
      <c r="BS394" s="172">
        <f t="shared" si="1101"/>
        <v>244.94897427831779</v>
      </c>
      <c r="BT394" s="172" t="str">
        <f t="shared" si="1101"/>
        <v>hole</v>
      </c>
      <c r="BU394" s="172">
        <f t="shared" si="1101"/>
        <v>310.58285412302484</v>
      </c>
      <c r="BV394" s="172" t="str">
        <f t="shared" si="1101"/>
        <v>hole</v>
      </c>
      <c r="BW394" s="172">
        <f t="shared" si="1383"/>
        <v>207.05523608201668</v>
      </c>
      <c r="BX394" s="172">
        <f t="shared" si="1383"/>
        <v>0</v>
      </c>
      <c r="BY394" s="173">
        <f t="shared" si="1383"/>
        <v>0</v>
      </c>
      <c r="BZ394" s="123" cm="1">
        <f t="array" ref="BZ394">IF(ISEVEN(BR394),SUM(BS394:BY394),SUM(ABS(BS394:BY394)))</f>
        <v>762.58706448335931</v>
      </c>
      <c r="CA394" s="112">
        <f t="shared" si="1102"/>
        <v>8109.764501495375</v>
      </c>
      <c r="CB394" s="126">
        <f t="shared" si="1103"/>
        <v>-703.62684353771999</v>
      </c>
      <c r="CC394" s="41">
        <f t="shared" si="1103"/>
        <v>0</v>
      </c>
      <c r="CD394" s="41">
        <f t="shared" si="1103"/>
        <v>-52.383027422876069</v>
      </c>
      <c r="CE394" s="41">
        <f t="shared" si="1103"/>
        <v>0</v>
      </c>
      <c r="CF394" s="41">
        <f t="shared" si="1384"/>
        <v>620.54648984367805</v>
      </c>
      <c r="CG394" s="41">
        <f t="shared" si="1384"/>
        <v>0</v>
      </c>
      <c r="CH394" s="112">
        <f t="shared" si="1384"/>
        <v>0</v>
      </c>
      <c r="CI394" s="196">
        <f t="shared" si="1104"/>
        <v>-78.855971481954185</v>
      </c>
      <c r="CJ394" s="2">
        <f t="shared" si="1105"/>
        <v>195.49611979644726</v>
      </c>
      <c r="CK394" s="200">
        <f t="shared" ref="CK394" si="1420">(CI394-xc)*COS(RADIANS(p)) + (CJ394-yc)*SIN(RADIANS(p))</f>
        <v>-25.570900364569326</v>
      </c>
      <c r="CL394" s="201">
        <f t="shared" ref="CL394:CL411" si="1421">-(CI394-xc)*SIN(RADIANS(p)) +(CJ394-yc)*COS(RADIANS(p))</f>
        <v>209.24417829028101</v>
      </c>
      <c r="CN394" s="126">
        <f t="shared" ref="CN394:CN411" si="1422">+C394-yc</f>
        <v>195.49611979644726</v>
      </c>
      <c r="CO394" s="50">
        <f t="shared" si="1109"/>
        <v>2.6514289747486125E-3</v>
      </c>
      <c r="CP394" s="40">
        <f t="shared" si="1110"/>
        <v>25.5</v>
      </c>
      <c r="CQ394" s="41">
        <f t="shared" si="1111"/>
        <v>206798.99478813205</v>
      </c>
      <c r="CR394" s="41">
        <f t="shared" ref="CR394:CR442" si="1423">+CQ394*COS(RADIANS(p))</f>
        <v>199752.4899164752</v>
      </c>
      <c r="CS394" s="41">
        <f t="shared" ref="CS394:CS442" si="1424">+CQ394*SIN(RADIANS(p))</f>
        <v>53523.518359225505</v>
      </c>
      <c r="CT394" s="41">
        <f t="shared" si="1114"/>
        <v>41797045.614010498</v>
      </c>
      <c r="CU394" s="112">
        <f t="shared" si="1115"/>
        <v>-1368644.5551249525</v>
      </c>
    </row>
  </sheetData>
  <conditionalFormatting sqref="BS144:BY193">
    <cfRule type="containsText" dxfId="7" priority="12" operator="containsText" text="hole">
      <formula>NOT(ISERROR(SEARCH("hole",BS144)))</formula>
    </cfRule>
  </conditionalFormatting>
  <conditionalFormatting sqref="BS211:BY260">
    <cfRule type="containsText" dxfId="6" priority="9" operator="containsText" text="hole">
      <formula>NOT(ISERROR(SEARCH("hole",BS211)))</formula>
    </cfRule>
  </conditionalFormatting>
  <conditionalFormatting sqref="BS278:BY327">
    <cfRule type="containsText" dxfId="5" priority="6" operator="containsText" text="hole">
      <formula>NOT(ISERROR(SEARCH("hole",BS278)))</formula>
    </cfRule>
  </conditionalFormatting>
  <conditionalFormatting sqref="BS345:BY394">
    <cfRule type="containsText" dxfId="4" priority="3" operator="containsText" text="hole">
      <formula>NOT(ISERROR(SEARCH("hole",BS345)))</formula>
    </cfRule>
  </conditionalFormatting>
  <conditionalFormatting sqref="CO144:CO193">
    <cfRule type="dataBar" priority="10">
      <dataBar>
        <cfvo type="num" val="0"/>
        <cfvo type="num" val="$CO$144"/>
        <color theme="9" tint="0.59999389629810485"/>
      </dataBar>
      <extLst>
        <ext xmlns:x14="http://schemas.microsoft.com/office/spreadsheetml/2009/9/main" uri="{B025F937-C7B1-47D3-B67F-A62EFF666E3E}">
          <x14:id>{922116DB-DF87-4401-B0B3-0ED215F1AD28}</x14:id>
        </ext>
      </extLst>
    </cfRule>
  </conditionalFormatting>
  <conditionalFormatting sqref="CO211:CO260">
    <cfRule type="dataBar" priority="7">
      <dataBar>
        <cfvo type="num" val="0"/>
        <cfvo type="num" val="$CO$144"/>
        <color theme="9" tint="0.59999389629810485"/>
      </dataBar>
      <extLst>
        <ext xmlns:x14="http://schemas.microsoft.com/office/spreadsheetml/2009/9/main" uri="{B025F937-C7B1-47D3-B67F-A62EFF666E3E}">
          <x14:id>{98DC3C5F-7072-45BE-A146-9E320FD3202E}</x14:id>
        </ext>
      </extLst>
    </cfRule>
  </conditionalFormatting>
  <conditionalFormatting sqref="CO278:CO327">
    <cfRule type="dataBar" priority="4">
      <dataBar>
        <cfvo type="num" val="0"/>
        <cfvo type="num" val="$CO$144"/>
        <color theme="9" tint="0.59999389629810485"/>
      </dataBar>
      <extLst>
        <ext xmlns:x14="http://schemas.microsoft.com/office/spreadsheetml/2009/9/main" uri="{B025F937-C7B1-47D3-B67F-A62EFF666E3E}">
          <x14:id>{D898CAEC-5128-40DB-8543-B5A5FF9652E1}</x14:id>
        </ext>
      </extLst>
    </cfRule>
  </conditionalFormatting>
  <conditionalFormatting sqref="CO345:CO394">
    <cfRule type="dataBar" priority="1">
      <dataBar>
        <cfvo type="num" val="0"/>
        <cfvo type="num" val="$CO$144"/>
        <color theme="9" tint="0.59999389629810485"/>
      </dataBar>
      <extLst>
        <ext xmlns:x14="http://schemas.microsoft.com/office/spreadsheetml/2009/9/main" uri="{B025F937-C7B1-47D3-B67F-A62EFF666E3E}">
          <x14:id>{B3A2B82E-7ED8-4895-BC78-E118ECF26805}</x14:id>
        </ext>
      </extLst>
    </cfRule>
  </conditionalFormatting>
  <conditionalFormatting sqref="CP144:CP193">
    <cfRule type="dataBar" priority="11">
      <dataBar>
        <cfvo type="num" val="0"/>
        <cfvo type="num" val="$CP$144"/>
        <color theme="9" tint="0.59999389629810485"/>
      </dataBar>
      <extLst>
        <ext xmlns:x14="http://schemas.microsoft.com/office/spreadsheetml/2009/9/main" uri="{B025F937-C7B1-47D3-B67F-A62EFF666E3E}">
          <x14:id>{B953E786-1603-4C00-B6F2-BC90BB3C06FE}</x14:id>
        </ext>
      </extLst>
    </cfRule>
  </conditionalFormatting>
  <conditionalFormatting sqref="CP211:CP260">
    <cfRule type="dataBar" priority="8">
      <dataBar>
        <cfvo type="num" val="0"/>
        <cfvo type="num" val="$CP$144"/>
        <color theme="9" tint="0.59999389629810485"/>
      </dataBar>
      <extLst>
        <ext xmlns:x14="http://schemas.microsoft.com/office/spreadsheetml/2009/9/main" uri="{B025F937-C7B1-47D3-B67F-A62EFF666E3E}">
          <x14:id>{F4952FBB-7B1E-4B5A-A4EC-5AD82AC41CBF}</x14:id>
        </ext>
      </extLst>
    </cfRule>
  </conditionalFormatting>
  <conditionalFormatting sqref="CP278:CP327">
    <cfRule type="dataBar" priority="5">
      <dataBar>
        <cfvo type="num" val="0"/>
        <cfvo type="num" val="$CP$144"/>
        <color theme="9" tint="0.59999389629810485"/>
      </dataBar>
      <extLst>
        <ext xmlns:x14="http://schemas.microsoft.com/office/spreadsheetml/2009/9/main" uri="{B025F937-C7B1-47D3-B67F-A62EFF666E3E}">
          <x14:id>{76148B8B-609D-4653-A16A-3579996465D7}</x14:id>
        </ext>
      </extLst>
    </cfRule>
  </conditionalFormatting>
  <conditionalFormatting sqref="CP345:CP394">
    <cfRule type="dataBar" priority="2">
      <dataBar>
        <cfvo type="num" val="0"/>
        <cfvo type="num" val="$CP$144"/>
        <color theme="9" tint="0.59999389629810485"/>
      </dataBar>
      <extLst>
        <ext xmlns:x14="http://schemas.microsoft.com/office/spreadsheetml/2009/9/main" uri="{B025F937-C7B1-47D3-B67F-A62EFF666E3E}">
          <x14:id>{2C64B62A-ADEB-4685-B3CD-B0721FB68B48}</x14:id>
        </ext>
      </extLst>
    </cfRule>
  </conditionalFormatting>
  <pageMargins left="0.59055118110236227" right="0.59055118110236227" top="0.78740157480314965" bottom="0.78740157480314965" header="0.51181102362204722" footer="0.51181102362204722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2116DB-DF87-4401-B0B3-0ED215F1AD28}">
            <x14:dataBar minLength="0" maxLength="100" border="1" gradient="0" direction="leftToRight">
              <x14:cfvo type="num">
                <xm:f>0</xm:f>
              </x14:cfvo>
              <x14:cfvo type="num">
                <xm:f>$CO$144</xm:f>
              </x14:cfvo>
              <x14:borderColor theme="9" tint="0.59999389629810485"/>
              <x14:negativeFillColor rgb="FFFF0000"/>
              <x14:axisColor rgb="FF000000"/>
            </x14:dataBar>
          </x14:cfRule>
          <xm:sqref>CO144:CO193</xm:sqref>
        </x14:conditionalFormatting>
        <x14:conditionalFormatting xmlns:xm="http://schemas.microsoft.com/office/excel/2006/main">
          <x14:cfRule type="dataBar" id="{98DC3C5F-7072-45BE-A146-9E320FD3202E}">
            <x14:dataBar minLength="0" maxLength="100" border="1" gradient="0" direction="leftToRight">
              <x14:cfvo type="num">
                <xm:f>0</xm:f>
              </x14:cfvo>
              <x14:cfvo type="num">
                <xm:f>$CO$144</xm:f>
              </x14:cfvo>
              <x14:borderColor theme="9" tint="0.59999389629810485"/>
              <x14:negativeFillColor rgb="FFFF0000"/>
              <x14:axisColor rgb="FF000000"/>
            </x14:dataBar>
          </x14:cfRule>
          <xm:sqref>CO211:CO260</xm:sqref>
        </x14:conditionalFormatting>
        <x14:conditionalFormatting xmlns:xm="http://schemas.microsoft.com/office/excel/2006/main">
          <x14:cfRule type="dataBar" id="{D898CAEC-5128-40DB-8543-B5A5FF9652E1}">
            <x14:dataBar minLength="0" maxLength="100" border="1" gradient="0" direction="leftToRight">
              <x14:cfvo type="num">
                <xm:f>0</xm:f>
              </x14:cfvo>
              <x14:cfvo type="num">
                <xm:f>$CO$144</xm:f>
              </x14:cfvo>
              <x14:borderColor theme="9" tint="0.59999389629810485"/>
              <x14:negativeFillColor rgb="FFFF0000"/>
              <x14:axisColor rgb="FF000000"/>
            </x14:dataBar>
          </x14:cfRule>
          <xm:sqref>CO278:CO327</xm:sqref>
        </x14:conditionalFormatting>
        <x14:conditionalFormatting xmlns:xm="http://schemas.microsoft.com/office/excel/2006/main">
          <x14:cfRule type="dataBar" id="{B3A2B82E-7ED8-4895-BC78-E118ECF26805}">
            <x14:dataBar minLength="0" maxLength="100" border="1" gradient="0" direction="leftToRight">
              <x14:cfvo type="num">
                <xm:f>0</xm:f>
              </x14:cfvo>
              <x14:cfvo type="num">
                <xm:f>$CO$144</xm:f>
              </x14:cfvo>
              <x14:borderColor theme="9" tint="0.59999389629810485"/>
              <x14:negativeFillColor rgb="FFFF0000"/>
              <x14:axisColor rgb="FF000000"/>
            </x14:dataBar>
          </x14:cfRule>
          <xm:sqref>CO345:CO394</xm:sqref>
        </x14:conditionalFormatting>
        <x14:conditionalFormatting xmlns:xm="http://schemas.microsoft.com/office/excel/2006/main">
          <x14:cfRule type="dataBar" id="{B953E786-1603-4C00-B6F2-BC90BB3C06FE}">
            <x14:dataBar minLength="0" maxLength="100" border="1" gradient="0" direction="leftToRight">
              <x14:cfvo type="num">
                <xm:f>0</xm:f>
              </x14:cfvo>
              <x14:cfvo type="num">
                <xm:f>$CP$144</xm:f>
              </x14:cfvo>
              <x14:borderColor theme="9" tint="0.59999389629810485"/>
              <x14:negativeFillColor rgb="FFFF0000"/>
              <x14:axisColor rgb="FF000000"/>
            </x14:dataBar>
          </x14:cfRule>
          <xm:sqref>CP144:CP193</xm:sqref>
        </x14:conditionalFormatting>
        <x14:conditionalFormatting xmlns:xm="http://schemas.microsoft.com/office/excel/2006/main">
          <x14:cfRule type="dataBar" id="{F4952FBB-7B1E-4B5A-A4EC-5AD82AC41CBF}">
            <x14:dataBar minLength="0" maxLength="100" border="1" gradient="0" direction="leftToRight">
              <x14:cfvo type="num">
                <xm:f>0</xm:f>
              </x14:cfvo>
              <x14:cfvo type="num">
                <xm:f>$CP$144</xm:f>
              </x14:cfvo>
              <x14:borderColor theme="9" tint="0.59999389629810485"/>
              <x14:negativeFillColor rgb="FFFF0000"/>
              <x14:axisColor rgb="FF000000"/>
            </x14:dataBar>
          </x14:cfRule>
          <xm:sqref>CP211:CP260</xm:sqref>
        </x14:conditionalFormatting>
        <x14:conditionalFormatting xmlns:xm="http://schemas.microsoft.com/office/excel/2006/main">
          <x14:cfRule type="dataBar" id="{76148B8B-609D-4653-A16A-3579996465D7}">
            <x14:dataBar minLength="0" maxLength="100" border="1" gradient="0" direction="leftToRight">
              <x14:cfvo type="num">
                <xm:f>0</xm:f>
              </x14:cfvo>
              <x14:cfvo type="num">
                <xm:f>$CP$144</xm:f>
              </x14:cfvo>
              <x14:borderColor theme="9" tint="0.59999389629810485"/>
              <x14:negativeFillColor rgb="FFFF0000"/>
              <x14:axisColor rgb="FF000000"/>
            </x14:dataBar>
          </x14:cfRule>
          <xm:sqref>CP278:CP327</xm:sqref>
        </x14:conditionalFormatting>
        <x14:conditionalFormatting xmlns:xm="http://schemas.microsoft.com/office/excel/2006/main">
          <x14:cfRule type="dataBar" id="{2C64B62A-ADEB-4685-B3CD-B0721FB68B48}">
            <x14:dataBar minLength="0" maxLength="100" border="1" gradient="0" direction="leftToRight">
              <x14:cfvo type="num">
                <xm:f>0</xm:f>
              </x14:cfvo>
              <x14:cfvo type="num">
                <xm:f>$CP$144</xm:f>
              </x14:cfvo>
              <x14:borderColor theme="9" tint="0.59999389629810485"/>
              <x14:negativeFillColor rgb="FFFF0000"/>
              <x14:axisColor rgb="FF000000"/>
            </x14:dataBar>
          </x14:cfRule>
          <xm:sqref>CP345:CP394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66F0-B28E-4495-8530-093A25982FBF}">
  <dimension ref="B2:DL394"/>
  <sheetViews>
    <sheetView topLeftCell="A4" zoomScaleNormal="100" workbookViewId="0">
      <selection activeCell="F52" sqref="F52"/>
    </sheetView>
  </sheetViews>
  <sheetFormatPr defaultRowHeight="15" x14ac:dyDescent="0.25"/>
  <cols>
    <col min="1" max="2" width="6.7109375" customWidth="1"/>
    <col min="3" max="3" width="7.85546875" customWidth="1"/>
    <col min="4" max="4" width="8" customWidth="1"/>
    <col min="5" max="5" width="8.5703125" customWidth="1"/>
    <col min="6" max="6" width="8.28515625" customWidth="1"/>
    <col min="7" max="7" width="9.42578125" customWidth="1"/>
    <col min="8" max="8" width="8.5703125" customWidth="1"/>
    <col min="9" max="9" width="10.140625" customWidth="1"/>
    <col min="10" max="10" width="8.28515625" customWidth="1"/>
    <col min="11" max="11" width="8.42578125" customWidth="1"/>
    <col min="12" max="12" width="8.140625" customWidth="1"/>
    <col min="13" max="13" width="9.28515625" customWidth="1"/>
    <col min="14" max="14" width="8.42578125" customWidth="1"/>
    <col min="15" max="15" width="10" customWidth="1"/>
    <col min="16" max="16" width="8.5703125" customWidth="1"/>
    <col min="17" max="17" width="8.7109375" customWidth="1"/>
    <col min="18" max="18" width="9.5703125" customWidth="1"/>
    <col min="19" max="19" width="7.85546875" customWidth="1"/>
    <col min="20" max="20" width="9.5703125" customWidth="1"/>
    <col min="21" max="21" width="8.5703125" customWidth="1"/>
    <col min="22" max="22" width="6.7109375" customWidth="1"/>
    <col min="23" max="24" width="7.7109375" customWidth="1"/>
    <col min="25" max="25" width="8.85546875" customWidth="1"/>
    <col min="26" max="26" width="7.7109375" customWidth="1"/>
    <col min="27" max="27" width="7.28515625" customWidth="1"/>
    <col min="28" max="28" width="4.28515625" customWidth="1"/>
    <col min="29" max="32" width="7.7109375" customWidth="1"/>
    <col min="53" max="53" width="5.140625" customWidth="1"/>
    <col min="78" max="78" width="13.7109375" customWidth="1"/>
    <col min="79" max="90" width="12" customWidth="1"/>
    <col min="91" max="91" width="6.140625" customWidth="1"/>
    <col min="95" max="95" width="12.7109375" customWidth="1"/>
    <col min="96" max="96" width="12.28515625" customWidth="1"/>
    <col min="97" max="97" width="11" customWidth="1"/>
    <col min="98" max="98" width="14.42578125" customWidth="1"/>
    <col min="99" max="99" width="13.85546875" customWidth="1"/>
    <col min="105" max="105" width="10.28515625" customWidth="1"/>
    <col min="108" max="108" width="10.140625" customWidth="1"/>
    <col min="109" max="109" width="10.28515625" customWidth="1"/>
    <col min="111" max="112" width="10.7109375" bestFit="1" customWidth="1"/>
    <col min="113" max="113" width="13.42578125" bestFit="1" customWidth="1"/>
    <col min="114" max="114" width="12.85546875" customWidth="1"/>
    <col min="115" max="115" width="11.5703125" customWidth="1"/>
  </cols>
  <sheetData>
    <row r="2" spans="2:21" x14ac:dyDescent="0.25">
      <c r="D2" s="86"/>
      <c r="E2" s="8"/>
      <c r="H2" s="86"/>
      <c r="I2" s="8"/>
      <c r="L2" s="86"/>
      <c r="M2" s="8"/>
      <c r="P2" s="86"/>
      <c r="Q2" s="8"/>
    </row>
    <row r="3" spans="2:21" x14ac:dyDescent="0.25">
      <c r="B3" s="10" t="s">
        <v>16</v>
      </c>
      <c r="C3" s="76" t="s">
        <v>64</v>
      </c>
      <c r="E3" s="9"/>
      <c r="H3" s="86"/>
      <c r="I3" s="8"/>
      <c r="L3" s="86"/>
      <c r="M3" s="8"/>
      <c r="P3" s="86"/>
      <c r="Q3" s="8"/>
    </row>
    <row r="4" spans="2:21" ht="15.75" thickBot="1" x14ac:dyDescent="0.3">
      <c r="C4" t="s">
        <v>65</v>
      </c>
      <c r="D4" s="86"/>
      <c r="E4" s="8"/>
      <c r="H4" s="86"/>
      <c r="I4" s="8"/>
      <c r="L4" s="86"/>
      <c r="M4" s="8"/>
      <c r="P4" s="86"/>
      <c r="Q4" s="8"/>
    </row>
    <row r="5" spans="2:21" ht="15.75" thickTop="1" x14ac:dyDescent="0.25">
      <c r="C5" s="97" t="s">
        <v>63</v>
      </c>
      <c r="D5" s="94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>
        <v>11</v>
      </c>
      <c r="O5" s="92">
        <v>12</v>
      </c>
      <c r="P5" s="92">
        <v>13</v>
      </c>
      <c r="Q5" s="92">
        <v>14</v>
      </c>
      <c r="R5" s="92">
        <v>15</v>
      </c>
      <c r="S5" s="92">
        <v>16</v>
      </c>
      <c r="T5" s="92">
        <v>17</v>
      </c>
      <c r="U5" s="93">
        <v>18</v>
      </c>
    </row>
    <row r="6" spans="2:21" x14ac:dyDescent="0.25">
      <c r="C6" s="98" t="s">
        <v>15</v>
      </c>
      <c r="D6" s="95">
        <v>-550</v>
      </c>
      <c r="E6" s="31">
        <v>550</v>
      </c>
      <c r="F6" s="31">
        <v>750</v>
      </c>
      <c r="G6" s="31">
        <v>750</v>
      </c>
      <c r="H6" s="31">
        <v>550</v>
      </c>
      <c r="I6" s="31">
        <v>-550</v>
      </c>
      <c r="J6" s="31">
        <v>-750</v>
      </c>
      <c r="K6" s="31">
        <v>-750</v>
      </c>
      <c r="L6" s="62">
        <f>+D6</f>
        <v>-550</v>
      </c>
      <c r="M6" s="87"/>
      <c r="N6" s="39"/>
      <c r="O6" s="39"/>
      <c r="P6" s="62"/>
      <c r="Q6" s="62"/>
      <c r="R6" s="62"/>
      <c r="S6" s="62"/>
      <c r="T6" s="62"/>
      <c r="U6" s="100"/>
    </row>
    <row r="7" spans="2:21" ht="15.75" thickBot="1" x14ac:dyDescent="0.3">
      <c r="C7" s="99" t="s">
        <v>9</v>
      </c>
      <c r="D7" s="96">
        <v>600</v>
      </c>
      <c r="E7" s="88">
        <v>600</v>
      </c>
      <c r="F7" s="88">
        <v>400</v>
      </c>
      <c r="G7" s="88">
        <v>-400</v>
      </c>
      <c r="H7" s="88">
        <v>-600</v>
      </c>
      <c r="I7" s="88">
        <v>-600</v>
      </c>
      <c r="J7" s="88">
        <v>-400</v>
      </c>
      <c r="K7" s="88">
        <v>400</v>
      </c>
      <c r="L7" s="89">
        <f>+D7</f>
        <v>600</v>
      </c>
      <c r="M7" s="90"/>
      <c r="N7" s="91"/>
      <c r="O7" s="91"/>
      <c r="P7" s="89"/>
      <c r="Q7" s="89"/>
      <c r="R7" s="89"/>
      <c r="S7" s="89"/>
      <c r="T7" s="89"/>
      <c r="U7" s="101"/>
    </row>
    <row r="8" spans="2:21" ht="15.75" thickTop="1" x14ac:dyDescent="0.25">
      <c r="D8" s="86"/>
      <c r="E8" s="8"/>
      <c r="H8" s="86"/>
      <c r="I8" s="8"/>
      <c r="L8" s="86"/>
      <c r="M8" s="8"/>
      <c r="P8" s="86"/>
      <c r="Q8" s="8"/>
    </row>
    <row r="9" spans="2:21" ht="15.75" thickBot="1" x14ac:dyDescent="0.3">
      <c r="C9" t="s">
        <v>61</v>
      </c>
      <c r="D9" s="86"/>
      <c r="E9" s="8"/>
      <c r="H9" s="86"/>
      <c r="I9" s="8"/>
      <c r="L9" s="86"/>
      <c r="M9" s="8"/>
      <c r="P9" s="86"/>
      <c r="Q9" s="8"/>
    </row>
    <row r="10" spans="2:21" ht="15.75" thickTop="1" x14ac:dyDescent="0.25">
      <c r="C10" s="97" t="s">
        <v>63</v>
      </c>
      <c r="D10" s="94">
        <v>1</v>
      </c>
      <c r="E10" s="92">
        <v>2</v>
      </c>
      <c r="F10" s="92">
        <v>3</v>
      </c>
      <c r="G10" s="92">
        <v>4</v>
      </c>
      <c r="H10" s="92">
        <v>5</v>
      </c>
      <c r="I10" s="92">
        <v>6</v>
      </c>
      <c r="J10" s="92">
        <v>7</v>
      </c>
      <c r="K10" s="92">
        <v>8</v>
      </c>
      <c r="L10" s="92">
        <v>9</v>
      </c>
      <c r="M10" s="92">
        <v>10</v>
      </c>
      <c r="N10" s="92">
        <v>11</v>
      </c>
      <c r="O10" s="92">
        <v>12</v>
      </c>
      <c r="P10" s="92">
        <v>13</v>
      </c>
      <c r="Q10" s="92">
        <v>14</v>
      </c>
      <c r="R10" s="92">
        <v>15</v>
      </c>
      <c r="S10" s="92">
        <v>16</v>
      </c>
      <c r="T10" s="92">
        <v>17</v>
      </c>
      <c r="U10" s="93">
        <v>18</v>
      </c>
    </row>
    <row r="11" spans="2:21" x14ac:dyDescent="0.25">
      <c r="C11" s="98" t="s">
        <v>15</v>
      </c>
      <c r="D11" s="95">
        <v>-450</v>
      </c>
      <c r="E11" s="31">
        <v>-250</v>
      </c>
      <c r="F11" s="31">
        <v>-150</v>
      </c>
      <c r="G11" s="31">
        <v>-150</v>
      </c>
      <c r="H11" s="31">
        <v>-250</v>
      </c>
      <c r="I11" s="31">
        <v>-450</v>
      </c>
      <c r="J11" s="31">
        <v>-550</v>
      </c>
      <c r="K11" s="31">
        <v>-550</v>
      </c>
      <c r="L11" s="62">
        <f>+D11</f>
        <v>-450</v>
      </c>
      <c r="M11" s="87"/>
      <c r="N11" s="39"/>
      <c r="O11" s="39"/>
      <c r="P11" s="62"/>
      <c r="Q11" s="62"/>
      <c r="R11" s="62"/>
      <c r="S11" s="62"/>
      <c r="T11" s="62"/>
      <c r="U11" s="100"/>
    </row>
    <row r="12" spans="2:21" ht="15.75" thickBot="1" x14ac:dyDescent="0.3">
      <c r="C12" s="99" t="s">
        <v>9</v>
      </c>
      <c r="D12" s="96">
        <v>400</v>
      </c>
      <c r="E12" s="88">
        <v>400</v>
      </c>
      <c r="F12" s="88">
        <v>300</v>
      </c>
      <c r="G12" s="88">
        <v>-300</v>
      </c>
      <c r="H12" s="88">
        <v>-400</v>
      </c>
      <c r="I12" s="88">
        <v>-400</v>
      </c>
      <c r="J12" s="88">
        <v>-300</v>
      </c>
      <c r="K12" s="88">
        <v>300</v>
      </c>
      <c r="L12" s="89">
        <f>+D12</f>
        <v>400</v>
      </c>
      <c r="M12" s="90"/>
      <c r="N12" s="91"/>
      <c r="O12" s="91"/>
      <c r="P12" s="89"/>
      <c r="Q12" s="89"/>
      <c r="R12" s="89"/>
      <c r="S12" s="89"/>
      <c r="T12" s="89"/>
      <c r="U12" s="101"/>
    </row>
    <row r="13" spans="2:21" ht="15.75" thickTop="1" x14ac:dyDescent="0.25">
      <c r="D13" s="86"/>
      <c r="E13" s="8"/>
      <c r="H13" s="86"/>
      <c r="I13" s="8"/>
      <c r="L13" s="86"/>
      <c r="M13" s="8"/>
      <c r="P13" s="86"/>
      <c r="Q13" s="8"/>
    </row>
    <row r="14" spans="2:21" ht="15.75" thickBot="1" x14ac:dyDescent="0.3">
      <c r="C14" t="s">
        <v>62</v>
      </c>
      <c r="D14" s="86"/>
      <c r="E14" s="8"/>
      <c r="H14" s="86"/>
      <c r="I14" s="8"/>
      <c r="L14" s="86"/>
      <c r="M14" s="8"/>
      <c r="P14" s="86"/>
      <c r="Q14" s="8"/>
    </row>
    <row r="15" spans="2:21" ht="15.75" thickTop="1" x14ac:dyDescent="0.25">
      <c r="C15" s="97" t="s">
        <v>63</v>
      </c>
      <c r="D15" s="94">
        <v>1</v>
      </c>
      <c r="E15" s="92">
        <v>2</v>
      </c>
      <c r="F15" s="92">
        <v>3</v>
      </c>
      <c r="G15" s="92">
        <v>4</v>
      </c>
      <c r="H15" s="92">
        <v>5</v>
      </c>
      <c r="I15" s="92">
        <v>6</v>
      </c>
      <c r="J15" s="92">
        <v>7</v>
      </c>
      <c r="K15" s="92">
        <v>8</v>
      </c>
      <c r="L15" s="92">
        <v>9</v>
      </c>
      <c r="M15" s="92">
        <v>10</v>
      </c>
      <c r="N15" s="92">
        <v>11</v>
      </c>
      <c r="O15" s="92">
        <v>12</v>
      </c>
      <c r="P15" s="92">
        <v>13</v>
      </c>
      <c r="Q15" s="92">
        <v>14</v>
      </c>
      <c r="R15" s="92">
        <v>15</v>
      </c>
      <c r="S15" s="92">
        <v>16</v>
      </c>
      <c r="T15" s="92">
        <v>17</v>
      </c>
      <c r="U15" s="93">
        <v>18</v>
      </c>
    </row>
    <row r="16" spans="2:21" x14ac:dyDescent="0.25">
      <c r="C16" s="98" t="s">
        <v>15</v>
      </c>
      <c r="D16" s="95">
        <v>250</v>
      </c>
      <c r="E16" s="31">
        <v>450</v>
      </c>
      <c r="F16" s="31">
        <v>550</v>
      </c>
      <c r="G16" s="31">
        <v>550</v>
      </c>
      <c r="H16" s="31">
        <v>450</v>
      </c>
      <c r="I16" s="31">
        <v>250</v>
      </c>
      <c r="J16" s="31">
        <v>150</v>
      </c>
      <c r="K16" s="31">
        <v>150</v>
      </c>
      <c r="L16" s="62">
        <f>+D16</f>
        <v>250</v>
      </c>
      <c r="M16" s="87"/>
      <c r="N16" s="39"/>
      <c r="O16" s="39"/>
      <c r="P16" s="62"/>
      <c r="Q16" s="62"/>
      <c r="R16" s="62"/>
      <c r="S16" s="62"/>
      <c r="T16" s="62"/>
      <c r="U16" s="100"/>
    </row>
    <row r="17" spans="3:21" ht="15.75" thickBot="1" x14ac:dyDescent="0.3">
      <c r="C17" s="99" t="s">
        <v>9</v>
      </c>
      <c r="D17" s="96">
        <v>400</v>
      </c>
      <c r="E17" s="88">
        <v>400</v>
      </c>
      <c r="F17" s="88">
        <v>300</v>
      </c>
      <c r="G17" s="88">
        <v>-300</v>
      </c>
      <c r="H17" s="88">
        <v>-400</v>
      </c>
      <c r="I17" s="88">
        <v>-400</v>
      </c>
      <c r="J17" s="88">
        <v>-300</v>
      </c>
      <c r="K17" s="88">
        <v>300</v>
      </c>
      <c r="L17" s="89">
        <f>+D17</f>
        <v>400</v>
      </c>
      <c r="M17" s="90"/>
      <c r="N17" s="91"/>
      <c r="O17" s="91"/>
      <c r="P17" s="89"/>
      <c r="Q17" s="89"/>
      <c r="R17" s="89"/>
      <c r="S17" s="89"/>
      <c r="T17" s="89"/>
      <c r="U17" s="101"/>
    </row>
    <row r="18" spans="3:21" ht="15.75" thickTop="1" x14ac:dyDescent="0.25">
      <c r="D18" s="86"/>
      <c r="E18" s="8"/>
      <c r="H18" s="86"/>
      <c r="I18" s="8"/>
      <c r="L18" s="86"/>
      <c r="M18" s="8"/>
      <c r="P18" s="86"/>
      <c r="Q18" s="8"/>
    </row>
    <row r="19" spans="3:21" ht="15.75" thickBot="1" x14ac:dyDescent="0.3">
      <c r="C19" t="s">
        <v>12</v>
      </c>
      <c r="H19" s="86"/>
      <c r="I19" s="8"/>
      <c r="L19" s="86"/>
      <c r="M19" s="8"/>
      <c r="P19" s="86"/>
      <c r="Q19" s="8"/>
    </row>
    <row r="20" spans="3:21" ht="15.75" thickTop="1" x14ac:dyDescent="0.25">
      <c r="C20" s="97" t="s">
        <v>63</v>
      </c>
      <c r="D20" s="94">
        <v>1</v>
      </c>
      <c r="E20" s="92">
        <v>2</v>
      </c>
      <c r="F20" s="92">
        <v>3</v>
      </c>
      <c r="G20" s="92">
        <v>4</v>
      </c>
      <c r="H20" s="92">
        <v>5</v>
      </c>
      <c r="I20" s="92">
        <v>6</v>
      </c>
      <c r="J20" s="92">
        <v>7</v>
      </c>
      <c r="K20" s="92">
        <v>8</v>
      </c>
      <c r="L20" s="92">
        <v>9</v>
      </c>
      <c r="M20" s="92">
        <v>10</v>
      </c>
      <c r="N20" s="92">
        <v>11</v>
      </c>
      <c r="O20" s="92">
        <v>12</v>
      </c>
      <c r="P20" s="92">
        <v>13</v>
      </c>
      <c r="Q20" s="92">
        <v>14</v>
      </c>
      <c r="R20" s="92">
        <v>15</v>
      </c>
      <c r="S20" s="92">
        <v>16</v>
      </c>
      <c r="T20" s="92">
        <v>17</v>
      </c>
      <c r="U20" s="93">
        <v>18</v>
      </c>
    </row>
    <row r="21" spans="3:21" x14ac:dyDescent="0.25">
      <c r="C21" s="98" t="s">
        <v>15</v>
      </c>
      <c r="D21" s="95">
        <v>-400</v>
      </c>
      <c r="E21" s="31">
        <v>-200</v>
      </c>
      <c r="F21" s="31">
        <v>0</v>
      </c>
      <c r="G21" s="31">
        <v>200</v>
      </c>
      <c r="H21" s="31">
        <v>400</v>
      </c>
      <c r="I21" s="31">
        <v>-400</v>
      </c>
      <c r="J21" s="31">
        <v>-200</v>
      </c>
      <c r="K21" s="31">
        <v>0</v>
      </c>
      <c r="L21" s="31">
        <v>200</v>
      </c>
      <c r="M21" s="32">
        <v>400</v>
      </c>
      <c r="N21" s="32">
        <v>-680</v>
      </c>
      <c r="O21" s="32">
        <v>-680</v>
      </c>
      <c r="P21" s="31">
        <v>-680</v>
      </c>
      <c r="Q21" s="31">
        <v>-680</v>
      </c>
      <c r="R21" s="31">
        <v>680</v>
      </c>
      <c r="S21" s="31">
        <v>680</v>
      </c>
      <c r="T21" s="31">
        <v>680</v>
      </c>
      <c r="U21" s="102">
        <v>680</v>
      </c>
    </row>
    <row r="22" spans="3:21" x14ac:dyDescent="0.25">
      <c r="C22" s="98" t="s">
        <v>9</v>
      </c>
      <c r="D22" s="231">
        <v>530</v>
      </c>
      <c r="E22" s="32">
        <v>530</v>
      </c>
      <c r="F22" s="32">
        <v>530</v>
      </c>
      <c r="G22" s="32">
        <v>530</v>
      </c>
      <c r="H22" s="32">
        <v>530</v>
      </c>
      <c r="I22" s="32">
        <v>-530</v>
      </c>
      <c r="J22" s="32">
        <v>-530</v>
      </c>
      <c r="K22" s="32">
        <v>-530</v>
      </c>
      <c r="L22" s="31">
        <v>-530</v>
      </c>
      <c r="M22" s="32">
        <v>-530</v>
      </c>
      <c r="N22" s="32">
        <v>300</v>
      </c>
      <c r="O22" s="32">
        <v>100</v>
      </c>
      <c r="P22" s="31">
        <v>-100</v>
      </c>
      <c r="Q22" s="31">
        <v>-300</v>
      </c>
      <c r="R22" s="31">
        <v>300</v>
      </c>
      <c r="S22" s="31">
        <v>100</v>
      </c>
      <c r="T22" s="31">
        <v>-100</v>
      </c>
      <c r="U22" s="102">
        <v>-300</v>
      </c>
    </row>
    <row r="23" spans="3:21" ht="15.75" thickBot="1" x14ac:dyDescent="0.3">
      <c r="C23" s="99" t="s">
        <v>137</v>
      </c>
      <c r="D23" s="232">
        <v>32</v>
      </c>
      <c r="E23" s="96">
        <v>32</v>
      </c>
      <c r="F23" s="96">
        <v>32</v>
      </c>
      <c r="G23" s="96">
        <v>32</v>
      </c>
      <c r="H23" s="96">
        <v>32</v>
      </c>
      <c r="I23" s="96">
        <v>32</v>
      </c>
      <c r="J23" s="96">
        <v>32</v>
      </c>
      <c r="K23" s="96">
        <v>32</v>
      </c>
      <c r="L23" s="96">
        <v>32</v>
      </c>
      <c r="M23" s="96">
        <v>32</v>
      </c>
      <c r="N23" s="96">
        <v>32</v>
      </c>
      <c r="O23" s="96">
        <v>32</v>
      </c>
      <c r="P23" s="96">
        <v>32</v>
      </c>
      <c r="Q23" s="96">
        <v>32</v>
      </c>
      <c r="R23" s="96">
        <v>32</v>
      </c>
      <c r="S23" s="96">
        <v>32</v>
      </c>
      <c r="T23" s="96">
        <v>32</v>
      </c>
      <c r="U23" s="233">
        <v>32</v>
      </c>
    </row>
    <row r="24" spans="3:21" ht="15.75" thickTop="1" x14ac:dyDescent="0.25"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3:21" x14ac:dyDescent="0.25"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3:21" hidden="1" x14ac:dyDescent="0.25">
      <c r="C26" t="s">
        <v>65</v>
      </c>
      <c r="D26" s="86"/>
      <c r="E26" s="8"/>
      <c r="H26" s="86"/>
      <c r="I26" s="8"/>
      <c r="L26" s="86"/>
      <c r="M26" s="8"/>
      <c r="P26" s="86"/>
      <c r="Q26" s="8"/>
    </row>
    <row r="27" spans="3:21" ht="15.75" hidden="1" thickTop="1" x14ac:dyDescent="0.25">
      <c r="C27" s="234" t="s">
        <v>63</v>
      </c>
      <c r="D27" s="235">
        <v>1</v>
      </c>
      <c r="E27" s="236">
        <v>2</v>
      </c>
      <c r="F27" s="236">
        <v>3</v>
      </c>
      <c r="G27" s="236">
        <v>4</v>
      </c>
      <c r="H27" s="236">
        <v>5</v>
      </c>
      <c r="I27" s="236">
        <v>6</v>
      </c>
      <c r="J27" s="236">
        <v>7</v>
      </c>
      <c r="K27" s="236">
        <v>8</v>
      </c>
      <c r="L27" s="236">
        <v>9</v>
      </c>
      <c r="M27" s="236">
        <v>10</v>
      </c>
      <c r="N27" s="236">
        <v>11</v>
      </c>
      <c r="O27" s="236">
        <v>12</v>
      </c>
      <c r="P27" s="236">
        <v>13</v>
      </c>
      <c r="Q27" s="236">
        <v>14</v>
      </c>
      <c r="R27" s="236">
        <v>15</v>
      </c>
      <c r="S27" s="236">
        <v>16</v>
      </c>
      <c r="T27" s="236">
        <v>17</v>
      </c>
      <c r="U27" s="237">
        <v>18</v>
      </c>
    </row>
    <row r="28" spans="3:21" hidden="1" x14ac:dyDescent="0.25">
      <c r="C28" s="238" t="s">
        <v>15</v>
      </c>
      <c r="D28" s="239">
        <v>-550</v>
      </c>
      <c r="E28" s="240">
        <v>550</v>
      </c>
      <c r="F28" s="240">
        <v>750</v>
      </c>
      <c r="G28" s="240">
        <v>750</v>
      </c>
      <c r="H28" s="240">
        <v>550</v>
      </c>
      <c r="I28" s="240">
        <v>-550</v>
      </c>
      <c r="J28" s="240">
        <v>-750</v>
      </c>
      <c r="K28" s="240">
        <v>-750</v>
      </c>
      <c r="L28" s="241">
        <f>+D28</f>
        <v>-550</v>
      </c>
      <c r="M28" s="242"/>
      <c r="N28" s="243"/>
      <c r="O28" s="243"/>
      <c r="P28" s="241"/>
      <c r="Q28" s="241"/>
      <c r="R28" s="241"/>
      <c r="S28" s="241"/>
      <c r="T28" s="241"/>
      <c r="U28" s="244"/>
    </row>
    <row r="29" spans="3:21" ht="15.75" hidden="1" thickBot="1" x14ac:dyDescent="0.3">
      <c r="C29" s="245" t="s">
        <v>9</v>
      </c>
      <c r="D29" s="246">
        <v>600</v>
      </c>
      <c r="E29" s="247">
        <v>600</v>
      </c>
      <c r="F29" s="247">
        <v>400</v>
      </c>
      <c r="G29" s="247">
        <v>-400</v>
      </c>
      <c r="H29" s="247">
        <v>-600</v>
      </c>
      <c r="I29" s="247">
        <v>-600</v>
      </c>
      <c r="J29" s="247">
        <v>-400</v>
      </c>
      <c r="K29" s="247">
        <v>400</v>
      </c>
      <c r="L29" s="248">
        <f>+D29</f>
        <v>600</v>
      </c>
      <c r="M29" s="249"/>
      <c r="N29" s="250"/>
      <c r="O29" s="250"/>
      <c r="P29" s="248"/>
      <c r="Q29" s="248"/>
      <c r="R29" s="248"/>
      <c r="S29" s="248"/>
      <c r="T29" s="248"/>
      <c r="U29" s="251"/>
    </row>
    <row r="30" spans="3:21" hidden="1" x14ac:dyDescent="0.25">
      <c r="C30" t="s">
        <v>61</v>
      </c>
      <c r="D30" s="86"/>
      <c r="E30" s="8"/>
      <c r="H30" s="86"/>
      <c r="I30" s="8"/>
      <c r="L30" s="86"/>
      <c r="M30" s="8"/>
      <c r="P30" s="86"/>
      <c r="Q30" s="8"/>
    </row>
    <row r="31" spans="3:21" ht="15.75" hidden="1" thickTop="1" x14ac:dyDescent="0.25">
      <c r="C31" s="234" t="s">
        <v>63</v>
      </c>
      <c r="D31" s="235">
        <v>1</v>
      </c>
      <c r="E31" s="236">
        <v>2</v>
      </c>
      <c r="F31" s="236">
        <v>3</v>
      </c>
      <c r="G31" s="236">
        <v>4</v>
      </c>
      <c r="H31" s="236">
        <v>5</v>
      </c>
      <c r="I31" s="236">
        <v>6</v>
      </c>
      <c r="J31" s="236">
        <v>7</v>
      </c>
      <c r="K31" s="236">
        <v>8</v>
      </c>
      <c r="L31" s="236">
        <v>9</v>
      </c>
      <c r="M31" s="236">
        <v>10</v>
      </c>
      <c r="N31" s="236">
        <v>11</v>
      </c>
      <c r="O31" s="236">
        <v>12</v>
      </c>
      <c r="P31" s="236">
        <v>13</v>
      </c>
      <c r="Q31" s="236">
        <v>14</v>
      </c>
      <c r="R31" s="236">
        <v>15</v>
      </c>
      <c r="S31" s="236">
        <v>16</v>
      </c>
      <c r="T31" s="236">
        <v>17</v>
      </c>
      <c r="U31" s="237">
        <v>18</v>
      </c>
    </row>
    <row r="32" spans="3:21" hidden="1" x14ac:dyDescent="0.25">
      <c r="C32" s="238" t="s">
        <v>15</v>
      </c>
      <c r="D32" s="239">
        <v>-450</v>
      </c>
      <c r="E32" s="240">
        <v>-250</v>
      </c>
      <c r="F32" s="240">
        <v>-150</v>
      </c>
      <c r="G32" s="240">
        <v>-150</v>
      </c>
      <c r="H32" s="240">
        <v>-250</v>
      </c>
      <c r="I32" s="240">
        <v>-450</v>
      </c>
      <c r="J32" s="240">
        <v>-550</v>
      </c>
      <c r="K32" s="240">
        <v>-550</v>
      </c>
      <c r="L32" s="241">
        <f>+D32</f>
        <v>-450</v>
      </c>
      <c r="M32" s="242"/>
      <c r="N32" s="243"/>
      <c r="O32" s="243"/>
      <c r="P32" s="241"/>
      <c r="Q32" s="241"/>
      <c r="R32" s="241"/>
      <c r="S32" s="241"/>
      <c r="T32" s="241"/>
      <c r="U32" s="244"/>
    </row>
    <row r="33" spans="3:21" ht="15.75" hidden="1" thickBot="1" x14ac:dyDescent="0.3">
      <c r="C33" s="245" t="s">
        <v>9</v>
      </c>
      <c r="D33" s="246">
        <v>400</v>
      </c>
      <c r="E33" s="247">
        <v>400</v>
      </c>
      <c r="F33" s="247">
        <v>300</v>
      </c>
      <c r="G33" s="247">
        <v>-300</v>
      </c>
      <c r="H33" s="247">
        <v>-400</v>
      </c>
      <c r="I33" s="247">
        <v>-400</v>
      </c>
      <c r="J33" s="247">
        <v>-300</v>
      </c>
      <c r="K33" s="247">
        <v>300</v>
      </c>
      <c r="L33" s="248">
        <f>+D33</f>
        <v>400</v>
      </c>
      <c r="M33" s="249"/>
      <c r="N33" s="250"/>
      <c r="O33" s="250"/>
      <c r="P33" s="248"/>
      <c r="Q33" s="248"/>
      <c r="R33" s="248"/>
      <c r="S33" s="248"/>
      <c r="T33" s="248"/>
      <c r="U33" s="251"/>
    </row>
    <row r="34" spans="3:21" hidden="1" x14ac:dyDescent="0.25">
      <c r="C34" t="s">
        <v>62</v>
      </c>
      <c r="D34" s="86"/>
      <c r="E34" s="8"/>
      <c r="H34" s="86"/>
      <c r="I34" s="8"/>
      <c r="L34" s="86"/>
      <c r="M34" s="8"/>
      <c r="P34" s="86"/>
      <c r="Q34" s="8"/>
    </row>
    <row r="35" spans="3:21" ht="15.75" hidden="1" thickTop="1" x14ac:dyDescent="0.25">
      <c r="C35" s="234" t="s">
        <v>63</v>
      </c>
      <c r="D35" s="235">
        <v>1</v>
      </c>
      <c r="E35" s="236">
        <v>2</v>
      </c>
      <c r="F35" s="236">
        <v>3</v>
      </c>
      <c r="G35" s="236">
        <v>4</v>
      </c>
      <c r="H35" s="236">
        <v>5</v>
      </c>
      <c r="I35" s="236">
        <v>6</v>
      </c>
      <c r="J35" s="236">
        <v>7</v>
      </c>
      <c r="K35" s="236">
        <v>8</v>
      </c>
      <c r="L35" s="236">
        <v>9</v>
      </c>
      <c r="M35" s="236">
        <v>10</v>
      </c>
      <c r="N35" s="236">
        <v>11</v>
      </c>
      <c r="O35" s="236">
        <v>12</v>
      </c>
      <c r="P35" s="236">
        <v>13</v>
      </c>
      <c r="Q35" s="236">
        <v>14</v>
      </c>
      <c r="R35" s="236">
        <v>15</v>
      </c>
      <c r="S35" s="236">
        <v>16</v>
      </c>
      <c r="T35" s="236">
        <v>17</v>
      </c>
      <c r="U35" s="237">
        <v>18</v>
      </c>
    </row>
    <row r="36" spans="3:21" hidden="1" x14ac:dyDescent="0.25">
      <c r="C36" s="238" t="s">
        <v>15</v>
      </c>
      <c r="D36" s="239">
        <v>250</v>
      </c>
      <c r="E36" s="240">
        <v>450</v>
      </c>
      <c r="F36" s="240">
        <v>550</v>
      </c>
      <c r="G36" s="240">
        <v>550</v>
      </c>
      <c r="H36" s="240">
        <v>450</v>
      </c>
      <c r="I36" s="240">
        <v>250</v>
      </c>
      <c r="J36" s="240">
        <v>150</v>
      </c>
      <c r="K36" s="240">
        <v>150</v>
      </c>
      <c r="L36" s="241">
        <f>+D36</f>
        <v>250</v>
      </c>
      <c r="M36" s="242"/>
      <c r="N36" s="243"/>
      <c r="O36" s="243"/>
      <c r="P36" s="241"/>
      <c r="Q36" s="241"/>
      <c r="R36" s="241"/>
      <c r="S36" s="241"/>
      <c r="T36" s="241"/>
      <c r="U36" s="244"/>
    </row>
    <row r="37" spans="3:21" ht="15.75" hidden="1" thickBot="1" x14ac:dyDescent="0.3">
      <c r="C37" s="245" t="s">
        <v>9</v>
      </c>
      <c r="D37" s="246">
        <v>400</v>
      </c>
      <c r="E37" s="247">
        <v>400</v>
      </c>
      <c r="F37" s="247">
        <v>300</v>
      </c>
      <c r="G37" s="247">
        <v>-300</v>
      </c>
      <c r="H37" s="247">
        <v>-400</v>
      </c>
      <c r="I37" s="247">
        <v>-400</v>
      </c>
      <c r="J37" s="247">
        <v>-300</v>
      </c>
      <c r="K37" s="247">
        <v>300</v>
      </c>
      <c r="L37" s="248">
        <f>+D37</f>
        <v>400</v>
      </c>
      <c r="M37" s="249"/>
      <c r="N37" s="250"/>
      <c r="O37" s="250"/>
      <c r="P37" s="248"/>
      <c r="Q37" s="248"/>
      <c r="R37" s="248"/>
      <c r="S37" s="248"/>
      <c r="T37" s="248"/>
      <c r="U37" s="251"/>
    </row>
    <row r="38" spans="3:21" hidden="1" x14ac:dyDescent="0.25">
      <c r="C38" t="s">
        <v>12</v>
      </c>
    </row>
    <row r="39" spans="3:21" ht="15.75" hidden="1" thickTop="1" x14ac:dyDescent="0.25">
      <c r="C39" s="234" t="s">
        <v>63</v>
      </c>
      <c r="D39" s="235">
        <v>1</v>
      </c>
      <c r="E39" s="236">
        <v>2</v>
      </c>
      <c r="F39" s="236">
        <v>3</v>
      </c>
      <c r="G39" s="236">
        <v>4</v>
      </c>
      <c r="H39" s="236">
        <v>5</v>
      </c>
      <c r="I39" s="236">
        <v>6</v>
      </c>
      <c r="J39" s="236">
        <v>7</v>
      </c>
      <c r="K39" s="236">
        <v>8</v>
      </c>
      <c r="L39" s="236">
        <v>9</v>
      </c>
      <c r="M39" s="236">
        <v>10</v>
      </c>
      <c r="N39" s="236">
        <v>11</v>
      </c>
      <c r="O39" s="236">
        <v>12</v>
      </c>
      <c r="P39" s="236">
        <v>13</v>
      </c>
      <c r="Q39" s="236">
        <v>14</v>
      </c>
      <c r="R39" s="236">
        <v>15</v>
      </c>
      <c r="S39" s="236">
        <v>16</v>
      </c>
      <c r="T39" s="236">
        <v>17</v>
      </c>
      <c r="U39" s="237">
        <v>18</v>
      </c>
    </row>
    <row r="40" spans="3:21" hidden="1" x14ac:dyDescent="0.25">
      <c r="C40" s="238" t="s">
        <v>15</v>
      </c>
      <c r="D40" s="239">
        <v>-400</v>
      </c>
      <c r="E40" s="240">
        <v>-200</v>
      </c>
      <c r="F40" s="240">
        <v>0</v>
      </c>
      <c r="G40" s="240">
        <v>200</v>
      </c>
      <c r="H40" s="240">
        <v>400</v>
      </c>
      <c r="I40" s="240">
        <v>-400</v>
      </c>
      <c r="J40" s="240">
        <v>-200</v>
      </c>
      <c r="K40" s="240">
        <v>0</v>
      </c>
      <c r="L40" s="240">
        <v>200</v>
      </c>
      <c r="M40" s="252">
        <v>400</v>
      </c>
      <c r="N40" s="252">
        <v>-680</v>
      </c>
      <c r="O40" s="252">
        <v>-680</v>
      </c>
      <c r="P40" s="240">
        <v>-680</v>
      </c>
      <c r="Q40" s="240">
        <v>-680</v>
      </c>
      <c r="R40" s="240">
        <v>680</v>
      </c>
      <c r="S40" s="240">
        <v>680</v>
      </c>
      <c r="T40" s="240">
        <v>680</v>
      </c>
      <c r="U40" s="253">
        <v>680</v>
      </c>
    </row>
    <row r="41" spans="3:21" hidden="1" x14ac:dyDescent="0.25">
      <c r="C41" s="238" t="s">
        <v>9</v>
      </c>
      <c r="D41" s="254">
        <v>530</v>
      </c>
      <c r="E41" s="252">
        <v>530</v>
      </c>
      <c r="F41" s="252">
        <v>530</v>
      </c>
      <c r="G41" s="252">
        <v>530</v>
      </c>
      <c r="H41" s="252">
        <v>530</v>
      </c>
      <c r="I41" s="252">
        <v>-530</v>
      </c>
      <c r="J41" s="252">
        <v>-530</v>
      </c>
      <c r="K41" s="252">
        <v>-530</v>
      </c>
      <c r="L41" s="240">
        <v>-530</v>
      </c>
      <c r="M41" s="252">
        <v>-530</v>
      </c>
      <c r="N41" s="252">
        <v>300</v>
      </c>
      <c r="O41" s="252">
        <v>100</v>
      </c>
      <c r="P41" s="240">
        <v>-100</v>
      </c>
      <c r="Q41" s="240">
        <v>-300</v>
      </c>
      <c r="R41" s="240">
        <v>300</v>
      </c>
      <c r="S41" s="240">
        <v>100</v>
      </c>
      <c r="T41" s="240">
        <v>-100</v>
      </c>
      <c r="U41" s="253">
        <v>-300</v>
      </c>
    </row>
    <row r="42" spans="3:21" ht="15.75" hidden="1" thickBot="1" x14ac:dyDescent="0.3">
      <c r="C42" s="245" t="s">
        <v>137</v>
      </c>
      <c r="D42" s="255">
        <v>32</v>
      </c>
      <c r="E42" s="246">
        <v>32</v>
      </c>
      <c r="F42" s="246">
        <v>32</v>
      </c>
      <c r="G42" s="246">
        <v>32</v>
      </c>
      <c r="H42" s="246">
        <v>32</v>
      </c>
      <c r="I42" s="246">
        <v>32</v>
      </c>
      <c r="J42" s="246">
        <v>32</v>
      </c>
      <c r="K42" s="246">
        <v>32</v>
      </c>
      <c r="L42" s="246">
        <v>32</v>
      </c>
      <c r="M42" s="246">
        <v>32</v>
      </c>
      <c r="N42" s="246">
        <v>32</v>
      </c>
      <c r="O42" s="246">
        <v>32</v>
      </c>
      <c r="P42" s="246">
        <v>32</v>
      </c>
      <c r="Q42" s="246">
        <v>32</v>
      </c>
      <c r="R42" s="246">
        <v>32</v>
      </c>
      <c r="S42" s="246">
        <v>32</v>
      </c>
      <c r="T42" s="246">
        <v>32</v>
      </c>
      <c r="U42" s="256">
        <v>32</v>
      </c>
    </row>
    <row r="43" spans="3:21" x14ac:dyDescent="0.25">
      <c r="D43" s="3"/>
      <c r="E43" s="3"/>
      <c r="F43" s="3"/>
      <c r="G43" s="3"/>
      <c r="H43" s="3"/>
      <c r="I43" s="3"/>
      <c r="J43" s="3"/>
      <c r="K43" s="3"/>
      <c r="L43" s="230"/>
      <c r="M43" s="3"/>
      <c r="N43" s="3"/>
      <c r="O43" s="3"/>
      <c r="P43" s="230"/>
      <c r="Q43" s="230"/>
      <c r="R43" s="230"/>
      <c r="S43" s="230"/>
      <c r="T43" s="230"/>
      <c r="U43" s="230"/>
    </row>
    <row r="44" spans="3:21" x14ac:dyDescent="0.25">
      <c r="D44" s="179" t="s">
        <v>136</v>
      </c>
      <c r="E44" s="3"/>
      <c r="F44" s="3"/>
      <c r="G44" s="3"/>
      <c r="H44" s="3"/>
      <c r="I44" s="3"/>
      <c r="J44" s="3"/>
      <c r="K44" s="3"/>
      <c r="L44" s="230"/>
      <c r="M44" s="3"/>
      <c r="N44" s="3"/>
      <c r="O44" s="3"/>
      <c r="P44" s="230"/>
      <c r="Q44" s="230"/>
      <c r="R44" s="230"/>
      <c r="S44" s="230"/>
      <c r="T44" s="230"/>
      <c r="U44" s="230"/>
    </row>
    <row r="45" spans="3:21" x14ac:dyDescent="0.25">
      <c r="D45" s="78"/>
      <c r="E45" s="224" t="s">
        <v>65</v>
      </c>
      <c r="F45" s="79" t="s">
        <v>61</v>
      </c>
      <c r="G45" s="79" t="s">
        <v>62</v>
      </c>
      <c r="H45" s="80" t="s">
        <v>26</v>
      </c>
      <c r="I45" s="3"/>
      <c r="J45" s="215" t="s">
        <v>135</v>
      </c>
      <c r="K45" s="216"/>
      <c r="L45" s="216"/>
      <c r="M45" s="222"/>
      <c r="N45" s="72"/>
      <c r="O45" s="3"/>
      <c r="P45" s="230"/>
      <c r="Q45" s="230"/>
      <c r="R45" s="230"/>
      <c r="S45" s="230"/>
      <c r="T45" s="230"/>
      <c r="U45" s="230"/>
    </row>
    <row r="46" spans="3:21" x14ac:dyDescent="0.25">
      <c r="D46" s="78" t="s">
        <v>74</v>
      </c>
      <c r="E46" s="225">
        <f>0.5*ABS(SUMPRODUCT(D6:K6,E7:L7)-SUMPRODUCT(D7:K7,E6:L6))</f>
        <v>1720000</v>
      </c>
      <c r="F46" s="225">
        <f>-0.5*ABS(SUMPRODUCT(D11:K11,E12:L12)-SUMPRODUCT(D12:K12,E11:L11))</f>
        <v>-300000</v>
      </c>
      <c r="G46" s="225">
        <f>-0.5*ABS(SUMPRODUCT(D16:K16,E17:L17)-SUMPRODUCT(D17:K17,E16:L16))</f>
        <v>-300000</v>
      </c>
      <c r="H46" s="226">
        <f>+E46+F46+G46</f>
        <v>1120000</v>
      </c>
      <c r="I46" s="3"/>
      <c r="J46" s="217" t="s">
        <v>131</v>
      </c>
      <c r="K46" s="218"/>
      <c r="L46" s="218"/>
      <c r="M46" s="221"/>
      <c r="N46" s="191"/>
      <c r="O46" s="3"/>
      <c r="P46" s="230"/>
      <c r="Q46" s="230"/>
      <c r="R46" s="230"/>
      <c r="S46" s="230"/>
      <c r="T46" s="230"/>
      <c r="U46" s="230"/>
    </row>
    <row r="47" spans="3:21" x14ac:dyDescent="0.25">
      <c r="D47" s="228" t="s">
        <v>15</v>
      </c>
      <c r="E47" s="227" cm="1">
        <f t="array" ref="E47">SUMPRODUCT((D6:K6+E6:L6),(D6:K6*E7:L7-E6:L6*D7:K7))/(3*(SUMPRODUCT(D6:K6,E7:L7)-SUMPRODUCT(E6:L6,D7:K7)))</f>
        <v>0</v>
      </c>
      <c r="F47" s="227" cm="1">
        <f t="array" ref="F47">SUMPRODUCT((D11:K11+E11:L11),(D11:K11*E12:L12-E11:L11*D12:K12))/(3*(SUMPRODUCT(D11:K11,E12:L12)-SUMPRODUCT(E11:L11,D12:K12)))</f>
        <v>-350</v>
      </c>
      <c r="G47" s="227" cm="1">
        <f t="array" ref="G47">SUMPRODUCT((D16:K16+E16:L16),(D16:K16*E17:L17-E16:L16*D17:K17))/(3*(SUMPRODUCT(D16:K16,E17:L17)-SUMPRODUCT(E16:L16,D17:K17)))</f>
        <v>350</v>
      </c>
      <c r="H47" s="229">
        <f>IFERROR(SUMPRODUCT(E46:G46,E47:G47)/H46,E47)</f>
        <v>0</v>
      </c>
      <c r="I47" s="3"/>
      <c r="J47" s="217" t="s">
        <v>132</v>
      </c>
      <c r="K47" s="218"/>
      <c r="L47" s="218"/>
      <c r="M47" s="221"/>
      <c r="N47" s="191"/>
      <c r="O47" s="3"/>
      <c r="P47" s="230"/>
      <c r="Q47" s="230"/>
      <c r="R47" s="230"/>
      <c r="S47" s="230"/>
      <c r="T47" s="230"/>
      <c r="U47" s="230"/>
    </row>
    <row r="48" spans="3:21" x14ac:dyDescent="0.25">
      <c r="D48" s="228" t="s">
        <v>9</v>
      </c>
      <c r="E48" s="227" cm="1">
        <f t="array" ref="E48">SUMPRODUCT((D7:K7+E7:L7),(D6:K6*E7:L7-E6:L6*D7:K7))/(3*(SUMPRODUCT(D6:K6,E7:L7)-SUMPRODUCT(E6:L6,D7:K7)))</f>
        <v>0</v>
      </c>
      <c r="F48" s="227" cm="1">
        <f t="array" ref="F48">SUMPRODUCT((D12:K12+E12:L12),(D11:K11*E12:L12-E11:L11*D12:K12))/(3*(SUMPRODUCT(D11:K11,E12:L12)-SUMPRODUCT(E11:L11,D12:K12)))</f>
        <v>0</v>
      </c>
      <c r="G48" s="227" cm="1">
        <f t="array" ref="G48">SUMPRODUCT((D17:K17+E17:L17),(D16:K16*E17:L17-E16:L16*D17:K17))/(3*(SUMPRODUCT(D16:K16,E17:L17)-SUMPRODUCT(E16:L16,D17:K17)))</f>
        <v>0</v>
      </c>
      <c r="H48" s="229">
        <f>IFERROR(SUMPRODUCT(E46:G46,E48:G48)/H46,E48)</f>
        <v>0</v>
      </c>
      <c r="I48" s="3"/>
      <c r="J48" s="217" t="s">
        <v>133</v>
      </c>
      <c r="K48" s="218"/>
      <c r="L48" s="218"/>
      <c r="M48" s="221"/>
      <c r="N48" s="191"/>
      <c r="O48" s="3"/>
      <c r="P48" s="230"/>
      <c r="Q48" s="230"/>
      <c r="R48" s="230"/>
      <c r="S48" s="230"/>
      <c r="T48" s="230"/>
      <c r="U48" s="230"/>
    </row>
    <row r="49" spans="2:21" x14ac:dyDescent="0.25">
      <c r="D49" s="3"/>
      <c r="E49" s="3"/>
      <c r="F49" s="3"/>
      <c r="G49" s="3"/>
      <c r="H49" s="3"/>
      <c r="I49" s="3"/>
      <c r="J49" s="219" t="s">
        <v>134</v>
      </c>
      <c r="K49" s="220"/>
      <c r="L49" s="220"/>
      <c r="M49" s="223"/>
      <c r="N49" s="75"/>
      <c r="O49" s="3"/>
      <c r="P49" s="230"/>
      <c r="Q49" s="230"/>
      <c r="R49" s="230"/>
      <c r="S49" s="230"/>
      <c r="T49" s="230"/>
      <c r="U49" s="230"/>
    </row>
    <row r="50" spans="2:21" x14ac:dyDescent="0.25">
      <c r="D50" s="86"/>
      <c r="E50" s="8"/>
      <c r="H50" s="86"/>
      <c r="I50" s="8"/>
      <c r="L50" s="86"/>
      <c r="M50" s="8"/>
      <c r="P50" s="86"/>
      <c r="Q50" s="8"/>
    </row>
    <row r="51" spans="2:21" s="1" customFormat="1" x14ac:dyDescent="0.25">
      <c r="D51" s="207"/>
      <c r="E51" s="208"/>
      <c r="H51" s="207"/>
      <c r="I51" s="208"/>
      <c r="L51" s="207"/>
      <c r="M51" s="208"/>
      <c r="P51" s="207"/>
      <c r="Q51" s="208"/>
    </row>
    <row r="52" spans="2:21" x14ac:dyDescent="0.25">
      <c r="B52" s="10" t="s">
        <v>16</v>
      </c>
      <c r="C52" s="76" t="s">
        <v>50</v>
      </c>
      <c r="D52" s="77"/>
      <c r="F52" s="61">
        <f>+Summary!E28</f>
        <v>30</v>
      </c>
      <c r="G52" t="s">
        <v>51</v>
      </c>
      <c r="J52" s="63" t="s">
        <v>150</v>
      </c>
      <c r="K52" s="64"/>
      <c r="L52" s="64"/>
      <c r="M52" s="213"/>
      <c r="N52" s="72"/>
      <c r="P52" s="86"/>
      <c r="Q52" s="8"/>
    </row>
    <row r="53" spans="2:21" x14ac:dyDescent="0.25">
      <c r="C53" s="10"/>
      <c r="D53" s="5"/>
      <c r="F53" s="61"/>
      <c r="J53" s="66" t="s">
        <v>151</v>
      </c>
      <c r="K53" s="67"/>
      <c r="L53" s="67"/>
      <c r="M53" s="214"/>
      <c r="N53" s="75"/>
      <c r="P53" s="86"/>
      <c r="Q53" s="8"/>
    </row>
    <row r="54" spans="2:21" x14ac:dyDescent="0.25">
      <c r="C54" s="10"/>
      <c r="D54" s="5"/>
      <c r="F54" s="61"/>
      <c r="L54" s="86"/>
      <c r="M54" s="8"/>
      <c r="P54" s="86"/>
      <c r="Q54" s="8"/>
    </row>
    <row r="55" spans="2:21" ht="15.75" thickBot="1" x14ac:dyDescent="0.3">
      <c r="C55" t="s">
        <v>65</v>
      </c>
      <c r="D55" s="86"/>
      <c r="E55" s="8"/>
      <c r="H55" s="86"/>
      <c r="I55" s="8"/>
      <c r="L55" s="86"/>
      <c r="M55" s="8"/>
      <c r="P55" s="86"/>
      <c r="Q55" s="8"/>
    </row>
    <row r="56" spans="2:21" ht="15.75" thickTop="1" x14ac:dyDescent="0.25">
      <c r="C56" s="97" t="s">
        <v>63</v>
      </c>
      <c r="D56" s="94">
        <v>1</v>
      </c>
      <c r="E56" s="92">
        <v>2</v>
      </c>
      <c r="F56" s="92">
        <v>3</v>
      </c>
      <c r="G56" s="92">
        <v>4</v>
      </c>
      <c r="H56" s="92">
        <v>5</v>
      </c>
      <c r="I56" s="92">
        <v>6</v>
      </c>
      <c r="J56" s="92">
        <v>7</v>
      </c>
      <c r="K56" s="92">
        <v>8</v>
      </c>
      <c r="L56" s="92">
        <v>9</v>
      </c>
      <c r="M56" s="92">
        <v>10</v>
      </c>
      <c r="N56" s="92">
        <v>11</v>
      </c>
      <c r="O56" s="92">
        <v>12</v>
      </c>
      <c r="P56" s="92">
        <v>13</v>
      </c>
      <c r="Q56" s="92">
        <v>14</v>
      </c>
      <c r="R56" s="92">
        <v>15</v>
      </c>
      <c r="S56" s="92">
        <v>16</v>
      </c>
      <c r="T56" s="92">
        <v>17</v>
      </c>
      <c r="U56" s="93">
        <v>18</v>
      </c>
    </row>
    <row r="57" spans="2:21" x14ac:dyDescent="0.25">
      <c r="C57" s="98" t="s">
        <v>15</v>
      </c>
      <c r="D57" s="105">
        <f>xc+(D6-xc)*COS(RADIANS(p))-(D7-yc)*SIN(RADIANS(p))</f>
        <v>-776.31397208144131</v>
      </c>
      <c r="E57" s="105">
        <f t="shared" ref="E57:L57" si="0">xc+(E6-xc)*COS(RADIANS(p))-(E7-yc)*SIN(RADIANS(p))</f>
        <v>176.31397208144136</v>
      </c>
      <c r="F57" s="105">
        <f t="shared" si="0"/>
        <v>449.519052838329</v>
      </c>
      <c r="G57" s="105">
        <f t="shared" si="0"/>
        <v>849.519052838329</v>
      </c>
      <c r="H57" s="105">
        <f t="shared" si="0"/>
        <v>776.31397208144131</v>
      </c>
      <c r="I57" s="105">
        <f t="shared" si="0"/>
        <v>-176.31397208144136</v>
      </c>
      <c r="J57" s="105">
        <f t="shared" si="0"/>
        <v>-449.519052838329</v>
      </c>
      <c r="K57" s="105">
        <f t="shared" si="0"/>
        <v>-849.519052838329</v>
      </c>
      <c r="L57" s="105">
        <f t="shared" si="0"/>
        <v>-776.31397208144131</v>
      </c>
      <c r="M57" s="87"/>
      <c r="N57" s="39"/>
      <c r="O57" s="39"/>
      <c r="P57" s="62"/>
      <c r="Q57" s="62"/>
      <c r="R57" s="62"/>
      <c r="S57" s="62"/>
      <c r="T57" s="62"/>
      <c r="U57" s="100"/>
    </row>
    <row r="58" spans="2:21" ht="15.75" thickBot="1" x14ac:dyDescent="0.3">
      <c r="C58" s="99" t="s">
        <v>9</v>
      </c>
      <c r="D58" s="106">
        <f>yc+(D6-xc)*SIN(RADIANS(p))+(D7-yc)*COS(RADIANS(p))</f>
        <v>244.61524227066326</v>
      </c>
      <c r="E58" s="106">
        <f t="shared" ref="E58:L58" si="1">yc+(E6-xc)*SIN(RADIANS(p))+(E7-yc)*COS(RADIANS(p))</f>
        <v>794.6152422706632</v>
      </c>
      <c r="F58" s="106">
        <f t="shared" si="1"/>
        <v>721.41016151377539</v>
      </c>
      <c r="G58" s="106">
        <f t="shared" si="1"/>
        <v>28.589838486224437</v>
      </c>
      <c r="H58" s="106">
        <f t="shared" si="1"/>
        <v>-244.61524227066326</v>
      </c>
      <c r="I58" s="106">
        <f t="shared" si="1"/>
        <v>-794.6152422706632</v>
      </c>
      <c r="J58" s="106">
        <f t="shared" si="1"/>
        <v>-721.41016151377539</v>
      </c>
      <c r="K58" s="106">
        <f t="shared" si="1"/>
        <v>-28.589838486224437</v>
      </c>
      <c r="L58" s="106">
        <f t="shared" si="1"/>
        <v>244.61524227066326</v>
      </c>
      <c r="M58" s="90"/>
      <c r="N58" s="91"/>
      <c r="O58" s="91"/>
      <c r="P58" s="89"/>
      <c r="Q58" s="89"/>
      <c r="R58" s="89"/>
      <c r="S58" s="89"/>
      <c r="T58" s="89"/>
      <c r="U58" s="101"/>
    </row>
    <row r="59" spans="2:21" ht="15.75" thickTop="1" x14ac:dyDescent="0.25">
      <c r="D59" s="86"/>
      <c r="E59" s="8"/>
      <c r="H59" s="86"/>
      <c r="I59" s="8"/>
      <c r="L59" s="86"/>
      <c r="M59" s="8"/>
      <c r="P59" s="86"/>
      <c r="Q59" s="8"/>
    </row>
    <row r="60" spans="2:21" ht="15.75" thickBot="1" x14ac:dyDescent="0.3">
      <c r="C60" t="s">
        <v>61</v>
      </c>
      <c r="D60" s="86"/>
      <c r="E60" s="8"/>
      <c r="H60" s="86"/>
      <c r="I60" s="8"/>
      <c r="L60" s="86"/>
      <c r="M60" s="8"/>
      <c r="P60" s="86"/>
      <c r="Q60" s="8"/>
    </row>
    <row r="61" spans="2:21" ht="15.75" thickTop="1" x14ac:dyDescent="0.25">
      <c r="C61" s="97" t="s">
        <v>63</v>
      </c>
      <c r="D61" s="94">
        <v>1</v>
      </c>
      <c r="E61" s="92">
        <v>2</v>
      </c>
      <c r="F61" s="92">
        <v>3</v>
      </c>
      <c r="G61" s="92">
        <v>4</v>
      </c>
      <c r="H61" s="92">
        <v>5</v>
      </c>
      <c r="I61" s="92">
        <v>6</v>
      </c>
      <c r="J61" s="92">
        <v>7</v>
      </c>
      <c r="K61" s="92">
        <v>8</v>
      </c>
      <c r="L61" s="92">
        <v>9</v>
      </c>
      <c r="M61" s="92">
        <v>10</v>
      </c>
      <c r="N61" s="92">
        <v>11</v>
      </c>
      <c r="O61" s="92">
        <v>12</v>
      </c>
      <c r="P61" s="92">
        <v>13</v>
      </c>
      <c r="Q61" s="92">
        <v>14</v>
      </c>
      <c r="R61" s="92">
        <v>15</v>
      </c>
      <c r="S61" s="92">
        <v>16</v>
      </c>
      <c r="T61" s="92">
        <v>17</v>
      </c>
      <c r="U61" s="93">
        <v>18</v>
      </c>
    </row>
    <row r="62" spans="2:21" x14ac:dyDescent="0.25">
      <c r="C62" s="98" t="s">
        <v>15</v>
      </c>
      <c r="D62" s="105">
        <f t="shared" ref="D62:L62" si="2">xc+(D11-xc)*COS(RADIANS(p))-(D12-yc)*SIN(RADIANS(p))</f>
        <v>-589.7114317029974</v>
      </c>
      <c r="E62" s="105">
        <f t="shared" si="2"/>
        <v>-416.50635094610965</v>
      </c>
      <c r="F62" s="105">
        <f t="shared" si="2"/>
        <v>-279.9038105676658</v>
      </c>
      <c r="G62" s="105">
        <f t="shared" si="2"/>
        <v>20.096189432334171</v>
      </c>
      <c r="H62" s="105">
        <f t="shared" si="2"/>
        <v>-16.506350946109706</v>
      </c>
      <c r="I62" s="105">
        <f t="shared" si="2"/>
        <v>-189.71143170299743</v>
      </c>
      <c r="J62" s="105">
        <f t="shared" si="2"/>
        <v>-326.31397208144131</v>
      </c>
      <c r="K62" s="105">
        <f t="shared" si="2"/>
        <v>-626.31397208144131</v>
      </c>
      <c r="L62" s="105">
        <f t="shared" si="2"/>
        <v>-589.7114317029974</v>
      </c>
      <c r="M62" s="87"/>
      <c r="N62" s="39"/>
      <c r="O62" s="39"/>
      <c r="P62" s="62"/>
      <c r="Q62" s="62"/>
      <c r="R62" s="62"/>
      <c r="S62" s="62"/>
      <c r="T62" s="62"/>
      <c r="U62" s="100"/>
    </row>
    <row r="63" spans="2:21" ht="15.75" thickBot="1" x14ac:dyDescent="0.3">
      <c r="C63" s="99" t="s">
        <v>9</v>
      </c>
      <c r="D63" s="106">
        <f t="shared" ref="D63:L63" si="3">yc+(D11-xc)*SIN(RADIANS(p))+(D12-yc)*COS(RADIANS(p))</f>
        <v>121.41016151377553</v>
      </c>
      <c r="E63" s="106">
        <f t="shared" si="3"/>
        <v>221.41016151377551</v>
      </c>
      <c r="F63" s="106">
        <f t="shared" si="3"/>
        <v>184.8076211353316</v>
      </c>
      <c r="G63" s="106">
        <f t="shared" si="3"/>
        <v>-334.8076211353316</v>
      </c>
      <c r="H63" s="106">
        <f t="shared" si="3"/>
        <v>-471.41016151377551</v>
      </c>
      <c r="I63" s="106">
        <f t="shared" si="3"/>
        <v>-571.41016151377551</v>
      </c>
      <c r="J63" s="106">
        <f t="shared" si="3"/>
        <v>-534.8076211353316</v>
      </c>
      <c r="K63" s="106">
        <f t="shared" si="3"/>
        <v>-15.192378864668342</v>
      </c>
      <c r="L63" s="106">
        <f t="shared" si="3"/>
        <v>121.41016151377553</v>
      </c>
      <c r="M63" s="90"/>
      <c r="N63" s="91"/>
      <c r="O63" s="91"/>
      <c r="P63" s="89"/>
      <c r="Q63" s="89"/>
      <c r="R63" s="89"/>
      <c r="S63" s="89"/>
      <c r="T63" s="89"/>
      <c r="U63" s="101"/>
    </row>
    <row r="64" spans="2:21" ht="15.75" thickTop="1" x14ac:dyDescent="0.25">
      <c r="D64" s="86"/>
      <c r="E64" s="8"/>
      <c r="H64" s="86"/>
      <c r="I64" s="8"/>
      <c r="L64" s="86"/>
      <c r="M64" s="8"/>
      <c r="P64" s="86"/>
      <c r="Q64" s="8"/>
    </row>
    <row r="65" spans="3:21" ht="15.75" thickBot="1" x14ac:dyDescent="0.3">
      <c r="C65" t="s">
        <v>62</v>
      </c>
      <c r="D65" s="86"/>
      <c r="E65" s="8"/>
      <c r="H65" s="86"/>
      <c r="I65" s="8"/>
      <c r="L65" s="86"/>
      <c r="M65" s="8"/>
      <c r="P65" s="86"/>
      <c r="Q65" s="8"/>
    </row>
    <row r="66" spans="3:21" ht="15.75" thickTop="1" x14ac:dyDescent="0.25">
      <c r="C66" s="97" t="s">
        <v>63</v>
      </c>
      <c r="D66" s="94">
        <v>1</v>
      </c>
      <c r="E66" s="92">
        <v>2</v>
      </c>
      <c r="F66" s="92">
        <v>3</v>
      </c>
      <c r="G66" s="92">
        <v>4</v>
      </c>
      <c r="H66" s="92">
        <v>5</v>
      </c>
      <c r="I66" s="92">
        <v>6</v>
      </c>
      <c r="J66" s="92">
        <v>7</v>
      </c>
      <c r="K66" s="92">
        <v>8</v>
      </c>
      <c r="L66" s="92">
        <v>9</v>
      </c>
      <c r="M66" s="92">
        <v>10</v>
      </c>
      <c r="N66" s="92">
        <v>11</v>
      </c>
      <c r="O66" s="92">
        <v>12</v>
      </c>
      <c r="P66" s="92">
        <v>13</v>
      </c>
      <c r="Q66" s="92">
        <v>14</v>
      </c>
      <c r="R66" s="92">
        <v>15</v>
      </c>
      <c r="S66" s="92">
        <v>16</v>
      </c>
      <c r="T66" s="92">
        <v>17</v>
      </c>
      <c r="U66" s="93">
        <v>18</v>
      </c>
    </row>
    <row r="67" spans="3:21" x14ac:dyDescent="0.25">
      <c r="C67" s="98" t="s">
        <v>15</v>
      </c>
      <c r="D67" s="105">
        <f t="shared" ref="D67:L67" si="4">xc+(D16-xc)*COS(RADIANS(p))-(D17-yc)*SIN(RADIANS(p))</f>
        <v>16.506350946109706</v>
      </c>
      <c r="E67" s="105">
        <f t="shared" si="4"/>
        <v>189.71143170299743</v>
      </c>
      <c r="F67" s="105">
        <f t="shared" si="4"/>
        <v>326.31397208144131</v>
      </c>
      <c r="G67" s="105">
        <f t="shared" si="4"/>
        <v>626.31397208144131</v>
      </c>
      <c r="H67" s="105">
        <f t="shared" si="4"/>
        <v>589.7114317029974</v>
      </c>
      <c r="I67" s="105">
        <f t="shared" si="4"/>
        <v>416.50635094610965</v>
      </c>
      <c r="J67" s="105">
        <f t="shared" si="4"/>
        <v>279.9038105676658</v>
      </c>
      <c r="K67" s="105">
        <f t="shared" si="4"/>
        <v>-20.096189432334171</v>
      </c>
      <c r="L67" s="105">
        <f t="shared" si="4"/>
        <v>16.506350946109706</v>
      </c>
      <c r="M67" s="87"/>
      <c r="N67" s="39"/>
      <c r="O67" s="39"/>
      <c r="P67" s="62"/>
      <c r="Q67" s="62"/>
      <c r="R67" s="62"/>
      <c r="S67" s="62"/>
      <c r="T67" s="62"/>
      <c r="U67" s="100"/>
    </row>
    <row r="68" spans="3:21" ht="15.75" thickBot="1" x14ac:dyDescent="0.3">
      <c r="C68" s="99" t="s">
        <v>9</v>
      </c>
      <c r="D68" s="106">
        <f t="shared" ref="D68:L68" si="5">yc+(D16-xc)*SIN(RADIANS(p))+(D17-yc)*COS(RADIANS(p))</f>
        <v>471.41016151377551</v>
      </c>
      <c r="E68" s="106">
        <f t="shared" si="5"/>
        <v>571.41016151377551</v>
      </c>
      <c r="F68" s="106">
        <f t="shared" si="5"/>
        <v>534.8076211353316</v>
      </c>
      <c r="G68" s="106">
        <f t="shared" si="5"/>
        <v>15.192378864668342</v>
      </c>
      <c r="H68" s="106">
        <f t="shared" si="5"/>
        <v>-121.41016151377553</v>
      </c>
      <c r="I68" s="106">
        <f t="shared" si="5"/>
        <v>-221.41016151377551</v>
      </c>
      <c r="J68" s="106">
        <f t="shared" si="5"/>
        <v>-184.8076211353316</v>
      </c>
      <c r="K68" s="106">
        <f t="shared" si="5"/>
        <v>334.8076211353316</v>
      </c>
      <c r="L68" s="106">
        <f t="shared" si="5"/>
        <v>471.41016151377551</v>
      </c>
      <c r="M68" s="90"/>
      <c r="N68" s="91"/>
      <c r="O68" s="91"/>
      <c r="P68" s="89"/>
      <c r="Q68" s="89"/>
      <c r="R68" s="89"/>
      <c r="S68" s="89"/>
      <c r="T68" s="89"/>
      <c r="U68" s="101"/>
    </row>
    <row r="69" spans="3:21" ht="15.75" thickTop="1" x14ac:dyDescent="0.25">
      <c r="D69" s="86"/>
      <c r="E69" s="8"/>
      <c r="H69" s="86"/>
      <c r="I69" s="8"/>
      <c r="L69" s="86"/>
      <c r="M69" s="8"/>
      <c r="P69" s="86"/>
      <c r="Q69" s="8"/>
    </row>
    <row r="70" spans="3:21" ht="15.75" thickBot="1" x14ac:dyDescent="0.3">
      <c r="C70" t="s">
        <v>12</v>
      </c>
      <c r="H70" s="86"/>
      <c r="I70" s="8"/>
      <c r="L70" s="86"/>
      <c r="M70" s="8"/>
      <c r="P70" s="86"/>
      <c r="Q70" s="8"/>
    </row>
    <row r="71" spans="3:21" ht="15.75" thickTop="1" x14ac:dyDescent="0.25">
      <c r="C71" s="97" t="s">
        <v>63</v>
      </c>
      <c r="D71" s="94">
        <v>1</v>
      </c>
      <c r="E71" s="92">
        <v>2</v>
      </c>
      <c r="F71" s="92">
        <v>3</v>
      </c>
      <c r="G71" s="92">
        <v>4</v>
      </c>
      <c r="H71" s="92">
        <v>5</v>
      </c>
      <c r="I71" s="92">
        <v>6</v>
      </c>
      <c r="J71" s="92">
        <v>7</v>
      </c>
      <c r="K71" s="92">
        <v>8</v>
      </c>
      <c r="L71" s="92">
        <v>9</v>
      </c>
      <c r="M71" s="92">
        <v>10</v>
      </c>
      <c r="N71" s="92">
        <v>11</v>
      </c>
      <c r="O71" s="92">
        <v>12</v>
      </c>
      <c r="P71" s="92">
        <v>13</v>
      </c>
      <c r="Q71" s="92">
        <v>14</v>
      </c>
      <c r="R71" s="92">
        <v>15</v>
      </c>
      <c r="S71" s="92">
        <v>16</v>
      </c>
      <c r="T71" s="92">
        <v>17</v>
      </c>
      <c r="U71" s="93">
        <v>18</v>
      </c>
    </row>
    <row r="72" spans="3:21" x14ac:dyDescent="0.25">
      <c r="C72" s="98" t="s">
        <v>15</v>
      </c>
      <c r="D72" s="105">
        <f t="shared" ref="D72:U72" si="6">xc+(D21-xc)*COS(RADIANS(p))-(D22-yc)*SIN(RADIANS(p))</f>
        <v>-611.41016151377539</v>
      </c>
      <c r="E72" s="105">
        <f t="shared" si="6"/>
        <v>-438.2050807568877</v>
      </c>
      <c r="F72" s="105">
        <f t="shared" si="6"/>
        <v>-264.99999999999994</v>
      </c>
      <c r="G72" s="105">
        <f t="shared" si="6"/>
        <v>-91.79491924311219</v>
      </c>
      <c r="H72" s="105">
        <f t="shared" si="6"/>
        <v>81.410161513775563</v>
      </c>
      <c r="I72" s="105">
        <f t="shared" si="6"/>
        <v>-81.410161513775563</v>
      </c>
      <c r="J72" s="105">
        <f t="shared" si="6"/>
        <v>91.79491924311219</v>
      </c>
      <c r="K72" s="105">
        <f t="shared" si="6"/>
        <v>264.99999999999994</v>
      </c>
      <c r="L72" s="105">
        <f t="shared" si="6"/>
        <v>438.2050807568877</v>
      </c>
      <c r="M72" s="105">
        <f t="shared" si="6"/>
        <v>611.41016151377539</v>
      </c>
      <c r="N72" s="105">
        <f t="shared" si="6"/>
        <v>-738.89727457341837</v>
      </c>
      <c r="O72" s="105">
        <f t="shared" si="6"/>
        <v>-638.89727457341837</v>
      </c>
      <c r="P72" s="105">
        <f t="shared" si="6"/>
        <v>-538.89727457341837</v>
      </c>
      <c r="Q72" s="105">
        <f t="shared" si="6"/>
        <v>-438.89727457341837</v>
      </c>
      <c r="R72" s="105">
        <f t="shared" si="6"/>
        <v>438.89727457341837</v>
      </c>
      <c r="S72" s="105">
        <f t="shared" si="6"/>
        <v>538.89727457341837</v>
      </c>
      <c r="T72" s="105">
        <f t="shared" si="6"/>
        <v>638.89727457341837</v>
      </c>
      <c r="U72" s="105">
        <f t="shared" si="6"/>
        <v>738.89727457341837</v>
      </c>
    </row>
    <row r="73" spans="3:21" ht="15.75" thickBot="1" x14ac:dyDescent="0.3">
      <c r="C73" s="99" t="s">
        <v>9</v>
      </c>
      <c r="D73" s="106">
        <f t="shared" ref="D73:U73" si="7">yc+(D21-xc)*SIN(RADIANS(p))+(D22-yc)*COS(RADIANS(p))</f>
        <v>258.99346400575257</v>
      </c>
      <c r="E73" s="106">
        <f t="shared" si="7"/>
        <v>358.99346400575251</v>
      </c>
      <c r="F73" s="106">
        <f t="shared" si="7"/>
        <v>458.99346400575251</v>
      </c>
      <c r="G73" s="106">
        <f t="shared" si="7"/>
        <v>558.99346400575246</v>
      </c>
      <c r="H73" s="106">
        <f t="shared" si="7"/>
        <v>658.99346400575246</v>
      </c>
      <c r="I73" s="106">
        <f t="shared" si="7"/>
        <v>-658.99346400575246</v>
      </c>
      <c r="J73" s="106">
        <f t="shared" si="7"/>
        <v>-558.99346400575246</v>
      </c>
      <c r="K73" s="106">
        <f t="shared" si="7"/>
        <v>-458.99346400575251</v>
      </c>
      <c r="L73" s="106">
        <f t="shared" si="7"/>
        <v>-358.99346400575251</v>
      </c>
      <c r="M73" s="106">
        <f t="shared" si="7"/>
        <v>-258.99346400575257</v>
      </c>
      <c r="N73" s="106">
        <f t="shared" si="7"/>
        <v>-80.192378864668342</v>
      </c>
      <c r="O73" s="106">
        <f t="shared" si="7"/>
        <v>-253.39745962155607</v>
      </c>
      <c r="P73" s="106">
        <f t="shared" si="7"/>
        <v>-426.60254037844379</v>
      </c>
      <c r="Q73" s="106">
        <f t="shared" si="7"/>
        <v>-599.8076211353316</v>
      </c>
      <c r="R73" s="106">
        <f t="shared" si="7"/>
        <v>599.8076211353316</v>
      </c>
      <c r="S73" s="106">
        <f t="shared" si="7"/>
        <v>426.60254037844379</v>
      </c>
      <c r="T73" s="106">
        <f t="shared" si="7"/>
        <v>253.39745962155607</v>
      </c>
      <c r="U73" s="106">
        <f t="shared" si="7"/>
        <v>80.192378864668342</v>
      </c>
    </row>
    <row r="74" spans="3:21" ht="15.75" thickTop="1" x14ac:dyDescent="0.25">
      <c r="D74" s="86"/>
      <c r="E74" s="8"/>
      <c r="H74" s="86"/>
      <c r="I74" s="8"/>
      <c r="L74" s="86"/>
      <c r="M74" s="8"/>
      <c r="P74" s="86"/>
      <c r="Q74" s="8"/>
    </row>
    <row r="75" spans="3:21" x14ac:dyDescent="0.25">
      <c r="C75" s="78"/>
      <c r="D75" s="79" t="s">
        <v>66</v>
      </c>
      <c r="E75" s="80" t="s">
        <v>67</v>
      </c>
      <c r="G75" t="s">
        <v>65</v>
      </c>
      <c r="I75" s="8"/>
      <c r="K75" s="179" t="s">
        <v>136</v>
      </c>
      <c r="L75" s="3"/>
      <c r="M75" s="3"/>
      <c r="N75" s="3"/>
      <c r="O75" s="3"/>
    </row>
    <row r="76" spans="3:21" x14ac:dyDescent="0.25">
      <c r="C76" s="81" t="s">
        <v>15</v>
      </c>
      <c r="D76" s="62">
        <f>MAX(D57:U57)</f>
        <v>849.519052838329</v>
      </c>
      <c r="E76" s="83">
        <f>MIN(D57:U57)</f>
        <v>-849.519052838329</v>
      </c>
      <c r="G76" s="78" t="s">
        <v>68</v>
      </c>
      <c r="H76" s="80" t="s">
        <v>69</v>
      </c>
      <c r="I76" s="8"/>
      <c r="K76" s="78"/>
      <c r="L76" s="224" t="s">
        <v>65</v>
      </c>
      <c r="M76" s="79" t="s">
        <v>61</v>
      </c>
      <c r="N76" s="79" t="s">
        <v>62</v>
      </c>
      <c r="O76" s="80" t="s">
        <v>26</v>
      </c>
    </row>
    <row r="77" spans="3:21" x14ac:dyDescent="0.25">
      <c r="C77" s="82" t="s">
        <v>9</v>
      </c>
      <c r="D77" s="85">
        <f>MAX(D58:U58)</f>
        <v>794.6152422706632</v>
      </c>
      <c r="E77" s="107">
        <f>MIN(D58:U58)</f>
        <v>-794.6152422706632</v>
      </c>
      <c r="G77" s="84">
        <f>+D77-E77</f>
        <v>1589.2304845413264</v>
      </c>
      <c r="H77" s="107">
        <f>+D76-E76</f>
        <v>1699.038105676658</v>
      </c>
      <c r="I77" s="8"/>
      <c r="K77" s="78" t="s">
        <v>74</v>
      </c>
      <c r="L77" s="225">
        <f>0.5*ABS(SUMPRODUCT(D57:K57,E58:L58)-SUMPRODUCT(D58:K58,E57:L57))</f>
        <v>1720000</v>
      </c>
      <c r="M77" s="225">
        <f>-0.5*ABS(SUMPRODUCT(D62:K62,E63:L63)-SUMPRODUCT(D63:K63,E62:L62))</f>
        <v>-300000.00000000006</v>
      </c>
      <c r="N77" s="225">
        <f>-0.5*ABS(SUMPRODUCT(D67:K67,E68:L68)-SUMPRODUCT(D68:K68,E67:L67))</f>
        <v>-300000.00000000006</v>
      </c>
      <c r="O77" s="226">
        <f>+L77+M77+N77</f>
        <v>1120000</v>
      </c>
    </row>
    <row r="78" spans="3:21" x14ac:dyDescent="0.25">
      <c r="D78" s="178"/>
      <c r="E78" s="86"/>
      <c r="G78" s="86"/>
      <c r="H78" s="86"/>
      <c r="I78" s="8"/>
      <c r="K78" s="228" t="s">
        <v>15</v>
      </c>
      <c r="L78" s="227" cm="1">
        <f t="array" ref="L78">SUMPRODUCT((D57:K57+E57:L57),(D57:K57*E58:L58-E57:L57*D58:K58))/(3*(SUMPRODUCT(D57:K57,E58:L58)-SUMPRODUCT(E57:L57,D58:K58)))</f>
        <v>1.1551287747168727E-14</v>
      </c>
      <c r="M78" s="227" cm="1">
        <f t="array" ref="M78">SUMPRODUCT((D62:K62+E62:L62),(D62:K62*E63:L63-E62:L62*D63:K63))/(3*(SUMPRODUCT(D62:K62,E63:L63)-SUMPRODUCT(E62:L62,D63:K63)))</f>
        <v>-303.10889132455355</v>
      </c>
      <c r="N78" s="227" cm="1">
        <f t="array" ref="N78">SUMPRODUCT((D67:K67+E67:L67),(D67:K67*E68:L68-E67:L67*D68:K68))/(3*(SUMPRODUCT(D67:K67,E68:L68)-SUMPRODUCT(E67:L67,D68:K68)))</f>
        <v>303.1088913245535</v>
      </c>
      <c r="O78" s="229">
        <f>IFERROR(SUMPRODUCT(L77:N77,L78:N78)/O77,L78)</f>
        <v>2.66092164175851E-14</v>
      </c>
    </row>
    <row r="79" spans="3:21" x14ac:dyDescent="0.25">
      <c r="D79" s="178"/>
      <c r="E79" s="86"/>
      <c r="G79" s="86"/>
      <c r="H79" s="86"/>
      <c r="I79" s="8"/>
      <c r="K79" s="228" t="s">
        <v>9</v>
      </c>
      <c r="L79" s="227" cm="1">
        <f t="array" ref="L79">SUMPRODUCT((D58:K58+E58:L58),(D57:K57*E58:L58-E57:L57*D58:K58))/(3*(SUMPRODUCT(D57:K57,E58:L58)-SUMPRODUCT(E57:L57,D58:K58)))</f>
        <v>0</v>
      </c>
      <c r="M79" s="227" cm="1">
        <f t="array" ref="M79">SUMPRODUCT((D63:K63+E63:L63),(D62:K62*E63:L63-E62:L62*D63:K63))/(3*(SUMPRODUCT(D62:K62,E63:L63)-SUMPRODUCT(E62:L62,D63:K63)))</f>
        <v>-174.99999999999994</v>
      </c>
      <c r="N79" s="227" cm="1">
        <f t="array" ref="N79">SUMPRODUCT((D68:K68+E68:L68),(D67:K67*E68:L68-E67:L67*D68:K68))/(3*(SUMPRODUCT(D67:K67,E68:L68)-SUMPRODUCT(E67:L67,D68:K68)))</f>
        <v>174.99999999999994</v>
      </c>
      <c r="O79" s="229">
        <f>IFERROR(SUMPRODUCT(L77:N77,L79:N79)/O77,L79)</f>
        <v>0</v>
      </c>
    </row>
    <row r="80" spans="3:21" x14ac:dyDescent="0.25">
      <c r="D80" s="178"/>
      <c r="E80" s="86"/>
      <c r="G80" s="86"/>
      <c r="H80" s="86"/>
      <c r="I80" s="8"/>
      <c r="J80" s="8"/>
      <c r="L80" s="8"/>
      <c r="M80" s="179"/>
    </row>
    <row r="81" spans="3:20" s="281" customFormat="1" x14ac:dyDescent="0.25">
      <c r="D81" s="282"/>
      <c r="E81" s="283"/>
      <c r="G81" s="283"/>
      <c r="H81" s="283"/>
      <c r="I81" s="284"/>
      <c r="J81" s="284"/>
      <c r="K81" s="284"/>
      <c r="L81" s="284"/>
      <c r="M81" s="285"/>
    </row>
    <row r="82" spans="3:20" s="318" customFormat="1" ht="18.75" x14ac:dyDescent="0.3">
      <c r="C82" s="323" t="s">
        <v>174</v>
      </c>
      <c r="D82" s="319"/>
      <c r="E82" s="320"/>
      <c r="G82" s="320"/>
      <c r="H82" s="320"/>
      <c r="I82" s="321"/>
      <c r="J82" s="321"/>
      <c r="K82" s="321"/>
      <c r="L82" s="321"/>
      <c r="M82" s="322"/>
    </row>
    <row r="83" spans="3:20" ht="15.75" thickBot="1" x14ac:dyDescent="0.3">
      <c r="C83" s="314" t="s">
        <v>171</v>
      </c>
      <c r="D83" s="315"/>
      <c r="E83" s="294">
        <f>+p</f>
        <v>30</v>
      </c>
      <c r="F83" s="314" t="s">
        <v>51</v>
      </c>
      <c r="G83" s="86"/>
      <c r="H83" s="86"/>
      <c r="I83" s="8"/>
      <c r="J83" s="8"/>
      <c r="K83" s="8"/>
      <c r="L83" s="8"/>
      <c r="M83" s="179"/>
    </row>
    <row r="84" spans="3:20" ht="15.75" thickTop="1" x14ac:dyDescent="0.25">
      <c r="C84" s="42" t="s">
        <v>44</v>
      </c>
      <c r="D84" s="43" t="s">
        <v>160</v>
      </c>
      <c r="E84" s="43" t="s">
        <v>161</v>
      </c>
      <c r="F84" s="43" t="s">
        <v>162</v>
      </c>
      <c r="G84" s="295" t="s">
        <v>163</v>
      </c>
      <c r="H84" s="295" t="s">
        <v>164</v>
      </c>
      <c r="I84" s="58" t="s">
        <v>11</v>
      </c>
      <c r="J84" s="58"/>
      <c r="K84" s="58" t="s">
        <v>126</v>
      </c>
      <c r="L84" s="58"/>
      <c r="M84" s="58" t="s">
        <v>127</v>
      </c>
      <c r="N84" s="58"/>
      <c r="O84" s="58" t="s">
        <v>165</v>
      </c>
      <c r="P84" s="58"/>
      <c r="Q84" s="58"/>
      <c r="R84" s="58" t="s">
        <v>166</v>
      </c>
      <c r="S84" s="60"/>
      <c r="T84" s="60"/>
    </row>
    <row r="85" spans="3:20" x14ac:dyDescent="0.25">
      <c r="C85" s="45"/>
      <c r="D85" s="46"/>
      <c r="E85" s="46"/>
      <c r="F85" s="46"/>
      <c r="G85" s="260"/>
      <c r="H85" s="260" t="s">
        <v>167</v>
      </c>
      <c r="I85" s="46" t="s">
        <v>8</v>
      </c>
      <c r="J85" s="46" t="s">
        <v>23</v>
      </c>
      <c r="K85" s="46" t="s">
        <v>8</v>
      </c>
      <c r="L85" s="46" t="s">
        <v>23</v>
      </c>
      <c r="M85" s="46" t="s">
        <v>8</v>
      </c>
      <c r="N85" s="46" t="s">
        <v>23</v>
      </c>
      <c r="O85" s="46" t="s">
        <v>168</v>
      </c>
      <c r="P85" s="46" t="s">
        <v>172</v>
      </c>
      <c r="Q85" s="46" t="s">
        <v>173</v>
      </c>
      <c r="R85" s="46" t="s">
        <v>168</v>
      </c>
      <c r="S85" s="316" t="s">
        <v>172</v>
      </c>
      <c r="T85" s="317" t="s">
        <v>173</v>
      </c>
    </row>
    <row r="86" spans="3:20" x14ac:dyDescent="0.25">
      <c r="C86" s="21" t="s">
        <v>38</v>
      </c>
      <c r="D86" s="299" t="s">
        <v>169</v>
      </c>
      <c r="E86" s="39"/>
      <c r="F86" s="39"/>
      <c r="G86" s="305">
        <f>+ecu</f>
        <v>3.3E-3</v>
      </c>
      <c r="H86" s="306">
        <v>0</v>
      </c>
      <c r="I86" s="296">
        <f>+D102</f>
        <v>28560</v>
      </c>
      <c r="J86" s="310">
        <f>+E102</f>
        <v>5421.4338759292941</v>
      </c>
      <c r="K86" s="59">
        <f>+D103</f>
        <v>0</v>
      </c>
      <c r="L86" s="59">
        <f>+E103</f>
        <v>0</v>
      </c>
      <c r="M86" s="59">
        <f>+D104</f>
        <v>0</v>
      </c>
      <c r="N86" s="59">
        <f>+E104</f>
        <v>0</v>
      </c>
      <c r="O86" s="297">
        <f>+I86+J86</f>
        <v>33981.433875929295</v>
      </c>
      <c r="P86" s="297">
        <f>K86+M86</f>
        <v>0</v>
      </c>
      <c r="Q86" s="297">
        <f>L86+N86</f>
        <v>0</v>
      </c>
      <c r="R86" s="297">
        <f>0.65*I86+0.9*J86</f>
        <v>23443.290488336366</v>
      </c>
      <c r="S86" s="297">
        <f>0.65*K86+0.9*L86</f>
        <v>0</v>
      </c>
      <c r="T86" s="298">
        <f>0.65*M86+0.9*N86</f>
        <v>0</v>
      </c>
    </row>
    <row r="87" spans="3:20" x14ac:dyDescent="0.25">
      <c r="C87" s="21" t="s">
        <v>45</v>
      </c>
      <c r="D87" s="300">
        <v>1</v>
      </c>
      <c r="E87" s="301">
        <v>0</v>
      </c>
      <c r="F87" s="39"/>
      <c r="G87" s="305">
        <f>+J135</f>
        <v>2.6189363852009402E-3</v>
      </c>
      <c r="H87" s="307">
        <f>+J136</f>
        <v>2.2702120493301983E-6</v>
      </c>
      <c r="I87" s="296">
        <f>+P133</f>
        <v>27030.915497280192</v>
      </c>
      <c r="J87" s="296">
        <f>+Q133</f>
        <v>4911.1806873471869</v>
      </c>
      <c r="K87" s="59">
        <f>+P135</f>
        <v>643.96443343563726</v>
      </c>
      <c r="L87" s="59">
        <f>+Q135</f>
        <v>190.26531697627627</v>
      </c>
      <c r="M87" s="59">
        <f>+P136</f>
        <v>396.58071889349799</v>
      </c>
      <c r="N87" s="59">
        <f>+Q136</f>
        <v>93.095927810043975</v>
      </c>
      <c r="O87" s="297">
        <f>+I87+J87</f>
        <v>31942.096184627379</v>
      </c>
      <c r="P87" s="297">
        <f t="shared" ref="P87:Q91" si="8">K87+M87</f>
        <v>1040.5451523291354</v>
      </c>
      <c r="Q87" s="297">
        <f t="shared" si="8"/>
        <v>283.36124478632024</v>
      </c>
      <c r="R87" s="297">
        <f>0.65*I87+0.9*J87</f>
        <v>21990.157691844594</v>
      </c>
      <c r="S87" s="297">
        <f t="shared" ref="S87:S91" si="9">0.65*K87+0.9*L87</f>
        <v>589.81566701181282</v>
      </c>
      <c r="T87" s="298">
        <f t="shared" ref="T87:T91" si="10">0.65*M87+0.9*N87</f>
        <v>341.56380230981324</v>
      </c>
    </row>
    <row r="88" spans="3:20" x14ac:dyDescent="0.25">
      <c r="C88" s="21" t="s">
        <v>46</v>
      </c>
      <c r="D88" s="39"/>
      <c r="E88" s="300">
        <v>0.5</v>
      </c>
      <c r="F88" s="39"/>
      <c r="G88" s="305">
        <f>+J202</f>
        <v>2.4125534716254679E-3</v>
      </c>
      <c r="H88" s="307">
        <f>+J203</f>
        <v>2.9581550945817734E-6</v>
      </c>
      <c r="I88" s="296">
        <f>+P200</f>
        <v>21387.303422649165</v>
      </c>
      <c r="J88" s="296">
        <f>+Q200</f>
        <v>4292.5438186792317</v>
      </c>
      <c r="K88" s="59">
        <f>+P202</f>
        <v>2490.1424571895623</v>
      </c>
      <c r="L88" s="59">
        <f>+Q202</f>
        <v>397.65636943752787</v>
      </c>
      <c r="M88" s="59">
        <f>+P203</f>
        <v>1201.4835941104081</v>
      </c>
      <c r="N88" s="59">
        <f>+Q203</f>
        <v>179.38487337743635</v>
      </c>
      <c r="O88" s="297">
        <f>+I88+J88</f>
        <v>25679.847241328396</v>
      </c>
      <c r="P88" s="297">
        <f t="shared" si="8"/>
        <v>3691.6260512999706</v>
      </c>
      <c r="Q88" s="297">
        <f t="shared" si="8"/>
        <v>577.04124281496422</v>
      </c>
      <c r="R88" s="297">
        <f>0.65*I88+0.9*J88</f>
        <v>17765.036661533268</v>
      </c>
      <c r="S88" s="297">
        <f t="shared" si="9"/>
        <v>1976.4833296669908</v>
      </c>
      <c r="T88" s="298">
        <f t="shared" si="10"/>
        <v>942.41072221145805</v>
      </c>
    </row>
    <row r="89" spans="3:20" x14ac:dyDescent="0.25">
      <c r="C89" s="21" t="s">
        <v>47</v>
      </c>
      <c r="D89" s="39"/>
      <c r="E89" s="300">
        <v>1</v>
      </c>
      <c r="F89" s="39"/>
      <c r="G89" s="305">
        <f>+J269</f>
        <v>2.206170558049995E-3</v>
      </c>
      <c r="H89" s="307">
        <f>+J270</f>
        <v>3.646098139833349E-6</v>
      </c>
      <c r="I89" s="296">
        <f>+P267</f>
        <v>16518.157933513357</v>
      </c>
      <c r="J89" s="296">
        <f>+Q267</f>
        <v>3666.2681058604576</v>
      </c>
      <c r="K89" s="59">
        <f>+P269</f>
        <v>3513.0445826513878</v>
      </c>
      <c r="L89" s="59">
        <f>+Q269</f>
        <v>597.32230669128</v>
      </c>
      <c r="M89" s="59">
        <f>+P270</f>
        <v>1239.8739362444887</v>
      </c>
      <c r="N89" s="59">
        <f>+Q270</f>
        <v>269.16742747414639</v>
      </c>
      <c r="O89" s="297">
        <f>+I89+J89</f>
        <v>20184.426039373815</v>
      </c>
      <c r="P89" s="297">
        <f t="shared" si="8"/>
        <v>4752.9185188958763</v>
      </c>
      <c r="Q89" s="297">
        <f t="shared" si="8"/>
        <v>866.4897341654264</v>
      </c>
      <c r="R89" s="297">
        <f>0.65*I89+0.9*J89</f>
        <v>14036.443952058095</v>
      </c>
      <c r="S89" s="297">
        <f t="shared" si="9"/>
        <v>2821.0690547455542</v>
      </c>
      <c r="T89" s="298">
        <f t="shared" si="10"/>
        <v>1048.1687432856495</v>
      </c>
    </row>
    <row r="90" spans="3:20" x14ac:dyDescent="0.25">
      <c r="C90" s="21" t="s">
        <v>48</v>
      </c>
      <c r="D90" s="39"/>
      <c r="E90" s="39"/>
      <c r="F90" s="302">
        <v>0.05</v>
      </c>
      <c r="G90" s="305">
        <f>+J336</f>
        <v>1.5870218173235778E-3</v>
      </c>
      <c r="H90" s="307">
        <f>+J337</f>
        <v>5.7099272755880739E-6</v>
      </c>
      <c r="I90" s="296">
        <f>+P334</f>
        <v>9674.8669792951914</v>
      </c>
      <c r="J90" s="296">
        <f>+Q334</f>
        <v>1658.0199501835552</v>
      </c>
      <c r="K90" s="59">
        <f>+P336</f>
        <v>3135.4425644718453</v>
      </c>
      <c r="L90" s="59">
        <f>+Q336</f>
        <v>1194.0642995312028</v>
      </c>
      <c r="M90" s="59">
        <f>+P337</f>
        <v>1223.9709857174666</v>
      </c>
      <c r="N90" s="59">
        <f>+Q337</f>
        <v>579.48711688820015</v>
      </c>
      <c r="O90" s="297">
        <f>+I90+J90</f>
        <v>11332.886929478747</v>
      </c>
      <c r="P90" s="297">
        <f t="shared" si="8"/>
        <v>4359.4135501893124</v>
      </c>
      <c r="Q90" s="297">
        <f t="shared" si="8"/>
        <v>1773.5514164194028</v>
      </c>
      <c r="R90" s="297">
        <f>0.65*I90+0.9*J90</f>
        <v>7780.881491707074</v>
      </c>
      <c r="S90" s="297">
        <f t="shared" si="9"/>
        <v>3112.6955364847818</v>
      </c>
      <c r="T90" s="298">
        <f t="shared" si="10"/>
        <v>1317.1195459157334</v>
      </c>
    </row>
    <row r="91" spans="3:20" ht="15.75" thickBot="1" x14ac:dyDescent="0.3">
      <c r="C91" s="22" t="s">
        <v>49</v>
      </c>
      <c r="D91" s="303" t="s">
        <v>170</v>
      </c>
      <c r="E91" s="91"/>
      <c r="F91" s="91"/>
      <c r="G91" s="308">
        <v>-0.05</v>
      </c>
      <c r="H91" s="309">
        <v>0</v>
      </c>
      <c r="I91" s="311">
        <f>+I102</f>
        <v>0</v>
      </c>
      <c r="J91" s="311">
        <f>+J102</f>
        <v>-5790.5835790967076</v>
      </c>
      <c r="K91" s="304">
        <f>+I103</f>
        <v>0</v>
      </c>
      <c r="L91" s="304">
        <f>+J103</f>
        <v>0</v>
      </c>
      <c r="M91" s="304">
        <f>+I104</f>
        <v>0</v>
      </c>
      <c r="N91" s="304">
        <f>+J104</f>
        <v>0</v>
      </c>
      <c r="O91" s="312">
        <f>+I91+J91</f>
        <v>-5790.5835790967076</v>
      </c>
      <c r="P91" s="312">
        <f t="shared" si="8"/>
        <v>0</v>
      </c>
      <c r="Q91" s="312">
        <f t="shared" si="8"/>
        <v>0</v>
      </c>
      <c r="R91" s="312">
        <f>0.65*I91+0.9*J91</f>
        <v>-5211.5252211870365</v>
      </c>
      <c r="S91" s="312">
        <f t="shared" si="9"/>
        <v>0</v>
      </c>
      <c r="T91" s="313">
        <f t="shared" si="10"/>
        <v>0</v>
      </c>
    </row>
    <row r="92" spans="3:20" ht="15.75" thickTop="1" x14ac:dyDescent="0.25">
      <c r="D92" s="178"/>
      <c r="E92" s="86"/>
      <c r="G92" s="86"/>
      <c r="H92" s="86"/>
      <c r="I92" s="8"/>
      <c r="J92" s="8"/>
      <c r="K92" s="8"/>
      <c r="L92" s="8"/>
      <c r="M92" s="179"/>
    </row>
    <row r="93" spans="3:20" x14ac:dyDescent="0.25">
      <c r="D93" s="178"/>
      <c r="E93" s="86"/>
      <c r="G93" s="86"/>
      <c r="H93" s="86"/>
      <c r="I93" s="8"/>
      <c r="J93" s="8"/>
      <c r="K93" s="8"/>
      <c r="L93" s="8"/>
      <c r="M93" s="179"/>
    </row>
    <row r="94" spans="3:20" x14ac:dyDescent="0.25">
      <c r="D94" s="178"/>
      <c r="E94" s="86"/>
      <c r="G94" s="86"/>
      <c r="H94" s="86"/>
      <c r="I94" s="8"/>
      <c r="J94" s="8"/>
      <c r="K94" s="8"/>
      <c r="L94" s="8"/>
      <c r="M94" s="179"/>
    </row>
    <row r="95" spans="3:20" x14ac:dyDescent="0.25">
      <c r="D95" s="178"/>
      <c r="E95" s="86"/>
      <c r="G95" s="86"/>
      <c r="H95" s="86"/>
      <c r="I95" s="8"/>
      <c r="J95" s="8"/>
      <c r="K95" s="8"/>
      <c r="L95" s="8"/>
      <c r="M95" s="179"/>
    </row>
    <row r="96" spans="3:20" x14ac:dyDescent="0.25">
      <c r="D96" s="178"/>
      <c r="E96" s="86"/>
      <c r="G96" s="86"/>
      <c r="H96" s="86"/>
      <c r="I96" s="8"/>
      <c r="J96" s="8"/>
      <c r="K96" s="8"/>
      <c r="L96" s="8"/>
      <c r="M96" s="179"/>
    </row>
    <row r="97" spans="3:21" x14ac:dyDescent="0.25">
      <c r="D97" s="178"/>
      <c r="E97" s="86"/>
      <c r="G97" s="86"/>
      <c r="H97" s="86"/>
      <c r="I97" s="8"/>
      <c r="J97" s="8"/>
      <c r="K97" s="8"/>
      <c r="L97" s="8"/>
      <c r="M97" s="179"/>
    </row>
    <row r="98" spans="3:21" s="281" customFormat="1" x14ac:dyDescent="0.25">
      <c r="D98" s="282"/>
      <c r="E98" s="283"/>
      <c r="G98" s="283"/>
      <c r="H98" s="283"/>
      <c r="I98" s="284"/>
      <c r="J98" s="284"/>
      <c r="K98" s="284"/>
      <c r="L98" s="284"/>
      <c r="M98" s="285"/>
    </row>
    <row r="99" spans="3:21" ht="15.75" x14ac:dyDescent="0.25">
      <c r="C99" s="54" t="s">
        <v>130</v>
      </c>
      <c r="D99" s="178"/>
      <c r="E99" s="86"/>
      <c r="G99" s="86"/>
      <c r="H99" s="86"/>
      <c r="I99" s="8"/>
    </row>
    <row r="100" spans="3:21" ht="16.5" thickBot="1" x14ac:dyDescent="0.3">
      <c r="C100" s="180" t="s">
        <v>41</v>
      </c>
      <c r="H100" s="180" t="s">
        <v>159</v>
      </c>
    </row>
    <row r="101" spans="3:21" ht="15.75" thickTop="1" x14ac:dyDescent="0.25">
      <c r="C101" s="18"/>
      <c r="D101" s="19" t="s">
        <v>129</v>
      </c>
      <c r="E101" s="279" t="s">
        <v>23</v>
      </c>
      <c r="F101" s="20" t="s">
        <v>142</v>
      </c>
      <c r="H101" s="18"/>
      <c r="I101" s="19" t="s">
        <v>129</v>
      </c>
      <c r="J101" s="279" t="s">
        <v>23</v>
      </c>
      <c r="K101" s="20" t="s">
        <v>142</v>
      </c>
    </row>
    <row r="102" spans="3:21" x14ac:dyDescent="0.25">
      <c r="C102" s="21" t="s">
        <v>11</v>
      </c>
      <c r="D102" s="62">
        <f>+H46*0.85*fck/1000</f>
        <v>28560</v>
      </c>
      <c r="E102" s="280">
        <f>+I109/1000</f>
        <v>5421.4338759292941</v>
      </c>
      <c r="F102" s="100">
        <f>+D102+E102</f>
        <v>33981.433875929295</v>
      </c>
      <c r="H102" s="21" t="s">
        <v>11</v>
      </c>
      <c r="I102" s="62">
        <v>0</v>
      </c>
      <c r="J102" s="280">
        <f>+L109/10^3</f>
        <v>-5790.5835790967076</v>
      </c>
      <c r="K102" s="100">
        <f>+I102+J102</f>
        <v>-5790.5835790967076</v>
      </c>
    </row>
    <row r="103" spans="3:21" x14ac:dyDescent="0.25">
      <c r="C103" s="21" t="s">
        <v>126</v>
      </c>
      <c r="D103" s="62">
        <v>0</v>
      </c>
      <c r="E103" s="280">
        <f>+J109/10^6</f>
        <v>0</v>
      </c>
      <c r="F103" s="100">
        <f t="shared" ref="F103:F104" si="11">+D103+E103</f>
        <v>0</v>
      </c>
      <c r="H103" s="21" t="s">
        <v>126</v>
      </c>
      <c r="I103" s="62">
        <v>0</v>
      </c>
      <c r="J103" s="280">
        <f>+M109/10^6</f>
        <v>0</v>
      </c>
      <c r="K103" s="100">
        <f t="shared" ref="K103:K104" si="12">+I103+J103</f>
        <v>0</v>
      </c>
    </row>
    <row r="104" spans="3:21" ht="15.75" thickBot="1" x14ac:dyDescent="0.3">
      <c r="C104" s="22" t="s">
        <v>127</v>
      </c>
      <c r="D104" s="89">
        <v>0</v>
      </c>
      <c r="E104" s="277">
        <f>+R109/10^6</f>
        <v>0</v>
      </c>
      <c r="F104" s="101">
        <f t="shared" si="11"/>
        <v>0</v>
      </c>
      <c r="H104" s="22" t="s">
        <v>127</v>
      </c>
      <c r="I104" s="89">
        <v>0</v>
      </c>
      <c r="J104" s="277">
        <f>+U109/10^6</f>
        <v>0</v>
      </c>
      <c r="K104" s="101">
        <f t="shared" si="12"/>
        <v>0</v>
      </c>
    </row>
    <row r="105" spans="3:21" ht="15.75" thickTop="1" x14ac:dyDescent="0.25">
      <c r="D105" s="178"/>
      <c r="E105" s="86"/>
      <c r="G105" s="86"/>
      <c r="H105" s="86"/>
      <c r="I105" s="8"/>
    </row>
    <row r="106" spans="3:21" ht="15.75" thickBot="1" x14ac:dyDescent="0.3">
      <c r="C106" s="179" t="s">
        <v>141</v>
      </c>
      <c r="D106" s="178"/>
      <c r="E106" s="86"/>
      <c r="G106" s="86"/>
      <c r="H106" s="86"/>
      <c r="I106" s="8"/>
    </row>
    <row r="107" spans="3:21" ht="16.5" thickTop="1" x14ac:dyDescent="0.25">
      <c r="C107" s="257"/>
      <c r="D107" s="258"/>
      <c r="E107" s="269"/>
      <c r="F107" s="274" t="s">
        <v>139</v>
      </c>
      <c r="G107" s="275"/>
      <c r="H107" s="275" t="s">
        <v>138</v>
      </c>
      <c r="I107" s="275"/>
      <c r="J107" s="275"/>
      <c r="K107" s="275" t="s">
        <v>140</v>
      </c>
      <c r="L107" s="275"/>
      <c r="M107" s="276"/>
      <c r="N107" s="274" t="s">
        <v>128</v>
      </c>
      <c r="O107" s="275"/>
      <c r="P107" s="275" t="s">
        <v>138</v>
      </c>
      <c r="Q107" s="275"/>
      <c r="R107" s="275"/>
      <c r="S107" s="275" t="s">
        <v>140</v>
      </c>
      <c r="T107" s="275"/>
      <c r="U107" s="276"/>
    </row>
    <row r="108" spans="3:21" x14ac:dyDescent="0.25">
      <c r="C108" s="259" t="s">
        <v>1</v>
      </c>
      <c r="D108" s="260" t="s">
        <v>137</v>
      </c>
      <c r="E108" s="270" t="s">
        <v>74</v>
      </c>
      <c r="F108" s="259" t="s">
        <v>9</v>
      </c>
      <c r="G108" s="260" t="s">
        <v>29</v>
      </c>
      <c r="H108" s="260" t="s">
        <v>31</v>
      </c>
      <c r="I108" s="260" t="s">
        <v>34</v>
      </c>
      <c r="J108" s="260" t="s">
        <v>36</v>
      </c>
      <c r="K108" s="260" t="s">
        <v>31</v>
      </c>
      <c r="L108" s="260" t="s">
        <v>34</v>
      </c>
      <c r="M108" s="261" t="s">
        <v>36</v>
      </c>
      <c r="N108" s="259" t="s">
        <v>15</v>
      </c>
      <c r="O108" s="260" t="s">
        <v>29</v>
      </c>
      <c r="P108" s="260" t="s">
        <v>31</v>
      </c>
      <c r="Q108" s="260" t="s">
        <v>34</v>
      </c>
      <c r="R108" s="260" t="s">
        <v>36</v>
      </c>
      <c r="S108" s="260" t="s">
        <v>31</v>
      </c>
      <c r="T108" s="260" t="s">
        <v>34</v>
      </c>
      <c r="U108" s="261" t="s">
        <v>36</v>
      </c>
    </row>
    <row r="109" spans="3:21" x14ac:dyDescent="0.25">
      <c r="C109" s="262"/>
      <c r="D109" s="263"/>
      <c r="E109" s="272"/>
      <c r="F109" s="262"/>
      <c r="G109" s="263"/>
      <c r="H109" s="263"/>
      <c r="I109" s="263">
        <f>+SUM(I110:I127)</f>
        <v>5421433.8759292942</v>
      </c>
      <c r="J109" s="263">
        <f>+SUM(J110:J127)</f>
        <v>0</v>
      </c>
      <c r="K109" s="263"/>
      <c r="L109" s="263">
        <f>+SUM(L110:L127)</f>
        <v>-5790583.5790967075</v>
      </c>
      <c r="M109" s="264">
        <f>+SUM(M110:M127)</f>
        <v>0</v>
      </c>
      <c r="N109" s="262"/>
      <c r="O109" s="263"/>
      <c r="P109" s="263"/>
      <c r="Q109" s="263">
        <f>+SUM(Q110:Q127)</f>
        <v>5421433.8759292942</v>
      </c>
      <c r="R109" s="263">
        <f>+SUM(R110:R127)</f>
        <v>0</v>
      </c>
      <c r="S109" s="263"/>
      <c r="T109" s="263">
        <f>+SUM(T110:T127)</f>
        <v>-5790583.5790967075</v>
      </c>
      <c r="U109" s="264">
        <f>+SUM(U110:U127)</f>
        <v>0</v>
      </c>
    </row>
    <row r="110" spans="3:21" x14ac:dyDescent="0.25">
      <c r="C110" s="265" cm="1">
        <f t="array" ref="C110:C127">+TRANSPOSE(D20:U20)</f>
        <v>1</v>
      </c>
      <c r="D110" s="266" cm="1">
        <f t="array" ref="D110:D127">+TRANSPOSE(D23:U23)</f>
        <v>32</v>
      </c>
      <c r="E110" s="273">
        <f>0.25*PI()*D110^2</f>
        <v>804.24771931898704</v>
      </c>
      <c r="F110" s="265" cm="1">
        <f t="array" ref="F110:F127">+TRANSPOSE(D22:U22)</f>
        <v>530</v>
      </c>
      <c r="G110" s="267">
        <f t="shared" ref="G110:G127" si="13">+F110-yc</f>
        <v>530</v>
      </c>
      <c r="H110" s="266">
        <f t="shared" ref="H110:H127" si="14">+fy-0.85*fck</f>
        <v>374.5</v>
      </c>
      <c r="I110" s="266">
        <f>+E110*H110</f>
        <v>301190.77088496066</v>
      </c>
      <c r="J110" s="266">
        <f>+I110*G110</f>
        <v>159631108.56902915</v>
      </c>
      <c r="K110" s="266">
        <f t="shared" ref="K110:K127" si="15">-fy</f>
        <v>-400</v>
      </c>
      <c r="L110" s="266">
        <f>+E110*K110</f>
        <v>-321699.08772759483</v>
      </c>
      <c r="M110" s="268">
        <f>+L110*G110</f>
        <v>-170500516.49562526</v>
      </c>
      <c r="N110" s="265" cm="1">
        <f t="array" ref="N110:N127">+TRANSPOSE(D21:U21)</f>
        <v>-400</v>
      </c>
      <c r="O110" s="267">
        <f t="shared" ref="O110:O127" si="16">+N110-xc</f>
        <v>-400</v>
      </c>
      <c r="P110" s="266">
        <f t="shared" ref="P110:P127" si="17">+fy-0.85*fck</f>
        <v>374.5</v>
      </c>
      <c r="Q110" s="266">
        <f>+E110*P110</f>
        <v>301190.77088496066</v>
      </c>
      <c r="R110" s="266">
        <f>+Q110*O110</f>
        <v>-120476308.35398427</v>
      </c>
      <c r="S110" s="266">
        <f t="shared" ref="S110:S127" si="18">-fy</f>
        <v>-400</v>
      </c>
      <c r="T110" s="266">
        <f>+E110*S110</f>
        <v>-321699.08772759483</v>
      </c>
      <c r="U110" s="268">
        <f>+T110*O110</f>
        <v>128679635.09103793</v>
      </c>
    </row>
    <row r="111" spans="3:21" x14ac:dyDescent="0.25">
      <c r="C111" s="265">
        <v>2</v>
      </c>
      <c r="D111" s="266">
        <v>32</v>
      </c>
      <c r="E111" s="273">
        <f t="shared" ref="E111:E127" si="19">0.25*PI()*D111^2</f>
        <v>804.24771931898704</v>
      </c>
      <c r="F111" s="265">
        <v>530</v>
      </c>
      <c r="G111" s="267">
        <f t="shared" ref="G111:G128" si="20">+F111-yc</f>
        <v>530</v>
      </c>
      <c r="H111" s="266">
        <f t="shared" si="14"/>
        <v>374.5</v>
      </c>
      <c r="I111" s="266">
        <f t="shared" ref="I111:I127" si="21">+E111*H111</f>
        <v>301190.77088496066</v>
      </c>
      <c r="J111" s="266">
        <f t="shared" ref="J111:J127" si="22">+I111*G111</f>
        <v>159631108.56902915</v>
      </c>
      <c r="K111" s="266">
        <f t="shared" si="15"/>
        <v>-400</v>
      </c>
      <c r="L111" s="266">
        <f t="shared" ref="L111:L127" si="23">+E111*K111</f>
        <v>-321699.08772759483</v>
      </c>
      <c r="M111" s="268">
        <f t="shared" ref="M111:M127" si="24">+L111*G111</f>
        <v>-170500516.49562526</v>
      </c>
      <c r="N111" s="265">
        <v>-200</v>
      </c>
      <c r="O111" s="267">
        <f t="shared" si="16"/>
        <v>-200</v>
      </c>
      <c r="P111" s="266">
        <f t="shared" si="17"/>
        <v>374.5</v>
      </c>
      <c r="Q111" s="266">
        <f t="shared" ref="Q111:Q127" si="25">+E111*P111</f>
        <v>301190.77088496066</v>
      </c>
      <c r="R111" s="266">
        <f t="shared" ref="R111:R127" si="26">+Q111*O111</f>
        <v>-60238154.176992133</v>
      </c>
      <c r="S111" s="266">
        <f t="shared" si="18"/>
        <v>-400</v>
      </c>
      <c r="T111" s="266">
        <f t="shared" ref="T111:T127" si="27">+E111*S111</f>
        <v>-321699.08772759483</v>
      </c>
      <c r="U111" s="268">
        <f t="shared" ref="U111:U127" si="28">+T111*O111</f>
        <v>64339817.545518965</v>
      </c>
    </row>
    <row r="112" spans="3:21" x14ac:dyDescent="0.25">
      <c r="C112" s="265">
        <v>3</v>
      </c>
      <c r="D112" s="266">
        <v>32</v>
      </c>
      <c r="E112" s="273">
        <f t="shared" si="19"/>
        <v>804.24771931898704</v>
      </c>
      <c r="F112" s="265">
        <v>530</v>
      </c>
      <c r="G112" s="267">
        <f t="shared" si="20"/>
        <v>530</v>
      </c>
      <c r="H112" s="266">
        <f t="shared" si="14"/>
        <v>374.5</v>
      </c>
      <c r="I112" s="266">
        <f t="shared" si="21"/>
        <v>301190.77088496066</v>
      </c>
      <c r="J112" s="266">
        <f t="shared" si="22"/>
        <v>159631108.56902915</v>
      </c>
      <c r="K112" s="266">
        <f t="shared" si="15"/>
        <v>-400</v>
      </c>
      <c r="L112" s="266">
        <f t="shared" si="23"/>
        <v>-321699.08772759483</v>
      </c>
      <c r="M112" s="268">
        <f t="shared" si="24"/>
        <v>-170500516.49562526</v>
      </c>
      <c r="N112" s="265">
        <v>0</v>
      </c>
      <c r="O112" s="267">
        <f t="shared" si="16"/>
        <v>0</v>
      </c>
      <c r="P112" s="266">
        <f t="shared" si="17"/>
        <v>374.5</v>
      </c>
      <c r="Q112" s="266">
        <f t="shared" si="25"/>
        <v>301190.77088496066</v>
      </c>
      <c r="R112" s="266">
        <f t="shared" si="26"/>
        <v>0</v>
      </c>
      <c r="S112" s="266">
        <f t="shared" si="18"/>
        <v>-400</v>
      </c>
      <c r="T112" s="266">
        <f t="shared" si="27"/>
        <v>-321699.08772759483</v>
      </c>
      <c r="U112" s="268">
        <f t="shared" si="28"/>
        <v>0</v>
      </c>
    </row>
    <row r="113" spans="3:21" x14ac:dyDescent="0.25">
      <c r="C113" s="265">
        <v>4</v>
      </c>
      <c r="D113" s="266">
        <v>32</v>
      </c>
      <c r="E113" s="273">
        <f t="shared" si="19"/>
        <v>804.24771931898704</v>
      </c>
      <c r="F113" s="265">
        <v>530</v>
      </c>
      <c r="G113" s="267">
        <f t="shared" si="20"/>
        <v>530</v>
      </c>
      <c r="H113" s="266">
        <f t="shared" si="14"/>
        <v>374.5</v>
      </c>
      <c r="I113" s="266">
        <f t="shared" si="21"/>
        <v>301190.77088496066</v>
      </c>
      <c r="J113" s="266">
        <f t="shared" si="22"/>
        <v>159631108.56902915</v>
      </c>
      <c r="K113" s="266">
        <f t="shared" si="15"/>
        <v>-400</v>
      </c>
      <c r="L113" s="266">
        <f t="shared" si="23"/>
        <v>-321699.08772759483</v>
      </c>
      <c r="M113" s="268">
        <f t="shared" si="24"/>
        <v>-170500516.49562526</v>
      </c>
      <c r="N113" s="265">
        <v>200</v>
      </c>
      <c r="O113" s="267">
        <f t="shared" si="16"/>
        <v>200</v>
      </c>
      <c r="P113" s="266">
        <f t="shared" si="17"/>
        <v>374.5</v>
      </c>
      <c r="Q113" s="266">
        <f t="shared" si="25"/>
        <v>301190.77088496066</v>
      </c>
      <c r="R113" s="266">
        <f t="shared" si="26"/>
        <v>60238154.176992133</v>
      </c>
      <c r="S113" s="266">
        <f t="shared" si="18"/>
        <v>-400</v>
      </c>
      <c r="T113" s="266">
        <f t="shared" si="27"/>
        <v>-321699.08772759483</v>
      </c>
      <c r="U113" s="268">
        <f t="shared" si="28"/>
        <v>-64339817.545518965</v>
      </c>
    </row>
    <row r="114" spans="3:21" x14ac:dyDescent="0.25">
      <c r="C114" s="265">
        <v>5</v>
      </c>
      <c r="D114" s="266">
        <v>32</v>
      </c>
      <c r="E114" s="273">
        <f t="shared" si="19"/>
        <v>804.24771931898704</v>
      </c>
      <c r="F114" s="265">
        <v>530</v>
      </c>
      <c r="G114" s="267">
        <f t="shared" si="20"/>
        <v>530</v>
      </c>
      <c r="H114" s="266">
        <f t="shared" si="14"/>
        <v>374.5</v>
      </c>
      <c r="I114" s="266">
        <f t="shared" si="21"/>
        <v>301190.77088496066</v>
      </c>
      <c r="J114" s="266">
        <f t="shared" si="22"/>
        <v>159631108.56902915</v>
      </c>
      <c r="K114" s="266">
        <f t="shared" si="15"/>
        <v>-400</v>
      </c>
      <c r="L114" s="266">
        <f t="shared" si="23"/>
        <v>-321699.08772759483</v>
      </c>
      <c r="M114" s="268">
        <f t="shared" si="24"/>
        <v>-170500516.49562526</v>
      </c>
      <c r="N114" s="265">
        <v>400</v>
      </c>
      <c r="O114" s="267">
        <f t="shared" si="16"/>
        <v>400</v>
      </c>
      <c r="P114" s="266">
        <f t="shared" si="17"/>
        <v>374.5</v>
      </c>
      <c r="Q114" s="266">
        <f t="shared" si="25"/>
        <v>301190.77088496066</v>
      </c>
      <c r="R114" s="266">
        <f t="shared" si="26"/>
        <v>120476308.35398427</v>
      </c>
      <c r="S114" s="266">
        <f t="shared" si="18"/>
        <v>-400</v>
      </c>
      <c r="T114" s="266">
        <f t="shared" si="27"/>
        <v>-321699.08772759483</v>
      </c>
      <c r="U114" s="268">
        <f t="shared" si="28"/>
        <v>-128679635.09103793</v>
      </c>
    </row>
    <row r="115" spans="3:21" x14ac:dyDescent="0.25">
      <c r="C115" s="265">
        <v>6</v>
      </c>
      <c r="D115" s="266">
        <v>32</v>
      </c>
      <c r="E115" s="273">
        <f t="shared" si="19"/>
        <v>804.24771931898704</v>
      </c>
      <c r="F115" s="271">
        <v>-530</v>
      </c>
      <c r="G115" s="267">
        <f t="shared" si="20"/>
        <v>-530</v>
      </c>
      <c r="H115" s="266">
        <f t="shared" si="14"/>
        <v>374.5</v>
      </c>
      <c r="I115" s="266">
        <f t="shared" si="21"/>
        <v>301190.77088496066</v>
      </c>
      <c r="J115" s="266">
        <f t="shared" si="22"/>
        <v>-159631108.56902915</v>
      </c>
      <c r="K115" s="266">
        <f t="shared" si="15"/>
        <v>-400</v>
      </c>
      <c r="L115" s="266">
        <f t="shared" si="23"/>
        <v>-321699.08772759483</v>
      </c>
      <c r="M115" s="268">
        <f t="shared" si="24"/>
        <v>170500516.49562526</v>
      </c>
      <c r="N115" s="271">
        <v>-400</v>
      </c>
      <c r="O115" s="267">
        <f t="shared" si="16"/>
        <v>-400</v>
      </c>
      <c r="P115" s="266">
        <f t="shared" si="17"/>
        <v>374.5</v>
      </c>
      <c r="Q115" s="266">
        <f t="shared" si="25"/>
        <v>301190.77088496066</v>
      </c>
      <c r="R115" s="266">
        <f t="shared" si="26"/>
        <v>-120476308.35398427</v>
      </c>
      <c r="S115" s="266">
        <f t="shared" si="18"/>
        <v>-400</v>
      </c>
      <c r="T115" s="266">
        <f t="shared" si="27"/>
        <v>-321699.08772759483</v>
      </c>
      <c r="U115" s="268">
        <f t="shared" si="28"/>
        <v>128679635.09103793</v>
      </c>
    </row>
    <row r="116" spans="3:21" x14ac:dyDescent="0.25">
      <c r="C116" s="265">
        <v>7</v>
      </c>
      <c r="D116" s="266">
        <v>32</v>
      </c>
      <c r="E116" s="273">
        <f t="shared" si="19"/>
        <v>804.24771931898704</v>
      </c>
      <c r="F116" s="271">
        <v>-530</v>
      </c>
      <c r="G116" s="267">
        <f t="shared" si="20"/>
        <v>-530</v>
      </c>
      <c r="H116" s="266">
        <f t="shared" si="14"/>
        <v>374.5</v>
      </c>
      <c r="I116" s="266">
        <f t="shared" si="21"/>
        <v>301190.77088496066</v>
      </c>
      <c r="J116" s="266">
        <f t="shared" si="22"/>
        <v>-159631108.56902915</v>
      </c>
      <c r="K116" s="266">
        <f t="shared" si="15"/>
        <v>-400</v>
      </c>
      <c r="L116" s="266">
        <f t="shared" si="23"/>
        <v>-321699.08772759483</v>
      </c>
      <c r="M116" s="268">
        <f t="shared" si="24"/>
        <v>170500516.49562526</v>
      </c>
      <c r="N116" s="271">
        <v>-200</v>
      </c>
      <c r="O116" s="267">
        <f t="shared" si="16"/>
        <v>-200</v>
      </c>
      <c r="P116" s="266">
        <f t="shared" si="17"/>
        <v>374.5</v>
      </c>
      <c r="Q116" s="266">
        <f t="shared" si="25"/>
        <v>301190.77088496066</v>
      </c>
      <c r="R116" s="266">
        <f t="shared" si="26"/>
        <v>-60238154.176992133</v>
      </c>
      <c r="S116" s="266">
        <f t="shared" si="18"/>
        <v>-400</v>
      </c>
      <c r="T116" s="266">
        <f t="shared" si="27"/>
        <v>-321699.08772759483</v>
      </c>
      <c r="U116" s="268">
        <f t="shared" si="28"/>
        <v>64339817.545518965</v>
      </c>
    </row>
    <row r="117" spans="3:21" x14ac:dyDescent="0.25">
      <c r="C117" s="265">
        <v>8</v>
      </c>
      <c r="D117" s="266">
        <v>32</v>
      </c>
      <c r="E117" s="273">
        <f t="shared" si="19"/>
        <v>804.24771931898704</v>
      </c>
      <c r="F117" s="271">
        <v>-530</v>
      </c>
      <c r="G117" s="267">
        <f t="shared" si="20"/>
        <v>-530</v>
      </c>
      <c r="H117" s="266">
        <f t="shared" si="14"/>
        <v>374.5</v>
      </c>
      <c r="I117" s="266">
        <f t="shared" si="21"/>
        <v>301190.77088496066</v>
      </c>
      <c r="J117" s="266">
        <f t="shared" si="22"/>
        <v>-159631108.56902915</v>
      </c>
      <c r="K117" s="266">
        <f t="shared" si="15"/>
        <v>-400</v>
      </c>
      <c r="L117" s="266">
        <f t="shared" si="23"/>
        <v>-321699.08772759483</v>
      </c>
      <c r="M117" s="268">
        <f t="shared" si="24"/>
        <v>170500516.49562526</v>
      </c>
      <c r="N117" s="271">
        <v>0</v>
      </c>
      <c r="O117" s="267">
        <f t="shared" si="16"/>
        <v>0</v>
      </c>
      <c r="P117" s="266">
        <f t="shared" si="17"/>
        <v>374.5</v>
      </c>
      <c r="Q117" s="266">
        <f t="shared" si="25"/>
        <v>301190.77088496066</v>
      </c>
      <c r="R117" s="266">
        <f t="shared" si="26"/>
        <v>0</v>
      </c>
      <c r="S117" s="266">
        <f t="shared" si="18"/>
        <v>-400</v>
      </c>
      <c r="T117" s="266">
        <f t="shared" si="27"/>
        <v>-321699.08772759483</v>
      </c>
      <c r="U117" s="268">
        <f t="shared" si="28"/>
        <v>0</v>
      </c>
    </row>
    <row r="118" spans="3:21" x14ac:dyDescent="0.25">
      <c r="C118" s="265">
        <v>9</v>
      </c>
      <c r="D118" s="266">
        <v>32</v>
      </c>
      <c r="E118" s="273">
        <f t="shared" si="19"/>
        <v>804.24771931898704</v>
      </c>
      <c r="F118" s="271">
        <v>-530</v>
      </c>
      <c r="G118" s="267">
        <f t="shared" si="20"/>
        <v>-530</v>
      </c>
      <c r="H118" s="266">
        <f t="shared" si="14"/>
        <v>374.5</v>
      </c>
      <c r="I118" s="266">
        <f t="shared" si="21"/>
        <v>301190.77088496066</v>
      </c>
      <c r="J118" s="266">
        <f t="shared" si="22"/>
        <v>-159631108.56902915</v>
      </c>
      <c r="K118" s="266">
        <f t="shared" si="15"/>
        <v>-400</v>
      </c>
      <c r="L118" s="266">
        <f t="shared" si="23"/>
        <v>-321699.08772759483</v>
      </c>
      <c r="M118" s="268">
        <f t="shared" si="24"/>
        <v>170500516.49562526</v>
      </c>
      <c r="N118" s="271">
        <v>200</v>
      </c>
      <c r="O118" s="267">
        <f t="shared" si="16"/>
        <v>200</v>
      </c>
      <c r="P118" s="266">
        <f t="shared" si="17"/>
        <v>374.5</v>
      </c>
      <c r="Q118" s="266">
        <f t="shared" si="25"/>
        <v>301190.77088496066</v>
      </c>
      <c r="R118" s="266">
        <f t="shared" si="26"/>
        <v>60238154.176992133</v>
      </c>
      <c r="S118" s="266">
        <f t="shared" si="18"/>
        <v>-400</v>
      </c>
      <c r="T118" s="266">
        <f t="shared" si="27"/>
        <v>-321699.08772759483</v>
      </c>
      <c r="U118" s="268">
        <f t="shared" si="28"/>
        <v>-64339817.545518965</v>
      </c>
    </row>
    <row r="119" spans="3:21" x14ac:dyDescent="0.25">
      <c r="C119" s="265">
        <v>10</v>
      </c>
      <c r="D119" s="266">
        <v>32</v>
      </c>
      <c r="E119" s="273">
        <f t="shared" si="19"/>
        <v>804.24771931898704</v>
      </c>
      <c r="F119" s="271">
        <v>-530</v>
      </c>
      <c r="G119" s="267">
        <f t="shared" si="20"/>
        <v>-530</v>
      </c>
      <c r="H119" s="266">
        <f t="shared" si="14"/>
        <v>374.5</v>
      </c>
      <c r="I119" s="266">
        <f t="shared" si="21"/>
        <v>301190.77088496066</v>
      </c>
      <c r="J119" s="266">
        <f t="shared" si="22"/>
        <v>-159631108.56902915</v>
      </c>
      <c r="K119" s="266">
        <f t="shared" si="15"/>
        <v>-400</v>
      </c>
      <c r="L119" s="266">
        <f t="shared" si="23"/>
        <v>-321699.08772759483</v>
      </c>
      <c r="M119" s="268">
        <f t="shared" si="24"/>
        <v>170500516.49562526</v>
      </c>
      <c r="N119" s="271">
        <v>400</v>
      </c>
      <c r="O119" s="267">
        <f t="shared" si="16"/>
        <v>400</v>
      </c>
      <c r="P119" s="266">
        <f t="shared" si="17"/>
        <v>374.5</v>
      </c>
      <c r="Q119" s="266">
        <f t="shared" si="25"/>
        <v>301190.77088496066</v>
      </c>
      <c r="R119" s="266">
        <f t="shared" si="26"/>
        <v>120476308.35398427</v>
      </c>
      <c r="S119" s="266">
        <f t="shared" si="18"/>
        <v>-400</v>
      </c>
      <c r="T119" s="266">
        <f t="shared" si="27"/>
        <v>-321699.08772759483</v>
      </c>
      <c r="U119" s="268">
        <f t="shared" si="28"/>
        <v>-128679635.09103793</v>
      </c>
    </row>
    <row r="120" spans="3:21" x14ac:dyDescent="0.25">
      <c r="C120" s="265">
        <v>11</v>
      </c>
      <c r="D120" s="266">
        <v>32</v>
      </c>
      <c r="E120" s="273">
        <f t="shared" si="19"/>
        <v>804.24771931898704</v>
      </c>
      <c r="F120" s="271">
        <v>300</v>
      </c>
      <c r="G120" s="267">
        <f t="shared" si="20"/>
        <v>300</v>
      </c>
      <c r="H120" s="266">
        <f t="shared" si="14"/>
        <v>374.5</v>
      </c>
      <c r="I120" s="266">
        <f t="shared" si="21"/>
        <v>301190.77088496066</v>
      </c>
      <c r="J120" s="266">
        <f t="shared" si="22"/>
        <v>90357231.265488192</v>
      </c>
      <c r="K120" s="266">
        <f t="shared" si="15"/>
        <v>-400</v>
      </c>
      <c r="L120" s="266">
        <f t="shared" si="23"/>
        <v>-321699.08772759483</v>
      </c>
      <c r="M120" s="268">
        <f t="shared" si="24"/>
        <v>-96509726.318278447</v>
      </c>
      <c r="N120" s="271">
        <v>-680</v>
      </c>
      <c r="O120" s="267">
        <f t="shared" si="16"/>
        <v>-680</v>
      </c>
      <c r="P120" s="266">
        <f t="shared" si="17"/>
        <v>374.5</v>
      </c>
      <c r="Q120" s="266">
        <f t="shared" si="25"/>
        <v>301190.77088496066</v>
      </c>
      <c r="R120" s="266">
        <f t="shared" si="26"/>
        <v>-204809724.20177326</v>
      </c>
      <c r="S120" s="266">
        <f t="shared" si="18"/>
        <v>-400</v>
      </c>
      <c r="T120" s="266">
        <f t="shared" si="27"/>
        <v>-321699.08772759483</v>
      </c>
      <c r="U120" s="268">
        <f t="shared" si="28"/>
        <v>218755379.65476447</v>
      </c>
    </row>
    <row r="121" spans="3:21" x14ac:dyDescent="0.25">
      <c r="C121" s="265">
        <v>12</v>
      </c>
      <c r="D121" s="266">
        <v>32</v>
      </c>
      <c r="E121" s="273">
        <f t="shared" si="19"/>
        <v>804.24771931898704</v>
      </c>
      <c r="F121" s="271">
        <v>100</v>
      </c>
      <c r="G121" s="267">
        <f t="shared" si="20"/>
        <v>100</v>
      </c>
      <c r="H121" s="266">
        <f t="shared" si="14"/>
        <v>374.5</v>
      </c>
      <c r="I121" s="266">
        <f t="shared" si="21"/>
        <v>301190.77088496066</v>
      </c>
      <c r="J121" s="266">
        <f t="shared" si="22"/>
        <v>30119077.088496067</v>
      </c>
      <c r="K121" s="266">
        <f t="shared" si="15"/>
        <v>-400</v>
      </c>
      <c r="L121" s="266">
        <f t="shared" si="23"/>
        <v>-321699.08772759483</v>
      </c>
      <c r="M121" s="268">
        <f t="shared" si="24"/>
        <v>-32169908.772759482</v>
      </c>
      <c r="N121" s="271">
        <v>-680</v>
      </c>
      <c r="O121" s="267">
        <f t="shared" si="16"/>
        <v>-680</v>
      </c>
      <c r="P121" s="266">
        <f t="shared" si="17"/>
        <v>374.5</v>
      </c>
      <c r="Q121" s="266">
        <f t="shared" si="25"/>
        <v>301190.77088496066</v>
      </c>
      <c r="R121" s="266">
        <f t="shared" si="26"/>
        <v>-204809724.20177326</v>
      </c>
      <c r="S121" s="266">
        <f t="shared" si="18"/>
        <v>-400</v>
      </c>
      <c r="T121" s="266">
        <f t="shared" si="27"/>
        <v>-321699.08772759483</v>
      </c>
      <c r="U121" s="268">
        <f t="shared" si="28"/>
        <v>218755379.65476447</v>
      </c>
    </row>
    <row r="122" spans="3:21" x14ac:dyDescent="0.25">
      <c r="C122" s="265">
        <v>13</v>
      </c>
      <c r="D122" s="266">
        <v>32</v>
      </c>
      <c r="E122" s="273">
        <f t="shared" si="19"/>
        <v>804.24771931898704</v>
      </c>
      <c r="F122" s="271">
        <v>-100</v>
      </c>
      <c r="G122" s="267">
        <f t="shared" si="20"/>
        <v>-100</v>
      </c>
      <c r="H122" s="266">
        <f t="shared" si="14"/>
        <v>374.5</v>
      </c>
      <c r="I122" s="266">
        <f t="shared" si="21"/>
        <v>301190.77088496066</v>
      </c>
      <c r="J122" s="266">
        <f t="shared" si="22"/>
        <v>-30119077.088496067</v>
      </c>
      <c r="K122" s="266">
        <f t="shared" si="15"/>
        <v>-400</v>
      </c>
      <c r="L122" s="266">
        <f t="shared" si="23"/>
        <v>-321699.08772759483</v>
      </c>
      <c r="M122" s="268">
        <f t="shared" si="24"/>
        <v>32169908.772759482</v>
      </c>
      <c r="N122" s="271">
        <v>-680</v>
      </c>
      <c r="O122" s="267">
        <f t="shared" si="16"/>
        <v>-680</v>
      </c>
      <c r="P122" s="266">
        <f t="shared" si="17"/>
        <v>374.5</v>
      </c>
      <c r="Q122" s="266">
        <f t="shared" si="25"/>
        <v>301190.77088496066</v>
      </c>
      <c r="R122" s="266">
        <f t="shared" si="26"/>
        <v>-204809724.20177326</v>
      </c>
      <c r="S122" s="266">
        <f t="shared" si="18"/>
        <v>-400</v>
      </c>
      <c r="T122" s="266">
        <f t="shared" si="27"/>
        <v>-321699.08772759483</v>
      </c>
      <c r="U122" s="268">
        <f t="shared" si="28"/>
        <v>218755379.65476447</v>
      </c>
    </row>
    <row r="123" spans="3:21" x14ac:dyDescent="0.25">
      <c r="C123" s="265">
        <v>14</v>
      </c>
      <c r="D123" s="266">
        <v>32</v>
      </c>
      <c r="E123" s="273">
        <f t="shared" si="19"/>
        <v>804.24771931898704</v>
      </c>
      <c r="F123" s="271">
        <v>-300</v>
      </c>
      <c r="G123" s="267">
        <f t="shared" si="20"/>
        <v>-300</v>
      </c>
      <c r="H123" s="266">
        <f t="shared" si="14"/>
        <v>374.5</v>
      </c>
      <c r="I123" s="266">
        <f t="shared" si="21"/>
        <v>301190.77088496066</v>
      </c>
      <c r="J123" s="266">
        <f t="shared" si="22"/>
        <v>-90357231.265488192</v>
      </c>
      <c r="K123" s="266">
        <f t="shared" si="15"/>
        <v>-400</v>
      </c>
      <c r="L123" s="266">
        <f t="shared" si="23"/>
        <v>-321699.08772759483</v>
      </c>
      <c r="M123" s="268">
        <f t="shared" si="24"/>
        <v>96509726.318278447</v>
      </c>
      <c r="N123" s="271">
        <v>-680</v>
      </c>
      <c r="O123" s="267">
        <f t="shared" si="16"/>
        <v>-680</v>
      </c>
      <c r="P123" s="266">
        <f t="shared" si="17"/>
        <v>374.5</v>
      </c>
      <c r="Q123" s="266">
        <f t="shared" si="25"/>
        <v>301190.77088496066</v>
      </c>
      <c r="R123" s="266">
        <f t="shared" si="26"/>
        <v>-204809724.20177326</v>
      </c>
      <c r="S123" s="266">
        <f t="shared" si="18"/>
        <v>-400</v>
      </c>
      <c r="T123" s="266">
        <f t="shared" si="27"/>
        <v>-321699.08772759483</v>
      </c>
      <c r="U123" s="268">
        <f t="shared" si="28"/>
        <v>218755379.65476447</v>
      </c>
    </row>
    <row r="124" spans="3:21" x14ac:dyDescent="0.25">
      <c r="C124" s="265">
        <v>15</v>
      </c>
      <c r="D124" s="266">
        <v>32</v>
      </c>
      <c r="E124" s="273">
        <f t="shared" si="19"/>
        <v>804.24771931898704</v>
      </c>
      <c r="F124" s="271">
        <v>300</v>
      </c>
      <c r="G124" s="267">
        <f t="shared" si="20"/>
        <v>300</v>
      </c>
      <c r="H124" s="266">
        <f t="shared" si="14"/>
        <v>374.5</v>
      </c>
      <c r="I124" s="266">
        <f t="shared" si="21"/>
        <v>301190.77088496066</v>
      </c>
      <c r="J124" s="266">
        <f t="shared" si="22"/>
        <v>90357231.265488192</v>
      </c>
      <c r="K124" s="266">
        <f t="shared" si="15"/>
        <v>-400</v>
      </c>
      <c r="L124" s="266">
        <f t="shared" si="23"/>
        <v>-321699.08772759483</v>
      </c>
      <c r="M124" s="268">
        <f t="shared" si="24"/>
        <v>-96509726.318278447</v>
      </c>
      <c r="N124" s="271">
        <v>680</v>
      </c>
      <c r="O124" s="267">
        <f t="shared" si="16"/>
        <v>680</v>
      </c>
      <c r="P124" s="266">
        <f t="shared" si="17"/>
        <v>374.5</v>
      </c>
      <c r="Q124" s="266">
        <f t="shared" si="25"/>
        <v>301190.77088496066</v>
      </c>
      <c r="R124" s="266">
        <f t="shared" si="26"/>
        <v>204809724.20177326</v>
      </c>
      <c r="S124" s="266">
        <f t="shared" si="18"/>
        <v>-400</v>
      </c>
      <c r="T124" s="266">
        <f t="shared" si="27"/>
        <v>-321699.08772759483</v>
      </c>
      <c r="U124" s="268">
        <f t="shared" si="28"/>
        <v>-218755379.65476447</v>
      </c>
    </row>
    <row r="125" spans="3:21" x14ac:dyDescent="0.25">
      <c r="C125" s="265">
        <v>16</v>
      </c>
      <c r="D125" s="266">
        <v>32</v>
      </c>
      <c r="E125" s="273">
        <f t="shared" si="19"/>
        <v>804.24771931898704</v>
      </c>
      <c r="F125" s="271">
        <v>100</v>
      </c>
      <c r="G125" s="267">
        <f t="shared" si="20"/>
        <v>100</v>
      </c>
      <c r="H125" s="266">
        <f t="shared" si="14"/>
        <v>374.5</v>
      </c>
      <c r="I125" s="266">
        <f t="shared" si="21"/>
        <v>301190.77088496066</v>
      </c>
      <c r="J125" s="266">
        <f t="shared" si="22"/>
        <v>30119077.088496067</v>
      </c>
      <c r="K125" s="266">
        <f t="shared" si="15"/>
        <v>-400</v>
      </c>
      <c r="L125" s="266">
        <f t="shared" si="23"/>
        <v>-321699.08772759483</v>
      </c>
      <c r="M125" s="268">
        <f t="shared" si="24"/>
        <v>-32169908.772759482</v>
      </c>
      <c r="N125" s="271">
        <v>680</v>
      </c>
      <c r="O125" s="267">
        <f t="shared" si="16"/>
        <v>680</v>
      </c>
      <c r="P125" s="266">
        <f t="shared" si="17"/>
        <v>374.5</v>
      </c>
      <c r="Q125" s="266">
        <f t="shared" si="25"/>
        <v>301190.77088496066</v>
      </c>
      <c r="R125" s="266">
        <f t="shared" si="26"/>
        <v>204809724.20177326</v>
      </c>
      <c r="S125" s="266">
        <f t="shared" si="18"/>
        <v>-400</v>
      </c>
      <c r="T125" s="266">
        <f t="shared" si="27"/>
        <v>-321699.08772759483</v>
      </c>
      <c r="U125" s="268">
        <f t="shared" si="28"/>
        <v>-218755379.65476447</v>
      </c>
    </row>
    <row r="126" spans="3:21" x14ac:dyDescent="0.25">
      <c r="C126" s="265">
        <v>17</v>
      </c>
      <c r="D126" s="266">
        <v>32</v>
      </c>
      <c r="E126" s="273">
        <f t="shared" si="19"/>
        <v>804.24771931898704</v>
      </c>
      <c r="F126" s="271">
        <v>-100</v>
      </c>
      <c r="G126" s="267">
        <f t="shared" si="20"/>
        <v>-100</v>
      </c>
      <c r="H126" s="266">
        <f t="shared" si="14"/>
        <v>374.5</v>
      </c>
      <c r="I126" s="266">
        <f t="shared" si="21"/>
        <v>301190.77088496066</v>
      </c>
      <c r="J126" s="266">
        <f t="shared" si="22"/>
        <v>-30119077.088496067</v>
      </c>
      <c r="K126" s="266">
        <f t="shared" si="15"/>
        <v>-400</v>
      </c>
      <c r="L126" s="266">
        <f t="shared" si="23"/>
        <v>-321699.08772759483</v>
      </c>
      <c r="M126" s="268">
        <f t="shared" si="24"/>
        <v>32169908.772759482</v>
      </c>
      <c r="N126" s="271">
        <v>680</v>
      </c>
      <c r="O126" s="267">
        <f t="shared" si="16"/>
        <v>680</v>
      </c>
      <c r="P126" s="266">
        <f t="shared" si="17"/>
        <v>374.5</v>
      </c>
      <c r="Q126" s="266">
        <f t="shared" si="25"/>
        <v>301190.77088496066</v>
      </c>
      <c r="R126" s="266">
        <f t="shared" si="26"/>
        <v>204809724.20177326</v>
      </c>
      <c r="S126" s="266">
        <f t="shared" si="18"/>
        <v>-400</v>
      </c>
      <c r="T126" s="266">
        <f t="shared" si="27"/>
        <v>-321699.08772759483</v>
      </c>
      <c r="U126" s="268">
        <f t="shared" si="28"/>
        <v>-218755379.65476447</v>
      </c>
    </row>
    <row r="127" spans="3:21" x14ac:dyDescent="0.25">
      <c r="C127" s="265">
        <v>18</v>
      </c>
      <c r="D127" s="266">
        <v>32</v>
      </c>
      <c r="E127" s="273">
        <f t="shared" si="19"/>
        <v>804.24771931898704</v>
      </c>
      <c r="F127" s="271">
        <v>-300</v>
      </c>
      <c r="G127" s="267">
        <f t="shared" si="20"/>
        <v>-300</v>
      </c>
      <c r="H127" s="266">
        <f t="shared" si="14"/>
        <v>374.5</v>
      </c>
      <c r="I127" s="266">
        <f t="shared" si="21"/>
        <v>301190.77088496066</v>
      </c>
      <c r="J127" s="266">
        <f t="shared" si="22"/>
        <v>-90357231.265488192</v>
      </c>
      <c r="K127" s="266">
        <f t="shared" si="15"/>
        <v>-400</v>
      </c>
      <c r="L127" s="266">
        <f t="shared" si="23"/>
        <v>-321699.08772759483</v>
      </c>
      <c r="M127" s="268">
        <f t="shared" si="24"/>
        <v>96509726.318278447</v>
      </c>
      <c r="N127" s="271">
        <v>680</v>
      </c>
      <c r="O127" s="267">
        <f t="shared" si="16"/>
        <v>680</v>
      </c>
      <c r="P127" s="266">
        <f t="shared" si="17"/>
        <v>374.5</v>
      </c>
      <c r="Q127" s="266">
        <f t="shared" si="25"/>
        <v>301190.77088496066</v>
      </c>
      <c r="R127" s="266">
        <f t="shared" si="26"/>
        <v>204809724.20177326</v>
      </c>
      <c r="S127" s="266">
        <f t="shared" si="18"/>
        <v>-400</v>
      </c>
      <c r="T127" s="266">
        <f t="shared" si="27"/>
        <v>-321699.08772759483</v>
      </c>
      <c r="U127" s="268">
        <f t="shared" si="28"/>
        <v>-218755379.65476447</v>
      </c>
    </row>
    <row r="128" spans="3:21" x14ac:dyDescent="0.25">
      <c r="D128" s="178"/>
      <c r="E128" s="86"/>
      <c r="G128" s="86"/>
      <c r="H128" s="86"/>
      <c r="I128" s="8"/>
      <c r="J128" s="8"/>
      <c r="K128" s="8"/>
      <c r="L128" s="8"/>
      <c r="M128" s="179"/>
    </row>
    <row r="129" spans="2:116" s="281" customFormat="1" x14ac:dyDescent="0.25">
      <c r="D129" s="282"/>
      <c r="E129" s="283"/>
      <c r="G129" s="283"/>
      <c r="H129" s="283"/>
      <c r="I129" s="284"/>
      <c r="J129" s="284"/>
      <c r="K129" s="284"/>
      <c r="L129" s="284"/>
      <c r="M129" s="285"/>
    </row>
    <row r="130" spans="2:116" ht="16.5" thickBot="1" x14ac:dyDescent="0.3">
      <c r="C130" s="278" t="s">
        <v>42</v>
      </c>
      <c r="D130" s="178"/>
      <c r="E130" s="86"/>
      <c r="G130" s="86"/>
      <c r="H130" s="86"/>
      <c r="I130" s="8"/>
      <c r="J130" s="8"/>
      <c r="K130" s="8"/>
      <c r="L130" s="8"/>
      <c r="M130" s="179"/>
    </row>
    <row r="131" spans="2:116" ht="17.25" thickTop="1" thickBot="1" x14ac:dyDescent="0.3">
      <c r="C131" s="11" t="s">
        <v>70</v>
      </c>
      <c r="D131" s="12"/>
      <c r="E131" s="12"/>
      <c r="F131" s="186" t="s">
        <v>17</v>
      </c>
      <c r="G131" s="187">
        <f>INDEX(D$71:U$71,MATCH(MIN(D$73:U$73),D$73:U$73,0))</f>
        <v>6</v>
      </c>
      <c r="H131" s="181"/>
      <c r="I131" s="8"/>
      <c r="J131" s="8"/>
      <c r="K131" s="8"/>
      <c r="L131" s="8"/>
      <c r="M131" s="179"/>
      <c r="O131" s="180" t="s">
        <v>42</v>
      </c>
    </row>
    <row r="132" spans="2:116" ht="15.75" thickTop="1" x14ac:dyDescent="0.25">
      <c r="C132" s="13" t="s">
        <v>71</v>
      </c>
      <c r="E132" t="s">
        <v>9</v>
      </c>
      <c r="F132" s="7" t="s">
        <v>17</v>
      </c>
      <c r="G132" s="86">
        <f>+MIN(D$73:U$73)</f>
        <v>-658.99346400575246</v>
      </c>
      <c r="H132" s="182"/>
      <c r="I132" s="8"/>
      <c r="L132" t="s">
        <v>97</v>
      </c>
      <c r="N132" s="179"/>
      <c r="O132" s="18"/>
      <c r="P132" s="19" t="s">
        <v>129</v>
      </c>
      <c r="Q132" s="279" t="s">
        <v>23</v>
      </c>
      <c r="R132" s="20" t="s">
        <v>142</v>
      </c>
    </row>
    <row r="133" spans="2:116" x14ac:dyDescent="0.25">
      <c r="C133" s="13"/>
      <c r="E133" t="s">
        <v>143</v>
      </c>
      <c r="F133" s="7" t="s">
        <v>17</v>
      </c>
      <c r="G133" s="86">
        <f>+$D$77-G132</f>
        <v>1453.6087062764157</v>
      </c>
      <c r="H133" s="182"/>
      <c r="I133" t="s">
        <v>148</v>
      </c>
      <c r="L133" s="23" t="s">
        <v>15</v>
      </c>
      <c r="M133" s="25" t="s">
        <v>9</v>
      </c>
      <c r="N133" s="179"/>
      <c r="O133" s="289" t="s">
        <v>11</v>
      </c>
      <c r="P133" s="286">
        <f>+CQ143/10^3</f>
        <v>27030.915497280192</v>
      </c>
      <c r="Q133" s="287">
        <f>+DE143/10^3</f>
        <v>4911.1806873471869</v>
      </c>
      <c r="R133" s="288">
        <f>+P133+Q133</f>
        <v>31942.096184627379</v>
      </c>
      <c r="V133" s="2"/>
      <c r="W133" s="2"/>
    </row>
    <row r="134" spans="2:116" ht="15.75" thickBot="1" x14ac:dyDescent="0.3">
      <c r="C134" s="13"/>
      <c r="E134" t="s">
        <v>25</v>
      </c>
      <c r="F134" s="7" t="s">
        <v>17</v>
      </c>
      <c r="G134" s="200">
        <f>ecu/(ecu+0/Es)*G133</f>
        <v>1453.6087062764157</v>
      </c>
      <c r="H134" s="182"/>
      <c r="I134" t="s">
        <v>149</v>
      </c>
      <c r="L134" s="188">
        <f>E76</f>
        <v>-849.519052838329</v>
      </c>
      <c r="M134" s="189">
        <f>+G132</f>
        <v>-658.99346400575246</v>
      </c>
      <c r="N134" s="179"/>
      <c r="O134" s="289" t="s">
        <v>13</v>
      </c>
      <c r="P134" s="286">
        <f>+SQRT(P135^2 +P136^2)</f>
        <v>756.28464094424464</v>
      </c>
      <c r="Q134" s="286">
        <f t="shared" ref="Q134:R134" si="29">+SQRT(Q135^2 +Q136^2)</f>
        <v>211.82007133153317</v>
      </c>
      <c r="R134" s="288">
        <f t="shared" si="29"/>
        <v>967.327501314394</v>
      </c>
      <c r="V134" s="2"/>
      <c r="W134" s="2"/>
    </row>
    <row r="135" spans="2:116" ht="15.75" thickTop="1" x14ac:dyDescent="0.25">
      <c r="C135" s="183" t="s">
        <v>72</v>
      </c>
      <c r="D135" s="179"/>
      <c r="F135" s="7" t="s">
        <v>17</v>
      </c>
      <c r="G135" s="61">
        <v>50</v>
      </c>
      <c r="H135" s="182"/>
      <c r="I135" s="290" t="s">
        <v>146</v>
      </c>
      <c r="J135" s="291">
        <f>+ecu*(G134-h/2)/G134</f>
        <v>2.6189363852009402E-3</v>
      </c>
      <c r="L135" s="190">
        <f>+D76</f>
        <v>849.519052838329</v>
      </c>
      <c r="M135" s="157">
        <f>+G132</f>
        <v>-658.99346400575246</v>
      </c>
      <c r="O135" s="21" t="s">
        <v>126</v>
      </c>
      <c r="P135" s="62">
        <f>+CT143/10^6</f>
        <v>643.96443343563726</v>
      </c>
      <c r="Q135" s="280">
        <f>+DJ143/10^6</f>
        <v>190.26531697627627</v>
      </c>
      <c r="R135" s="100">
        <f t="shared" ref="R135" si="30">+P135+Q135</f>
        <v>834.22975041191353</v>
      </c>
      <c r="CN135" s="70" t="s">
        <v>101</v>
      </c>
      <c r="CO135" s="71"/>
      <c r="CP135" s="71"/>
      <c r="CQ135" s="71"/>
      <c r="CR135" s="71" t="s">
        <v>102</v>
      </c>
      <c r="CS135" s="71"/>
      <c r="CT135" s="72"/>
      <c r="CW135" s="70" t="s">
        <v>101</v>
      </c>
      <c r="CX135" s="71"/>
      <c r="CY135" s="71"/>
      <c r="CZ135" s="71"/>
      <c r="DA135" s="71"/>
      <c r="DB135" s="71" t="s">
        <v>105</v>
      </c>
      <c r="DC135" s="71"/>
      <c r="DD135" s="71"/>
      <c r="DE135" s="71"/>
      <c r="DF135" s="72"/>
    </row>
    <row r="136" spans="2:116" ht="15.75" thickBot="1" x14ac:dyDescent="0.3">
      <c r="C136" s="15" t="s">
        <v>73</v>
      </c>
      <c r="D136" s="16"/>
      <c r="E136" s="16"/>
      <c r="F136" s="184" t="s">
        <v>17</v>
      </c>
      <c r="G136" s="185">
        <f>G134/G135</f>
        <v>29.072174125528313</v>
      </c>
      <c r="H136" s="17"/>
      <c r="I136" s="292" t="s">
        <v>147</v>
      </c>
      <c r="J136" s="293">
        <f>+ecu/G134</f>
        <v>2.2702120493301983E-6</v>
      </c>
      <c r="O136" s="22" t="s">
        <v>127</v>
      </c>
      <c r="P136" s="89">
        <f>+CU143/10^6</f>
        <v>396.58071889349799</v>
      </c>
      <c r="Q136" s="277">
        <f>+DK143/10^6</f>
        <v>93.095927810043975</v>
      </c>
      <c r="R136" s="101">
        <f>+P136+Q136</f>
        <v>489.67664670354196</v>
      </c>
      <c r="CN136" s="154" t="s">
        <v>103</v>
      </c>
      <c r="CO136" s="205"/>
      <c r="CP136" s="205"/>
      <c r="CQ136" s="205"/>
      <c r="CR136" s="205"/>
      <c r="CS136" s="205"/>
      <c r="CT136" s="191"/>
      <c r="CW136" s="154" t="s">
        <v>106</v>
      </c>
      <c r="CX136" s="205"/>
      <c r="CY136" s="205"/>
      <c r="CZ136" s="205"/>
      <c r="DA136" s="205"/>
      <c r="DB136" s="205"/>
      <c r="DC136" s="205"/>
      <c r="DD136" s="205"/>
      <c r="DE136" s="205"/>
      <c r="DF136" s="191"/>
    </row>
    <row r="137" spans="2:116" ht="15.75" thickTop="1" x14ac:dyDescent="0.25">
      <c r="CN137" s="154" t="s">
        <v>104</v>
      </c>
      <c r="CO137" s="205"/>
      <c r="CP137" s="205"/>
      <c r="CQ137" s="205"/>
      <c r="CR137" s="205"/>
      <c r="CS137" s="205"/>
      <c r="CT137" s="191"/>
      <c r="CW137" s="154" t="s">
        <v>104</v>
      </c>
      <c r="CX137" s="205"/>
      <c r="CY137" s="205"/>
      <c r="CZ137" s="205"/>
      <c r="DA137" s="205"/>
      <c r="DB137" s="205" t="s">
        <v>107</v>
      </c>
      <c r="DC137" s="205"/>
      <c r="DD137" s="205"/>
      <c r="DE137" s="205"/>
      <c r="DF137" s="191"/>
    </row>
    <row r="138" spans="2:116" x14ac:dyDescent="0.25">
      <c r="D138" s="5" t="s">
        <v>82</v>
      </c>
      <c r="L138" s="69" t="s">
        <v>58</v>
      </c>
      <c r="AC138" s="69" t="s">
        <v>79</v>
      </c>
      <c r="BB138" s="69" t="s">
        <v>83</v>
      </c>
      <c r="BS138" s="69" t="s">
        <v>88</v>
      </c>
      <c r="CN138" s="154" t="s">
        <v>115</v>
      </c>
      <c r="CO138" s="205"/>
      <c r="CP138" s="205"/>
      <c r="CQ138" s="205"/>
      <c r="CR138" s="205"/>
      <c r="CS138" s="205"/>
      <c r="CT138" s="191"/>
      <c r="CW138" s="154" t="s">
        <v>123</v>
      </c>
      <c r="CX138" s="205"/>
      <c r="CY138" s="205"/>
      <c r="CZ138" s="205"/>
      <c r="DA138" s="205"/>
      <c r="DB138" s="205"/>
      <c r="DC138" s="205"/>
      <c r="DD138" s="205"/>
      <c r="DE138" s="205"/>
      <c r="DF138" s="191"/>
    </row>
    <row r="139" spans="2:116" x14ac:dyDescent="0.25">
      <c r="D139" s="70" t="s">
        <v>52</v>
      </c>
      <c r="E139" s="71"/>
      <c r="F139" s="71"/>
      <c r="G139" s="71"/>
      <c r="H139" s="71"/>
      <c r="I139" s="71"/>
      <c r="J139" s="72"/>
      <c r="L139" s="70" t="s">
        <v>59</v>
      </c>
      <c r="M139" s="71"/>
      <c r="N139" s="71"/>
      <c r="O139" s="72"/>
      <c r="AC139" s="70" t="s">
        <v>80</v>
      </c>
      <c r="AD139" s="71"/>
      <c r="AE139" s="71"/>
      <c r="AF139" s="71"/>
      <c r="AG139" s="71"/>
      <c r="AH139" s="72"/>
      <c r="BB139" s="70" t="s">
        <v>84</v>
      </c>
      <c r="BC139" s="71"/>
      <c r="BD139" s="71"/>
      <c r="BE139" s="71"/>
      <c r="BF139" s="71"/>
      <c r="BG139" s="72"/>
      <c r="BS139" s="70" t="s">
        <v>90</v>
      </c>
      <c r="BT139" s="71"/>
      <c r="BU139" s="71"/>
      <c r="BV139" s="71"/>
      <c r="BW139" s="71"/>
      <c r="BX139" s="72"/>
      <c r="CI139" s="63" t="s">
        <v>152</v>
      </c>
      <c r="CJ139" s="64"/>
      <c r="CK139" s="65"/>
      <c r="CN139" s="154" t="s">
        <v>124</v>
      </c>
      <c r="CO139" s="205"/>
      <c r="CP139" s="205"/>
      <c r="CQ139" s="205"/>
      <c r="CR139" s="205"/>
      <c r="CS139" s="205"/>
      <c r="CT139" s="191"/>
      <c r="CW139" s="154" t="s">
        <v>125</v>
      </c>
      <c r="CX139" s="205"/>
      <c r="CY139" s="205"/>
      <c r="CZ139" s="205"/>
      <c r="DA139" s="205"/>
      <c r="DB139" s="205"/>
      <c r="DC139" s="205"/>
      <c r="DD139" s="205"/>
      <c r="DE139" s="205"/>
      <c r="DF139" s="191"/>
    </row>
    <row r="140" spans="2:116" x14ac:dyDescent="0.25">
      <c r="D140" s="73" t="s">
        <v>53</v>
      </c>
      <c r="E140" s="74"/>
      <c r="F140" s="74" t="s">
        <v>54</v>
      </c>
      <c r="G140" s="74"/>
      <c r="H140" s="74" t="s">
        <v>55</v>
      </c>
      <c r="I140" s="74"/>
      <c r="J140" s="75"/>
      <c r="L140" s="73" t="s">
        <v>60</v>
      </c>
      <c r="M140" s="74"/>
      <c r="N140" s="74"/>
      <c r="O140" s="75"/>
      <c r="AC140" s="73" t="s">
        <v>81</v>
      </c>
      <c r="AD140" s="74"/>
      <c r="AE140" s="74"/>
      <c r="AF140" s="74"/>
      <c r="AG140" s="74"/>
      <c r="AH140" s="75"/>
      <c r="BB140" s="73" t="s">
        <v>85</v>
      </c>
      <c r="BC140" s="74"/>
      <c r="BD140" s="74"/>
      <c r="BE140" s="74"/>
      <c r="BF140" s="74"/>
      <c r="BG140" s="75"/>
      <c r="BS140" s="73" t="s">
        <v>89</v>
      </c>
      <c r="BT140" s="74"/>
      <c r="BU140" s="74"/>
      <c r="BV140" s="74"/>
      <c r="BW140" s="74"/>
      <c r="BX140" s="75"/>
      <c r="CC140" s="192" t="s">
        <v>111</v>
      </c>
      <c r="CD140" s="193"/>
      <c r="CE140" s="194"/>
      <c r="CF140" s="195"/>
      <c r="CI140" s="66" t="s">
        <v>153</v>
      </c>
      <c r="CJ140" s="67"/>
      <c r="CK140" s="68"/>
      <c r="CN140" s="73" t="s">
        <v>116</v>
      </c>
      <c r="CO140" s="74"/>
      <c r="CP140" s="74"/>
      <c r="CQ140" s="74"/>
      <c r="CR140" s="74"/>
      <c r="CS140" s="74"/>
      <c r="CT140" s="75"/>
      <c r="CW140" s="73" t="s">
        <v>116</v>
      </c>
      <c r="CX140" s="74"/>
      <c r="CY140" s="74"/>
      <c r="CZ140" s="74"/>
      <c r="DA140" s="74"/>
      <c r="DB140" s="74"/>
      <c r="DC140" s="74"/>
      <c r="DD140" s="74"/>
      <c r="DE140" s="74"/>
      <c r="DF140" s="75"/>
    </row>
    <row r="141" spans="2:116" ht="16.5" thickBot="1" x14ac:dyDescent="0.3">
      <c r="C141" s="61" t="s">
        <v>144</v>
      </c>
      <c r="CA141" s="61" t="s">
        <v>144</v>
      </c>
      <c r="CI141" t="s">
        <v>112</v>
      </c>
      <c r="CN141" s="180" t="s">
        <v>40</v>
      </c>
      <c r="CO141" s="61" t="s">
        <v>144</v>
      </c>
      <c r="CW141" s="180" t="s">
        <v>39</v>
      </c>
      <c r="CX141" s="180"/>
      <c r="DA141" s="61" t="s">
        <v>144</v>
      </c>
    </row>
    <row r="142" spans="2:116" ht="24.75" customHeight="1" thickTop="1" x14ac:dyDescent="0.25">
      <c r="B142" s="18"/>
      <c r="C142" s="19"/>
      <c r="D142" s="115" t="s">
        <v>76</v>
      </c>
      <c r="E142" s="115"/>
      <c r="F142" s="116"/>
      <c r="G142" s="117"/>
      <c r="H142" s="115"/>
      <c r="I142" s="115"/>
      <c r="J142" s="115"/>
      <c r="K142" s="120"/>
      <c r="L142" s="124" t="s">
        <v>77</v>
      </c>
      <c r="M142" s="118"/>
      <c r="N142" s="118"/>
      <c r="O142" s="118"/>
      <c r="P142" s="118"/>
      <c r="Q142" s="118"/>
      <c r="R142" s="118"/>
      <c r="S142" s="125"/>
      <c r="T142" s="141" t="s">
        <v>78</v>
      </c>
      <c r="U142" s="142"/>
      <c r="V142" s="142"/>
      <c r="W142" s="142"/>
      <c r="X142" s="142"/>
      <c r="Y142" s="142"/>
      <c r="Z142" s="142"/>
      <c r="AA142" s="142"/>
      <c r="AB142" s="143"/>
      <c r="AC142" s="127" t="s">
        <v>76</v>
      </c>
      <c r="AD142" s="115"/>
      <c r="AE142" s="116"/>
      <c r="AF142" s="117"/>
      <c r="AG142" s="115"/>
      <c r="AH142" s="115"/>
      <c r="AI142" s="115"/>
      <c r="AJ142" s="128"/>
      <c r="AK142" s="124" t="s">
        <v>77</v>
      </c>
      <c r="AL142" s="118"/>
      <c r="AM142" s="118"/>
      <c r="AN142" s="118"/>
      <c r="AO142" s="118"/>
      <c r="AP142" s="118"/>
      <c r="AQ142" s="118"/>
      <c r="AR142" s="125"/>
      <c r="AS142" s="141" t="s">
        <v>78</v>
      </c>
      <c r="AT142" s="142"/>
      <c r="AU142" s="142"/>
      <c r="AV142" s="142"/>
      <c r="AW142" s="142"/>
      <c r="AX142" s="142"/>
      <c r="AY142" s="142"/>
      <c r="AZ142" s="142"/>
      <c r="BA142" s="143"/>
      <c r="BB142" s="139" t="s">
        <v>86</v>
      </c>
      <c r="BC142" s="119"/>
      <c r="BD142" s="119"/>
      <c r="BE142" s="119"/>
      <c r="BF142" s="119"/>
      <c r="BG142" s="119"/>
      <c r="BH142" s="119"/>
      <c r="BI142" s="119"/>
      <c r="BJ142" s="122" t="s">
        <v>87</v>
      </c>
      <c r="BK142" s="119"/>
      <c r="BL142" s="119"/>
      <c r="BM142" s="119"/>
      <c r="BN142" s="119"/>
      <c r="BO142" s="119"/>
      <c r="BP142" s="119"/>
      <c r="BQ142" s="140"/>
      <c r="BR142" s="18" t="s">
        <v>91</v>
      </c>
      <c r="BS142" s="119" t="s">
        <v>92</v>
      </c>
      <c r="BT142" s="113"/>
      <c r="BU142" s="113"/>
      <c r="BV142" s="113"/>
      <c r="BW142" s="113"/>
      <c r="BX142" s="113"/>
      <c r="BY142" s="149"/>
      <c r="BZ142" s="151" t="s">
        <v>93</v>
      </c>
      <c r="CA142" s="152" t="s">
        <v>74</v>
      </c>
      <c r="CB142" s="139" t="s">
        <v>110</v>
      </c>
      <c r="CC142" s="113"/>
      <c r="CD142" s="113"/>
      <c r="CE142" s="113"/>
      <c r="CF142" s="113"/>
      <c r="CG142" s="113"/>
      <c r="CH142" s="149"/>
      <c r="CI142" s="202" t="s">
        <v>15</v>
      </c>
      <c r="CJ142" s="203" t="s">
        <v>9</v>
      </c>
      <c r="CK142" s="203" t="s">
        <v>15</v>
      </c>
      <c r="CL142" s="204" t="s">
        <v>9</v>
      </c>
      <c r="CN142" s="42" t="s">
        <v>9</v>
      </c>
      <c r="CO142" s="43" t="s">
        <v>27</v>
      </c>
      <c r="CP142" s="43" t="s">
        <v>28</v>
      </c>
      <c r="CQ142" s="43" t="s">
        <v>37</v>
      </c>
      <c r="CR142" s="43" t="s">
        <v>113</v>
      </c>
      <c r="CS142" s="43" t="s">
        <v>114</v>
      </c>
      <c r="CT142" s="43" t="s">
        <v>117</v>
      </c>
      <c r="CU142" s="44" t="s">
        <v>118</v>
      </c>
      <c r="CW142" s="42" t="s">
        <v>63</v>
      </c>
      <c r="CX142" s="43" t="s">
        <v>137</v>
      </c>
      <c r="CY142" s="43" t="s">
        <v>9</v>
      </c>
      <c r="CZ142" s="43" t="s">
        <v>154</v>
      </c>
      <c r="DA142" s="43" t="s">
        <v>32</v>
      </c>
      <c r="DB142" s="43" t="s">
        <v>31</v>
      </c>
      <c r="DC142" s="43" t="s">
        <v>28</v>
      </c>
      <c r="DD142" s="43" t="s">
        <v>33</v>
      </c>
      <c r="DE142" s="43" t="s">
        <v>34</v>
      </c>
      <c r="DF142" s="43" t="s">
        <v>155</v>
      </c>
      <c r="DG142" s="43" t="s">
        <v>154</v>
      </c>
      <c r="DH142" s="43" t="s">
        <v>119</v>
      </c>
      <c r="DI142" s="43" t="s">
        <v>120</v>
      </c>
      <c r="DJ142" s="43" t="s">
        <v>121</v>
      </c>
      <c r="DK142" s="44" t="s">
        <v>122</v>
      </c>
    </row>
    <row r="143" spans="2:116" s="30" customFormat="1" x14ac:dyDescent="0.25">
      <c r="B143" s="129" t="s">
        <v>75</v>
      </c>
      <c r="C143" s="130" t="s">
        <v>98</v>
      </c>
      <c r="D143" s="131">
        <v>1</v>
      </c>
      <c r="E143" s="131">
        <v>2</v>
      </c>
      <c r="F143" s="131">
        <v>3</v>
      </c>
      <c r="G143" s="131">
        <v>4</v>
      </c>
      <c r="H143" s="131">
        <v>5</v>
      </c>
      <c r="I143" s="131">
        <v>6</v>
      </c>
      <c r="J143" s="131">
        <v>7</v>
      </c>
      <c r="K143" s="132">
        <v>8</v>
      </c>
      <c r="L143" s="133">
        <v>1</v>
      </c>
      <c r="M143" s="134">
        <v>2</v>
      </c>
      <c r="N143" s="134">
        <v>3</v>
      </c>
      <c r="O143" s="134">
        <v>4</v>
      </c>
      <c r="P143" s="134">
        <v>5</v>
      </c>
      <c r="Q143" s="134">
        <v>6</v>
      </c>
      <c r="R143" s="134">
        <v>7</v>
      </c>
      <c r="S143" s="135">
        <v>8</v>
      </c>
      <c r="T143" s="144">
        <v>1</v>
      </c>
      <c r="U143" s="145">
        <v>2</v>
      </c>
      <c r="V143" s="145">
        <v>3</v>
      </c>
      <c r="W143" s="145">
        <v>4</v>
      </c>
      <c r="X143" s="145">
        <v>5</v>
      </c>
      <c r="Y143" s="145">
        <v>6</v>
      </c>
      <c r="Z143" s="145">
        <v>7</v>
      </c>
      <c r="AA143" s="145">
        <v>8</v>
      </c>
      <c r="AB143" s="146"/>
      <c r="AC143" s="136">
        <v>1</v>
      </c>
      <c r="AD143" s="131">
        <v>2</v>
      </c>
      <c r="AE143" s="131">
        <v>3</v>
      </c>
      <c r="AF143" s="131">
        <v>4</v>
      </c>
      <c r="AG143" s="131">
        <v>5</v>
      </c>
      <c r="AH143" s="131">
        <v>6</v>
      </c>
      <c r="AI143" s="131">
        <v>7</v>
      </c>
      <c r="AJ143" s="137">
        <v>8</v>
      </c>
      <c r="AK143" s="133">
        <v>1</v>
      </c>
      <c r="AL143" s="134">
        <v>2</v>
      </c>
      <c r="AM143" s="134">
        <v>3</v>
      </c>
      <c r="AN143" s="134">
        <v>4</v>
      </c>
      <c r="AO143" s="134">
        <v>5</v>
      </c>
      <c r="AP143" s="134">
        <v>6</v>
      </c>
      <c r="AQ143" s="134">
        <v>7</v>
      </c>
      <c r="AR143" s="135">
        <v>8</v>
      </c>
      <c r="AS143" s="144">
        <v>1</v>
      </c>
      <c r="AT143" s="145">
        <v>2</v>
      </c>
      <c r="AU143" s="145">
        <v>3</v>
      </c>
      <c r="AV143" s="145">
        <v>4</v>
      </c>
      <c r="AW143" s="145">
        <v>5</v>
      </c>
      <c r="AX143" s="145">
        <v>6</v>
      </c>
      <c r="AY143" s="145">
        <v>7</v>
      </c>
      <c r="AZ143" s="145">
        <v>8</v>
      </c>
      <c r="BA143" s="146"/>
      <c r="BB143" s="129">
        <v>1</v>
      </c>
      <c r="BC143" s="130">
        <v>2</v>
      </c>
      <c r="BD143" s="130">
        <v>3</v>
      </c>
      <c r="BE143" s="130">
        <v>4</v>
      </c>
      <c r="BF143" s="130">
        <v>5</v>
      </c>
      <c r="BG143" s="130">
        <v>6</v>
      </c>
      <c r="BH143" s="130">
        <v>7</v>
      </c>
      <c r="BI143" s="130">
        <v>8</v>
      </c>
      <c r="BJ143" s="130">
        <v>1</v>
      </c>
      <c r="BK143" s="130">
        <v>2</v>
      </c>
      <c r="BL143" s="130">
        <v>3</v>
      </c>
      <c r="BM143" s="130">
        <v>4</v>
      </c>
      <c r="BN143" s="130">
        <v>5</v>
      </c>
      <c r="BO143" s="130">
        <v>6</v>
      </c>
      <c r="BP143" s="130">
        <v>7</v>
      </c>
      <c r="BQ143" s="138">
        <v>8</v>
      </c>
      <c r="BR143" s="129"/>
      <c r="BS143" s="130">
        <v>1</v>
      </c>
      <c r="BT143" s="130">
        <v>2</v>
      </c>
      <c r="BU143" s="130">
        <v>3</v>
      </c>
      <c r="BV143" s="130">
        <v>4</v>
      </c>
      <c r="BW143" s="130">
        <v>5</v>
      </c>
      <c r="BX143" s="130">
        <v>6</v>
      </c>
      <c r="BY143" s="138">
        <v>7</v>
      </c>
      <c r="BZ143" s="150">
        <f>+SUM(BZ144:BZ193)</f>
        <v>37017.699345908892</v>
      </c>
      <c r="CA143" s="153">
        <f>+SUM(CA144:CA193)</f>
        <v>1076185.0011107184</v>
      </c>
      <c r="CB143" s="129">
        <v>1</v>
      </c>
      <c r="CC143" s="130">
        <v>2</v>
      </c>
      <c r="CD143" s="130">
        <v>3</v>
      </c>
      <c r="CE143" s="130">
        <v>4</v>
      </c>
      <c r="CF143" s="130">
        <v>5</v>
      </c>
      <c r="CG143" s="130">
        <v>6</v>
      </c>
      <c r="CH143" s="138">
        <v>7</v>
      </c>
      <c r="CI143" s="197">
        <f>+SUM(CI144:CI193)</f>
        <v>1035.0216160716827</v>
      </c>
      <c r="CJ143" s="198">
        <f>+SUM(CJ144:CJ193)</f>
        <v>3390.5444566227661</v>
      </c>
      <c r="CK143" s="198">
        <f>+SUM(CK144:CK193)</f>
        <v>2591.6272412954868</v>
      </c>
      <c r="CL143" s="199">
        <f>+SUM(CL144:CL193)</f>
        <v>2418.7868240599805</v>
      </c>
      <c r="CN143" s="47"/>
      <c r="CO143" s="48"/>
      <c r="CP143" s="48"/>
      <c r="CQ143" s="49">
        <f>+SUM(CQ144:CQ193)</f>
        <v>27030915.497280192</v>
      </c>
      <c r="CR143" s="49">
        <f>+SUM(CR144:CR193)</f>
        <v>23409459.508195117</v>
      </c>
      <c r="CS143" s="49">
        <f>+SUM(CS144:CS193)</f>
        <v>13515457.748640096</v>
      </c>
      <c r="CT143" s="49">
        <f>+SUM(CT144:CT193)</f>
        <v>643964433.43563724</v>
      </c>
      <c r="CU143" s="206">
        <f>+SUM(CU144:CU193)</f>
        <v>396580718.893498</v>
      </c>
      <c r="CW143" s="47"/>
      <c r="CX143" s="48"/>
      <c r="CY143" s="48"/>
      <c r="CZ143" s="48"/>
      <c r="DA143" s="48"/>
      <c r="DB143" s="48"/>
      <c r="DC143" s="49"/>
      <c r="DD143" s="48"/>
      <c r="DE143" s="52">
        <f>+SUM(DE144:DE161)</f>
        <v>4911180.6873471867</v>
      </c>
      <c r="DF143" s="48"/>
      <c r="DG143" s="48"/>
      <c r="DH143" s="49">
        <f>+SUM(DH144:DH161)</f>
        <v>4253207.2378181852</v>
      </c>
      <c r="DI143" s="49">
        <f>+SUM(DI144:DI161)</f>
        <v>2455590.343673592</v>
      </c>
      <c r="DJ143" s="49">
        <f>+SUM(DJ144:DJ161)</f>
        <v>190265316.97627628</v>
      </c>
      <c r="DK143" s="206">
        <f>+SUM(DK144:DK161)</f>
        <v>93095927.810043976</v>
      </c>
      <c r="DL143"/>
    </row>
    <row r="144" spans="2:116" x14ac:dyDescent="0.25">
      <c r="B144" s="129">
        <v>1</v>
      </c>
      <c r="C144" s="114">
        <f>+$D$77-(B144-0.5)*$G$136</f>
        <v>780.07915520789902</v>
      </c>
      <c r="D144" s="41">
        <f>IF(D$58-E$58=0,"",(-(E$57-D$57)*$C144-(D$57*E$58-E$57*D$58))/(D$58-E$58))</f>
        <v>151.13673074548896</v>
      </c>
      <c r="E144" s="41">
        <f t="shared" ref="E144:K145" si="31">IF(E$58-F$58=0,"",(-(F$57-E$57)*$C144-(E$57*F$58-F$57*E$58))/(E$58-F$58))</f>
        <v>230.56338754292156</v>
      </c>
      <c r="F144" s="41">
        <f t="shared" si="31"/>
        <v>415.64649353594223</v>
      </c>
      <c r="G144" s="41">
        <f t="shared" si="31"/>
        <v>1050.880008374518</v>
      </c>
      <c r="H144" s="41">
        <f t="shared" si="31"/>
        <v>2551.1367307454893</v>
      </c>
      <c r="I144" s="41">
        <f t="shared" si="31"/>
        <v>-6053.1534698654878</v>
      </c>
      <c r="J144" s="41">
        <f t="shared" si="31"/>
        <v>-1316.404314032935</v>
      </c>
      <c r="K144" s="121">
        <f t="shared" si="31"/>
        <v>-632.83684903390008</v>
      </c>
      <c r="L144" s="126">
        <f>IF(D$63-E$63=0,"",(-(E$62-D$62)*$C144-(D$62*E$63-E$62*D$63))/(D$63-E$63))</f>
        <v>551.13673074548933</v>
      </c>
      <c r="M144" s="41">
        <f t="shared" ref="M144:S159" si="32">IF(E$63-F$63=0,"",(-(F$62-E$62)*$C144-(E$62*F$63-F$62*E$63))/(E$63-F$63))</f>
        <v>-2501.4874200259528</v>
      </c>
      <c r="N144" s="41">
        <f t="shared" si="32"/>
        <v>-623.58399100538406</v>
      </c>
      <c r="O144" s="41">
        <f t="shared" si="32"/>
        <v>318.82920080564054</v>
      </c>
      <c r="P144" s="41">
        <f t="shared" si="32"/>
        <v>2151.1367307454889</v>
      </c>
      <c r="Q144" s="41">
        <f t="shared" si="32"/>
        <v>-5233.5382275948277</v>
      </c>
      <c r="R144" s="41">
        <f t="shared" si="32"/>
        <v>-1085.4642063570848</v>
      </c>
      <c r="S144" s="112">
        <f t="shared" si="32"/>
        <v>-413.22160676323659</v>
      </c>
      <c r="T144" s="123">
        <f>IF(D$68-E$68=0,"",(-(E$67-D$67)*$C144-(D$67*E$68-E$67*D$68))/(D$68-E$68))</f>
        <v>551.13673074548888</v>
      </c>
      <c r="U144" s="41">
        <f t="shared" ref="U144:AA159" si="33">IF(E$68-F$68=0,"",(-(F$67-E$67)*$C144-(E$67*F$68-F$67*E$68))/(E$68-F$68))</f>
        <v>-589.05185472774076</v>
      </c>
      <c r="V144" s="41">
        <f t="shared" si="33"/>
        <v>184.70638586009213</v>
      </c>
      <c r="W144" s="41">
        <f t="shared" si="33"/>
        <v>831.26476610385487</v>
      </c>
      <c r="X144" s="41">
        <f t="shared" si="33"/>
        <v>2151.1367307454898</v>
      </c>
      <c r="Y144" s="41">
        <f t="shared" si="33"/>
        <v>-3321.1026622966142</v>
      </c>
      <c r="Z144" s="41">
        <f t="shared" si="33"/>
        <v>-277.17382949160861</v>
      </c>
      <c r="AA144" s="41">
        <f t="shared" si="33"/>
        <v>99.213958534977422</v>
      </c>
      <c r="AB144" s="53"/>
      <c r="AC144" s="126">
        <f>IF(IF(D$57=E$57,AND($C144&gt;=MIN(D$58,E$58),$C144&lt;=MAX(D$58,E$58)),AND(D144&gt;=MIN(D$57,E$57),D144&lt;=MAX(D$57,E$57))),D144,"")</f>
        <v>151.13673074548896</v>
      </c>
      <c r="AD144" s="41">
        <f t="shared" ref="AD144:AJ159" si="34">IF(IF(E$57=F$57,AND($C144&gt;=MIN(E$58,F$58),$C144&lt;=MAX(E$58,F$58)),AND(E144&gt;=MIN(E$57,F$57),E144&lt;=MAX(E$57,F$57))),E144,"")</f>
        <v>230.56338754292156</v>
      </c>
      <c r="AE144" s="41" t="str">
        <f t="shared" si="34"/>
        <v/>
      </c>
      <c r="AF144" s="41" t="str">
        <f t="shared" si="34"/>
        <v/>
      </c>
      <c r="AG144" s="41" t="str">
        <f t="shared" si="34"/>
        <v/>
      </c>
      <c r="AH144" s="41" t="str">
        <f t="shared" si="34"/>
        <v/>
      </c>
      <c r="AI144" s="41" t="str">
        <f t="shared" si="34"/>
        <v/>
      </c>
      <c r="AJ144" s="112" t="str">
        <f t="shared" si="34"/>
        <v/>
      </c>
      <c r="AK144" s="126" t="str">
        <f>IF(IF(D$62=E$62,AND($C144&gt;=MIN(D$63,E$63),$C144&lt;=MAX(D$63,E$63)),AND(L144&gt;=MIN(D$62,E$62),L144&lt;=MAX(D$62,E$62))),L144,"")</f>
        <v/>
      </c>
      <c r="AL144" s="41" t="str">
        <f t="shared" ref="AL144:AR159" si="35">IF(IF(E$62=F$62,AND($C144&gt;=MIN(E$63,F$63),$C144&lt;=MAX(E$63,F$63)),AND(M144&gt;=MIN(E$62,F$62),M144&lt;=MAX(E$62,F$62))),M144,"")</f>
        <v/>
      </c>
      <c r="AM144" s="41" t="str">
        <f t="shared" si="35"/>
        <v/>
      </c>
      <c r="AN144" s="41" t="str">
        <f t="shared" si="35"/>
        <v/>
      </c>
      <c r="AO144" s="41" t="str">
        <f t="shared" si="35"/>
        <v/>
      </c>
      <c r="AP144" s="41" t="str">
        <f t="shared" si="35"/>
        <v/>
      </c>
      <c r="AQ144" s="41" t="str">
        <f t="shared" si="35"/>
        <v/>
      </c>
      <c r="AR144" s="112" t="str">
        <f t="shared" si="35"/>
        <v/>
      </c>
      <c r="AS144" s="123" t="str">
        <f>IF(IF(D$67=E$67,AND($C144&gt;=MIN(D$68,E$68),$C144&lt;=MAX(D$68,E$68)),AND(T144&gt;=MIN(D$67,E$67),T144&lt;=MAX(D$67,E$67))),T144,"")</f>
        <v/>
      </c>
      <c r="AT144" s="41" t="str">
        <f t="shared" ref="AT144:AZ159" si="36">IF(IF(E$67=F$67,AND($C144&gt;=MIN(E$68,F$68),$C144&lt;=MAX(E$68,F$68)),AND(U144&gt;=MIN(E$67,F$67),U144&lt;=MAX(E$67,F$67))),U144,"")</f>
        <v/>
      </c>
      <c r="AU144" s="41" t="str">
        <f t="shared" si="36"/>
        <v/>
      </c>
      <c r="AV144" s="41" t="str">
        <f t="shared" si="36"/>
        <v/>
      </c>
      <c r="AW144" s="41" t="str">
        <f t="shared" si="36"/>
        <v/>
      </c>
      <c r="AX144" s="41" t="str">
        <f t="shared" si="36"/>
        <v/>
      </c>
      <c r="AY144" s="41" t="str">
        <f t="shared" si="36"/>
        <v/>
      </c>
      <c r="AZ144" s="41" t="str">
        <f>IF(IF(K$67=L$67,AND($C144&gt;=MIN(K$68,L$68),$C144&lt;=MAX(K$68,L$68)),AND(AA144&gt;=MIN(K$67,L$67),AA144&lt;=MAX(K$67,L$67))),AA144,"")</f>
        <v/>
      </c>
      <c r="BA144" s="53"/>
      <c r="BB144" s="147" cm="1">
        <f t="array" ref="BB144:BC144">IFERROR(_xlfn._xlws.SORT(_xlfn.UNIQUE(_xlfn._xlws.FILTER($AC144:$AZ144,ISNUMBER($AC144:$AZ144)),TRUE),,,TRUE),"")</f>
        <v>151.13673074548896</v>
      </c>
      <c r="BC144" s="51">
        <v>230.56338754292156</v>
      </c>
      <c r="BD144" s="51"/>
      <c r="BE144" s="51"/>
      <c r="BF144" s="51"/>
      <c r="BG144" s="51"/>
      <c r="BH144" s="51"/>
      <c r="BI144" s="51"/>
      <c r="BJ144" s="51">
        <f>IF(ISNUMBER(BB144),$C144,"")</f>
        <v>780.07915520789902</v>
      </c>
      <c r="BK144" s="51">
        <f t="shared" ref="BK144:BQ159" si="37">IF(ISNUMBER(BC144),$C144,"")</f>
        <v>780.07915520789902</v>
      </c>
      <c r="BL144" s="51" t="str">
        <f t="shared" si="37"/>
        <v/>
      </c>
      <c r="BM144" s="51" t="str">
        <f t="shared" si="37"/>
        <v/>
      </c>
      <c r="BN144" s="51" t="str">
        <f t="shared" si="37"/>
        <v/>
      </c>
      <c r="BO144" s="51" t="str">
        <f t="shared" si="37"/>
        <v/>
      </c>
      <c r="BP144" s="51" t="str">
        <f t="shared" si="37"/>
        <v/>
      </c>
      <c r="BQ144" s="148" t="str">
        <f t="shared" si="37"/>
        <v/>
      </c>
      <c r="BR144" s="170">
        <f>COUNTIF(BJ144:BQ144,"&lt;0")+COUNTIF(BJ144:BQ144,"&gt;0")</f>
        <v>2</v>
      </c>
      <c r="BS144" s="172">
        <f>IF(ISNUMBER(BC144),IF(ISEVEN(BB$143),"hole",(BC144-BB144)),0)</f>
        <v>79.426656797432599</v>
      </c>
      <c r="BT144" s="172">
        <f t="shared" ref="BT144:BY159" si="38">IF(ISNUMBER(BD144),IF(ISEVEN(BC$143),"hole",(BD144-BC144)),0)</f>
        <v>0</v>
      </c>
      <c r="BU144" s="172">
        <f t="shared" si="38"/>
        <v>0</v>
      </c>
      <c r="BV144" s="172">
        <f t="shared" si="38"/>
        <v>0</v>
      </c>
      <c r="BW144" s="172">
        <f t="shared" si="38"/>
        <v>0</v>
      </c>
      <c r="BX144" s="172">
        <f t="shared" si="38"/>
        <v>0</v>
      </c>
      <c r="BY144" s="173">
        <f t="shared" si="38"/>
        <v>0</v>
      </c>
      <c r="BZ144" s="123" cm="1">
        <f t="array" ref="BZ144">IF(ISEVEN(BR144),SUM(BS144:BY144),SUM(ABS(BS144:BY144)))</f>
        <v>79.426656797432599</v>
      </c>
      <c r="CA144" s="112">
        <f t="shared" ref="CA144:CA193" si="39">+BZ144*$G$136</f>
        <v>2309.1055966235376</v>
      </c>
      <c r="CB144" s="126">
        <f>+IF(AND(ISNUMBER(BS144),BS144&gt;0),BB144+BS144/2,0)</f>
        <v>190.85005914420526</v>
      </c>
      <c r="CC144" s="41">
        <f t="shared" ref="CC144:CH159" si="40">+IF(AND(ISNUMBER(BT144),BT144&gt;0),BC144+BT144/2,0)</f>
        <v>0</v>
      </c>
      <c r="CD144" s="41">
        <f t="shared" si="40"/>
        <v>0</v>
      </c>
      <c r="CE144" s="41">
        <f t="shared" si="40"/>
        <v>0</v>
      </c>
      <c r="CF144" s="41">
        <f t="shared" si="40"/>
        <v>0</v>
      </c>
      <c r="CG144" s="41">
        <f t="shared" si="40"/>
        <v>0</v>
      </c>
      <c r="CH144" s="112">
        <f t="shared" si="40"/>
        <v>0</v>
      </c>
      <c r="CI144" s="196">
        <f>+SUMPRODUCT(BS144:BY144,CB144:CH144)/BZ144</f>
        <v>190.85005914420526</v>
      </c>
      <c r="CJ144" s="2">
        <f>+C144</f>
        <v>780.07915520789902</v>
      </c>
      <c r="CK144" s="200">
        <f t="shared" ref="CK144" si="41">(CI144-xc)*COS(RADIANS(p)) + (CJ144-yc)*SIN(RADIANS(p))</f>
        <v>555.32057713659378</v>
      </c>
      <c r="CL144" s="201">
        <f t="shared" ref="CL144:CL175" si="42">-(CI144-xc)*SIN(RADIANS(p)) +(CJ144-yc)*COS(RADIANS(p))</f>
        <v>580.14333580064192</v>
      </c>
      <c r="CN144" s="126">
        <f t="shared" ref="CN144:CN175" si="43">+C144-yc</f>
        <v>780.07915520789902</v>
      </c>
      <c r="CO144" s="50">
        <f>$J$135+$J$136*CN144</f>
        <v>4.3898814827852345E-3</v>
      </c>
      <c r="CP144" s="40">
        <f t="shared" ref="CP144:CP193" si="44">+IF(CO144&gt;=0,IF(CO144&lt;=eco,1-(1-CO144/eco)^n,1),0)*0.85*fck</f>
        <v>25.5</v>
      </c>
      <c r="CQ144" s="41">
        <f>+CP144*CA144</f>
        <v>58882.192713900207</v>
      </c>
      <c r="CR144" s="41">
        <f>+CQ144*COS(RADIANS(p))</f>
        <v>50993.474720768565</v>
      </c>
      <c r="CS144" s="41">
        <f>+CQ144*SIN(RADIANS(p))</f>
        <v>29441.0963569501</v>
      </c>
      <c r="CT144" s="41">
        <f>+CR144*CL144</f>
        <v>29583524.528572384</v>
      </c>
      <c r="CU144" s="112">
        <f>+CS144*CK144</f>
        <v>16349246.620475598</v>
      </c>
      <c r="CW144" s="21" cm="1">
        <f t="array" ref="CW144:CW161">+TRANSPOSE($D$71:$U$71)</f>
        <v>1</v>
      </c>
      <c r="CX144" s="41" cm="1">
        <f t="array" ref="CX144:CX161">+TRANSPOSE($D$23:$U$23)</f>
        <v>32</v>
      </c>
      <c r="CY144" s="41" cm="1">
        <f t="array" ref="CY144:CY161">+TRANSPOSE($D$73:$U$73)</f>
        <v>258.99346400575257</v>
      </c>
      <c r="CZ144" s="51">
        <f t="shared" ref="CZ144" si="45">CY144-yc</f>
        <v>258.99346400575257</v>
      </c>
      <c r="DA144" s="50">
        <f>$J$135+$J$136*CZ144</f>
        <v>3.2069064678845668E-3</v>
      </c>
      <c r="DB144" s="40">
        <f t="shared" ref="DB144:DB161" si="46">DA144*Es</f>
        <v>641.38129357691332</v>
      </c>
      <c r="DC144" s="40">
        <f t="shared" ref="DC144:DC161" si="47">+IF(DB144&gt;=0,IF(DA144&lt;=eco,1-(1-DA144/eco)^n,1),0)*0.85*fck</f>
        <v>25.5</v>
      </c>
      <c r="DD144" s="51">
        <f t="shared" ref="DD144:DD161" si="48">MAX(MIN(DB144,fy),-fy)-IF(DB144&gt;=0,DC144,0)</f>
        <v>374.5</v>
      </c>
      <c r="DE144" s="39">
        <f>+DD144*0.25*PI()*CX144^2</f>
        <v>301190.77088496066</v>
      </c>
      <c r="DF144" s="41" cm="1">
        <f t="array" ref="DF144:DF161">+TRANSPOSE($D$21:$U$21)-xc</f>
        <v>-400</v>
      </c>
      <c r="DG144" s="51" cm="1">
        <f t="array" ref="DG144:DG161">+TRANSPOSE($D$22:$U$22)-yc</f>
        <v>530</v>
      </c>
      <c r="DH144" s="41">
        <f t="shared" ref="DH144:DH161" si="49">+DE144*COS(RADIANS(p))</f>
        <v>260838.85897179443</v>
      </c>
      <c r="DI144" s="41">
        <f t="shared" ref="DI144:DI161" si="50">+DE144*SIN(RADIANS(p))</f>
        <v>150595.3854424803</v>
      </c>
      <c r="DJ144" s="41">
        <f t="shared" ref="DJ144:DJ161" si="51">+DH144*DG144</f>
        <v>138244595.25505105</v>
      </c>
      <c r="DK144" s="112">
        <f t="shared" ref="DK144:DK161" si="52">+DI144*DF144</f>
        <v>-60238154.176992118</v>
      </c>
    </row>
    <row r="145" spans="2:115" x14ac:dyDescent="0.25">
      <c r="B145" s="129">
        <v>2</v>
      </c>
      <c r="C145" s="114">
        <f>+$D$77-(B145-0.5)*$G$136</f>
        <v>751.00698108237077</v>
      </c>
      <c r="D145" s="41">
        <f>IF(D$58-E$58=0,"",(-(E$57-D$57)*$C145-(D$57*E$58-E$57*D$58))/(D$58-E$58))</f>
        <v>100.78224807358474</v>
      </c>
      <c r="E145" s="41">
        <f t="shared" si="31"/>
        <v>339.06221846588221</v>
      </c>
      <c r="F145" s="41">
        <f t="shared" si="31"/>
        <v>432.43132109324364</v>
      </c>
      <c r="G145" s="41">
        <f t="shared" si="31"/>
        <v>1043.0901427953656</v>
      </c>
      <c r="H145" s="41">
        <f t="shared" si="31"/>
        <v>2500.7822480735854</v>
      </c>
      <c r="I145" s="41">
        <f t="shared" si="31"/>
        <v>-5944.6546389425275</v>
      </c>
      <c r="J145" s="41">
        <f t="shared" si="31"/>
        <v>-1299.6194864756333</v>
      </c>
      <c r="K145" s="121">
        <f t="shared" si="31"/>
        <v>-640.6267146130524</v>
      </c>
      <c r="L145" s="126">
        <f>IF(D$63-E$63=0,"",(-(E$62-D$62)*$C145-(D$62*E$63-E$62*D$63))/(D$63-E$63))</f>
        <v>500.78224807358521</v>
      </c>
      <c r="M145" s="41">
        <f t="shared" si="32"/>
        <v>-2392.9885891029917</v>
      </c>
      <c r="N145" s="41">
        <f t="shared" si="32"/>
        <v>-606.79916344808271</v>
      </c>
      <c r="O145" s="41">
        <f t="shared" si="32"/>
        <v>311.03933522648828</v>
      </c>
      <c r="P145" s="41">
        <f t="shared" si="32"/>
        <v>2100.7822480735845</v>
      </c>
      <c r="Q145" s="41">
        <f t="shared" si="32"/>
        <v>-5125.0393966718666</v>
      </c>
      <c r="R145" s="41">
        <f t="shared" si="32"/>
        <v>-1068.6793787997833</v>
      </c>
      <c r="S145" s="112">
        <f t="shared" si="32"/>
        <v>-421.01147234238886</v>
      </c>
      <c r="T145" s="123">
        <f>IF(D$68-E$68=0,"",(-(E$67-D$67)*$C145-(D$67*E$68-E$67*D$68))/(D$68-E$68))</f>
        <v>500.78224807358475</v>
      </c>
      <c r="U145" s="41">
        <f t="shared" si="33"/>
        <v>-480.55302380478008</v>
      </c>
      <c r="V145" s="41">
        <f t="shared" si="33"/>
        <v>201.49121341739348</v>
      </c>
      <c r="W145" s="41">
        <f t="shared" si="33"/>
        <v>823.47490052470266</v>
      </c>
      <c r="X145" s="41">
        <f t="shared" si="33"/>
        <v>2100.7822480735858</v>
      </c>
      <c r="Y145" s="41">
        <f t="shared" si="33"/>
        <v>-3212.603831373654</v>
      </c>
      <c r="Z145" s="41">
        <f t="shared" si="33"/>
        <v>-260.38900193430726</v>
      </c>
      <c r="AA145" s="41">
        <f t="shared" si="33"/>
        <v>91.424092955825131</v>
      </c>
      <c r="AB145" s="53"/>
      <c r="AC145" s="126">
        <f>IF(IF(D$57=E$57,AND($C145&gt;=MIN(D$58,E$58),$C145&lt;=MAX(D$58,E$58)),AND(D145&gt;=MIN(D$57,E$57),D145&lt;=MAX(D$57,E$57))),D145,"")</f>
        <v>100.78224807358474</v>
      </c>
      <c r="AD145" s="41">
        <f t="shared" si="34"/>
        <v>339.06221846588221</v>
      </c>
      <c r="AE145" s="41" t="str">
        <f t="shared" si="34"/>
        <v/>
      </c>
      <c r="AF145" s="41" t="str">
        <f t="shared" si="34"/>
        <v/>
      </c>
      <c r="AG145" s="41" t="str">
        <f t="shared" si="34"/>
        <v/>
      </c>
      <c r="AH145" s="41" t="str">
        <f t="shared" si="34"/>
        <v/>
      </c>
      <c r="AI145" s="41" t="str">
        <f t="shared" si="34"/>
        <v/>
      </c>
      <c r="AJ145" s="112" t="str">
        <f t="shared" si="34"/>
        <v/>
      </c>
      <c r="AK145" s="126" t="str">
        <f>IF(IF(D$62=E$62,AND($C145&gt;=MIN(D$63,E$63),$C145&lt;=MAX(D$63,E$63)),AND(L145&gt;=MIN(D$62,E$62),L145&lt;=MAX(D$62,E$62))),L145,"")</f>
        <v/>
      </c>
      <c r="AL145" s="41" t="str">
        <f t="shared" si="35"/>
        <v/>
      </c>
      <c r="AM145" s="41" t="str">
        <f t="shared" si="35"/>
        <v/>
      </c>
      <c r="AN145" s="41" t="str">
        <f t="shared" si="35"/>
        <v/>
      </c>
      <c r="AO145" s="41" t="str">
        <f t="shared" si="35"/>
        <v/>
      </c>
      <c r="AP145" s="41" t="str">
        <f t="shared" si="35"/>
        <v/>
      </c>
      <c r="AQ145" s="41" t="str">
        <f t="shared" si="35"/>
        <v/>
      </c>
      <c r="AR145" s="112" t="str">
        <f t="shared" si="35"/>
        <v/>
      </c>
      <c r="AS145" s="123" t="str">
        <f>IF(IF(D$67=E$67,AND($C145&gt;=MIN(D$68,E$68),$C145&lt;=MAX(D$68,E$68)),AND(T145&gt;=MIN(D$67,E$67),T145&lt;=MAX(D$67,E$67))),T145,"")</f>
        <v/>
      </c>
      <c r="AT145" s="41" t="str">
        <f t="shared" si="36"/>
        <v/>
      </c>
      <c r="AU145" s="41" t="str">
        <f t="shared" si="36"/>
        <v/>
      </c>
      <c r="AV145" s="41" t="str">
        <f t="shared" si="36"/>
        <v/>
      </c>
      <c r="AW145" s="41" t="str">
        <f t="shared" si="36"/>
        <v/>
      </c>
      <c r="AX145" s="41" t="str">
        <f t="shared" si="36"/>
        <v/>
      </c>
      <c r="AY145" s="41" t="str">
        <f t="shared" si="36"/>
        <v/>
      </c>
      <c r="AZ145" s="41" t="str">
        <f>IF(IF(K$67=L$67,AND($C145&gt;=MIN(K$68,L$68),$C145&lt;=MAX(K$68,L$68)),AND(AA145&gt;=MIN(K$67,L$67),AA145&lt;=MAX(K$67,L$67))),AA145,"")</f>
        <v/>
      </c>
      <c r="BA145" s="53"/>
      <c r="BB145" s="147" cm="1">
        <f t="array" ref="BB145:BC145">IFERROR(_xlfn._xlws.SORT(_xlfn.UNIQUE(_xlfn._xlws.FILTER($AC145:$AZ145,ISNUMBER($AC145:$AZ145)),TRUE),,,TRUE),"")</f>
        <v>100.78224807358474</v>
      </c>
      <c r="BC145" s="51">
        <v>339.06221846588221</v>
      </c>
      <c r="BD145" s="51"/>
      <c r="BE145" s="51"/>
      <c r="BF145" s="51"/>
      <c r="BG145" s="51"/>
      <c r="BH145" s="51"/>
      <c r="BI145" s="51"/>
      <c r="BJ145" s="51">
        <f>IF(ISNUMBER(BB145),$C145,"")</f>
        <v>751.00698108237077</v>
      </c>
      <c r="BK145" s="51">
        <f t="shared" si="37"/>
        <v>751.00698108237077</v>
      </c>
      <c r="BL145" s="51" t="str">
        <f t="shared" si="37"/>
        <v/>
      </c>
      <c r="BM145" s="51" t="str">
        <f t="shared" si="37"/>
        <v/>
      </c>
      <c r="BN145" s="51" t="str">
        <f t="shared" si="37"/>
        <v/>
      </c>
      <c r="BO145" s="51" t="str">
        <f t="shared" si="37"/>
        <v/>
      </c>
      <c r="BP145" s="51" t="str">
        <f t="shared" si="37"/>
        <v/>
      </c>
      <c r="BQ145" s="148" t="str">
        <f t="shared" si="37"/>
        <v/>
      </c>
      <c r="BR145" s="170">
        <f t="shared" ref="BR145:BR193" si="53">COUNTIF(BJ145:BQ145,"&lt;0")+COUNTIF(BJ145:BQ145,"&gt;0")</f>
        <v>2</v>
      </c>
      <c r="BS145" s="172">
        <f t="shared" ref="BS145:BY173" si="54">IF(ISNUMBER(BC145),IF(ISEVEN(BB$143),"hole",(BC145-BB145)),0)</f>
        <v>238.27997039229746</v>
      </c>
      <c r="BT145" s="172">
        <f t="shared" si="38"/>
        <v>0</v>
      </c>
      <c r="BU145" s="172">
        <f t="shared" si="38"/>
        <v>0</v>
      </c>
      <c r="BV145" s="172">
        <f t="shared" si="38"/>
        <v>0</v>
      </c>
      <c r="BW145" s="172">
        <f t="shared" si="38"/>
        <v>0</v>
      </c>
      <c r="BX145" s="172">
        <f t="shared" si="38"/>
        <v>0</v>
      </c>
      <c r="BY145" s="173">
        <f t="shared" si="38"/>
        <v>0</v>
      </c>
      <c r="BZ145" s="123" cm="1">
        <f t="array" ref="BZ145">IF(ISEVEN(BR145),SUM(BS145:BY145),SUM(ABS(BS145:BY145)))</f>
        <v>238.27997039229746</v>
      </c>
      <c r="CA145" s="112">
        <f t="shared" si="39"/>
        <v>6927.3167898706024</v>
      </c>
      <c r="CB145" s="126">
        <f t="shared" ref="CB145:CH173" si="55">+IF(AND(ISNUMBER(BS145),BS145&gt;0),BB145+BS145/2,0)</f>
        <v>219.92223326973345</v>
      </c>
      <c r="CC145" s="41">
        <f t="shared" si="40"/>
        <v>0</v>
      </c>
      <c r="CD145" s="41">
        <f t="shared" si="40"/>
        <v>0</v>
      </c>
      <c r="CE145" s="41">
        <f t="shared" si="40"/>
        <v>0</v>
      </c>
      <c r="CF145" s="41">
        <f t="shared" si="40"/>
        <v>0</v>
      </c>
      <c r="CG145" s="41">
        <f t="shared" si="40"/>
        <v>0</v>
      </c>
      <c r="CH145" s="112">
        <f t="shared" si="40"/>
        <v>0</v>
      </c>
      <c r="CI145" s="196">
        <f t="shared" ref="CI145:CI193" si="56">+SUMPRODUCT(BS145:BY145,CB145:CH145)/BZ145</f>
        <v>219.92223326973345</v>
      </c>
      <c r="CJ145" s="2">
        <f t="shared" ref="CJ145:CJ193" si="57">+C145</f>
        <v>751.00698108237077</v>
      </c>
      <c r="CK145" s="200">
        <f t="shared" ref="CK145" si="58">(CI145-xc)*COS(RADIANS(p)) + (CJ145-yc)*SIN(RADIANS(p))</f>
        <v>565.96173140978181</v>
      </c>
      <c r="CL145" s="201">
        <f t="shared" ref="CL145:CL176" si="59">-(CI145-xc)*SIN(RADIANS(p)) +(CJ145-yc)*COS(RADIANS(p))</f>
        <v>540.43000740192576</v>
      </c>
      <c r="CN145" s="126">
        <f t="shared" ref="CN145:CN176" si="60">+C145-yc</f>
        <v>751.00698108237077</v>
      </c>
      <c r="CO145" s="50">
        <f t="shared" ref="CO145:CO193" si="61">$J$135+$J$136*CN145</f>
        <v>4.3238814827852344E-3</v>
      </c>
      <c r="CP145" s="40">
        <f t="shared" si="44"/>
        <v>25.5</v>
      </c>
      <c r="CQ145" s="41">
        <f t="shared" ref="CQ145:CQ193" si="62">+CP145*CA145</f>
        <v>176646.57814170036</v>
      </c>
      <c r="CR145" s="41">
        <f t="shared" ref="CR145:CR175" si="63">+CQ145*COS(RADIANS(p))</f>
        <v>152980.42416230545</v>
      </c>
      <c r="CS145" s="41">
        <f t="shared" ref="CS145:CS175" si="64">+CQ145*SIN(RADIANS(p))</f>
        <v>88323.289070850165</v>
      </c>
      <c r="CT145" s="41">
        <f t="shared" ref="CT145:CT193" si="65">+CR145*CL145</f>
        <v>82675211.762384474</v>
      </c>
      <c r="CU145" s="112">
        <f t="shared" ref="CU145:CU193" si="66">+CS145*CK145</f>
        <v>49987601.60634502</v>
      </c>
      <c r="CW145" s="21">
        <v>2</v>
      </c>
      <c r="CX145" s="41">
        <v>32</v>
      </c>
      <c r="CY145" s="41">
        <v>358.99346400575251</v>
      </c>
      <c r="CZ145" s="51">
        <f t="shared" ref="CZ145" si="67">CY145-yc</f>
        <v>358.99346400575251</v>
      </c>
      <c r="DA145" s="50">
        <f t="shared" ref="DA145:DA161" si="68">$J$135+$J$136*CZ145</f>
        <v>3.4339276728175862E-3</v>
      </c>
      <c r="DB145" s="40">
        <f t="shared" si="46"/>
        <v>686.78553456351722</v>
      </c>
      <c r="DC145" s="40">
        <f t="shared" si="47"/>
        <v>25.5</v>
      </c>
      <c r="DD145" s="51">
        <f t="shared" si="48"/>
        <v>374.5</v>
      </c>
      <c r="DE145" s="39">
        <f t="shared" ref="DE145:DE161" si="69">+DD145*0.25*PI()*CX145^2</f>
        <v>301190.77088496066</v>
      </c>
      <c r="DF145" s="41">
        <v>-200</v>
      </c>
      <c r="DG145" s="51">
        <v>530</v>
      </c>
      <c r="DH145" s="41">
        <f t="shared" ref="DH145:DH162" si="70">+DE145*COS(RADIANS(p))</f>
        <v>260838.85897179443</v>
      </c>
      <c r="DI145" s="41">
        <f t="shared" ref="DI145:DI162" si="71">+DE145*SIN(RADIANS(p))</f>
        <v>150595.3854424803</v>
      </c>
      <c r="DJ145" s="41">
        <f t="shared" si="51"/>
        <v>138244595.25505105</v>
      </c>
      <c r="DK145" s="112">
        <f t="shared" si="52"/>
        <v>-30119077.088496059</v>
      </c>
    </row>
    <row r="146" spans="2:115" x14ac:dyDescent="0.25">
      <c r="B146" s="129">
        <v>3</v>
      </c>
      <c r="C146" s="114">
        <f>+$D$77-(B146-0.5)*$G$136</f>
        <v>721.93480695684241</v>
      </c>
      <c r="D146" s="41">
        <f t="shared" ref="D146:K161" si="72">IF(D$58-E$58=0,"",(-(E$57-D$57)*$C146-(D$57*E$58-E$57*D$58))/(D$58-E$58))</f>
        <v>50.427765401680318</v>
      </c>
      <c r="E146" s="41">
        <f t="shared" si="72"/>
        <v>447.56104938884329</v>
      </c>
      <c r="F146" s="41">
        <f t="shared" si="72"/>
        <v>449.21614865054511</v>
      </c>
      <c r="G146" s="41">
        <f t="shared" si="72"/>
        <v>1035.3002772162133</v>
      </c>
      <c r="H146" s="41">
        <f t="shared" si="72"/>
        <v>2450.4277654016805</v>
      </c>
      <c r="I146" s="41">
        <f t="shared" si="72"/>
        <v>-5836.1558080195664</v>
      </c>
      <c r="J146" s="41">
        <f t="shared" si="72"/>
        <v>-1282.834658918332</v>
      </c>
      <c r="K146" s="121">
        <f t="shared" si="72"/>
        <v>-648.41658019220472</v>
      </c>
      <c r="L146" s="126">
        <f t="shared" ref="L146:S173" si="73">IF(D$63-E$63=0,"",(-(E$62-D$62)*$C146-(D$62*E$63-E$62*D$63))/(D$63-E$63))</f>
        <v>450.4277654016808</v>
      </c>
      <c r="M146" s="41">
        <f t="shared" si="32"/>
        <v>-2284.4897581800315</v>
      </c>
      <c r="N146" s="41">
        <f t="shared" si="32"/>
        <v>-590.01433589078124</v>
      </c>
      <c r="O146" s="41">
        <f t="shared" si="32"/>
        <v>303.24946964733601</v>
      </c>
      <c r="P146" s="41">
        <f t="shared" si="32"/>
        <v>2050.4277654016805</v>
      </c>
      <c r="Q146" s="41">
        <f t="shared" si="32"/>
        <v>-5016.5405657489055</v>
      </c>
      <c r="R146" s="41">
        <f t="shared" si="32"/>
        <v>-1051.8945512424818</v>
      </c>
      <c r="S146" s="112">
        <f t="shared" si="32"/>
        <v>-428.80133792154118</v>
      </c>
      <c r="T146" s="123">
        <f t="shared" ref="T146:AA173" si="74">IF(D$68-E$68=0,"",(-(E$67-D$67)*$C146-(D$67*E$68-E$67*D$68))/(D$68-E$68))</f>
        <v>450.42776540168035</v>
      </c>
      <c r="U146" s="41">
        <f t="shared" si="33"/>
        <v>-372.05419288181901</v>
      </c>
      <c r="V146" s="41">
        <f t="shared" si="33"/>
        <v>218.27604097469501</v>
      </c>
      <c r="W146" s="41">
        <f t="shared" si="33"/>
        <v>815.68503494555034</v>
      </c>
      <c r="X146" s="41">
        <f t="shared" si="33"/>
        <v>2050.4277654016814</v>
      </c>
      <c r="Y146" s="41">
        <f t="shared" si="33"/>
        <v>-3104.1050004506928</v>
      </c>
      <c r="Z146" s="41">
        <f t="shared" si="33"/>
        <v>-243.60417437700568</v>
      </c>
      <c r="AA146" s="41">
        <f t="shared" si="33"/>
        <v>83.63422737667284</v>
      </c>
      <c r="AB146" s="53"/>
      <c r="AC146" s="126">
        <f t="shared" ref="AC146:AJ173" si="75">IF(IF(D$57=E$57,AND($C146&gt;=MIN(D$58,E$58),$C146&lt;=MAX(D$58,E$58)),AND(D146&gt;=MIN(D$57,E$57),D146&lt;=MAX(D$57,E$57))),D146,"")</f>
        <v>50.427765401680318</v>
      </c>
      <c r="AD146" s="41">
        <f t="shared" si="34"/>
        <v>447.56104938884329</v>
      </c>
      <c r="AE146" s="41" t="str">
        <f t="shared" si="34"/>
        <v/>
      </c>
      <c r="AF146" s="41" t="str">
        <f t="shared" si="34"/>
        <v/>
      </c>
      <c r="AG146" s="41" t="str">
        <f t="shared" si="34"/>
        <v/>
      </c>
      <c r="AH146" s="41" t="str">
        <f t="shared" si="34"/>
        <v/>
      </c>
      <c r="AI146" s="41" t="str">
        <f t="shared" si="34"/>
        <v/>
      </c>
      <c r="AJ146" s="112" t="str">
        <f t="shared" si="34"/>
        <v/>
      </c>
      <c r="AK146" s="126" t="str">
        <f t="shared" ref="AK146:AR173" si="76">IF(IF(D$62=E$62,AND($C146&gt;=MIN(D$63,E$63),$C146&lt;=MAX(D$63,E$63)),AND(L146&gt;=MIN(D$62,E$62),L146&lt;=MAX(D$62,E$62))),L146,"")</f>
        <v/>
      </c>
      <c r="AL146" s="41" t="str">
        <f t="shared" si="35"/>
        <v/>
      </c>
      <c r="AM146" s="41" t="str">
        <f t="shared" si="35"/>
        <v/>
      </c>
      <c r="AN146" s="41" t="str">
        <f t="shared" si="35"/>
        <v/>
      </c>
      <c r="AO146" s="41" t="str">
        <f t="shared" si="35"/>
        <v/>
      </c>
      <c r="AP146" s="41" t="str">
        <f t="shared" si="35"/>
        <v/>
      </c>
      <c r="AQ146" s="41" t="str">
        <f t="shared" si="35"/>
        <v/>
      </c>
      <c r="AR146" s="112" t="str">
        <f t="shared" si="35"/>
        <v/>
      </c>
      <c r="AS146" s="123" t="str">
        <f t="shared" ref="AS146:AZ173" si="77">IF(IF(D$67=E$67,AND($C146&gt;=MIN(D$68,E$68),$C146&lt;=MAX(D$68,E$68)),AND(T146&gt;=MIN(D$67,E$67),T146&lt;=MAX(D$67,E$67))),T146,"")</f>
        <v/>
      </c>
      <c r="AT146" s="41" t="str">
        <f t="shared" si="36"/>
        <v/>
      </c>
      <c r="AU146" s="41" t="str">
        <f t="shared" si="36"/>
        <v/>
      </c>
      <c r="AV146" s="41" t="str">
        <f t="shared" si="36"/>
        <v/>
      </c>
      <c r="AW146" s="41" t="str">
        <f t="shared" si="36"/>
        <v/>
      </c>
      <c r="AX146" s="41" t="str">
        <f t="shared" si="36"/>
        <v/>
      </c>
      <c r="AY146" s="41" t="str">
        <f t="shared" si="36"/>
        <v/>
      </c>
      <c r="AZ146" s="41" t="str">
        <f t="shared" si="36"/>
        <v/>
      </c>
      <c r="BA146" s="53"/>
      <c r="BB146" s="147" cm="1">
        <f t="array" ref="BB146:BC146">IFERROR(_xlfn._xlws.SORT(_xlfn.UNIQUE(_xlfn._xlws.FILTER($AC146:$AZ146,ISNUMBER($AC146:$AZ146)),TRUE),,,TRUE),"")</f>
        <v>50.427765401680318</v>
      </c>
      <c r="BC146" s="51">
        <v>447.56104938884329</v>
      </c>
      <c r="BD146" s="51"/>
      <c r="BE146" s="51"/>
      <c r="BF146" s="51"/>
      <c r="BG146" s="51"/>
      <c r="BH146" s="51"/>
      <c r="BI146" s="51"/>
      <c r="BJ146" s="51">
        <f t="shared" ref="BJ146:BQ173" si="78">IF(ISNUMBER(BB146),$C146,"")</f>
        <v>721.93480695684241</v>
      </c>
      <c r="BK146" s="51">
        <f t="shared" si="37"/>
        <v>721.93480695684241</v>
      </c>
      <c r="BL146" s="51" t="str">
        <f t="shared" si="37"/>
        <v/>
      </c>
      <c r="BM146" s="51" t="str">
        <f t="shared" si="37"/>
        <v/>
      </c>
      <c r="BN146" s="51" t="str">
        <f t="shared" si="37"/>
        <v/>
      </c>
      <c r="BO146" s="51" t="str">
        <f t="shared" si="37"/>
        <v/>
      </c>
      <c r="BP146" s="51" t="str">
        <f t="shared" si="37"/>
        <v/>
      </c>
      <c r="BQ146" s="148" t="str">
        <f t="shared" si="37"/>
        <v/>
      </c>
      <c r="BR146" s="170">
        <f t="shared" si="53"/>
        <v>2</v>
      </c>
      <c r="BS146" s="172">
        <f t="shared" si="54"/>
        <v>397.13328398716294</v>
      </c>
      <c r="BT146" s="172">
        <f t="shared" si="38"/>
        <v>0</v>
      </c>
      <c r="BU146" s="172">
        <f t="shared" si="38"/>
        <v>0</v>
      </c>
      <c r="BV146" s="172">
        <f t="shared" si="38"/>
        <v>0</v>
      </c>
      <c r="BW146" s="172">
        <f t="shared" si="38"/>
        <v>0</v>
      </c>
      <c r="BX146" s="172">
        <f t="shared" si="38"/>
        <v>0</v>
      </c>
      <c r="BY146" s="173">
        <f t="shared" si="38"/>
        <v>0</v>
      </c>
      <c r="BZ146" s="123" cm="1">
        <f t="array" ref="BZ146">IF(ISEVEN(BR146),SUM(BS146:BY146),SUM(ABS(BS146:BY146)))</f>
        <v>397.13328398716294</v>
      </c>
      <c r="CA146" s="112">
        <f t="shared" si="39"/>
        <v>11545.527983117687</v>
      </c>
      <c r="CB146" s="126">
        <f t="shared" si="55"/>
        <v>248.99440739526179</v>
      </c>
      <c r="CC146" s="41">
        <f t="shared" si="40"/>
        <v>0</v>
      </c>
      <c r="CD146" s="41">
        <f t="shared" si="40"/>
        <v>0</v>
      </c>
      <c r="CE146" s="41">
        <f t="shared" si="40"/>
        <v>0</v>
      </c>
      <c r="CF146" s="41">
        <f t="shared" si="40"/>
        <v>0</v>
      </c>
      <c r="CG146" s="41">
        <f t="shared" si="40"/>
        <v>0</v>
      </c>
      <c r="CH146" s="112">
        <f t="shared" si="40"/>
        <v>0</v>
      </c>
      <c r="CI146" s="196">
        <f t="shared" si="56"/>
        <v>248.99440739526179</v>
      </c>
      <c r="CJ146" s="2">
        <f t="shared" si="57"/>
        <v>721.93480695684241</v>
      </c>
      <c r="CK146" s="200">
        <f t="shared" ref="CK146" si="79">(CI146-xc)*COS(RADIANS(p)) + (CJ146-yc)*SIN(RADIANS(p))</f>
        <v>576.60288568296983</v>
      </c>
      <c r="CL146" s="201">
        <f t="shared" ref="CL146:CL177" si="80">-(CI146-xc)*SIN(RADIANS(p)) +(CJ146-yc)*COS(RADIANS(p))</f>
        <v>500.71667900320938</v>
      </c>
      <c r="CN146" s="126">
        <f t="shared" ref="CN146:CN177" si="81">+C146-yc</f>
        <v>721.93480695684241</v>
      </c>
      <c r="CO146" s="50">
        <f t="shared" si="61"/>
        <v>4.2578814827852344E-3</v>
      </c>
      <c r="CP146" s="40">
        <f t="shared" si="44"/>
        <v>25.5</v>
      </c>
      <c r="CQ146" s="41">
        <f t="shared" si="62"/>
        <v>294410.96356950101</v>
      </c>
      <c r="CR146" s="41">
        <f t="shared" ref="CR146:CR176" si="82">+CQ146*COS(RADIANS(p))</f>
        <v>254967.37360384277</v>
      </c>
      <c r="CS146" s="41">
        <f t="shared" ref="CS146:CS176" si="83">+CQ146*SIN(RADIANS(p))</f>
        <v>147205.48178475047</v>
      </c>
      <c r="CT146" s="41">
        <f t="shared" si="65"/>
        <v>127666416.56508671</v>
      </c>
      <c r="CU146" s="112">
        <f t="shared" si="66"/>
        <v>84879105.585438982</v>
      </c>
      <c r="CW146" s="21">
        <v>3</v>
      </c>
      <c r="CX146" s="41">
        <v>32</v>
      </c>
      <c r="CY146" s="41">
        <v>458.99346400575251</v>
      </c>
      <c r="CZ146" s="51">
        <f t="shared" ref="CZ146" si="84">CY146-yc</f>
        <v>458.99346400575251</v>
      </c>
      <c r="DA146" s="50">
        <f t="shared" si="68"/>
        <v>3.6609488777506064E-3</v>
      </c>
      <c r="DB146" s="40">
        <f t="shared" si="46"/>
        <v>732.18977555012123</v>
      </c>
      <c r="DC146" s="40">
        <f t="shared" si="47"/>
        <v>25.5</v>
      </c>
      <c r="DD146" s="51">
        <f t="shared" si="48"/>
        <v>374.5</v>
      </c>
      <c r="DE146" s="39">
        <f t="shared" si="69"/>
        <v>301190.77088496066</v>
      </c>
      <c r="DF146" s="41">
        <v>0</v>
      </c>
      <c r="DG146" s="51">
        <v>530</v>
      </c>
      <c r="DH146" s="41">
        <f t="shared" ref="DH146:DH163" si="85">+DE146*COS(RADIANS(p))</f>
        <v>260838.85897179443</v>
      </c>
      <c r="DI146" s="41">
        <f t="shared" ref="DI146:DI163" si="86">+DE146*SIN(RADIANS(p))</f>
        <v>150595.3854424803</v>
      </c>
      <c r="DJ146" s="41">
        <f t="shared" si="51"/>
        <v>138244595.25505105</v>
      </c>
      <c r="DK146" s="112">
        <f t="shared" si="52"/>
        <v>0</v>
      </c>
    </row>
    <row r="147" spans="2:115" x14ac:dyDescent="0.25">
      <c r="B147" s="129">
        <v>4</v>
      </c>
      <c r="C147" s="114">
        <f>+$D$77-(B147-0.5)*$G$136</f>
        <v>692.86263283131416</v>
      </c>
      <c r="D147" s="41">
        <f t="shared" si="72"/>
        <v>7.32827297761105E-2</v>
      </c>
      <c r="E147" s="41">
        <f t="shared" si="72"/>
        <v>556.05988031180391</v>
      </c>
      <c r="F147" s="41">
        <f t="shared" si="72"/>
        <v>466.00097620784652</v>
      </c>
      <c r="G147" s="41">
        <f t="shared" si="72"/>
        <v>1027.510411637061</v>
      </c>
      <c r="H147" s="41">
        <f t="shared" si="72"/>
        <v>2400.0732827297766</v>
      </c>
      <c r="I147" s="41">
        <f t="shared" si="72"/>
        <v>-5727.6569770966053</v>
      </c>
      <c r="J147" s="41">
        <f t="shared" si="72"/>
        <v>-1266.0498313610306</v>
      </c>
      <c r="K147" s="121">
        <f t="shared" si="72"/>
        <v>-656.20644577135693</v>
      </c>
      <c r="L147" s="126">
        <f t="shared" si="73"/>
        <v>400.07328272977651</v>
      </c>
      <c r="M147" s="41">
        <f t="shared" si="32"/>
        <v>-2175.9909272570703</v>
      </c>
      <c r="N147" s="41">
        <f t="shared" si="32"/>
        <v>-573.22950833347977</v>
      </c>
      <c r="O147" s="41">
        <f t="shared" si="32"/>
        <v>295.45960406818369</v>
      </c>
      <c r="P147" s="41">
        <f t="shared" si="32"/>
        <v>2000.0732827297761</v>
      </c>
      <c r="Q147" s="41">
        <f t="shared" si="32"/>
        <v>-4908.0417348259452</v>
      </c>
      <c r="R147" s="41">
        <f t="shared" si="32"/>
        <v>-1035.1097236851804</v>
      </c>
      <c r="S147" s="112">
        <f t="shared" si="32"/>
        <v>-436.59120350069344</v>
      </c>
      <c r="T147" s="123">
        <f t="shared" si="74"/>
        <v>400.07328272977611</v>
      </c>
      <c r="U147" s="41">
        <f t="shared" si="33"/>
        <v>-263.55536195885833</v>
      </c>
      <c r="V147" s="41">
        <f t="shared" si="33"/>
        <v>235.06086853199639</v>
      </c>
      <c r="W147" s="41">
        <f t="shared" si="33"/>
        <v>807.89516936639802</v>
      </c>
      <c r="X147" s="41">
        <f t="shared" si="33"/>
        <v>2000.073282729777</v>
      </c>
      <c r="Y147" s="41">
        <f t="shared" si="33"/>
        <v>-2995.6061695277326</v>
      </c>
      <c r="Z147" s="41">
        <f t="shared" si="33"/>
        <v>-226.81934681970426</v>
      </c>
      <c r="AA147" s="41">
        <f t="shared" si="33"/>
        <v>75.844361797520563</v>
      </c>
      <c r="AB147" s="53"/>
      <c r="AC147" s="126">
        <f t="shared" si="75"/>
        <v>7.32827297761105E-2</v>
      </c>
      <c r="AD147" s="41" t="str">
        <f t="shared" si="34"/>
        <v/>
      </c>
      <c r="AE147" s="41">
        <f t="shared" si="34"/>
        <v>466.00097620784652</v>
      </c>
      <c r="AF147" s="41" t="str">
        <f t="shared" si="34"/>
        <v/>
      </c>
      <c r="AG147" s="41" t="str">
        <f t="shared" si="34"/>
        <v/>
      </c>
      <c r="AH147" s="41" t="str">
        <f t="shared" si="34"/>
        <v/>
      </c>
      <c r="AI147" s="41" t="str">
        <f t="shared" si="34"/>
        <v/>
      </c>
      <c r="AJ147" s="112" t="str">
        <f t="shared" si="34"/>
        <v/>
      </c>
      <c r="AK147" s="126" t="str">
        <f t="shared" si="76"/>
        <v/>
      </c>
      <c r="AL147" s="41" t="str">
        <f t="shared" si="35"/>
        <v/>
      </c>
      <c r="AM147" s="41" t="str">
        <f t="shared" si="35"/>
        <v/>
      </c>
      <c r="AN147" s="41" t="str">
        <f t="shared" si="35"/>
        <v/>
      </c>
      <c r="AO147" s="41" t="str">
        <f t="shared" si="35"/>
        <v/>
      </c>
      <c r="AP147" s="41" t="str">
        <f t="shared" si="35"/>
        <v/>
      </c>
      <c r="AQ147" s="41" t="str">
        <f t="shared" si="35"/>
        <v/>
      </c>
      <c r="AR147" s="112" t="str">
        <f t="shared" si="35"/>
        <v/>
      </c>
      <c r="AS147" s="123" t="str">
        <f t="shared" si="77"/>
        <v/>
      </c>
      <c r="AT147" s="41" t="str">
        <f t="shared" si="36"/>
        <v/>
      </c>
      <c r="AU147" s="41" t="str">
        <f t="shared" si="36"/>
        <v/>
      </c>
      <c r="AV147" s="41" t="str">
        <f t="shared" si="36"/>
        <v/>
      </c>
      <c r="AW147" s="41" t="str">
        <f t="shared" si="36"/>
        <v/>
      </c>
      <c r="AX147" s="41" t="str">
        <f t="shared" si="36"/>
        <v/>
      </c>
      <c r="AY147" s="41" t="str">
        <f t="shared" si="36"/>
        <v/>
      </c>
      <c r="AZ147" s="41" t="str">
        <f t="shared" si="36"/>
        <v/>
      </c>
      <c r="BA147" s="53"/>
      <c r="BB147" s="147" cm="1">
        <f t="array" ref="BB147:BC147">IFERROR(_xlfn._xlws.SORT(_xlfn.UNIQUE(_xlfn._xlws.FILTER($AC147:$AZ147,ISNUMBER($AC147:$AZ147)),TRUE),,,TRUE),"")</f>
        <v>7.32827297761105E-2</v>
      </c>
      <c r="BC147" s="51">
        <v>466.00097620784652</v>
      </c>
      <c r="BD147" s="51"/>
      <c r="BE147" s="51"/>
      <c r="BF147" s="51"/>
      <c r="BG147" s="51"/>
      <c r="BH147" s="51"/>
      <c r="BI147" s="51"/>
      <c r="BJ147" s="51">
        <f t="shared" si="78"/>
        <v>692.86263283131416</v>
      </c>
      <c r="BK147" s="51">
        <f t="shared" si="37"/>
        <v>692.86263283131416</v>
      </c>
      <c r="BL147" s="51" t="str">
        <f t="shared" si="37"/>
        <v/>
      </c>
      <c r="BM147" s="51" t="str">
        <f t="shared" si="37"/>
        <v/>
      </c>
      <c r="BN147" s="51" t="str">
        <f t="shared" si="37"/>
        <v/>
      </c>
      <c r="BO147" s="51" t="str">
        <f t="shared" si="37"/>
        <v/>
      </c>
      <c r="BP147" s="51" t="str">
        <f t="shared" si="37"/>
        <v/>
      </c>
      <c r="BQ147" s="148" t="str">
        <f t="shared" si="37"/>
        <v/>
      </c>
      <c r="BR147" s="170">
        <f t="shared" si="53"/>
        <v>2</v>
      </c>
      <c r="BS147" s="172">
        <f t="shared" si="54"/>
        <v>465.92769347807041</v>
      </c>
      <c r="BT147" s="172">
        <f t="shared" si="38"/>
        <v>0</v>
      </c>
      <c r="BU147" s="172">
        <f t="shared" si="38"/>
        <v>0</v>
      </c>
      <c r="BV147" s="172">
        <f t="shared" si="38"/>
        <v>0</v>
      </c>
      <c r="BW147" s="172">
        <f t="shared" si="38"/>
        <v>0</v>
      </c>
      <c r="BX147" s="172">
        <f t="shared" si="38"/>
        <v>0</v>
      </c>
      <c r="BY147" s="173">
        <f t="shared" si="38"/>
        <v>0</v>
      </c>
      <c r="BZ147" s="123" cm="1">
        <f t="array" ref="BZ147">IF(ISEVEN(BR147),SUM(BS147:BY147),SUM(ABS(BS147:BY147)))</f>
        <v>465.92769347807041</v>
      </c>
      <c r="CA147" s="112">
        <f t="shared" si="39"/>
        <v>13545.531034700245</v>
      </c>
      <c r="CB147" s="126">
        <f t="shared" si="55"/>
        <v>233.03712946881132</v>
      </c>
      <c r="CC147" s="41">
        <f t="shared" si="40"/>
        <v>0</v>
      </c>
      <c r="CD147" s="41">
        <f t="shared" si="40"/>
        <v>0</v>
      </c>
      <c r="CE147" s="41">
        <f t="shared" si="40"/>
        <v>0</v>
      </c>
      <c r="CF147" s="41">
        <f t="shared" si="40"/>
        <v>0</v>
      </c>
      <c r="CG147" s="41">
        <f t="shared" si="40"/>
        <v>0</v>
      </c>
      <c r="CH147" s="112">
        <f t="shared" si="40"/>
        <v>0</v>
      </c>
      <c r="CI147" s="196">
        <f t="shared" si="56"/>
        <v>233.03712946881132</v>
      </c>
      <c r="CJ147" s="2">
        <f t="shared" si="57"/>
        <v>692.86263283131416</v>
      </c>
      <c r="CK147" s="200">
        <f t="shared" ref="CK147" si="87">(CI147-xc)*COS(RADIANS(p)) + (CJ147-yc)*SIN(RADIANS(p))</f>
        <v>548.24739056065084</v>
      </c>
      <c r="CL147" s="201">
        <f t="shared" ref="CL147:CL178" si="88">-(CI147-xc)*SIN(RADIANS(p)) +(CJ147-yc)*COS(RADIANS(p))</f>
        <v>483.51807663048254</v>
      </c>
      <c r="CN147" s="126">
        <f t="shared" ref="CN147:CN178" si="89">+C147-yc</f>
        <v>692.86263283131416</v>
      </c>
      <c r="CO147" s="50">
        <f t="shared" si="61"/>
        <v>4.1918814827852351E-3</v>
      </c>
      <c r="CP147" s="40">
        <f t="shared" si="44"/>
        <v>25.5</v>
      </c>
      <c r="CQ147" s="41">
        <f t="shared" si="62"/>
        <v>345411.04138485627</v>
      </c>
      <c r="CR147" s="41">
        <f t="shared" ref="CR147:CR177" si="90">+CQ147*COS(RADIANS(p))</f>
        <v>299134.73658692365</v>
      </c>
      <c r="CS147" s="41">
        <f t="shared" ref="CS147:CS177" si="91">+CQ147*SIN(RADIANS(p))</f>
        <v>172705.52069242811</v>
      </c>
      <c r="CT147" s="41">
        <f t="shared" si="65"/>
        <v>144637052.48787537</v>
      </c>
      <c r="CU147" s="112">
        <f t="shared" si="66"/>
        <v>94685351.055042192</v>
      </c>
      <c r="CW147" s="21">
        <v>4</v>
      </c>
      <c r="CX147" s="41">
        <v>32</v>
      </c>
      <c r="CY147" s="41">
        <v>558.99346400575246</v>
      </c>
      <c r="CZ147" s="51">
        <f t="shared" ref="CZ147" si="92">CY147-yc</f>
        <v>558.99346400575246</v>
      </c>
      <c r="DA147" s="50">
        <f t="shared" si="68"/>
        <v>3.8879700826836257E-3</v>
      </c>
      <c r="DB147" s="40">
        <f t="shared" si="46"/>
        <v>777.59401653672512</v>
      </c>
      <c r="DC147" s="40">
        <f t="shared" si="47"/>
        <v>25.5</v>
      </c>
      <c r="DD147" s="51">
        <f t="shared" si="48"/>
        <v>374.5</v>
      </c>
      <c r="DE147" s="39">
        <f t="shared" si="69"/>
        <v>301190.77088496066</v>
      </c>
      <c r="DF147" s="41">
        <v>200</v>
      </c>
      <c r="DG147" s="51">
        <v>530</v>
      </c>
      <c r="DH147" s="41">
        <f t="shared" ref="DH147:DH164" si="93">+DE147*COS(RADIANS(p))</f>
        <v>260838.85897179443</v>
      </c>
      <c r="DI147" s="41">
        <f t="shared" ref="DI147:DI164" si="94">+DE147*SIN(RADIANS(p))</f>
        <v>150595.3854424803</v>
      </c>
      <c r="DJ147" s="41">
        <f t="shared" si="51"/>
        <v>138244595.25505105</v>
      </c>
      <c r="DK147" s="112">
        <f t="shared" si="52"/>
        <v>30119077.088496059</v>
      </c>
    </row>
    <row r="148" spans="2:115" x14ac:dyDescent="0.25">
      <c r="B148" s="129">
        <v>5</v>
      </c>
      <c r="C148" s="114">
        <f>+$D$77-(B148-0.5)*$G$136</f>
        <v>663.7904587057858</v>
      </c>
      <c r="D148" s="41">
        <f t="shared" si="72"/>
        <v>-50.28119994212831</v>
      </c>
      <c r="E148" s="41">
        <f t="shared" si="72"/>
        <v>664.55871123476504</v>
      </c>
      <c r="F148" s="41">
        <f t="shared" si="72"/>
        <v>482.78580376514793</v>
      </c>
      <c r="G148" s="41">
        <f t="shared" si="72"/>
        <v>1019.7205460579087</v>
      </c>
      <c r="H148" s="41">
        <f t="shared" si="72"/>
        <v>2349.7188000578722</v>
      </c>
      <c r="I148" s="41">
        <f t="shared" si="72"/>
        <v>-5619.1581461736441</v>
      </c>
      <c r="J148" s="41">
        <f t="shared" si="72"/>
        <v>-1249.2650038037291</v>
      </c>
      <c r="K148" s="121">
        <f t="shared" si="72"/>
        <v>-663.99631135050925</v>
      </c>
      <c r="L148" s="126">
        <f t="shared" si="73"/>
        <v>349.7188000578721</v>
      </c>
      <c r="M148" s="41">
        <f t="shared" si="32"/>
        <v>-2067.4920963341092</v>
      </c>
      <c r="N148" s="41">
        <f t="shared" si="32"/>
        <v>-556.4446807761783</v>
      </c>
      <c r="O148" s="41">
        <f t="shared" si="32"/>
        <v>287.66973848903137</v>
      </c>
      <c r="P148" s="41">
        <f t="shared" si="32"/>
        <v>1949.7188000578719</v>
      </c>
      <c r="Q148" s="41">
        <f t="shared" si="32"/>
        <v>-4799.5429039029841</v>
      </c>
      <c r="R148" s="41">
        <f t="shared" si="32"/>
        <v>-1018.3248961278791</v>
      </c>
      <c r="S148" s="112">
        <f t="shared" si="32"/>
        <v>-444.38106907984576</v>
      </c>
      <c r="T148" s="123">
        <f t="shared" si="74"/>
        <v>349.7188000578717</v>
      </c>
      <c r="U148" s="41">
        <f t="shared" si="33"/>
        <v>-155.05653103589728</v>
      </c>
      <c r="V148" s="41">
        <f t="shared" si="33"/>
        <v>251.84569608929786</v>
      </c>
      <c r="W148" s="41">
        <f t="shared" si="33"/>
        <v>800.10530378724582</v>
      </c>
      <c r="X148" s="41">
        <f t="shared" si="33"/>
        <v>1949.7188000578724</v>
      </c>
      <c r="Y148" s="41">
        <f t="shared" si="33"/>
        <v>-2887.1073386047715</v>
      </c>
      <c r="Z148" s="41">
        <f t="shared" si="33"/>
        <v>-210.03451926240282</v>
      </c>
      <c r="AA148" s="41">
        <f t="shared" si="33"/>
        <v>68.054496218368243</v>
      </c>
      <c r="AB148" s="53"/>
      <c r="AC148" s="126">
        <f t="shared" si="75"/>
        <v>-50.28119994212831</v>
      </c>
      <c r="AD148" s="41" t="str">
        <f t="shared" si="34"/>
        <v/>
      </c>
      <c r="AE148" s="41">
        <f t="shared" si="34"/>
        <v>482.78580376514793</v>
      </c>
      <c r="AF148" s="41" t="str">
        <f t="shared" si="34"/>
        <v/>
      </c>
      <c r="AG148" s="41" t="str">
        <f t="shared" si="34"/>
        <v/>
      </c>
      <c r="AH148" s="41" t="str">
        <f t="shared" si="34"/>
        <v/>
      </c>
      <c r="AI148" s="41" t="str">
        <f t="shared" si="34"/>
        <v/>
      </c>
      <c r="AJ148" s="112" t="str">
        <f t="shared" si="34"/>
        <v/>
      </c>
      <c r="AK148" s="126" t="str">
        <f t="shared" si="76"/>
        <v/>
      </c>
      <c r="AL148" s="41" t="str">
        <f t="shared" si="35"/>
        <v/>
      </c>
      <c r="AM148" s="41" t="str">
        <f t="shared" si="35"/>
        <v/>
      </c>
      <c r="AN148" s="41" t="str">
        <f t="shared" si="35"/>
        <v/>
      </c>
      <c r="AO148" s="41" t="str">
        <f t="shared" si="35"/>
        <v/>
      </c>
      <c r="AP148" s="41" t="str">
        <f t="shared" si="35"/>
        <v/>
      </c>
      <c r="AQ148" s="41" t="str">
        <f t="shared" si="35"/>
        <v/>
      </c>
      <c r="AR148" s="112" t="str">
        <f t="shared" si="35"/>
        <v/>
      </c>
      <c r="AS148" s="123" t="str">
        <f t="shared" si="77"/>
        <v/>
      </c>
      <c r="AT148" s="41" t="str">
        <f t="shared" si="36"/>
        <v/>
      </c>
      <c r="AU148" s="41" t="str">
        <f t="shared" si="36"/>
        <v/>
      </c>
      <c r="AV148" s="41" t="str">
        <f t="shared" si="36"/>
        <v/>
      </c>
      <c r="AW148" s="41" t="str">
        <f t="shared" si="36"/>
        <v/>
      </c>
      <c r="AX148" s="41" t="str">
        <f t="shared" si="36"/>
        <v/>
      </c>
      <c r="AY148" s="41" t="str">
        <f t="shared" si="36"/>
        <v/>
      </c>
      <c r="AZ148" s="41" t="str">
        <f t="shared" si="36"/>
        <v/>
      </c>
      <c r="BA148" s="53"/>
      <c r="BB148" s="147" cm="1">
        <f t="array" ref="BB148:BC148">IFERROR(_xlfn._xlws.SORT(_xlfn.UNIQUE(_xlfn._xlws.FILTER($AC148:$AZ148,ISNUMBER($AC148:$AZ148)),TRUE),,,TRUE),"")</f>
        <v>-50.28119994212831</v>
      </c>
      <c r="BC148" s="51">
        <v>482.78580376514793</v>
      </c>
      <c r="BD148" s="51"/>
      <c r="BE148" s="51"/>
      <c r="BF148" s="51"/>
      <c r="BG148" s="51"/>
      <c r="BH148" s="51"/>
      <c r="BI148" s="51"/>
      <c r="BJ148" s="51">
        <f t="shared" si="78"/>
        <v>663.7904587057858</v>
      </c>
      <c r="BK148" s="51">
        <f t="shared" si="37"/>
        <v>663.7904587057858</v>
      </c>
      <c r="BL148" s="51" t="str">
        <f t="shared" si="37"/>
        <v/>
      </c>
      <c r="BM148" s="51" t="str">
        <f t="shared" si="37"/>
        <v/>
      </c>
      <c r="BN148" s="51" t="str">
        <f t="shared" si="37"/>
        <v/>
      </c>
      <c r="BO148" s="51" t="str">
        <f t="shared" si="37"/>
        <v/>
      </c>
      <c r="BP148" s="51" t="str">
        <f t="shared" si="37"/>
        <v/>
      </c>
      <c r="BQ148" s="148" t="str">
        <f t="shared" si="37"/>
        <v/>
      </c>
      <c r="BR148" s="170">
        <f t="shared" si="53"/>
        <v>2</v>
      </c>
      <c r="BS148" s="172">
        <f t="shared" si="54"/>
        <v>533.06700370727629</v>
      </c>
      <c r="BT148" s="172">
        <f t="shared" si="38"/>
        <v>0</v>
      </c>
      <c r="BU148" s="172">
        <f t="shared" si="38"/>
        <v>0</v>
      </c>
      <c r="BV148" s="172">
        <f t="shared" si="38"/>
        <v>0</v>
      </c>
      <c r="BW148" s="172">
        <f t="shared" si="38"/>
        <v>0</v>
      </c>
      <c r="BX148" s="172">
        <f t="shared" si="38"/>
        <v>0</v>
      </c>
      <c r="BY148" s="173">
        <f t="shared" si="38"/>
        <v>0</v>
      </c>
      <c r="BZ148" s="123" cm="1">
        <f t="array" ref="BZ148">IF(ISEVEN(BR148),SUM(BS148:BY148),SUM(ABS(BS148:BY148)))</f>
        <v>533.06700370727629</v>
      </c>
      <c r="CA148" s="112">
        <f t="shared" si="39"/>
        <v>15497.416752351583</v>
      </c>
      <c r="CB148" s="126">
        <f t="shared" si="55"/>
        <v>216.25230191150985</v>
      </c>
      <c r="CC148" s="41">
        <f t="shared" si="40"/>
        <v>0</v>
      </c>
      <c r="CD148" s="41">
        <f t="shared" si="40"/>
        <v>0</v>
      </c>
      <c r="CE148" s="41">
        <f t="shared" si="40"/>
        <v>0</v>
      </c>
      <c r="CF148" s="41">
        <f t="shared" si="40"/>
        <v>0</v>
      </c>
      <c r="CG148" s="41">
        <f t="shared" si="40"/>
        <v>0</v>
      </c>
      <c r="CH148" s="112">
        <f t="shared" si="40"/>
        <v>0</v>
      </c>
      <c r="CI148" s="196">
        <f t="shared" si="56"/>
        <v>216.25230191150985</v>
      </c>
      <c r="CJ148" s="2">
        <f t="shared" si="57"/>
        <v>663.7904587057858</v>
      </c>
      <c r="CK148" s="200">
        <f t="shared" ref="CK148" si="95">(CI148-xc)*COS(RADIANS(p)) + (CJ148-yc)*SIN(RADIANS(p))</f>
        <v>519.17521643512248</v>
      </c>
      <c r="CL148" s="201">
        <f t="shared" ref="CL148:CL179" si="96">-(CI148-xc)*SIN(RADIANS(p)) +(CJ148-yc)*COS(RADIANS(p))</f>
        <v>466.73324907318107</v>
      </c>
      <c r="CN148" s="126">
        <f t="shared" ref="CN148:CN179" si="97">+C148-yc</f>
        <v>663.7904587057858</v>
      </c>
      <c r="CO148" s="50">
        <f t="shared" si="61"/>
        <v>4.125881482785235E-3</v>
      </c>
      <c r="CP148" s="40">
        <f t="shared" si="44"/>
        <v>25.5</v>
      </c>
      <c r="CQ148" s="41">
        <f t="shared" si="62"/>
        <v>395184.12718496536</v>
      </c>
      <c r="CR148" s="41">
        <f t="shared" ref="CR148:CR178" si="98">+CQ148*COS(RADIANS(p))</f>
        <v>342239.49331456062</v>
      </c>
      <c r="CS148" s="41">
        <f t="shared" ref="CS148:CS178" si="99">+CQ148*SIN(RADIANS(p))</f>
        <v>197592.06359248265</v>
      </c>
      <c r="CT148" s="41">
        <f t="shared" si="65"/>
        <v>159734550.6758641</v>
      </c>
      <c r="CU148" s="112">
        <f t="shared" si="66"/>
        <v>102584902.38148966</v>
      </c>
      <c r="CW148" s="21">
        <v>5</v>
      </c>
      <c r="CX148" s="41">
        <v>32</v>
      </c>
      <c r="CY148" s="41">
        <v>658.99346400575246</v>
      </c>
      <c r="CZ148" s="51">
        <f t="shared" ref="CZ148" si="100">CY148-yc</f>
        <v>658.99346400575246</v>
      </c>
      <c r="DA148" s="50">
        <f t="shared" si="68"/>
        <v>4.1149912876166459E-3</v>
      </c>
      <c r="DB148" s="40">
        <f t="shared" si="46"/>
        <v>822.99825752332913</v>
      </c>
      <c r="DC148" s="40">
        <f t="shared" si="47"/>
        <v>25.5</v>
      </c>
      <c r="DD148" s="51">
        <f t="shared" si="48"/>
        <v>374.5</v>
      </c>
      <c r="DE148" s="39">
        <f t="shared" si="69"/>
        <v>301190.77088496066</v>
      </c>
      <c r="DF148" s="41">
        <v>400</v>
      </c>
      <c r="DG148" s="51">
        <v>530</v>
      </c>
      <c r="DH148" s="41">
        <f t="shared" ref="DH148:DH165" si="101">+DE148*COS(RADIANS(p))</f>
        <v>260838.85897179443</v>
      </c>
      <c r="DI148" s="41">
        <f t="shared" ref="DI148:DI165" si="102">+DE148*SIN(RADIANS(p))</f>
        <v>150595.3854424803</v>
      </c>
      <c r="DJ148" s="41">
        <f t="shared" si="51"/>
        <v>138244595.25505105</v>
      </c>
      <c r="DK148" s="112">
        <f t="shared" si="52"/>
        <v>60238154.176992118</v>
      </c>
    </row>
    <row r="149" spans="2:115" x14ac:dyDescent="0.25">
      <c r="B149" s="129">
        <v>6</v>
      </c>
      <c r="C149" s="114">
        <f>+$D$77-(B149-0.5)*$G$136</f>
        <v>634.71828458025743</v>
      </c>
      <c r="D149" s="41">
        <f t="shared" si="72"/>
        <v>-100.63568261403273</v>
      </c>
      <c r="E149" s="41">
        <f t="shared" si="72"/>
        <v>773.05754215772561</v>
      </c>
      <c r="F149" s="41">
        <f t="shared" si="72"/>
        <v>499.57063132244946</v>
      </c>
      <c r="G149" s="41">
        <f t="shared" si="72"/>
        <v>1011.9306804787564</v>
      </c>
      <c r="H149" s="41">
        <f t="shared" si="72"/>
        <v>2299.3643173859673</v>
      </c>
      <c r="I149" s="41">
        <f t="shared" si="72"/>
        <v>-5510.659315250683</v>
      </c>
      <c r="J149" s="41">
        <f t="shared" si="72"/>
        <v>-1232.4801762464276</v>
      </c>
      <c r="K149" s="121">
        <f t="shared" si="72"/>
        <v>-671.78617692966156</v>
      </c>
      <c r="L149" s="126">
        <f t="shared" si="73"/>
        <v>299.36431738596752</v>
      </c>
      <c r="M149" s="41">
        <f t="shared" si="32"/>
        <v>-1958.9932654111483</v>
      </c>
      <c r="N149" s="41">
        <f t="shared" si="32"/>
        <v>-539.65985321887683</v>
      </c>
      <c r="O149" s="41">
        <f t="shared" si="32"/>
        <v>279.87987290987905</v>
      </c>
      <c r="P149" s="41">
        <f t="shared" si="32"/>
        <v>1899.3643173859673</v>
      </c>
      <c r="Q149" s="41">
        <f t="shared" si="32"/>
        <v>-4691.044072980023</v>
      </c>
      <c r="R149" s="41">
        <f t="shared" si="32"/>
        <v>-1001.5400685705775</v>
      </c>
      <c r="S149" s="112">
        <f t="shared" si="32"/>
        <v>-452.17093465899808</v>
      </c>
      <c r="T149" s="123">
        <f t="shared" si="74"/>
        <v>299.3643173859673</v>
      </c>
      <c r="U149" s="41">
        <f t="shared" si="33"/>
        <v>-46.557700112936224</v>
      </c>
      <c r="V149" s="41">
        <f t="shared" si="33"/>
        <v>268.63052364659933</v>
      </c>
      <c r="W149" s="41">
        <f t="shared" si="33"/>
        <v>792.31543820809338</v>
      </c>
      <c r="X149" s="41">
        <f t="shared" si="33"/>
        <v>1899.3643173859682</v>
      </c>
      <c r="Y149" s="41">
        <f t="shared" si="33"/>
        <v>-2778.6085076818104</v>
      </c>
      <c r="Z149" s="41">
        <f t="shared" si="33"/>
        <v>-193.24969170510136</v>
      </c>
      <c r="AA149" s="41">
        <f t="shared" si="33"/>
        <v>60.264630639215937</v>
      </c>
      <c r="AB149" s="53"/>
      <c r="AC149" s="126">
        <f t="shared" si="75"/>
        <v>-100.63568261403273</v>
      </c>
      <c r="AD149" s="41" t="str">
        <f t="shared" si="34"/>
        <v/>
      </c>
      <c r="AE149" s="41">
        <f t="shared" si="34"/>
        <v>499.57063132244946</v>
      </c>
      <c r="AF149" s="41" t="str">
        <f t="shared" si="34"/>
        <v/>
      </c>
      <c r="AG149" s="41" t="str">
        <f t="shared" si="34"/>
        <v/>
      </c>
      <c r="AH149" s="41" t="str">
        <f t="shared" si="34"/>
        <v/>
      </c>
      <c r="AI149" s="41" t="str">
        <f t="shared" si="34"/>
        <v/>
      </c>
      <c r="AJ149" s="112" t="str">
        <f t="shared" si="34"/>
        <v/>
      </c>
      <c r="AK149" s="126" t="str">
        <f t="shared" si="76"/>
        <v/>
      </c>
      <c r="AL149" s="41" t="str">
        <f t="shared" si="35"/>
        <v/>
      </c>
      <c r="AM149" s="41" t="str">
        <f t="shared" si="35"/>
        <v/>
      </c>
      <c r="AN149" s="41" t="str">
        <f t="shared" si="35"/>
        <v/>
      </c>
      <c r="AO149" s="41" t="str">
        <f t="shared" si="35"/>
        <v/>
      </c>
      <c r="AP149" s="41" t="str">
        <f t="shared" si="35"/>
        <v/>
      </c>
      <c r="AQ149" s="41" t="str">
        <f t="shared" si="35"/>
        <v/>
      </c>
      <c r="AR149" s="112" t="str">
        <f t="shared" si="35"/>
        <v/>
      </c>
      <c r="AS149" s="123" t="str">
        <f t="shared" si="77"/>
        <v/>
      </c>
      <c r="AT149" s="41" t="str">
        <f t="shared" si="36"/>
        <v/>
      </c>
      <c r="AU149" s="41" t="str">
        <f t="shared" si="36"/>
        <v/>
      </c>
      <c r="AV149" s="41" t="str">
        <f t="shared" si="36"/>
        <v/>
      </c>
      <c r="AW149" s="41" t="str">
        <f t="shared" si="36"/>
        <v/>
      </c>
      <c r="AX149" s="41" t="str">
        <f t="shared" si="36"/>
        <v/>
      </c>
      <c r="AY149" s="41" t="str">
        <f t="shared" si="36"/>
        <v/>
      </c>
      <c r="AZ149" s="41" t="str">
        <f t="shared" si="36"/>
        <v/>
      </c>
      <c r="BA149" s="53"/>
      <c r="BB149" s="147" cm="1">
        <f t="array" ref="BB149:BC149">IFERROR(_xlfn._xlws.SORT(_xlfn.UNIQUE(_xlfn._xlws.FILTER($AC149:$AZ149,ISNUMBER($AC149:$AZ149)),TRUE),,,TRUE),"")</f>
        <v>-100.63568261403273</v>
      </c>
      <c r="BC149" s="51">
        <v>499.57063132244946</v>
      </c>
      <c r="BD149" s="51"/>
      <c r="BE149" s="51"/>
      <c r="BF149" s="51"/>
      <c r="BG149" s="51"/>
      <c r="BH149" s="51"/>
      <c r="BI149" s="51"/>
      <c r="BJ149" s="51">
        <f t="shared" si="78"/>
        <v>634.71828458025743</v>
      </c>
      <c r="BK149" s="51">
        <f t="shared" si="37"/>
        <v>634.71828458025743</v>
      </c>
      <c r="BL149" s="51" t="str">
        <f t="shared" si="37"/>
        <v/>
      </c>
      <c r="BM149" s="51" t="str">
        <f t="shared" si="37"/>
        <v/>
      </c>
      <c r="BN149" s="51" t="str">
        <f t="shared" si="37"/>
        <v/>
      </c>
      <c r="BO149" s="51" t="str">
        <f t="shared" si="37"/>
        <v/>
      </c>
      <c r="BP149" s="51" t="str">
        <f t="shared" si="37"/>
        <v/>
      </c>
      <c r="BQ149" s="148" t="str">
        <f t="shared" si="37"/>
        <v/>
      </c>
      <c r="BR149" s="170">
        <f t="shared" si="53"/>
        <v>2</v>
      </c>
      <c r="BS149" s="172">
        <f t="shared" si="54"/>
        <v>600.20631393648216</v>
      </c>
      <c r="BT149" s="172">
        <f t="shared" si="38"/>
        <v>0</v>
      </c>
      <c r="BU149" s="172">
        <f t="shared" si="38"/>
        <v>0</v>
      </c>
      <c r="BV149" s="172">
        <f t="shared" si="38"/>
        <v>0</v>
      </c>
      <c r="BW149" s="172">
        <f t="shared" si="38"/>
        <v>0</v>
      </c>
      <c r="BX149" s="172">
        <f t="shared" si="38"/>
        <v>0</v>
      </c>
      <c r="BY149" s="173">
        <f t="shared" si="38"/>
        <v>0</v>
      </c>
      <c r="BZ149" s="123" cm="1">
        <f t="array" ref="BZ149">IF(ISEVEN(BR149),SUM(BS149:BY149),SUM(ABS(BS149:BY149)))</f>
        <v>600.20631393648216</v>
      </c>
      <c r="CA149" s="112">
        <f t="shared" si="39"/>
        <v>17449.30247000292</v>
      </c>
      <c r="CB149" s="126">
        <f t="shared" si="55"/>
        <v>199.46747435420835</v>
      </c>
      <c r="CC149" s="41">
        <f t="shared" si="40"/>
        <v>0</v>
      </c>
      <c r="CD149" s="41">
        <f t="shared" si="40"/>
        <v>0</v>
      </c>
      <c r="CE149" s="41">
        <f t="shared" si="40"/>
        <v>0</v>
      </c>
      <c r="CF149" s="41">
        <f t="shared" si="40"/>
        <v>0</v>
      </c>
      <c r="CG149" s="41">
        <f t="shared" si="40"/>
        <v>0</v>
      </c>
      <c r="CH149" s="112">
        <f t="shared" si="40"/>
        <v>0</v>
      </c>
      <c r="CI149" s="196">
        <f t="shared" si="56"/>
        <v>199.46747435420835</v>
      </c>
      <c r="CJ149" s="2">
        <f t="shared" si="57"/>
        <v>634.71828458025743</v>
      </c>
      <c r="CK149" s="200">
        <f t="shared" ref="CK149" si="103">(CI149-xc)*COS(RADIANS(p)) + (CJ149-yc)*SIN(RADIANS(p))</f>
        <v>490.10304230959412</v>
      </c>
      <c r="CL149" s="201">
        <f t="shared" ref="CL149:CL180" si="104">-(CI149-xc)*SIN(RADIANS(p)) +(CJ149-yc)*COS(RADIANS(p))</f>
        <v>449.9484215158796</v>
      </c>
      <c r="CN149" s="126">
        <f t="shared" ref="CN149:CN180" si="105">+C149-yc</f>
        <v>634.71828458025743</v>
      </c>
      <c r="CO149" s="50">
        <f t="shared" si="61"/>
        <v>4.059881482785235E-3</v>
      </c>
      <c r="CP149" s="40">
        <f t="shared" si="44"/>
        <v>25.5</v>
      </c>
      <c r="CQ149" s="41">
        <f t="shared" si="62"/>
        <v>444957.21298507444</v>
      </c>
      <c r="CR149" s="41">
        <f t="shared" ref="CR149:CR179" si="106">+CQ149*COS(RADIANS(p))</f>
        <v>385344.25004219759</v>
      </c>
      <c r="CS149" s="41">
        <f t="shared" ref="CS149:CS179" si="107">+CQ149*SIN(RADIANS(p))</f>
        <v>222478.60649253719</v>
      </c>
      <c r="CT149" s="41">
        <f t="shared" si="65"/>
        <v>173385037.04670721</v>
      </c>
      <c r="CU149" s="112">
        <f t="shared" si="66"/>
        <v>109037441.89079149</v>
      </c>
      <c r="CW149" s="21">
        <v>6</v>
      </c>
      <c r="CX149" s="41">
        <v>32</v>
      </c>
      <c r="CY149" s="41">
        <v>-658.99346400575246</v>
      </c>
      <c r="CZ149" s="51">
        <f t="shared" ref="CZ149" si="108">CY149-yc</f>
        <v>-658.99346400575246</v>
      </c>
      <c r="DA149" s="50">
        <f t="shared" si="68"/>
        <v>1.1228814827852348E-3</v>
      </c>
      <c r="DB149" s="40">
        <f t="shared" si="46"/>
        <v>224.57629655704696</v>
      </c>
      <c r="DC149" s="40">
        <f t="shared" si="47"/>
        <v>20.595477305588439</v>
      </c>
      <c r="DD149" s="51">
        <f t="shared" si="48"/>
        <v>203.98081925145851</v>
      </c>
      <c r="DE149" s="39">
        <f t="shared" si="69"/>
        <v>164051.10866780404</v>
      </c>
      <c r="DF149" s="41">
        <v>-400</v>
      </c>
      <c r="DG149" s="51">
        <v>-530</v>
      </c>
      <c r="DH149" s="41">
        <f t="shared" ref="DH149:DH166" si="109">+DE149*COS(RADIANS(p))</f>
        <v>142072.42762531983</v>
      </c>
      <c r="DI149" s="41">
        <f t="shared" ref="DI149:DI166" si="110">+DE149*SIN(RADIANS(p))</f>
        <v>82025.554333902008</v>
      </c>
      <c r="DJ149" s="41">
        <f t="shared" si="51"/>
        <v>-75298386.641419515</v>
      </c>
      <c r="DK149" s="112">
        <f t="shared" si="52"/>
        <v>-32810221.733560804</v>
      </c>
    </row>
    <row r="150" spans="2:115" x14ac:dyDescent="0.25">
      <c r="B150" s="129">
        <v>7</v>
      </c>
      <c r="C150" s="114">
        <f>+$D$77-(B150-0.5)*$G$136</f>
        <v>605.64611045472918</v>
      </c>
      <c r="D150" s="41">
        <f t="shared" si="72"/>
        <v>-150.99016528593694</v>
      </c>
      <c r="E150" s="41">
        <f t="shared" si="72"/>
        <v>881.55637308068628</v>
      </c>
      <c r="F150" s="41">
        <f t="shared" si="72"/>
        <v>516.35545887975081</v>
      </c>
      <c r="G150" s="41">
        <f t="shared" si="72"/>
        <v>1004.1408148996042</v>
      </c>
      <c r="H150" s="41">
        <f t="shared" si="72"/>
        <v>2249.0098347140638</v>
      </c>
      <c r="I150" s="41">
        <f t="shared" si="72"/>
        <v>-5402.1604843277228</v>
      </c>
      <c r="J150" s="41">
        <f t="shared" si="72"/>
        <v>-1215.6953486891261</v>
      </c>
      <c r="K150" s="121">
        <f t="shared" si="72"/>
        <v>-679.57604250881388</v>
      </c>
      <c r="L150" s="126">
        <f t="shared" si="73"/>
        <v>249.0098347140634</v>
      </c>
      <c r="M150" s="41">
        <f t="shared" si="32"/>
        <v>-1850.4944344881881</v>
      </c>
      <c r="N150" s="41">
        <f t="shared" si="32"/>
        <v>-522.87502566157548</v>
      </c>
      <c r="O150" s="41">
        <f t="shared" si="32"/>
        <v>272.09000733072679</v>
      </c>
      <c r="P150" s="41">
        <f t="shared" si="32"/>
        <v>1849.0098347140633</v>
      </c>
      <c r="Q150" s="41">
        <f t="shared" si="32"/>
        <v>-4582.5452420570628</v>
      </c>
      <c r="R150" s="41">
        <f t="shared" si="32"/>
        <v>-984.75524101327619</v>
      </c>
      <c r="S150" s="112">
        <f t="shared" si="32"/>
        <v>-459.9608002381504</v>
      </c>
      <c r="T150" s="123">
        <f t="shared" si="74"/>
        <v>249.00983471406317</v>
      </c>
      <c r="U150" s="41">
        <f t="shared" si="33"/>
        <v>61.941130810024433</v>
      </c>
      <c r="V150" s="41">
        <f t="shared" si="33"/>
        <v>285.41535120390074</v>
      </c>
      <c r="W150" s="41">
        <f t="shared" si="33"/>
        <v>784.52557262894118</v>
      </c>
      <c r="X150" s="41">
        <f t="shared" si="33"/>
        <v>1849.0098347140638</v>
      </c>
      <c r="Y150" s="41">
        <f t="shared" si="33"/>
        <v>-2670.1096767588497</v>
      </c>
      <c r="Z150" s="41">
        <f t="shared" si="33"/>
        <v>-176.46486414779994</v>
      </c>
      <c r="AA150" s="41">
        <f t="shared" si="33"/>
        <v>52.474765060063682</v>
      </c>
      <c r="AB150" s="53"/>
      <c r="AC150" s="126">
        <f t="shared" si="75"/>
        <v>-150.99016528593694</v>
      </c>
      <c r="AD150" s="41" t="str">
        <f t="shared" si="34"/>
        <v/>
      </c>
      <c r="AE150" s="41">
        <f t="shared" si="34"/>
        <v>516.35545887975081</v>
      </c>
      <c r="AF150" s="41" t="str">
        <f t="shared" si="34"/>
        <v/>
      </c>
      <c r="AG150" s="41" t="str">
        <f t="shared" si="34"/>
        <v/>
      </c>
      <c r="AH150" s="41" t="str">
        <f t="shared" si="34"/>
        <v/>
      </c>
      <c r="AI150" s="41" t="str">
        <f t="shared" si="34"/>
        <v/>
      </c>
      <c r="AJ150" s="112" t="str">
        <f t="shared" si="34"/>
        <v/>
      </c>
      <c r="AK150" s="126" t="str">
        <f t="shared" si="76"/>
        <v/>
      </c>
      <c r="AL150" s="41" t="str">
        <f t="shared" si="35"/>
        <v/>
      </c>
      <c r="AM150" s="41" t="str">
        <f t="shared" si="35"/>
        <v/>
      </c>
      <c r="AN150" s="41" t="str">
        <f t="shared" si="35"/>
        <v/>
      </c>
      <c r="AO150" s="41" t="str">
        <f t="shared" si="35"/>
        <v/>
      </c>
      <c r="AP150" s="41" t="str">
        <f t="shared" si="35"/>
        <v/>
      </c>
      <c r="AQ150" s="41" t="str">
        <f t="shared" si="35"/>
        <v/>
      </c>
      <c r="AR150" s="112" t="str">
        <f t="shared" si="35"/>
        <v/>
      </c>
      <c r="AS150" s="123" t="str">
        <f t="shared" si="77"/>
        <v/>
      </c>
      <c r="AT150" s="41" t="str">
        <f t="shared" si="36"/>
        <v/>
      </c>
      <c r="AU150" s="41" t="str">
        <f t="shared" si="36"/>
        <v/>
      </c>
      <c r="AV150" s="41" t="str">
        <f t="shared" si="36"/>
        <v/>
      </c>
      <c r="AW150" s="41" t="str">
        <f t="shared" si="36"/>
        <v/>
      </c>
      <c r="AX150" s="41" t="str">
        <f t="shared" si="36"/>
        <v/>
      </c>
      <c r="AY150" s="41" t="str">
        <f t="shared" si="36"/>
        <v/>
      </c>
      <c r="AZ150" s="41" t="str">
        <f t="shared" si="36"/>
        <v/>
      </c>
      <c r="BA150" s="53"/>
      <c r="BB150" s="147" cm="1">
        <f t="array" ref="BB150:BC150">IFERROR(_xlfn._xlws.SORT(_xlfn.UNIQUE(_xlfn._xlws.FILTER($AC150:$AZ150,ISNUMBER($AC150:$AZ150)),TRUE),,,TRUE),"")</f>
        <v>-150.99016528593694</v>
      </c>
      <c r="BC150" s="51">
        <v>516.35545887975081</v>
      </c>
      <c r="BD150" s="51"/>
      <c r="BE150" s="51"/>
      <c r="BF150" s="51"/>
      <c r="BG150" s="51"/>
      <c r="BH150" s="51"/>
      <c r="BI150" s="51"/>
      <c r="BJ150" s="51">
        <f t="shared" si="78"/>
        <v>605.64611045472918</v>
      </c>
      <c r="BK150" s="51">
        <f t="shared" si="37"/>
        <v>605.64611045472918</v>
      </c>
      <c r="BL150" s="51" t="str">
        <f t="shared" si="37"/>
        <v/>
      </c>
      <c r="BM150" s="51" t="str">
        <f t="shared" si="37"/>
        <v/>
      </c>
      <c r="BN150" s="51" t="str">
        <f t="shared" si="37"/>
        <v/>
      </c>
      <c r="BO150" s="51" t="str">
        <f t="shared" si="37"/>
        <v/>
      </c>
      <c r="BP150" s="51" t="str">
        <f t="shared" si="37"/>
        <v/>
      </c>
      <c r="BQ150" s="148" t="str">
        <f t="shared" si="37"/>
        <v/>
      </c>
      <c r="BR150" s="170">
        <f t="shared" si="53"/>
        <v>2</v>
      </c>
      <c r="BS150" s="172">
        <f t="shared" si="54"/>
        <v>667.3456241656877</v>
      </c>
      <c r="BT150" s="172">
        <f t="shared" si="38"/>
        <v>0</v>
      </c>
      <c r="BU150" s="172">
        <f t="shared" si="38"/>
        <v>0</v>
      </c>
      <c r="BV150" s="172">
        <f t="shared" si="38"/>
        <v>0</v>
      </c>
      <c r="BW150" s="172">
        <f t="shared" si="38"/>
        <v>0</v>
      </c>
      <c r="BX150" s="172">
        <f t="shared" si="38"/>
        <v>0</v>
      </c>
      <c r="BY150" s="173">
        <f t="shared" si="38"/>
        <v>0</v>
      </c>
      <c r="BZ150" s="123" cm="1">
        <f t="array" ref="BZ150">IF(ISEVEN(BR150),SUM(BS150:BY150),SUM(ABS(BS150:BY150)))</f>
        <v>667.3456241656877</v>
      </c>
      <c r="CA150" s="112">
        <f t="shared" si="39"/>
        <v>19401.188187654247</v>
      </c>
      <c r="CB150" s="126">
        <f t="shared" si="55"/>
        <v>182.68264679690691</v>
      </c>
      <c r="CC150" s="41">
        <f t="shared" si="40"/>
        <v>0</v>
      </c>
      <c r="CD150" s="41">
        <f t="shared" si="40"/>
        <v>0</v>
      </c>
      <c r="CE150" s="41">
        <f t="shared" si="40"/>
        <v>0</v>
      </c>
      <c r="CF150" s="41">
        <f t="shared" si="40"/>
        <v>0</v>
      </c>
      <c r="CG150" s="41">
        <f t="shared" si="40"/>
        <v>0</v>
      </c>
      <c r="CH150" s="112">
        <f t="shared" si="40"/>
        <v>0</v>
      </c>
      <c r="CI150" s="196">
        <f t="shared" si="56"/>
        <v>182.68264679690691</v>
      </c>
      <c r="CJ150" s="2">
        <f t="shared" si="57"/>
        <v>605.64611045472918</v>
      </c>
      <c r="CK150" s="200">
        <f t="shared" ref="CK150" si="111">(CI150-xc)*COS(RADIANS(p)) + (CJ150-yc)*SIN(RADIANS(p))</f>
        <v>461.03086818406587</v>
      </c>
      <c r="CL150" s="201">
        <f t="shared" ref="CL150:CL181" si="112">-(CI150-xc)*SIN(RADIANS(p)) +(CJ150-yc)*COS(RADIANS(p))</f>
        <v>433.16359395857813</v>
      </c>
      <c r="CN150" s="126">
        <f t="shared" ref="CN150:CN181" si="113">+C150-yc</f>
        <v>605.64611045472918</v>
      </c>
      <c r="CO150" s="50">
        <f t="shared" si="61"/>
        <v>3.9938814827852349E-3</v>
      </c>
      <c r="CP150" s="40">
        <f t="shared" si="44"/>
        <v>25.5</v>
      </c>
      <c r="CQ150" s="41">
        <f t="shared" si="62"/>
        <v>494730.29878518329</v>
      </c>
      <c r="CR150" s="41">
        <f t="shared" ref="CR150:CR180" si="114">+CQ150*COS(RADIANS(p))</f>
        <v>428449.00676983438</v>
      </c>
      <c r="CS150" s="41">
        <f t="shared" ref="CS150:CS180" si="115">+CQ150*SIN(RADIANS(p))</f>
        <v>247365.14939259161</v>
      </c>
      <c r="CT150" s="41">
        <f t="shared" si="65"/>
        <v>185588511.60040462</v>
      </c>
      <c r="CU150" s="112">
        <f t="shared" si="66"/>
        <v>114042969.58294767</v>
      </c>
      <c r="CW150" s="21">
        <v>7</v>
      </c>
      <c r="CX150" s="41">
        <v>32</v>
      </c>
      <c r="CY150" s="41">
        <v>-558.99346400575246</v>
      </c>
      <c r="CZ150" s="51">
        <f t="shared" ref="CZ150" si="116">CY150-yc</f>
        <v>-558.99346400575246</v>
      </c>
      <c r="DA150" s="50">
        <f t="shared" si="68"/>
        <v>1.3499026877182546E-3</v>
      </c>
      <c r="DB150" s="40">
        <f t="shared" si="46"/>
        <v>269.98053754365094</v>
      </c>
      <c r="DC150" s="40">
        <f t="shared" si="47"/>
        <v>22.805755964095823</v>
      </c>
      <c r="DD150" s="51">
        <f t="shared" si="48"/>
        <v>247.17478157955512</v>
      </c>
      <c r="DE150" s="39">
        <f t="shared" si="69"/>
        <v>198789.75435852597</v>
      </c>
      <c r="DF150" s="41">
        <v>-200</v>
      </c>
      <c r="DG150" s="51">
        <v>-530</v>
      </c>
      <c r="DH150" s="41">
        <f t="shared" ref="DH150:DH167" si="117">+DE150*COS(RADIANS(p))</f>
        <v>172156.97728655185</v>
      </c>
      <c r="DI150" s="41">
        <f t="shared" ref="DI150:DI167" si="118">+DE150*SIN(RADIANS(p))</f>
        <v>99394.87717926297</v>
      </c>
      <c r="DJ150" s="41">
        <f t="shared" si="51"/>
        <v>-91243197.961872473</v>
      </c>
      <c r="DK150" s="112">
        <f t="shared" si="52"/>
        <v>-19878975.435852595</v>
      </c>
    </row>
    <row r="151" spans="2:115" x14ac:dyDescent="0.25">
      <c r="B151" s="129">
        <v>8</v>
      </c>
      <c r="C151" s="114">
        <f>+$D$77-(B151-0.5)*$G$136</f>
        <v>576.57393632920082</v>
      </c>
      <c r="D151" s="41">
        <f t="shared" si="72"/>
        <v>-201.34464795784135</v>
      </c>
      <c r="E151" s="41">
        <f t="shared" si="72"/>
        <v>990.05520400364742</v>
      </c>
      <c r="F151" s="41">
        <f t="shared" si="72"/>
        <v>533.1402864370524</v>
      </c>
      <c r="G151" s="41">
        <f t="shared" si="72"/>
        <v>996.35094932045195</v>
      </c>
      <c r="H151" s="41">
        <f t="shared" si="72"/>
        <v>2198.6553520421589</v>
      </c>
      <c r="I151" s="41">
        <f t="shared" si="72"/>
        <v>-5293.6616534047616</v>
      </c>
      <c r="J151" s="41">
        <f t="shared" si="72"/>
        <v>-1198.9105211318247</v>
      </c>
      <c r="K151" s="121">
        <f t="shared" si="72"/>
        <v>-687.36590808796609</v>
      </c>
      <c r="L151" s="126">
        <f t="shared" si="73"/>
        <v>198.65535204215897</v>
      </c>
      <c r="M151" s="41">
        <f t="shared" si="32"/>
        <v>-1741.9956035652267</v>
      </c>
      <c r="N151" s="41">
        <f t="shared" si="32"/>
        <v>-506.09019810427401</v>
      </c>
      <c r="O151" s="41">
        <f t="shared" si="32"/>
        <v>264.30014175157447</v>
      </c>
      <c r="P151" s="41">
        <f t="shared" si="32"/>
        <v>1798.6553520421585</v>
      </c>
      <c r="Q151" s="41">
        <f t="shared" si="32"/>
        <v>-4474.0464111341016</v>
      </c>
      <c r="R151" s="41">
        <f t="shared" si="32"/>
        <v>-967.97041345597472</v>
      </c>
      <c r="S151" s="112">
        <f t="shared" si="32"/>
        <v>-467.75066581730272</v>
      </c>
      <c r="T151" s="123">
        <f t="shared" si="74"/>
        <v>198.65535204215863</v>
      </c>
      <c r="U151" s="41">
        <f t="shared" si="33"/>
        <v>170.43996173298549</v>
      </c>
      <c r="V151" s="41">
        <f t="shared" si="33"/>
        <v>302.20017876120221</v>
      </c>
      <c r="W151" s="41">
        <f t="shared" si="33"/>
        <v>776.73570704978874</v>
      </c>
      <c r="X151" s="41">
        <f t="shared" si="33"/>
        <v>1798.6553520421596</v>
      </c>
      <c r="Y151" s="41">
        <f t="shared" si="33"/>
        <v>-2561.6108458358885</v>
      </c>
      <c r="Z151" s="41">
        <f t="shared" si="33"/>
        <v>-159.68003659049847</v>
      </c>
      <c r="AA151" s="41">
        <f t="shared" si="33"/>
        <v>44.684899480911369</v>
      </c>
      <c r="AB151" s="53"/>
      <c r="AC151" s="126">
        <f t="shared" si="75"/>
        <v>-201.34464795784135</v>
      </c>
      <c r="AD151" s="41" t="str">
        <f t="shared" si="34"/>
        <v/>
      </c>
      <c r="AE151" s="41">
        <f t="shared" si="34"/>
        <v>533.1402864370524</v>
      </c>
      <c r="AF151" s="41" t="str">
        <f t="shared" si="34"/>
        <v/>
      </c>
      <c r="AG151" s="41" t="str">
        <f t="shared" si="34"/>
        <v/>
      </c>
      <c r="AH151" s="41" t="str">
        <f t="shared" si="34"/>
        <v/>
      </c>
      <c r="AI151" s="41" t="str">
        <f t="shared" si="34"/>
        <v/>
      </c>
      <c r="AJ151" s="112" t="str">
        <f t="shared" si="34"/>
        <v/>
      </c>
      <c r="AK151" s="126" t="str">
        <f t="shared" si="76"/>
        <v/>
      </c>
      <c r="AL151" s="41" t="str">
        <f t="shared" si="35"/>
        <v/>
      </c>
      <c r="AM151" s="41" t="str">
        <f t="shared" si="35"/>
        <v/>
      </c>
      <c r="AN151" s="41" t="str">
        <f t="shared" si="35"/>
        <v/>
      </c>
      <c r="AO151" s="41" t="str">
        <f t="shared" si="35"/>
        <v/>
      </c>
      <c r="AP151" s="41" t="str">
        <f t="shared" si="35"/>
        <v/>
      </c>
      <c r="AQ151" s="41" t="str">
        <f t="shared" si="35"/>
        <v/>
      </c>
      <c r="AR151" s="112" t="str">
        <f t="shared" si="35"/>
        <v/>
      </c>
      <c r="AS151" s="123" t="str">
        <f t="shared" si="77"/>
        <v/>
      </c>
      <c r="AT151" s="41" t="str">
        <f t="shared" si="36"/>
        <v/>
      </c>
      <c r="AU151" s="41" t="str">
        <f t="shared" si="36"/>
        <v/>
      </c>
      <c r="AV151" s="41" t="str">
        <f t="shared" si="36"/>
        <v/>
      </c>
      <c r="AW151" s="41" t="str">
        <f t="shared" si="36"/>
        <v/>
      </c>
      <c r="AX151" s="41" t="str">
        <f t="shared" si="36"/>
        <v/>
      </c>
      <c r="AY151" s="41" t="str">
        <f t="shared" si="36"/>
        <v/>
      </c>
      <c r="AZ151" s="41" t="str">
        <f t="shared" si="36"/>
        <v/>
      </c>
      <c r="BA151" s="53"/>
      <c r="BB151" s="147" cm="1">
        <f t="array" ref="BB151:BC151">IFERROR(_xlfn._xlws.SORT(_xlfn.UNIQUE(_xlfn._xlws.FILTER($AC151:$AZ151,ISNUMBER($AC151:$AZ151)),TRUE),,,TRUE),"")</f>
        <v>-201.34464795784135</v>
      </c>
      <c r="BC151" s="51">
        <v>533.1402864370524</v>
      </c>
      <c r="BD151" s="51"/>
      <c r="BE151" s="51"/>
      <c r="BF151" s="51"/>
      <c r="BG151" s="51"/>
      <c r="BH151" s="51"/>
      <c r="BI151" s="51"/>
      <c r="BJ151" s="51">
        <f t="shared" si="78"/>
        <v>576.57393632920082</v>
      </c>
      <c r="BK151" s="51">
        <f t="shared" si="37"/>
        <v>576.57393632920082</v>
      </c>
      <c r="BL151" s="51" t="str">
        <f t="shared" si="37"/>
        <v/>
      </c>
      <c r="BM151" s="51" t="str">
        <f t="shared" si="37"/>
        <v/>
      </c>
      <c r="BN151" s="51" t="str">
        <f t="shared" si="37"/>
        <v/>
      </c>
      <c r="BO151" s="51" t="str">
        <f t="shared" si="37"/>
        <v/>
      </c>
      <c r="BP151" s="51" t="str">
        <f t="shared" si="37"/>
        <v/>
      </c>
      <c r="BQ151" s="148" t="str">
        <f t="shared" si="37"/>
        <v/>
      </c>
      <c r="BR151" s="170">
        <f t="shared" si="53"/>
        <v>2</v>
      </c>
      <c r="BS151" s="172">
        <f t="shared" si="54"/>
        <v>734.4849343948938</v>
      </c>
      <c r="BT151" s="172">
        <f t="shared" si="38"/>
        <v>0</v>
      </c>
      <c r="BU151" s="172">
        <f t="shared" si="38"/>
        <v>0</v>
      </c>
      <c r="BV151" s="172">
        <f t="shared" si="38"/>
        <v>0</v>
      </c>
      <c r="BW151" s="172">
        <f t="shared" si="38"/>
        <v>0</v>
      </c>
      <c r="BX151" s="172">
        <f t="shared" si="38"/>
        <v>0</v>
      </c>
      <c r="BY151" s="173">
        <f t="shared" si="38"/>
        <v>0</v>
      </c>
      <c r="BZ151" s="123" cm="1">
        <f t="array" ref="BZ151">IF(ISEVEN(BR151),SUM(BS151:BY151),SUM(ABS(BS151:BY151)))</f>
        <v>734.4849343948938</v>
      </c>
      <c r="CA151" s="112">
        <f t="shared" si="39"/>
        <v>21353.073905305591</v>
      </c>
      <c r="CB151" s="126">
        <f t="shared" si="55"/>
        <v>165.89781923960555</v>
      </c>
      <c r="CC151" s="41">
        <f t="shared" si="40"/>
        <v>0</v>
      </c>
      <c r="CD151" s="41">
        <f t="shared" si="40"/>
        <v>0</v>
      </c>
      <c r="CE151" s="41">
        <f t="shared" si="40"/>
        <v>0</v>
      </c>
      <c r="CF151" s="41">
        <f t="shared" si="40"/>
        <v>0</v>
      </c>
      <c r="CG151" s="41">
        <f t="shared" si="40"/>
        <v>0</v>
      </c>
      <c r="CH151" s="112">
        <f t="shared" si="40"/>
        <v>0</v>
      </c>
      <c r="CI151" s="196">
        <f t="shared" si="56"/>
        <v>165.89781923960555</v>
      </c>
      <c r="CJ151" s="2">
        <f t="shared" si="57"/>
        <v>576.57393632920082</v>
      </c>
      <c r="CK151" s="200">
        <f t="shared" ref="CK151" si="119">(CI151-xc)*COS(RADIANS(p)) + (CJ151-yc)*SIN(RADIANS(p))</f>
        <v>431.95869405853762</v>
      </c>
      <c r="CL151" s="201">
        <f t="shared" ref="CL151:CL182" si="120">-(CI151-xc)*SIN(RADIANS(p)) +(CJ151-yc)*COS(RADIANS(p))</f>
        <v>416.37876640127666</v>
      </c>
      <c r="CN151" s="126">
        <f t="shared" ref="CN151:CN182" si="121">+C151-yc</f>
        <v>576.57393632920082</v>
      </c>
      <c r="CO151" s="50">
        <f t="shared" si="61"/>
        <v>3.9278814827852348E-3</v>
      </c>
      <c r="CP151" s="40">
        <f t="shared" si="44"/>
        <v>25.5</v>
      </c>
      <c r="CQ151" s="41">
        <f t="shared" si="62"/>
        <v>544503.38458529254</v>
      </c>
      <c r="CR151" s="41">
        <f t="shared" ref="CR151:CR181" si="122">+CQ151*COS(RADIANS(p))</f>
        <v>471553.76349747152</v>
      </c>
      <c r="CS151" s="41">
        <f t="shared" ref="CS151:CS181" si="123">+CQ151*SIN(RADIANS(p))</f>
        <v>272251.69229264621</v>
      </c>
      <c r="CT151" s="41">
        <f t="shared" si="65"/>
        <v>196344974.33695656</v>
      </c>
      <c r="CU151" s="112">
        <f t="shared" si="66"/>
        <v>117601485.4579583</v>
      </c>
      <c r="CW151" s="21">
        <v>8</v>
      </c>
      <c r="CX151" s="41">
        <v>32</v>
      </c>
      <c r="CY151" s="41">
        <v>-458.99346400575251</v>
      </c>
      <c r="CZ151" s="51">
        <f t="shared" ref="CZ151" si="124">CY151-yc</f>
        <v>-458.99346400575251</v>
      </c>
      <c r="DA151" s="50">
        <f t="shared" si="68"/>
        <v>1.5769238926512743E-3</v>
      </c>
      <c r="DB151" s="40">
        <f t="shared" si="46"/>
        <v>315.38477853025489</v>
      </c>
      <c r="DC151" s="40">
        <f t="shared" si="47"/>
        <v>24.35891712211539</v>
      </c>
      <c r="DD151" s="51">
        <f t="shared" si="48"/>
        <v>291.02586140813952</v>
      </c>
      <c r="DE151" s="39">
        <f t="shared" si="69"/>
        <v>234056.88530033981</v>
      </c>
      <c r="DF151" s="41">
        <v>0</v>
      </c>
      <c r="DG151" s="51">
        <v>-530</v>
      </c>
      <c r="DH151" s="41">
        <f t="shared" ref="DH151:DH168" si="125">+DE151*COS(RADIANS(p))</f>
        <v>202699.20860075485</v>
      </c>
      <c r="DI151" s="41">
        <f t="shared" ref="DI151:DI168" si="126">+DE151*SIN(RADIANS(p))</f>
        <v>117028.44265016989</v>
      </c>
      <c r="DJ151" s="41">
        <f t="shared" si="51"/>
        <v>-107430580.55840006</v>
      </c>
      <c r="DK151" s="112">
        <f t="shared" si="52"/>
        <v>0</v>
      </c>
    </row>
    <row r="152" spans="2:115" x14ac:dyDescent="0.25">
      <c r="B152" s="129">
        <v>9</v>
      </c>
      <c r="C152" s="114">
        <f>+$D$77-(B152-0.5)*$G$136</f>
        <v>547.50176220367257</v>
      </c>
      <c r="D152" s="41">
        <f t="shared" si="72"/>
        <v>-251.69913062974555</v>
      </c>
      <c r="E152" s="41">
        <f t="shared" si="72"/>
        <v>1098.554034926608</v>
      </c>
      <c r="F152" s="41">
        <f t="shared" si="72"/>
        <v>549.92511399435375</v>
      </c>
      <c r="G152" s="41">
        <f t="shared" si="72"/>
        <v>988.56108374129951</v>
      </c>
      <c r="H152" s="41">
        <f t="shared" si="72"/>
        <v>2148.300869370255</v>
      </c>
      <c r="I152" s="41">
        <f t="shared" si="72"/>
        <v>-5185.1628224818014</v>
      </c>
      <c r="J152" s="41">
        <f t="shared" si="72"/>
        <v>-1182.1256935745232</v>
      </c>
      <c r="K152" s="121">
        <f t="shared" si="72"/>
        <v>-695.15577366711841</v>
      </c>
      <c r="L152" s="126">
        <f t="shared" si="73"/>
        <v>148.3008693702547</v>
      </c>
      <c r="M152" s="41">
        <f t="shared" si="32"/>
        <v>-1633.496772642266</v>
      </c>
      <c r="N152" s="41">
        <f t="shared" si="32"/>
        <v>-489.30537054697254</v>
      </c>
      <c r="O152" s="41">
        <f t="shared" si="32"/>
        <v>256.51027617242215</v>
      </c>
      <c r="P152" s="41">
        <f t="shared" si="32"/>
        <v>1748.3008693702545</v>
      </c>
      <c r="Q152" s="41">
        <f t="shared" si="32"/>
        <v>-4365.5475802111405</v>
      </c>
      <c r="R152" s="41">
        <f t="shared" si="32"/>
        <v>-951.18558589867325</v>
      </c>
      <c r="S152" s="112">
        <f t="shared" si="32"/>
        <v>-475.54053139645492</v>
      </c>
      <c r="T152" s="123">
        <f t="shared" si="74"/>
        <v>148.3008693702545</v>
      </c>
      <c r="U152" s="41">
        <f t="shared" si="33"/>
        <v>278.93879265594614</v>
      </c>
      <c r="V152" s="41">
        <f t="shared" si="33"/>
        <v>318.98500631850362</v>
      </c>
      <c r="W152" s="41">
        <f t="shared" si="33"/>
        <v>768.94584147063665</v>
      </c>
      <c r="X152" s="41">
        <f t="shared" si="33"/>
        <v>1748.3008693702552</v>
      </c>
      <c r="Y152" s="41">
        <f t="shared" si="33"/>
        <v>-2453.1120149129283</v>
      </c>
      <c r="Z152" s="41">
        <f t="shared" si="33"/>
        <v>-142.89520903319706</v>
      </c>
      <c r="AA152" s="41">
        <f t="shared" si="33"/>
        <v>36.895033901759085</v>
      </c>
      <c r="AB152" s="53"/>
      <c r="AC152" s="126">
        <f t="shared" si="75"/>
        <v>-251.69913062974555</v>
      </c>
      <c r="AD152" s="41" t="str">
        <f t="shared" si="34"/>
        <v/>
      </c>
      <c r="AE152" s="41">
        <f t="shared" si="34"/>
        <v>549.92511399435375</v>
      </c>
      <c r="AF152" s="41" t="str">
        <f t="shared" si="34"/>
        <v/>
      </c>
      <c r="AG152" s="41" t="str">
        <f t="shared" si="34"/>
        <v/>
      </c>
      <c r="AH152" s="41" t="str">
        <f t="shared" si="34"/>
        <v/>
      </c>
      <c r="AI152" s="41" t="str">
        <f t="shared" si="34"/>
        <v/>
      </c>
      <c r="AJ152" s="112" t="str">
        <f t="shared" si="34"/>
        <v/>
      </c>
      <c r="AK152" s="126" t="str">
        <f t="shared" si="76"/>
        <v/>
      </c>
      <c r="AL152" s="41" t="str">
        <f t="shared" si="35"/>
        <v/>
      </c>
      <c r="AM152" s="41" t="str">
        <f t="shared" si="35"/>
        <v/>
      </c>
      <c r="AN152" s="41" t="str">
        <f t="shared" si="35"/>
        <v/>
      </c>
      <c r="AO152" s="41" t="str">
        <f t="shared" si="35"/>
        <v/>
      </c>
      <c r="AP152" s="41" t="str">
        <f t="shared" si="35"/>
        <v/>
      </c>
      <c r="AQ152" s="41" t="str">
        <f t="shared" si="35"/>
        <v/>
      </c>
      <c r="AR152" s="112" t="str">
        <f t="shared" si="35"/>
        <v/>
      </c>
      <c r="AS152" s="123">
        <f t="shared" si="77"/>
        <v>148.3008693702545</v>
      </c>
      <c r="AT152" s="41">
        <f t="shared" si="36"/>
        <v>278.93879265594614</v>
      </c>
      <c r="AU152" s="41" t="str">
        <f t="shared" si="36"/>
        <v/>
      </c>
      <c r="AV152" s="41" t="str">
        <f t="shared" si="36"/>
        <v/>
      </c>
      <c r="AW152" s="41" t="str">
        <f t="shared" si="36"/>
        <v/>
      </c>
      <c r="AX152" s="41" t="str">
        <f t="shared" si="36"/>
        <v/>
      </c>
      <c r="AY152" s="41" t="str">
        <f t="shared" si="36"/>
        <v/>
      </c>
      <c r="AZ152" s="41" t="str">
        <f t="shared" si="36"/>
        <v/>
      </c>
      <c r="BA152" s="53"/>
      <c r="BB152" s="147" cm="1">
        <f t="array" ref="BB152:BE152">IFERROR(_xlfn._xlws.SORT(_xlfn.UNIQUE(_xlfn._xlws.FILTER($AC152:$AZ152,ISNUMBER($AC152:$AZ152)),TRUE),,,TRUE),"")</f>
        <v>-251.69913062974555</v>
      </c>
      <c r="BC152" s="51">
        <v>148.3008693702545</v>
      </c>
      <c r="BD152" s="51">
        <v>278.93879265594614</v>
      </c>
      <c r="BE152" s="51">
        <v>549.92511399435375</v>
      </c>
      <c r="BF152" s="51"/>
      <c r="BG152" s="51"/>
      <c r="BH152" s="51"/>
      <c r="BI152" s="51"/>
      <c r="BJ152" s="51">
        <f t="shared" si="78"/>
        <v>547.50176220367257</v>
      </c>
      <c r="BK152" s="51">
        <f t="shared" si="37"/>
        <v>547.50176220367257</v>
      </c>
      <c r="BL152" s="51">
        <f t="shared" si="37"/>
        <v>547.50176220367257</v>
      </c>
      <c r="BM152" s="51">
        <f t="shared" si="37"/>
        <v>547.50176220367257</v>
      </c>
      <c r="BN152" s="51" t="str">
        <f t="shared" si="37"/>
        <v/>
      </c>
      <c r="BO152" s="51" t="str">
        <f t="shared" si="37"/>
        <v/>
      </c>
      <c r="BP152" s="51" t="str">
        <f t="shared" si="37"/>
        <v/>
      </c>
      <c r="BQ152" s="148" t="str">
        <f t="shared" si="37"/>
        <v/>
      </c>
      <c r="BR152" s="170">
        <f t="shared" si="53"/>
        <v>4</v>
      </c>
      <c r="BS152" s="172">
        <f t="shared" si="54"/>
        <v>400.00000000000006</v>
      </c>
      <c r="BT152" s="172" t="str">
        <f t="shared" si="38"/>
        <v>hole</v>
      </c>
      <c r="BU152" s="172">
        <f t="shared" si="38"/>
        <v>270.98632133840761</v>
      </c>
      <c r="BV152" s="172">
        <f t="shared" si="38"/>
        <v>0</v>
      </c>
      <c r="BW152" s="172">
        <f t="shared" si="38"/>
        <v>0</v>
      </c>
      <c r="BX152" s="172">
        <f t="shared" si="38"/>
        <v>0</v>
      </c>
      <c r="BY152" s="173">
        <f t="shared" si="38"/>
        <v>0</v>
      </c>
      <c r="BZ152" s="123" cm="1">
        <f t="array" ref="BZ152">IF(ISEVEN(BR152),SUM(BS152:BY152),SUM(ABS(BS152:BY152)))</f>
        <v>670.98632133840761</v>
      </c>
      <c r="CA152" s="112">
        <f t="shared" si="39"/>
        <v>19507.03116979788</v>
      </c>
      <c r="CB152" s="126">
        <f t="shared" si="55"/>
        <v>-51.699130629745525</v>
      </c>
      <c r="CC152" s="41">
        <f t="shared" si="40"/>
        <v>0</v>
      </c>
      <c r="CD152" s="41">
        <f t="shared" si="40"/>
        <v>414.43195332514995</v>
      </c>
      <c r="CE152" s="41">
        <f t="shared" si="40"/>
        <v>0</v>
      </c>
      <c r="CF152" s="41">
        <f t="shared" si="40"/>
        <v>0</v>
      </c>
      <c r="CG152" s="41">
        <f t="shared" si="40"/>
        <v>0</v>
      </c>
      <c r="CH152" s="112">
        <f t="shared" si="40"/>
        <v>0</v>
      </c>
      <c r="CI152" s="196">
        <f t="shared" si="56"/>
        <v>136.55380938617373</v>
      </c>
      <c r="CJ152" s="2">
        <f t="shared" si="57"/>
        <v>547.50176220367257</v>
      </c>
      <c r="CK152" s="200">
        <f t="shared" ref="CK152" si="127">(CI152-xc)*COS(RADIANS(p)) + (CJ152-yc)*SIN(RADIANS(p))</f>
        <v>392.00994901380062</v>
      </c>
      <c r="CL152" s="201">
        <f t="shared" ref="CL152:CL183" si="128">-(CI152-xc)*SIN(RADIANS(p)) +(CJ152-yc)*COS(RADIANS(p))</f>
        <v>405.8735299920404</v>
      </c>
      <c r="CN152" s="126">
        <f t="shared" ref="CN152:CN183" si="129">+C152-yc</f>
        <v>547.50176220367257</v>
      </c>
      <c r="CO152" s="50">
        <f t="shared" si="61"/>
        <v>3.8618814827852347E-3</v>
      </c>
      <c r="CP152" s="40">
        <f t="shared" si="44"/>
        <v>25.5</v>
      </c>
      <c r="CQ152" s="41">
        <f t="shared" si="62"/>
        <v>497429.29482984595</v>
      </c>
      <c r="CR152" s="41">
        <f t="shared" ref="CR152:CR182" si="130">+CQ152*COS(RADIANS(p))</f>
        <v>430786.40590922593</v>
      </c>
      <c r="CS152" s="41">
        <f t="shared" ref="CS152:CS182" si="131">+CQ152*SIN(RADIANS(p))</f>
        <v>248714.64741492295</v>
      </c>
      <c r="CT152" s="41">
        <f t="shared" si="65"/>
        <v>174844799.23896149</v>
      </c>
      <c r="CU152" s="112">
        <f t="shared" si="66"/>
        <v>97498616.252109349</v>
      </c>
      <c r="CW152" s="21">
        <v>9</v>
      </c>
      <c r="CX152" s="41">
        <v>32</v>
      </c>
      <c r="CY152" s="41">
        <v>-358.99346400575251</v>
      </c>
      <c r="CZ152" s="51">
        <f t="shared" ref="CZ152" si="132">CY152-yc</f>
        <v>-358.99346400575251</v>
      </c>
      <c r="DA152" s="50">
        <f t="shared" si="68"/>
        <v>1.8039450975842941E-3</v>
      </c>
      <c r="DB152" s="40">
        <f t="shared" si="46"/>
        <v>360.78901951685884</v>
      </c>
      <c r="DC152" s="40">
        <f t="shared" si="47"/>
        <v>25.254960779647149</v>
      </c>
      <c r="DD152" s="51">
        <f t="shared" si="48"/>
        <v>335.53405873721169</v>
      </c>
      <c r="DE152" s="39">
        <f t="shared" si="69"/>
        <v>269852.50149324554</v>
      </c>
      <c r="DF152" s="41">
        <v>200</v>
      </c>
      <c r="DG152" s="51">
        <v>-530</v>
      </c>
      <c r="DH152" s="41">
        <f t="shared" ref="DH152:DH169" si="133">+DE152*COS(RADIANS(p))</f>
        <v>233699.12156792881</v>
      </c>
      <c r="DI152" s="41">
        <f t="shared" ref="DI152:DI169" si="134">+DE152*SIN(RADIANS(p))</f>
        <v>134926.25074662274</v>
      </c>
      <c r="DJ152" s="41">
        <f t="shared" si="51"/>
        <v>-123860534.43100227</v>
      </c>
      <c r="DK152" s="112">
        <f t="shared" si="52"/>
        <v>26985250.149324547</v>
      </c>
    </row>
    <row r="153" spans="2:115" x14ac:dyDescent="0.25">
      <c r="B153" s="129">
        <v>10</v>
      </c>
      <c r="C153" s="114">
        <f>+$D$77-(B153-0.5)*$G$136</f>
        <v>518.42958807814421</v>
      </c>
      <c r="D153" s="41">
        <f t="shared" si="72"/>
        <v>-302.0536133016501</v>
      </c>
      <c r="E153" s="41">
        <f t="shared" si="72"/>
        <v>1207.0528658495691</v>
      </c>
      <c r="F153" s="41">
        <f t="shared" si="72"/>
        <v>566.70994155165511</v>
      </c>
      <c r="G153" s="41">
        <f t="shared" si="72"/>
        <v>980.77121816214719</v>
      </c>
      <c r="H153" s="41">
        <f t="shared" si="72"/>
        <v>2097.9463866983501</v>
      </c>
      <c r="I153" s="41">
        <f t="shared" si="72"/>
        <v>-5076.6639915588403</v>
      </c>
      <c r="J153" s="41">
        <f t="shared" si="72"/>
        <v>-1165.340866017222</v>
      </c>
      <c r="K153" s="121">
        <f t="shared" si="72"/>
        <v>-702.94563924627073</v>
      </c>
      <c r="L153" s="126">
        <f t="shared" si="73"/>
        <v>97.946386698350281</v>
      </c>
      <c r="M153" s="41">
        <f t="shared" si="32"/>
        <v>-1524.9979417193049</v>
      </c>
      <c r="N153" s="41">
        <f t="shared" si="32"/>
        <v>-472.52054298967107</v>
      </c>
      <c r="O153" s="41">
        <f t="shared" si="32"/>
        <v>248.72041059326989</v>
      </c>
      <c r="P153" s="41">
        <f t="shared" si="32"/>
        <v>1697.9463866983499</v>
      </c>
      <c r="Q153" s="41">
        <f t="shared" si="32"/>
        <v>-4257.0487492881803</v>
      </c>
      <c r="R153" s="41">
        <f t="shared" si="32"/>
        <v>-934.40075834137178</v>
      </c>
      <c r="S153" s="112">
        <f t="shared" si="32"/>
        <v>-483.3303969756073</v>
      </c>
      <c r="T153" s="123">
        <f t="shared" si="74"/>
        <v>97.946386698350111</v>
      </c>
      <c r="U153" s="41">
        <f t="shared" si="33"/>
        <v>387.43762357890722</v>
      </c>
      <c r="V153" s="41">
        <f t="shared" si="33"/>
        <v>335.76983387580509</v>
      </c>
      <c r="W153" s="41">
        <f t="shared" si="33"/>
        <v>761.15597589148422</v>
      </c>
      <c r="X153" s="41">
        <f t="shared" si="33"/>
        <v>1697.9463866983508</v>
      </c>
      <c r="Y153" s="41">
        <f t="shared" si="33"/>
        <v>-2344.6131839899672</v>
      </c>
      <c r="Z153" s="41">
        <f t="shared" si="33"/>
        <v>-126.11038147589559</v>
      </c>
      <c r="AA153" s="41">
        <f t="shared" si="33"/>
        <v>29.105168322606769</v>
      </c>
      <c r="AB153" s="53"/>
      <c r="AC153" s="126">
        <f t="shared" si="75"/>
        <v>-302.0536133016501</v>
      </c>
      <c r="AD153" s="41" t="str">
        <f t="shared" si="34"/>
        <v/>
      </c>
      <c r="AE153" s="41">
        <f t="shared" si="34"/>
        <v>566.70994155165511</v>
      </c>
      <c r="AF153" s="41" t="str">
        <f t="shared" si="34"/>
        <v/>
      </c>
      <c r="AG153" s="41" t="str">
        <f t="shared" si="34"/>
        <v/>
      </c>
      <c r="AH153" s="41" t="str">
        <f t="shared" si="34"/>
        <v/>
      </c>
      <c r="AI153" s="41" t="str">
        <f t="shared" si="34"/>
        <v/>
      </c>
      <c r="AJ153" s="112" t="str">
        <f t="shared" si="34"/>
        <v/>
      </c>
      <c r="AK153" s="126" t="str">
        <f t="shared" si="76"/>
        <v/>
      </c>
      <c r="AL153" s="41" t="str">
        <f t="shared" si="35"/>
        <v/>
      </c>
      <c r="AM153" s="41" t="str">
        <f t="shared" si="35"/>
        <v/>
      </c>
      <c r="AN153" s="41" t="str">
        <f t="shared" si="35"/>
        <v/>
      </c>
      <c r="AO153" s="41" t="str">
        <f t="shared" si="35"/>
        <v/>
      </c>
      <c r="AP153" s="41" t="str">
        <f t="shared" si="35"/>
        <v/>
      </c>
      <c r="AQ153" s="41" t="str">
        <f t="shared" si="35"/>
        <v/>
      </c>
      <c r="AR153" s="112" t="str">
        <f t="shared" si="35"/>
        <v/>
      </c>
      <c r="AS153" s="123">
        <f t="shared" si="77"/>
        <v>97.946386698350111</v>
      </c>
      <c r="AT153" s="41" t="str">
        <f t="shared" si="36"/>
        <v/>
      </c>
      <c r="AU153" s="41">
        <f t="shared" si="36"/>
        <v>335.76983387580509</v>
      </c>
      <c r="AV153" s="41" t="str">
        <f t="shared" si="36"/>
        <v/>
      </c>
      <c r="AW153" s="41" t="str">
        <f t="shared" si="36"/>
        <v/>
      </c>
      <c r="AX153" s="41" t="str">
        <f t="shared" si="36"/>
        <v/>
      </c>
      <c r="AY153" s="41" t="str">
        <f t="shared" si="36"/>
        <v/>
      </c>
      <c r="AZ153" s="41" t="str">
        <f t="shared" si="36"/>
        <v/>
      </c>
      <c r="BA153" s="53"/>
      <c r="BB153" s="147" cm="1">
        <f t="array" ref="BB153:BE153">IFERROR(_xlfn._xlws.SORT(_xlfn.UNIQUE(_xlfn._xlws.FILTER($AC153:$AZ153,ISNUMBER($AC153:$AZ153)),TRUE),,,TRUE),"")</f>
        <v>-302.0536133016501</v>
      </c>
      <c r="BC153" s="51">
        <v>97.946386698350111</v>
      </c>
      <c r="BD153" s="51">
        <v>335.76983387580509</v>
      </c>
      <c r="BE153" s="51">
        <v>566.70994155165511</v>
      </c>
      <c r="BF153" s="51"/>
      <c r="BG153" s="51"/>
      <c r="BH153" s="51"/>
      <c r="BI153" s="51"/>
      <c r="BJ153" s="51">
        <f t="shared" si="78"/>
        <v>518.42958807814421</v>
      </c>
      <c r="BK153" s="51">
        <f t="shared" si="37"/>
        <v>518.42958807814421</v>
      </c>
      <c r="BL153" s="51">
        <f t="shared" si="37"/>
        <v>518.42958807814421</v>
      </c>
      <c r="BM153" s="51">
        <f t="shared" si="37"/>
        <v>518.42958807814421</v>
      </c>
      <c r="BN153" s="51" t="str">
        <f t="shared" si="37"/>
        <v/>
      </c>
      <c r="BO153" s="51" t="str">
        <f t="shared" si="37"/>
        <v/>
      </c>
      <c r="BP153" s="51" t="str">
        <f t="shared" si="37"/>
        <v/>
      </c>
      <c r="BQ153" s="148" t="str">
        <f t="shared" si="37"/>
        <v/>
      </c>
      <c r="BR153" s="170">
        <f t="shared" si="53"/>
        <v>4</v>
      </c>
      <c r="BS153" s="172">
        <f t="shared" si="54"/>
        <v>400.00000000000023</v>
      </c>
      <c r="BT153" s="172" t="str">
        <f t="shared" si="38"/>
        <v>hole</v>
      </c>
      <c r="BU153" s="172">
        <f t="shared" si="38"/>
        <v>230.94010767585002</v>
      </c>
      <c r="BV153" s="172">
        <f t="shared" si="38"/>
        <v>0</v>
      </c>
      <c r="BW153" s="172">
        <f t="shared" si="38"/>
        <v>0</v>
      </c>
      <c r="BX153" s="172">
        <f t="shared" si="38"/>
        <v>0</v>
      </c>
      <c r="BY153" s="173">
        <f t="shared" si="38"/>
        <v>0</v>
      </c>
      <c r="BZ153" s="123" cm="1">
        <f t="array" ref="BZ153">IF(ISEVEN(BR153),SUM(BS153:BY153),SUM(ABS(BS153:BY153)))</f>
        <v>630.94010767585019</v>
      </c>
      <c r="CA153" s="112">
        <f t="shared" si="39"/>
        <v>18342.8006731319</v>
      </c>
      <c r="CB153" s="126">
        <f t="shared" si="55"/>
        <v>-102.05361330164999</v>
      </c>
      <c r="CC153" s="41">
        <f t="shared" si="40"/>
        <v>0</v>
      </c>
      <c r="CD153" s="41">
        <f t="shared" si="40"/>
        <v>451.23988771373013</v>
      </c>
      <c r="CE153" s="41">
        <f t="shared" si="40"/>
        <v>0</v>
      </c>
      <c r="CF153" s="41">
        <f t="shared" si="40"/>
        <v>0</v>
      </c>
      <c r="CG153" s="41">
        <f t="shared" si="40"/>
        <v>0</v>
      </c>
      <c r="CH153" s="112">
        <f t="shared" si="40"/>
        <v>0</v>
      </c>
      <c r="CI153" s="196">
        <f t="shared" si="56"/>
        <v>100.46586381881001</v>
      </c>
      <c r="CJ153" s="2">
        <f t="shared" si="57"/>
        <v>518.42958807814421</v>
      </c>
      <c r="CK153" s="200">
        <f t="shared" ref="CK153" si="135">(CI153-xc)*COS(RADIANS(p)) + (CJ153-yc)*SIN(RADIANS(p))</f>
        <v>346.22078431930942</v>
      </c>
      <c r="CL153" s="201">
        <f t="shared" ref="CL153:CL184" si="136">-(CI153-xc)*SIN(RADIANS(p)) +(CJ153-yc)*COS(RADIANS(p))</f>
        <v>398.74026143977005</v>
      </c>
      <c r="CN153" s="126">
        <f t="shared" ref="CN153:CN184" si="137">+C153-yc</f>
        <v>518.42958807814421</v>
      </c>
      <c r="CO153" s="50">
        <f t="shared" si="61"/>
        <v>3.7958814827852346E-3</v>
      </c>
      <c r="CP153" s="40">
        <f t="shared" si="44"/>
        <v>25.5</v>
      </c>
      <c r="CQ153" s="41">
        <f t="shared" si="62"/>
        <v>467741.41716486344</v>
      </c>
      <c r="CR153" s="41">
        <f t="shared" ref="CR153:CR183" si="138">+CQ153*COS(RADIANS(p))</f>
        <v>405075.94966690644</v>
      </c>
      <c r="CS153" s="41">
        <f t="shared" ref="CS153:CS183" si="139">+CQ153*SIN(RADIANS(p))</f>
        <v>233870.70858243169</v>
      </c>
      <c r="CT153" s="41">
        <f t="shared" si="65"/>
        <v>161520090.07314542</v>
      </c>
      <c r="CU153" s="112">
        <f t="shared" si="66"/>
        <v>80970900.154722154</v>
      </c>
      <c r="CW153" s="21">
        <v>10</v>
      </c>
      <c r="CX153" s="41">
        <v>32</v>
      </c>
      <c r="CY153" s="41">
        <v>-258.99346400575257</v>
      </c>
      <c r="CZ153" s="51">
        <f t="shared" ref="CZ153" si="140">CY153-yc</f>
        <v>-258.99346400575257</v>
      </c>
      <c r="DA153" s="50">
        <f t="shared" si="68"/>
        <v>2.0309663025173137E-3</v>
      </c>
      <c r="DB153" s="40">
        <f t="shared" si="46"/>
        <v>406.19326050346274</v>
      </c>
      <c r="DC153" s="40">
        <f t="shared" si="47"/>
        <v>25.5</v>
      </c>
      <c r="DD153" s="51">
        <f t="shared" si="48"/>
        <v>374.5</v>
      </c>
      <c r="DE153" s="39">
        <f t="shared" si="69"/>
        <v>301190.77088496066</v>
      </c>
      <c r="DF153" s="41">
        <v>400</v>
      </c>
      <c r="DG153" s="51">
        <v>-530</v>
      </c>
      <c r="DH153" s="41">
        <f t="shared" ref="DH153:DH170" si="141">+DE153*COS(RADIANS(p))</f>
        <v>260838.85897179443</v>
      </c>
      <c r="DI153" s="41">
        <f t="shared" ref="DI153:DI170" si="142">+DE153*SIN(RADIANS(p))</f>
        <v>150595.3854424803</v>
      </c>
      <c r="DJ153" s="41">
        <f t="shared" si="51"/>
        <v>-138244595.25505105</v>
      </c>
      <c r="DK153" s="112">
        <f t="shared" si="52"/>
        <v>60238154.176992118</v>
      </c>
    </row>
    <row r="154" spans="2:115" x14ac:dyDescent="0.25">
      <c r="B154" s="129">
        <v>11</v>
      </c>
      <c r="C154" s="114">
        <f>+$D$77-(B154-0.5)*$G$136</f>
        <v>489.3574139526159</v>
      </c>
      <c r="D154" s="41">
        <f t="shared" si="72"/>
        <v>-352.4080959735544</v>
      </c>
      <c r="E154" s="41">
        <f t="shared" si="72"/>
        <v>1315.5516967725298</v>
      </c>
      <c r="F154" s="41">
        <f t="shared" si="72"/>
        <v>583.49476910895669</v>
      </c>
      <c r="G154" s="41">
        <f t="shared" si="72"/>
        <v>972.98135258299499</v>
      </c>
      <c r="H154" s="41">
        <f t="shared" si="72"/>
        <v>2047.5919040264459</v>
      </c>
      <c r="I154" s="41">
        <f t="shared" si="72"/>
        <v>-4968.1651606358791</v>
      </c>
      <c r="J154" s="41">
        <f t="shared" si="72"/>
        <v>-1148.5560384599205</v>
      </c>
      <c r="K154" s="121">
        <f t="shared" si="72"/>
        <v>-710.73550482542305</v>
      </c>
      <c r="L154" s="126">
        <f t="shared" si="73"/>
        <v>47.59190402644586</v>
      </c>
      <c r="M154" s="41">
        <f t="shared" si="32"/>
        <v>-1416.4991107963442</v>
      </c>
      <c r="N154" s="41">
        <f t="shared" si="32"/>
        <v>-455.73571543236972</v>
      </c>
      <c r="O154" s="41">
        <f t="shared" si="32"/>
        <v>240.9305450141176</v>
      </c>
      <c r="P154" s="41">
        <f t="shared" si="32"/>
        <v>1647.5919040264457</v>
      </c>
      <c r="Q154" s="41">
        <f t="shared" si="32"/>
        <v>-4148.5499183652191</v>
      </c>
      <c r="R154" s="41">
        <f t="shared" si="32"/>
        <v>-917.61593078407031</v>
      </c>
      <c r="S154" s="112">
        <f t="shared" si="32"/>
        <v>-491.12026255475956</v>
      </c>
      <c r="T154" s="123">
        <f t="shared" si="74"/>
        <v>47.591904026445697</v>
      </c>
      <c r="U154" s="41">
        <f t="shared" si="33"/>
        <v>495.9364545018679</v>
      </c>
      <c r="V154" s="41">
        <f t="shared" si="33"/>
        <v>352.5546614331065</v>
      </c>
      <c r="W154" s="41">
        <f t="shared" si="33"/>
        <v>753.3661103123319</v>
      </c>
      <c r="X154" s="41">
        <f t="shared" si="33"/>
        <v>1647.5919040264462</v>
      </c>
      <c r="Y154" s="41">
        <f t="shared" si="33"/>
        <v>-2236.114353067006</v>
      </c>
      <c r="Z154" s="41">
        <f t="shared" si="33"/>
        <v>-109.32555391859418</v>
      </c>
      <c r="AA154" s="41">
        <f t="shared" si="33"/>
        <v>21.315302743454485</v>
      </c>
      <c r="AB154" s="53"/>
      <c r="AC154" s="126">
        <f t="shared" si="75"/>
        <v>-352.4080959735544</v>
      </c>
      <c r="AD154" s="41" t="str">
        <f t="shared" si="34"/>
        <v/>
      </c>
      <c r="AE154" s="41">
        <f t="shared" si="34"/>
        <v>583.49476910895669</v>
      </c>
      <c r="AF154" s="41" t="str">
        <f t="shared" si="34"/>
        <v/>
      </c>
      <c r="AG154" s="41" t="str">
        <f t="shared" si="34"/>
        <v/>
      </c>
      <c r="AH154" s="41" t="str">
        <f t="shared" si="34"/>
        <v/>
      </c>
      <c r="AI154" s="41" t="str">
        <f t="shared" si="34"/>
        <v/>
      </c>
      <c r="AJ154" s="112" t="str">
        <f t="shared" si="34"/>
        <v/>
      </c>
      <c r="AK154" s="126" t="str">
        <f t="shared" si="76"/>
        <v/>
      </c>
      <c r="AL154" s="41" t="str">
        <f t="shared" si="35"/>
        <v/>
      </c>
      <c r="AM154" s="41" t="str">
        <f t="shared" si="35"/>
        <v/>
      </c>
      <c r="AN154" s="41" t="str">
        <f t="shared" si="35"/>
        <v/>
      </c>
      <c r="AO154" s="41" t="str">
        <f t="shared" si="35"/>
        <v/>
      </c>
      <c r="AP154" s="41" t="str">
        <f t="shared" si="35"/>
        <v/>
      </c>
      <c r="AQ154" s="41" t="str">
        <f t="shared" si="35"/>
        <v/>
      </c>
      <c r="AR154" s="112" t="str">
        <f t="shared" si="35"/>
        <v/>
      </c>
      <c r="AS154" s="123">
        <f t="shared" si="77"/>
        <v>47.591904026445697</v>
      </c>
      <c r="AT154" s="41" t="str">
        <f t="shared" si="36"/>
        <v/>
      </c>
      <c r="AU154" s="41">
        <f t="shared" si="36"/>
        <v>352.5546614331065</v>
      </c>
      <c r="AV154" s="41" t="str">
        <f t="shared" si="36"/>
        <v/>
      </c>
      <c r="AW154" s="41" t="str">
        <f t="shared" si="36"/>
        <v/>
      </c>
      <c r="AX154" s="41" t="str">
        <f t="shared" si="36"/>
        <v/>
      </c>
      <c r="AY154" s="41" t="str">
        <f t="shared" si="36"/>
        <v/>
      </c>
      <c r="AZ154" s="41" t="str">
        <f t="shared" si="36"/>
        <v/>
      </c>
      <c r="BA154" s="53"/>
      <c r="BB154" s="147" cm="1">
        <f t="array" ref="BB154:BE154">IFERROR(_xlfn._xlws.SORT(_xlfn.UNIQUE(_xlfn._xlws.FILTER($AC154:$AZ154,ISNUMBER($AC154:$AZ154)),TRUE),,,TRUE),"")</f>
        <v>-352.4080959735544</v>
      </c>
      <c r="BC154" s="51">
        <v>47.591904026445697</v>
      </c>
      <c r="BD154" s="51">
        <v>352.5546614331065</v>
      </c>
      <c r="BE154" s="51">
        <v>583.49476910895669</v>
      </c>
      <c r="BF154" s="51"/>
      <c r="BG154" s="51"/>
      <c r="BH154" s="51"/>
      <c r="BI154" s="51"/>
      <c r="BJ154" s="51">
        <f t="shared" si="78"/>
        <v>489.3574139526159</v>
      </c>
      <c r="BK154" s="51">
        <f t="shared" si="37"/>
        <v>489.3574139526159</v>
      </c>
      <c r="BL154" s="51">
        <f t="shared" si="37"/>
        <v>489.3574139526159</v>
      </c>
      <c r="BM154" s="51">
        <f t="shared" si="37"/>
        <v>489.3574139526159</v>
      </c>
      <c r="BN154" s="51" t="str">
        <f t="shared" si="37"/>
        <v/>
      </c>
      <c r="BO154" s="51" t="str">
        <f t="shared" si="37"/>
        <v/>
      </c>
      <c r="BP154" s="51" t="str">
        <f t="shared" si="37"/>
        <v/>
      </c>
      <c r="BQ154" s="148" t="str">
        <f t="shared" si="37"/>
        <v/>
      </c>
      <c r="BR154" s="170">
        <f t="shared" si="53"/>
        <v>4</v>
      </c>
      <c r="BS154" s="172">
        <f t="shared" si="54"/>
        <v>400.00000000000011</v>
      </c>
      <c r="BT154" s="172" t="str">
        <f t="shared" si="38"/>
        <v>hole</v>
      </c>
      <c r="BU154" s="172">
        <f t="shared" si="38"/>
        <v>230.94010767585019</v>
      </c>
      <c r="BV154" s="172">
        <f t="shared" si="38"/>
        <v>0</v>
      </c>
      <c r="BW154" s="172">
        <f t="shared" si="38"/>
        <v>0</v>
      </c>
      <c r="BX154" s="172">
        <f t="shared" si="38"/>
        <v>0</v>
      </c>
      <c r="BY154" s="173">
        <f t="shared" si="38"/>
        <v>0</v>
      </c>
      <c r="BZ154" s="123" cm="1">
        <f t="array" ref="BZ154">IF(ISEVEN(BR154),SUM(BS154:BY154),SUM(ABS(BS154:BY154)))</f>
        <v>630.9401076758503</v>
      </c>
      <c r="CA154" s="112">
        <f t="shared" si="39"/>
        <v>18342.800673131904</v>
      </c>
      <c r="CB154" s="126">
        <f t="shared" si="55"/>
        <v>-152.40809597355434</v>
      </c>
      <c r="CC154" s="41">
        <f t="shared" si="40"/>
        <v>0</v>
      </c>
      <c r="CD154" s="41">
        <f t="shared" si="40"/>
        <v>468.0247152710316</v>
      </c>
      <c r="CE154" s="41">
        <f t="shared" si="40"/>
        <v>0</v>
      </c>
      <c r="CF154" s="41">
        <f t="shared" si="40"/>
        <v>0</v>
      </c>
      <c r="CG154" s="41">
        <f t="shared" si="40"/>
        <v>0</v>
      </c>
      <c r="CH154" s="112">
        <f t="shared" si="40"/>
        <v>0</v>
      </c>
      <c r="CI154" s="196">
        <f t="shared" si="56"/>
        <v>74.686074283359517</v>
      </c>
      <c r="CJ154" s="2">
        <f t="shared" si="57"/>
        <v>489.3574139526159</v>
      </c>
      <c r="CK154" s="200">
        <f t="shared" ref="CK154" si="143">(CI154-xc)*COS(RADIANS(p)) + (CJ154-yc)*SIN(RADIANS(p))</f>
        <v>309.3587446146289</v>
      </c>
      <c r="CL154" s="201">
        <f t="shared" ref="CL154:CL185" si="144">-(CI154-xc)*SIN(RADIANS(p)) +(CJ154-yc)*COS(RADIANS(p))</f>
        <v>386.45291487154316</v>
      </c>
      <c r="CN154" s="126">
        <f t="shared" ref="CN154:CN185" si="145">+C154-yc</f>
        <v>489.3574139526159</v>
      </c>
      <c r="CO154" s="50">
        <f t="shared" si="61"/>
        <v>3.7298814827852345E-3</v>
      </c>
      <c r="CP154" s="40">
        <f t="shared" si="44"/>
        <v>25.5</v>
      </c>
      <c r="CQ154" s="41">
        <f t="shared" si="62"/>
        <v>467741.41716486355</v>
      </c>
      <c r="CR154" s="41">
        <f t="shared" ref="CR154:CR184" si="146">+CQ154*COS(RADIANS(p))</f>
        <v>405075.94966690656</v>
      </c>
      <c r="CS154" s="41">
        <f t="shared" ref="CS154:CS184" si="147">+CQ154*SIN(RADIANS(p))</f>
        <v>233870.70858243175</v>
      </c>
      <c r="CT154" s="41">
        <f t="shared" si="65"/>
        <v>156542781.49313453</v>
      </c>
      <c r="CU154" s="112">
        <f t="shared" si="66"/>
        <v>72349948.809194803</v>
      </c>
      <c r="CW154" s="21">
        <v>11</v>
      </c>
      <c r="CX154" s="41">
        <v>32</v>
      </c>
      <c r="CY154" s="41">
        <v>-80.192378864668342</v>
      </c>
      <c r="CZ154" s="51">
        <f t="shared" ref="CZ154" si="148">CY154-yc</f>
        <v>-80.192378864668342</v>
      </c>
      <c r="DA154" s="50">
        <f t="shared" si="68"/>
        <v>2.4368826804379178E-3</v>
      </c>
      <c r="DB154" s="40">
        <f t="shared" si="46"/>
        <v>487.37653608758359</v>
      </c>
      <c r="DC154" s="40">
        <f t="shared" si="47"/>
        <v>25.5</v>
      </c>
      <c r="DD154" s="51">
        <f t="shared" si="48"/>
        <v>374.5</v>
      </c>
      <c r="DE154" s="39">
        <f t="shared" si="69"/>
        <v>301190.77088496066</v>
      </c>
      <c r="DF154" s="41">
        <v>-680</v>
      </c>
      <c r="DG154" s="51">
        <v>300</v>
      </c>
      <c r="DH154" s="41">
        <f t="shared" ref="DH154:DH171" si="149">+DE154*COS(RADIANS(p))</f>
        <v>260838.85897179443</v>
      </c>
      <c r="DI154" s="41">
        <f t="shared" ref="DI154:DI171" si="150">+DE154*SIN(RADIANS(p))</f>
        <v>150595.3854424803</v>
      </c>
      <c r="DJ154" s="41">
        <f t="shared" si="51"/>
        <v>78251657.691538334</v>
      </c>
      <c r="DK154" s="112">
        <f t="shared" si="52"/>
        <v>-102404862.1008866</v>
      </c>
    </row>
    <row r="155" spans="2:115" x14ac:dyDescent="0.25">
      <c r="B155" s="129">
        <v>12</v>
      </c>
      <c r="C155" s="114">
        <f>+$D$77-(B155-0.5)*$G$136</f>
        <v>460.28523982708759</v>
      </c>
      <c r="D155" s="41">
        <f t="shared" si="72"/>
        <v>-402.76257864545875</v>
      </c>
      <c r="E155" s="41">
        <f t="shared" si="72"/>
        <v>1424.0505276954905</v>
      </c>
      <c r="F155" s="41">
        <f t="shared" si="72"/>
        <v>600.27959666625816</v>
      </c>
      <c r="G155" s="41">
        <f t="shared" si="72"/>
        <v>965.19148700384278</v>
      </c>
      <c r="H155" s="41">
        <f t="shared" si="72"/>
        <v>1997.2374213545418</v>
      </c>
      <c r="I155" s="41">
        <f t="shared" si="72"/>
        <v>-4859.666329712918</v>
      </c>
      <c r="J155" s="41">
        <f t="shared" si="72"/>
        <v>-1131.7712109026188</v>
      </c>
      <c r="K155" s="121">
        <f t="shared" si="72"/>
        <v>-718.52537040457526</v>
      </c>
      <c r="L155" s="126">
        <f t="shared" si="73"/>
        <v>-2.7625786454584165</v>
      </c>
      <c r="M155" s="41">
        <f t="shared" si="32"/>
        <v>-1308.0002798733838</v>
      </c>
      <c r="N155" s="41">
        <f t="shared" si="32"/>
        <v>-438.95088787506825</v>
      </c>
      <c r="O155" s="41">
        <f t="shared" si="32"/>
        <v>233.14067943496534</v>
      </c>
      <c r="P155" s="41">
        <f t="shared" si="32"/>
        <v>1597.2374213545415</v>
      </c>
      <c r="Q155" s="41">
        <f t="shared" si="32"/>
        <v>-4040.0510874422584</v>
      </c>
      <c r="R155" s="41">
        <f t="shared" si="32"/>
        <v>-900.83110322676885</v>
      </c>
      <c r="S155" s="112">
        <f t="shared" si="32"/>
        <v>-498.91012813391188</v>
      </c>
      <c r="T155" s="123">
        <f t="shared" si="74"/>
        <v>-2.7625786454585612</v>
      </c>
      <c r="U155" s="41">
        <f t="shared" si="33"/>
        <v>604.43528542482875</v>
      </c>
      <c r="V155" s="41">
        <f t="shared" si="33"/>
        <v>369.33948899040797</v>
      </c>
      <c r="W155" s="41">
        <f t="shared" si="33"/>
        <v>745.57624473317969</v>
      </c>
      <c r="X155" s="41">
        <f t="shared" si="33"/>
        <v>1597.237421354542</v>
      </c>
      <c r="Y155" s="41">
        <f t="shared" si="33"/>
        <v>-2127.6155221440458</v>
      </c>
      <c r="Z155" s="41">
        <f t="shared" si="33"/>
        <v>-92.540726361292712</v>
      </c>
      <c r="AA155" s="41">
        <f t="shared" si="33"/>
        <v>13.525437164302199</v>
      </c>
      <c r="AB155" s="53"/>
      <c r="AC155" s="126">
        <f t="shared" si="75"/>
        <v>-402.76257864545875</v>
      </c>
      <c r="AD155" s="41" t="str">
        <f t="shared" si="34"/>
        <v/>
      </c>
      <c r="AE155" s="41">
        <f t="shared" si="34"/>
        <v>600.27959666625816</v>
      </c>
      <c r="AF155" s="41" t="str">
        <f t="shared" si="34"/>
        <v/>
      </c>
      <c r="AG155" s="41" t="str">
        <f t="shared" si="34"/>
        <v/>
      </c>
      <c r="AH155" s="41" t="str">
        <f t="shared" si="34"/>
        <v/>
      </c>
      <c r="AI155" s="41" t="str">
        <f t="shared" si="34"/>
        <v/>
      </c>
      <c r="AJ155" s="112" t="str">
        <f t="shared" si="34"/>
        <v/>
      </c>
      <c r="AK155" s="126" t="str">
        <f t="shared" si="76"/>
        <v/>
      </c>
      <c r="AL155" s="41" t="str">
        <f t="shared" si="35"/>
        <v/>
      </c>
      <c r="AM155" s="41" t="str">
        <f t="shared" si="35"/>
        <v/>
      </c>
      <c r="AN155" s="41" t="str">
        <f t="shared" si="35"/>
        <v/>
      </c>
      <c r="AO155" s="41" t="str">
        <f t="shared" si="35"/>
        <v/>
      </c>
      <c r="AP155" s="41" t="str">
        <f t="shared" si="35"/>
        <v/>
      </c>
      <c r="AQ155" s="41" t="str">
        <f t="shared" si="35"/>
        <v/>
      </c>
      <c r="AR155" s="112" t="str">
        <f t="shared" si="35"/>
        <v/>
      </c>
      <c r="AS155" s="123" t="str">
        <f t="shared" si="77"/>
        <v/>
      </c>
      <c r="AT155" s="41" t="str">
        <f t="shared" si="36"/>
        <v/>
      </c>
      <c r="AU155" s="41">
        <f t="shared" si="36"/>
        <v>369.33948899040797</v>
      </c>
      <c r="AV155" s="41" t="str">
        <f t="shared" si="36"/>
        <v/>
      </c>
      <c r="AW155" s="41" t="str">
        <f t="shared" si="36"/>
        <v/>
      </c>
      <c r="AX155" s="41" t="str">
        <f t="shared" si="36"/>
        <v/>
      </c>
      <c r="AY155" s="41" t="str">
        <f t="shared" si="36"/>
        <v/>
      </c>
      <c r="AZ155" s="41">
        <f t="shared" si="36"/>
        <v>13.525437164302199</v>
      </c>
      <c r="BA155" s="53"/>
      <c r="BB155" s="147" cm="1">
        <f t="array" ref="BB155:BE155">IFERROR(_xlfn._xlws.SORT(_xlfn.UNIQUE(_xlfn._xlws.FILTER($AC155:$AZ155,ISNUMBER($AC155:$AZ155)),TRUE),,,TRUE),"")</f>
        <v>-402.76257864545875</v>
      </c>
      <c r="BC155" s="51">
        <v>13.525437164302199</v>
      </c>
      <c r="BD155" s="51">
        <v>369.33948899040797</v>
      </c>
      <c r="BE155" s="51">
        <v>600.27959666625816</v>
      </c>
      <c r="BF155" s="51"/>
      <c r="BG155" s="51"/>
      <c r="BH155" s="51"/>
      <c r="BI155" s="51"/>
      <c r="BJ155" s="51">
        <f t="shared" si="78"/>
        <v>460.28523982708759</v>
      </c>
      <c r="BK155" s="51">
        <f t="shared" si="37"/>
        <v>460.28523982708759</v>
      </c>
      <c r="BL155" s="51">
        <f t="shared" si="37"/>
        <v>460.28523982708759</v>
      </c>
      <c r="BM155" s="51">
        <f t="shared" si="37"/>
        <v>460.28523982708759</v>
      </c>
      <c r="BN155" s="51" t="str">
        <f t="shared" si="37"/>
        <v/>
      </c>
      <c r="BO155" s="51" t="str">
        <f t="shared" si="37"/>
        <v/>
      </c>
      <c r="BP155" s="51" t="str">
        <f t="shared" si="37"/>
        <v/>
      </c>
      <c r="BQ155" s="148" t="str">
        <f t="shared" si="37"/>
        <v/>
      </c>
      <c r="BR155" s="170">
        <f t="shared" si="53"/>
        <v>4</v>
      </c>
      <c r="BS155" s="172">
        <f t="shared" si="54"/>
        <v>416.28801580976096</v>
      </c>
      <c r="BT155" s="172" t="str">
        <f t="shared" si="38"/>
        <v>hole</v>
      </c>
      <c r="BU155" s="172">
        <f t="shared" si="38"/>
        <v>230.94010767585019</v>
      </c>
      <c r="BV155" s="172">
        <f t="shared" si="38"/>
        <v>0</v>
      </c>
      <c r="BW155" s="172">
        <f t="shared" si="38"/>
        <v>0</v>
      </c>
      <c r="BX155" s="172">
        <f t="shared" si="38"/>
        <v>0</v>
      </c>
      <c r="BY155" s="173">
        <f t="shared" si="38"/>
        <v>0</v>
      </c>
      <c r="BZ155" s="123" cm="1">
        <f t="array" ref="BZ155">IF(ISEVEN(BR155),SUM(BS155:BY155),SUM(ABS(BS155:BY155)))</f>
        <v>647.22812348561115</v>
      </c>
      <c r="CA155" s="112">
        <f t="shared" si="39"/>
        <v>18816.32870491263</v>
      </c>
      <c r="CB155" s="126">
        <f t="shared" si="55"/>
        <v>-194.61857074057826</v>
      </c>
      <c r="CC155" s="41">
        <f t="shared" si="40"/>
        <v>0</v>
      </c>
      <c r="CD155" s="41">
        <f t="shared" si="40"/>
        <v>484.80954282833306</v>
      </c>
      <c r="CE155" s="41">
        <f t="shared" si="40"/>
        <v>0</v>
      </c>
      <c r="CF155" s="41">
        <f t="shared" si="40"/>
        <v>0</v>
      </c>
      <c r="CG155" s="41">
        <f t="shared" si="40"/>
        <v>0</v>
      </c>
      <c r="CH155" s="112">
        <f t="shared" si="40"/>
        <v>0</v>
      </c>
      <c r="CI155" s="196">
        <f t="shared" si="56"/>
        <v>47.810946785003168</v>
      </c>
      <c r="CJ155" s="2">
        <f t="shared" si="57"/>
        <v>460.28523982708759</v>
      </c>
      <c r="CK155" s="200">
        <f t="shared" ref="CK155" si="151">(CI155-xc)*COS(RADIANS(p)) + (CJ155-yc)*SIN(RADIANS(p))</f>
        <v>271.54811440834243</v>
      </c>
      <c r="CL155" s="201">
        <f t="shared" ref="CL155:CL186" si="152">-(CI155-xc)*SIN(RADIANS(p)) +(CJ155-yc)*COS(RADIANS(p))</f>
        <v>374.71323728476921</v>
      </c>
      <c r="CN155" s="126">
        <f t="shared" ref="CN155:CN186" si="153">+C155-yc</f>
        <v>460.28523982708759</v>
      </c>
      <c r="CO155" s="50">
        <f t="shared" si="61"/>
        <v>3.6638814827852344E-3</v>
      </c>
      <c r="CP155" s="40">
        <f t="shared" si="44"/>
        <v>25.5</v>
      </c>
      <c r="CQ155" s="41">
        <f t="shared" si="62"/>
        <v>479816.38197527209</v>
      </c>
      <c r="CR155" s="41">
        <f t="shared" ref="CR155:CR185" si="154">+CQ155*COS(RADIANS(p))</f>
        <v>415533.17594252346</v>
      </c>
      <c r="CS155" s="41">
        <f t="shared" ref="CS155:CS185" si="155">+CQ155*SIN(RADIANS(p))</f>
        <v>239908.19098763602</v>
      </c>
      <c r="CT155" s="41">
        <f t="shared" si="65"/>
        <v>155705781.55664456</v>
      </c>
      <c r="CU155" s="112">
        <f t="shared" si="66"/>
        <v>65146616.89380905</v>
      </c>
      <c r="CW155" s="21">
        <v>12</v>
      </c>
      <c r="CX155" s="41">
        <v>32</v>
      </c>
      <c r="CY155" s="41">
        <v>-253.39745962155607</v>
      </c>
      <c r="CZ155" s="51">
        <f t="shared" ref="CZ155" si="156">CY155-yc</f>
        <v>-253.39745962155607</v>
      </c>
      <c r="DA155" s="50">
        <f t="shared" si="68"/>
        <v>2.0436704190984214E-3</v>
      </c>
      <c r="DB155" s="40">
        <f t="shared" si="46"/>
        <v>408.73408381968426</v>
      </c>
      <c r="DC155" s="40">
        <f t="shared" si="47"/>
        <v>25.5</v>
      </c>
      <c r="DD155" s="51">
        <f t="shared" si="48"/>
        <v>374.5</v>
      </c>
      <c r="DE155" s="39">
        <f t="shared" si="69"/>
        <v>301190.77088496066</v>
      </c>
      <c r="DF155" s="41">
        <v>-680</v>
      </c>
      <c r="DG155" s="51">
        <v>100</v>
      </c>
      <c r="DH155" s="41">
        <f t="shared" ref="DH155:DH172" si="157">+DE155*COS(RADIANS(p))</f>
        <v>260838.85897179443</v>
      </c>
      <c r="DI155" s="41">
        <f t="shared" ref="DI155:DI172" si="158">+DE155*SIN(RADIANS(p))</f>
        <v>150595.3854424803</v>
      </c>
      <c r="DJ155" s="41">
        <f t="shared" si="51"/>
        <v>26083885.897179443</v>
      </c>
      <c r="DK155" s="112">
        <f t="shared" si="52"/>
        <v>-102404862.1008866</v>
      </c>
    </row>
    <row r="156" spans="2:115" x14ac:dyDescent="0.25">
      <c r="B156" s="129">
        <v>13</v>
      </c>
      <c r="C156" s="114">
        <f>+$D$77-(B156-0.5)*$G$136</f>
        <v>431.21306570155929</v>
      </c>
      <c r="D156" s="41">
        <f t="shared" si="72"/>
        <v>-453.11706131736304</v>
      </c>
      <c r="E156" s="41">
        <f t="shared" si="72"/>
        <v>1532.5493586184514</v>
      </c>
      <c r="F156" s="41">
        <f t="shared" si="72"/>
        <v>617.06442422355951</v>
      </c>
      <c r="G156" s="41">
        <f t="shared" si="72"/>
        <v>957.40162142469046</v>
      </c>
      <c r="H156" s="41">
        <f t="shared" si="72"/>
        <v>1946.8829386826376</v>
      </c>
      <c r="I156" s="41">
        <f t="shared" si="72"/>
        <v>-4751.1674987899578</v>
      </c>
      <c r="J156" s="41">
        <f t="shared" si="72"/>
        <v>-1114.9863833453176</v>
      </c>
      <c r="K156" s="121">
        <f t="shared" si="72"/>
        <v>-726.31523598372758</v>
      </c>
      <c r="L156" s="126">
        <f t="shared" si="73"/>
        <v>-53.11706131736284</v>
      </c>
      <c r="M156" s="41">
        <f t="shared" si="32"/>
        <v>-1199.5014489504229</v>
      </c>
      <c r="N156" s="41">
        <f t="shared" si="32"/>
        <v>-422.16606031776678</v>
      </c>
      <c r="O156" s="41">
        <f t="shared" si="32"/>
        <v>225.35081385581304</v>
      </c>
      <c r="P156" s="41">
        <f t="shared" si="32"/>
        <v>1546.8829386826371</v>
      </c>
      <c r="Q156" s="41">
        <f t="shared" si="32"/>
        <v>-3931.5522565192973</v>
      </c>
      <c r="R156" s="41">
        <f t="shared" si="32"/>
        <v>-884.04627566946749</v>
      </c>
      <c r="S156" s="112">
        <f t="shared" si="32"/>
        <v>-506.69999371306415</v>
      </c>
      <c r="T156" s="123">
        <f t="shared" si="74"/>
        <v>-53.117061317362968</v>
      </c>
      <c r="U156" s="41">
        <f t="shared" si="33"/>
        <v>712.93411634778943</v>
      </c>
      <c r="V156" s="41">
        <f t="shared" si="33"/>
        <v>386.12431654770938</v>
      </c>
      <c r="W156" s="41">
        <f t="shared" si="33"/>
        <v>737.78637915402737</v>
      </c>
      <c r="X156" s="41">
        <f t="shared" si="33"/>
        <v>1546.8829386826376</v>
      </c>
      <c r="Y156" s="41">
        <f t="shared" si="33"/>
        <v>-2019.1166912210847</v>
      </c>
      <c r="Z156" s="41">
        <f t="shared" si="33"/>
        <v>-75.755898803991286</v>
      </c>
      <c r="AA156" s="41">
        <f t="shared" si="33"/>
        <v>5.7355715851499145</v>
      </c>
      <c r="AB156" s="53"/>
      <c r="AC156" s="126">
        <f t="shared" si="75"/>
        <v>-453.11706131736304</v>
      </c>
      <c r="AD156" s="41" t="str">
        <f t="shared" si="34"/>
        <v/>
      </c>
      <c r="AE156" s="41">
        <f t="shared" si="34"/>
        <v>617.06442422355951</v>
      </c>
      <c r="AF156" s="41" t="str">
        <f t="shared" si="34"/>
        <v/>
      </c>
      <c r="AG156" s="41" t="str">
        <f t="shared" si="34"/>
        <v/>
      </c>
      <c r="AH156" s="41" t="str">
        <f t="shared" si="34"/>
        <v/>
      </c>
      <c r="AI156" s="41" t="str">
        <f t="shared" si="34"/>
        <v/>
      </c>
      <c r="AJ156" s="112" t="str">
        <f t="shared" si="34"/>
        <v/>
      </c>
      <c r="AK156" s="126" t="str">
        <f t="shared" si="76"/>
        <v/>
      </c>
      <c r="AL156" s="41" t="str">
        <f t="shared" si="35"/>
        <v/>
      </c>
      <c r="AM156" s="41" t="str">
        <f t="shared" si="35"/>
        <v/>
      </c>
      <c r="AN156" s="41" t="str">
        <f t="shared" si="35"/>
        <v/>
      </c>
      <c r="AO156" s="41" t="str">
        <f t="shared" si="35"/>
        <v/>
      </c>
      <c r="AP156" s="41" t="str">
        <f t="shared" si="35"/>
        <v/>
      </c>
      <c r="AQ156" s="41" t="str">
        <f t="shared" si="35"/>
        <v/>
      </c>
      <c r="AR156" s="112" t="str">
        <f t="shared" si="35"/>
        <v/>
      </c>
      <c r="AS156" s="123" t="str">
        <f t="shared" si="77"/>
        <v/>
      </c>
      <c r="AT156" s="41" t="str">
        <f t="shared" si="36"/>
        <v/>
      </c>
      <c r="AU156" s="41">
        <f t="shared" si="36"/>
        <v>386.12431654770938</v>
      </c>
      <c r="AV156" s="41" t="str">
        <f t="shared" si="36"/>
        <v/>
      </c>
      <c r="AW156" s="41" t="str">
        <f t="shared" si="36"/>
        <v/>
      </c>
      <c r="AX156" s="41" t="str">
        <f t="shared" si="36"/>
        <v/>
      </c>
      <c r="AY156" s="41" t="str">
        <f t="shared" si="36"/>
        <v/>
      </c>
      <c r="AZ156" s="41">
        <f t="shared" si="36"/>
        <v>5.7355715851499145</v>
      </c>
      <c r="BA156" s="53"/>
      <c r="BB156" s="147" cm="1">
        <f t="array" ref="BB156:BE156">IFERROR(_xlfn._xlws.SORT(_xlfn.UNIQUE(_xlfn._xlws.FILTER($AC156:$AZ156,ISNUMBER($AC156:$AZ156)),TRUE),,,TRUE),"")</f>
        <v>-453.11706131736304</v>
      </c>
      <c r="BC156" s="51">
        <v>5.7355715851499145</v>
      </c>
      <c r="BD156" s="51">
        <v>386.12431654770938</v>
      </c>
      <c r="BE156" s="51">
        <v>617.06442422355951</v>
      </c>
      <c r="BF156" s="51"/>
      <c r="BG156" s="51"/>
      <c r="BH156" s="51"/>
      <c r="BI156" s="51"/>
      <c r="BJ156" s="51">
        <f t="shared" si="78"/>
        <v>431.21306570155929</v>
      </c>
      <c r="BK156" s="51">
        <f t="shared" si="37"/>
        <v>431.21306570155929</v>
      </c>
      <c r="BL156" s="51">
        <f t="shared" si="37"/>
        <v>431.21306570155929</v>
      </c>
      <c r="BM156" s="51">
        <f t="shared" si="37"/>
        <v>431.21306570155929</v>
      </c>
      <c r="BN156" s="51" t="str">
        <f t="shared" si="37"/>
        <v/>
      </c>
      <c r="BO156" s="51" t="str">
        <f t="shared" si="37"/>
        <v/>
      </c>
      <c r="BP156" s="51" t="str">
        <f t="shared" si="37"/>
        <v/>
      </c>
      <c r="BQ156" s="148" t="str">
        <f t="shared" si="37"/>
        <v/>
      </c>
      <c r="BR156" s="170">
        <f t="shared" si="53"/>
        <v>4</v>
      </c>
      <c r="BS156" s="172">
        <f t="shared" si="54"/>
        <v>458.85263290251294</v>
      </c>
      <c r="BT156" s="172" t="str">
        <f t="shared" si="38"/>
        <v>hole</v>
      </c>
      <c r="BU156" s="172">
        <f t="shared" si="38"/>
        <v>230.94010767585013</v>
      </c>
      <c r="BV156" s="172">
        <f t="shared" si="38"/>
        <v>0</v>
      </c>
      <c r="BW156" s="172">
        <f t="shared" si="38"/>
        <v>0</v>
      </c>
      <c r="BX156" s="172">
        <f t="shared" si="38"/>
        <v>0</v>
      </c>
      <c r="BY156" s="173">
        <f t="shared" si="38"/>
        <v>0</v>
      </c>
      <c r="BZ156" s="123" cm="1">
        <f t="array" ref="BZ156">IF(ISEVEN(BR156),SUM(BS156:BY156),SUM(ABS(BS156:BY156)))</f>
        <v>689.79274057836301</v>
      </c>
      <c r="CA156" s="112">
        <f t="shared" si="39"/>
        <v>20053.774664619548</v>
      </c>
      <c r="CB156" s="126">
        <f t="shared" si="55"/>
        <v>-223.69074486610657</v>
      </c>
      <c r="CC156" s="41">
        <f t="shared" si="40"/>
        <v>0</v>
      </c>
      <c r="CD156" s="41">
        <f t="shared" si="40"/>
        <v>501.59437038563442</v>
      </c>
      <c r="CE156" s="41">
        <f t="shared" si="40"/>
        <v>0</v>
      </c>
      <c r="CF156" s="41">
        <f t="shared" si="40"/>
        <v>0</v>
      </c>
      <c r="CG156" s="41">
        <f t="shared" si="40"/>
        <v>0</v>
      </c>
      <c r="CH156" s="112">
        <f t="shared" si="40"/>
        <v>0</v>
      </c>
      <c r="CI156" s="196">
        <f t="shared" si="56"/>
        <v>19.1320811199841</v>
      </c>
      <c r="CJ156" s="2">
        <f t="shared" si="57"/>
        <v>431.21306570155929</v>
      </c>
      <c r="CK156" s="200">
        <f t="shared" ref="CK156" si="159">(CI156-xc)*COS(RADIANS(p)) + (CJ156-yc)*SIN(RADIANS(p))</f>
        <v>232.17540112795049</v>
      </c>
      <c r="CL156" s="201">
        <f t="shared" ref="CL156:CL187" si="160">-(CI156-xc)*SIN(RADIANS(p)) +(CJ156-yc)*COS(RADIANS(p))</f>
        <v>363.87542878132649</v>
      </c>
      <c r="CN156" s="126">
        <f t="shared" ref="CN156:CN187" si="161">+C156-yc</f>
        <v>431.21306570155929</v>
      </c>
      <c r="CO156" s="50">
        <f t="shared" si="61"/>
        <v>3.5978814827852344E-3</v>
      </c>
      <c r="CP156" s="40">
        <f t="shared" si="44"/>
        <v>25.5</v>
      </c>
      <c r="CQ156" s="41">
        <f t="shared" si="62"/>
        <v>511371.25394779845</v>
      </c>
      <c r="CR156" s="41">
        <f t="shared" ref="CR156:CR186" si="162">+CQ156*COS(RADIANS(p))</f>
        <v>442860.49668389693</v>
      </c>
      <c r="CS156" s="41">
        <f t="shared" ref="CS156:CS186" si="163">+CQ156*SIN(RADIANS(p))</f>
        <v>255685.6269738992</v>
      </c>
      <c r="CT156" s="41">
        <f t="shared" si="65"/>
        <v>161146053.1211642</v>
      </c>
      <c r="CU156" s="112">
        <f t="shared" si="66"/>
        <v>59363913.005316563</v>
      </c>
      <c r="CW156" s="21">
        <v>13</v>
      </c>
      <c r="CX156" s="41">
        <v>32</v>
      </c>
      <c r="CY156" s="41">
        <v>-426.60254037844379</v>
      </c>
      <c r="CZ156" s="51">
        <f t="shared" ref="CZ156" si="164">CY156-yc</f>
        <v>-426.60254037844379</v>
      </c>
      <c r="DA156" s="50">
        <f t="shared" si="68"/>
        <v>1.6504581577589247E-3</v>
      </c>
      <c r="DB156" s="40">
        <f t="shared" si="46"/>
        <v>330.09163155178493</v>
      </c>
      <c r="DC156" s="40">
        <f t="shared" si="47"/>
        <v>24.721105690832307</v>
      </c>
      <c r="DD156" s="51">
        <f t="shared" si="48"/>
        <v>305.37052586095263</v>
      </c>
      <c r="DE156" s="39">
        <f t="shared" si="69"/>
        <v>245593.5489709109</v>
      </c>
      <c r="DF156" s="41">
        <v>-680</v>
      </c>
      <c r="DG156" s="51">
        <v>-100</v>
      </c>
      <c r="DH156" s="41">
        <f t="shared" ref="DH156:DH173" si="165">+DE156*COS(RADIANS(p))</f>
        <v>212690.25241438643</v>
      </c>
      <c r="DI156" s="41">
        <f t="shared" ref="DI156:DI173" si="166">+DE156*SIN(RADIANS(p))</f>
        <v>122796.77448545543</v>
      </c>
      <c r="DJ156" s="41">
        <f t="shared" si="51"/>
        <v>-21269025.241438642</v>
      </c>
      <c r="DK156" s="112">
        <f t="shared" si="52"/>
        <v>-83501806.650109693</v>
      </c>
    </row>
    <row r="157" spans="2:115" x14ac:dyDescent="0.25">
      <c r="B157" s="129">
        <v>14</v>
      </c>
      <c r="C157" s="114">
        <f>+$D$77-(B157-0.5)*$G$136</f>
        <v>402.14089157603098</v>
      </c>
      <c r="D157" s="41">
        <f t="shared" si="72"/>
        <v>-503.47154398926733</v>
      </c>
      <c r="E157" s="41">
        <f t="shared" si="72"/>
        <v>1641.0481895414121</v>
      </c>
      <c r="F157" s="41">
        <f t="shared" si="72"/>
        <v>633.84925178086098</v>
      </c>
      <c r="G157" s="41">
        <f t="shared" si="72"/>
        <v>949.61175584553814</v>
      </c>
      <c r="H157" s="41">
        <f t="shared" si="72"/>
        <v>1896.528456010733</v>
      </c>
      <c r="I157" s="41">
        <f t="shared" si="72"/>
        <v>-4642.6686678669976</v>
      </c>
      <c r="J157" s="41">
        <f t="shared" si="72"/>
        <v>-1098.2015557880161</v>
      </c>
      <c r="K157" s="121">
        <f t="shared" si="72"/>
        <v>-734.1051015628799</v>
      </c>
      <c r="L157" s="126">
        <f t="shared" si="73"/>
        <v>-103.47154398926712</v>
      </c>
      <c r="M157" s="41">
        <f t="shared" si="32"/>
        <v>-1091.0026180274619</v>
      </c>
      <c r="N157" s="41">
        <f t="shared" si="32"/>
        <v>-405.38123276046531</v>
      </c>
      <c r="O157" s="41">
        <f t="shared" si="32"/>
        <v>217.56094827666075</v>
      </c>
      <c r="P157" s="41">
        <f t="shared" si="32"/>
        <v>1496.528456010733</v>
      </c>
      <c r="Q157" s="41">
        <f t="shared" si="32"/>
        <v>-3823.0534255963371</v>
      </c>
      <c r="R157" s="41">
        <f t="shared" si="32"/>
        <v>-867.26144811216602</v>
      </c>
      <c r="S157" s="112">
        <f t="shared" si="32"/>
        <v>-514.48985929221647</v>
      </c>
      <c r="T157" s="123">
        <f t="shared" si="74"/>
        <v>-103.47154398926723</v>
      </c>
      <c r="U157" s="41">
        <f t="shared" si="33"/>
        <v>821.43294727075022</v>
      </c>
      <c r="V157" s="41">
        <f t="shared" si="33"/>
        <v>402.90914410501085</v>
      </c>
      <c r="W157" s="41">
        <f t="shared" si="33"/>
        <v>729.99651357487505</v>
      </c>
      <c r="X157" s="41">
        <f t="shared" si="33"/>
        <v>1496.5284560107334</v>
      </c>
      <c r="Y157" s="41">
        <f t="shared" si="33"/>
        <v>-1910.6178602981236</v>
      </c>
      <c r="Z157" s="41">
        <f t="shared" si="33"/>
        <v>-58.971071246689839</v>
      </c>
      <c r="AA157" s="41">
        <f t="shared" si="33"/>
        <v>-2.0542939940023843</v>
      </c>
      <c r="AB157" s="53"/>
      <c r="AC157" s="126">
        <f t="shared" si="75"/>
        <v>-503.47154398926733</v>
      </c>
      <c r="AD157" s="41" t="str">
        <f t="shared" si="34"/>
        <v/>
      </c>
      <c r="AE157" s="41">
        <f t="shared" si="34"/>
        <v>633.84925178086098</v>
      </c>
      <c r="AF157" s="41" t="str">
        <f t="shared" si="34"/>
        <v/>
      </c>
      <c r="AG157" s="41" t="str">
        <f t="shared" si="34"/>
        <v/>
      </c>
      <c r="AH157" s="41" t="str">
        <f t="shared" si="34"/>
        <v/>
      </c>
      <c r="AI157" s="41" t="str">
        <f t="shared" si="34"/>
        <v/>
      </c>
      <c r="AJ157" s="112" t="str">
        <f t="shared" si="34"/>
        <v/>
      </c>
      <c r="AK157" s="126" t="str">
        <f t="shared" si="76"/>
        <v/>
      </c>
      <c r="AL157" s="41" t="str">
        <f t="shared" si="35"/>
        <v/>
      </c>
      <c r="AM157" s="41" t="str">
        <f t="shared" si="35"/>
        <v/>
      </c>
      <c r="AN157" s="41" t="str">
        <f t="shared" si="35"/>
        <v/>
      </c>
      <c r="AO157" s="41" t="str">
        <f t="shared" si="35"/>
        <v/>
      </c>
      <c r="AP157" s="41" t="str">
        <f t="shared" si="35"/>
        <v/>
      </c>
      <c r="AQ157" s="41" t="str">
        <f t="shared" si="35"/>
        <v/>
      </c>
      <c r="AR157" s="112" t="str">
        <f t="shared" si="35"/>
        <v/>
      </c>
      <c r="AS157" s="123" t="str">
        <f t="shared" si="77"/>
        <v/>
      </c>
      <c r="AT157" s="41" t="str">
        <f t="shared" si="36"/>
        <v/>
      </c>
      <c r="AU157" s="41">
        <f t="shared" si="36"/>
        <v>402.90914410501085</v>
      </c>
      <c r="AV157" s="41" t="str">
        <f t="shared" si="36"/>
        <v/>
      </c>
      <c r="AW157" s="41" t="str">
        <f t="shared" si="36"/>
        <v/>
      </c>
      <c r="AX157" s="41" t="str">
        <f t="shared" si="36"/>
        <v/>
      </c>
      <c r="AY157" s="41" t="str">
        <f t="shared" si="36"/>
        <v/>
      </c>
      <c r="AZ157" s="41">
        <f t="shared" si="36"/>
        <v>-2.0542939940023843</v>
      </c>
      <c r="BA157" s="53"/>
      <c r="BB157" s="147" cm="1">
        <f t="array" ref="BB157:BE157">IFERROR(_xlfn._xlws.SORT(_xlfn.UNIQUE(_xlfn._xlws.FILTER($AC157:$AZ157,ISNUMBER($AC157:$AZ157)),TRUE),,,TRUE),"")</f>
        <v>-503.47154398926733</v>
      </c>
      <c r="BC157" s="51">
        <v>-2.0542939940023843</v>
      </c>
      <c r="BD157" s="51">
        <v>402.90914410501085</v>
      </c>
      <c r="BE157" s="51">
        <v>633.84925178086098</v>
      </c>
      <c r="BF157" s="51"/>
      <c r="BG157" s="51"/>
      <c r="BH157" s="51"/>
      <c r="BI157" s="51"/>
      <c r="BJ157" s="51">
        <f t="shared" si="78"/>
        <v>402.14089157603098</v>
      </c>
      <c r="BK157" s="51">
        <f t="shared" si="37"/>
        <v>402.14089157603098</v>
      </c>
      <c r="BL157" s="51">
        <f t="shared" si="37"/>
        <v>402.14089157603098</v>
      </c>
      <c r="BM157" s="51">
        <f t="shared" si="37"/>
        <v>402.14089157603098</v>
      </c>
      <c r="BN157" s="51" t="str">
        <f t="shared" si="37"/>
        <v/>
      </c>
      <c r="BO157" s="51" t="str">
        <f t="shared" si="37"/>
        <v/>
      </c>
      <c r="BP157" s="51" t="str">
        <f t="shared" si="37"/>
        <v/>
      </c>
      <c r="BQ157" s="148" t="str">
        <f t="shared" si="37"/>
        <v/>
      </c>
      <c r="BR157" s="170">
        <f t="shared" si="53"/>
        <v>4</v>
      </c>
      <c r="BS157" s="172">
        <f t="shared" si="54"/>
        <v>501.41724999526497</v>
      </c>
      <c r="BT157" s="172" t="str">
        <f t="shared" si="38"/>
        <v>hole</v>
      </c>
      <c r="BU157" s="172">
        <f t="shared" si="38"/>
        <v>230.94010767585013</v>
      </c>
      <c r="BV157" s="172">
        <f t="shared" si="38"/>
        <v>0</v>
      </c>
      <c r="BW157" s="172">
        <f t="shared" si="38"/>
        <v>0</v>
      </c>
      <c r="BX157" s="172">
        <f t="shared" si="38"/>
        <v>0</v>
      </c>
      <c r="BY157" s="173">
        <f t="shared" si="38"/>
        <v>0</v>
      </c>
      <c r="BZ157" s="123" cm="1">
        <f t="array" ref="BZ157">IF(ISEVEN(BR157),SUM(BS157:BY157),SUM(ABS(BS157:BY157)))</f>
        <v>732.3573576711151</v>
      </c>
      <c r="CA157" s="112">
        <f t="shared" si="39"/>
        <v>21291.220624326477</v>
      </c>
      <c r="CB157" s="126">
        <f t="shared" si="55"/>
        <v>-252.76291899163485</v>
      </c>
      <c r="CC157" s="41">
        <f t="shared" si="40"/>
        <v>0</v>
      </c>
      <c r="CD157" s="41">
        <f t="shared" si="40"/>
        <v>518.37919794293589</v>
      </c>
      <c r="CE157" s="41">
        <f t="shared" si="40"/>
        <v>0</v>
      </c>
      <c r="CF157" s="41">
        <f t="shared" si="40"/>
        <v>0</v>
      </c>
      <c r="CG157" s="41">
        <f t="shared" si="40"/>
        <v>0</v>
      </c>
      <c r="CH157" s="112">
        <f t="shared" si="40"/>
        <v>0</v>
      </c>
      <c r="CI157" s="196">
        <f t="shared" si="56"/>
        <v>-9.5925027285024758</v>
      </c>
      <c r="CJ157" s="2">
        <f t="shared" si="57"/>
        <v>402.14089157603098</v>
      </c>
      <c r="CK157" s="200">
        <f t="shared" ref="CK157" si="167">(CI157-xc)*COS(RADIANS(p)) + (CJ157-yc)*SIN(RADIANS(p))</f>
        <v>192.76309473926077</v>
      </c>
      <c r="CL157" s="201">
        <f t="shared" ref="CL157:CL188" si="168">-(CI157-xc)*SIN(RADIANS(p)) +(CJ157-yc)*COS(RADIANS(p))</f>
        <v>353.06047936961767</v>
      </c>
      <c r="CN157" s="126">
        <f t="shared" ref="CN157:CN188" si="169">+C157-yc</f>
        <v>402.14089157603098</v>
      </c>
      <c r="CO157" s="50">
        <f t="shared" si="61"/>
        <v>3.5318814827852347E-3</v>
      </c>
      <c r="CP157" s="40">
        <f t="shared" si="44"/>
        <v>25.5</v>
      </c>
      <c r="CQ157" s="41">
        <f t="shared" si="62"/>
        <v>542926.12592032517</v>
      </c>
      <c r="CR157" s="41">
        <f t="shared" ref="CR157:CR187" si="170">+CQ157*COS(RADIANS(p))</f>
        <v>470187.81742527062</v>
      </c>
      <c r="CS157" s="41">
        <f t="shared" ref="CS157:CS187" si="171">+CQ157*SIN(RADIANS(p))</f>
        <v>271463.06296016253</v>
      </c>
      <c r="CT157" s="41">
        <f t="shared" si="65"/>
        <v>166004736.21392033</v>
      </c>
      <c r="CU157" s="112">
        <f t="shared" si="66"/>
        <v>52328060.123599716</v>
      </c>
      <c r="CW157" s="21">
        <v>14</v>
      </c>
      <c r="CX157" s="41">
        <v>32</v>
      </c>
      <c r="CY157" s="41">
        <v>-599.8076211353316</v>
      </c>
      <c r="CZ157" s="51">
        <f t="shared" ref="CZ157" si="172">CY157-yc</f>
        <v>-599.8076211353316</v>
      </c>
      <c r="DA157" s="50">
        <f t="shared" si="68"/>
        <v>1.257245896419428E-3</v>
      </c>
      <c r="DB157" s="40">
        <f t="shared" si="46"/>
        <v>251.4491792838856</v>
      </c>
      <c r="DC157" s="40">
        <f t="shared" si="47"/>
        <v>21.983016677790655</v>
      </c>
      <c r="DD157" s="51">
        <f t="shared" si="48"/>
        <v>229.46616260609494</v>
      </c>
      <c r="DE157" s="39">
        <f t="shared" si="69"/>
        <v>184547.63793683168</v>
      </c>
      <c r="DF157" s="41">
        <v>-680</v>
      </c>
      <c r="DG157" s="51">
        <v>-300</v>
      </c>
      <c r="DH157" s="41">
        <f t="shared" ref="DH157:DH174" si="173">+DE157*COS(RADIANS(p))</f>
        <v>159822.94266170906</v>
      </c>
      <c r="DI157" s="41">
        <f t="shared" ref="DI157:DI174" si="174">+DE157*SIN(RADIANS(p))</f>
        <v>92273.818968415828</v>
      </c>
      <c r="DJ157" s="41">
        <f t="shared" si="51"/>
        <v>-47946882.79851272</v>
      </c>
      <c r="DK157" s="112">
        <f t="shared" si="52"/>
        <v>-62746196.898522764</v>
      </c>
    </row>
    <row r="158" spans="2:115" x14ac:dyDescent="0.25">
      <c r="B158" s="129">
        <v>15</v>
      </c>
      <c r="C158" s="114">
        <f>+$D$77-(B158-0.5)*$G$136</f>
        <v>373.06871745050267</v>
      </c>
      <c r="D158" s="41">
        <f t="shared" si="72"/>
        <v>-553.82602666117168</v>
      </c>
      <c r="E158" s="41">
        <f t="shared" si="72"/>
        <v>1749.5470204643727</v>
      </c>
      <c r="F158" s="41">
        <f t="shared" si="72"/>
        <v>650.63407933816234</v>
      </c>
      <c r="G158" s="41">
        <f t="shared" si="72"/>
        <v>941.82189026638582</v>
      </c>
      <c r="H158" s="41">
        <f t="shared" si="72"/>
        <v>1846.1739733388288</v>
      </c>
      <c r="I158" s="41">
        <f t="shared" si="72"/>
        <v>-4534.1698369440364</v>
      </c>
      <c r="J158" s="41">
        <f t="shared" si="72"/>
        <v>-1081.4167282307146</v>
      </c>
      <c r="K158" s="121">
        <f t="shared" si="72"/>
        <v>-741.8949671420321</v>
      </c>
      <c r="L158" s="126">
        <f t="shared" si="73"/>
        <v>-153.82602666117145</v>
      </c>
      <c r="M158" s="41">
        <f t="shared" si="32"/>
        <v>-982.50378710450104</v>
      </c>
      <c r="N158" s="41">
        <f t="shared" si="32"/>
        <v>-388.5964052031639</v>
      </c>
      <c r="O158" s="41">
        <f t="shared" si="32"/>
        <v>209.77108269750846</v>
      </c>
      <c r="P158" s="41">
        <f t="shared" si="32"/>
        <v>1446.1739733388283</v>
      </c>
      <c r="Q158" s="41">
        <f t="shared" si="32"/>
        <v>-3714.554594673376</v>
      </c>
      <c r="R158" s="41">
        <f t="shared" si="32"/>
        <v>-850.47662055486455</v>
      </c>
      <c r="S158" s="112">
        <f t="shared" si="32"/>
        <v>-522.27972487136867</v>
      </c>
      <c r="T158" s="123">
        <f t="shared" si="74"/>
        <v>-153.82602666117157</v>
      </c>
      <c r="U158" s="41">
        <f t="shared" si="33"/>
        <v>929.93177819371112</v>
      </c>
      <c r="V158" s="41">
        <f t="shared" si="33"/>
        <v>419.69397166231232</v>
      </c>
      <c r="W158" s="41">
        <f t="shared" si="33"/>
        <v>722.20664799572273</v>
      </c>
      <c r="X158" s="41">
        <f t="shared" si="33"/>
        <v>1446.173973338829</v>
      </c>
      <c r="Y158" s="41">
        <f t="shared" si="33"/>
        <v>-1802.1190293751629</v>
      </c>
      <c r="Z158" s="41">
        <f t="shared" si="33"/>
        <v>-42.186243689388405</v>
      </c>
      <c r="AA158" s="41">
        <f t="shared" si="33"/>
        <v>-9.8441595731546698</v>
      </c>
      <c r="AB158" s="53"/>
      <c r="AC158" s="126">
        <f t="shared" si="75"/>
        <v>-553.82602666117168</v>
      </c>
      <c r="AD158" s="41" t="str">
        <f t="shared" si="34"/>
        <v/>
      </c>
      <c r="AE158" s="41">
        <f t="shared" si="34"/>
        <v>650.63407933816234</v>
      </c>
      <c r="AF158" s="41" t="str">
        <f t="shared" si="34"/>
        <v/>
      </c>
      <c r="AG158" s="41" t="str">
        <f t="shared" si="34"/>
        <v/>
      </c>
      <c r="AH158" s="41" t="str">
        <f t="shared" si="34"/>
        <v/>
      </c>
      <c r="AI158" s="41" t="str">
        <f t="shared" si="34"/>
        <v/>
      </c>
      <c r="AJ158" s="112" t="str">
        <f t="shared" si="34"/>
        <v/>
      </c>
      <c r="AK158" s="126" t="str">
        <f t="shared" si="76"/>
        <v/>
      </c>
      <c r="AL158" s="41" t="str">
        <f t="shared" si="35"/>
        <v/>
      </c>
      <c r="AM158" s="41" t="str">
        <f t="shared" si="35"/>
        <v/>
      </c>
      <c r="AN158" s="41" t="str">
        <f t="shared" si="35"/>
        <v/>
      </c>
      <c r="AO158" s="41" t="str">
        <f t="shared" si="35"/>
        <v/>
      </c>
      <c r="AP158" s="41" t="str">
        <f t="shared" si="35"/>
        <v/>
      </c>
      <c r="AQ158" s="41" t="str">
        <f t="shared" si="35"/>
        <v/>
      </c>
      <c r="AR158" s="112" t="str">
        <f t="shared" si="35"/>
        <v/>
      </c>
      <c r="AS158" s="123" t="str">
        <f t="shared" si="77"/>
        <v/>
      </c>
      <c r="AT158" s="41" t="str">
        <f t="shared" si="36"/>
        <v/>
      </c>
      <c r="AU158" s="41">
        <f t="shared" si="36"/>
        <v>419.69397166231232</v>
      </c>
      <c r="AV158" s="41" t="str">
        <f t="shared" si="36"/>
        <v/>
      </c>
      <c r="AW158" s="41" t="str">
        <f t="shared" si="36"/>
        <v/>
      </c>
      <c r="AX158" s="41" t="str">
        <f t="shared" si="36"/>
        <v/>
      </c>
      <c r="AY158" s="41" t="str">
        <f t="shared" si="36"/>
        <v/>
      </c>
      <c r="AZ158" s="41">
        <f t="shared" si="36"/>
        <v>-9.8441595731546698</v>
      </c>
      <c r="BA158" s="53"/>
      <c r="BB158" s="147" cm="1">
        <f t="array" ref="BB158:BE158">IFERROR(_xlfn._xlws.SORT(_xlfn.UNIQUE(_xlfn._xlws.FILTER($AC158:$AZ158,ISNUMBER($AC158:$AZ158)),TRUE),,,TRUE),"")</f>
        <v>-553.82602666117168</v>
      </c>
      <c r="BC158" s="51">
        <v>-9.8441595731546698</v>
      </c>
      <c r="BD158" s="51">
        <v>419.69397166231232</v>
      </c>
      <c r="BE158" s="51">
        <v>650.63407933816234</v>
      </c>
      <c r="BF158" s="51"/>
      <c r="BG158" s="51"/>
      <c r="BH158" s="51"/>
      <c r="BI158" s="51"/>
      <c r="BJ158" s="51">
        <f t="shared" si="78"/>
        <v>373.06871745050267</v>
      </c>
      <c r="BK158" s="51">
        <f t="shared" si="37"/>
        <v>373.06871745050267</v>
      </c>
      <c r="BL158" s="51">
        <f t="shared" si="37"/>
        <v>373.06871745050267</v>
      </c>
      <c r="BM158" s="51">
        <f t="shared" si="37"/>
        <v>373.06871745050267</v>
      </c>
      <c r="BN158" s="51" t="str">
        <f t="shared" si="37"/>
        <v/>
      </c>
      <c r="BO158" s="51" t="str">
        <f t="shared" si="37"/>
        <v/>
      </c>
      <c r="BP158" s="51" t="str">
        <f t="shared" si="37"/>
        <v/>
      </c>
      <c r="BQ158" s="148" t="str">
        <f t="shared" si="37"/>
        <v/>
      </c>
      <c r="BR158" s="170">
        <f t="shared" si="53"/>
        <v>4</v>
      </c>
      <c r="BS158" s="172">
        <f t="shared" si="54"/>
        <v>543.981867088017</v>
      </c>
      <c r="BT158" s="172" t="str">
        <f t="shared" si="38"/>
        <v>hole</v>
      </c>
      <c r="BU158" s="172">
        <f t="shared" si="38"/>
        <v>230.94010767585002</v>
      </c>
      <c r="BV158" s="172">
        <f t="shared" si="38"/>
        <v>0</v>
      </c>
      <c r="BW158" s="172">
        <f t="shared" si="38"/>
        <v>0</v>
      </c>
      <c r="BX158" s="172">
        <f t="shared" si="38"/>
        <v>0</v>
      </c>
      <c r="BY158" s="173">
        <f t="shared" si="38"/>
        <v>0</v>
      </c>
      <c r="BZ158" s="123" cm="1">
        <f t="array" ref="BZ158">IF(ISEVEN(BR158),SUM(BS158:BY158),SUM(ABS(BS158:BY158)))</f>
        <v>774.92197476386696</v>
      </c>
      <c r="CA158" s="112">
        <f t="shared" si="39"/>
        <v>22528.666584033399</v>
      </c>
      <c r="CB158" s="126">
        <f t="shared" si="55"/>
        <v>-281.83509311716318</v>
      </c>
      <c r="CC158" s="41">
        <f t="shared" si="40"/>
        <v>0</v>
      </c>
      <c r="CD158" s="41">
        <f t="shared" si="40"/>
        <v>535.16402550023736</v>
      </c>
      <c r="CE158" s="41">
        <f t="shared" si="40"/>
        <v>0</v>
      </c>
      <c r="CF158" s="41">
        <f t="shared" si="40"/>
        <v>0</v>
      </c>
      <c r="CG158" s="41">
        <f t="shared" si="40"/>
        <v>0</v>
      </c>
      <c r="CH158" s="112">
        <f t="shared" si="40"/>
        <v>0</v>
      </c>
      <c r="CI158" s="196">
        <f t="shared" si="56"/>
        <v>-38.35527118790295</v>
      </c>
      <c r="CJ158" s="2">
        <f t="shared" si="57"/>
        <v>373.06871745050267</v>
      </c>
      <c r="CK158" s="200">
        <f t="shared" ref="CK158" si="175">(CI158-xc)*COS(RADIANS(p)) + (CJ158-yc)*SIN(RADIANS(p))</f>
        <v>153.317719507486</v>
      </c>
      <c r="CL158" s="201">
        <f t="shared" ref="CL158:CL189" si="176">-(CI158-xc)*SIN(RADIANS(p)) +(CJ158-yc)*COS(RADIANS(p))</f>
        <v>342.26462226336577</v>
      </c>
      <c r="CN158" s="126">
        <f t="shared" ref="CN158:CN189" si="177">+C158-yc</f>
        <v>373.06871745050267</v>
      </c>
      <c r="CO158" s="50">
        <f t="shared" si="61"/>
        <v>3.4658814827852346E-3</v>
      </c>
      <c r="CP158" s="40">
        <f t="shared" si="44"/>
        <v>25.5</v>
      </c>
      <c r="CQ158" s="41">
        <f t="shared" si="62"/>
        <v>574480.99789285171</v>
      </c>
      <c r="CR158" s="41">
        <f t="shared" ref="CR158:CR188" si="178">+CQ158*COS(RADIANS(p))</f>
        <v>497515.1381666442</v>
      </c>
      <c r="CS158" s="41">
        <f t="shared" ref="CS158:CS188" si="179">+CQ158*SIN(RADIANS(p))</f>
        <v>287240.4989464258</v>
      </c>
      <c r="CT158" s="41">
        <f t="shared" si="65"/>
        <v>170281830.83491272</v>
      </c>
      <c r="CU158" s="112">
        <f t="shared" si="66"/>
        <v>44039058.248658441</v>
      </c>
      <c r="CW158" s="21">
        <v>15</v>
      </c>
      <c r="CX158" s="41">
        <v>32</v>
      </c>
      <c r="CY158" s="41">
        <v>599.8076211353316</v>
      </c>
      <c r="CZ158" s="51">
        <f t="shared" ref="CZ158" si="180">CY158-yc</f>
        <v>599.8076211353316</v>
      </c>
      <c r="DA158" s="50">
        <f t="shared" si="68"/>
        <v>3.9806268739824525E-3</v>
      </c>
      <c r="DB158" s="40">
        <f t="shared" si="46"/>
        <v>796.12537479649052</v>
      </c>
      <c r="DC158" s="40">
        <f t="shared" si="47"/>
        <v>25.5</v>
      </c>
      <c r="DD158" s="51">
        <f t="shared" si="48"/>
        <v>374.5</v>
      </c>
      <c r="DE158" s="39">
        <f t="shared" si="69"/>
        <v>301190.77088496066</v>
      </c>
      <c r="DF158" s="41">
        <v>680</v>
      </c>
      <c r="DG158" s="51">
        <v>300</v>
      </c>
      <c r="DH158" s="41">
        <f t="shared" ref="DH158:DH175" si="181">+DE158*COS(RADIANS(p))</f>
        <v>260838.85897179443</v>
      </c>
      <c r="DI158" s="41">
        <f t="shared" ref="DI158:DI175" si="182">+DE158*SIN(RADIANS(p))</f>
        <v>150595.3854424803</v>
      </c>
      <c r="DJ158" s="41">
        <f t="shared" si="51"/>
        <v>78251657.691538334</v>
      </c>
      <c r="DK158" s="112">
        <f t="shared" si="52"/>
        <v>102404862.1008866</v>
      </c>
    </row>
    <row r="159" spans="2:115" x14ac:dyDescent="0.25">
      <c r="B159" s="129">
        <v>16</v>
      </c>
      <c r="C159" s="114">
        <f>+$D$77-(B159-0.5)*$G$136</f>
        <v>343.99654332497437</v>
      </c>
      <c r="D159" s="41">
        <f t="shared" si="72"/>
        <v>-604.18050933307597</v>
      </c>
      <c r="E159" s="41">
        <f t="shared" si="72"/>
        <v>1858.0458513873334</v>
      </c>
      <c r="F159" s="41">
        <f t="shared" si="72"/>
        <v>667.41890689546381</v>
      </c>
      <c r="G159" s="41">
        <f t="shared" si="72"/>
        <v>934.0320246872335</v>
      </c>
      <c r="H159" s="41">
        <f t="shared" si="72"/>
        <v>1795.8194906669246</v>
      </c>
      <c r="I159" s="41">
        <f t="shared" si="72"/>
        <v>-4425.6710060210762</v>
      </c>
      <c r="J159" s="41">
        <f t="shared" si="72"/>
        <v>-1064.6319006734134</v>
      </c>
      <c r="K159" s="121">
        <f t="shared" si="72"/>
        <v>-749.68483272118442</v>
      </c>
      <c r="L159" s="126">
        <f t="shared" si="73"/>
        <v>-204.1805093330758</v>
      </c>
      <c r="M159" s="41">
        <f t="shared" si="32"/>
        <v>-874.00495618154048</v>
      </c>
      <c r="N159" s="41">
        <f t="shared" si="32"/>
        <v>-371.81157764586249</v>
      </c>
      <c r="O159" s="41">
        <f t="shared" si="32"/>
        <v>201.98121711835614</v>
      </c>
      <c r="P159" s="41">
        <f t="shared" si="32"/>
        <v>1395.8194906669241</v>
      </c>
      <c r="Q159" s="41">
        <f t="shared" si="32"/>
        <v>-3606.0557637504153</v>
      </c>
      <c r="R159" s="41">
        <f t="shared" si="32"/>
        <v>-833.6917929975632</v>
      </c>
      <c r="S159" s="112">
        <f t="shared" si="32"/>
        <v>-530.06959045052099</v>
      </c>
      <c r="T159" s="123">
        <f t="shared" si="74"/>
        <v>-204.18050933307589</v>
      </c>
      <c r="U159" s="41">
        <f t="shared" si="33"/>
        <v>1038.430609116672</v>
      </c>
      <c r="V159" s="41">
        <f t="shared" si="33"/>
        <v>436.47879921961373</v>
      </c>
      <c r="W159" s="41">
        <f t="shared" si="33"/>
        <v>714.41678241657053</v>
      </c>
      <c r="X159" s="41">
        <f t="shared" si="33"/>
        <v>1395.8194906669248</v>
      </c>
      <c r="Y159" s="41">
        <f t="shared" si="33"/>
        <v>-1693.6201984522022</v>
      </c>
      <c r="Z159" s="41">
        <f t="shared" si="33"/>
        <v>-25.401416132086965</v>
      </c>
      <c r="AA159" s="41">
        <f t="shared" si="33"/>
        <v>-17.634025152306968</v>
      </c>
      <c r="AB159" s="53"/>
      <c r="AC159" s="126">
        <f t="shared" si="75"/>
        <v>-604.18050933307597</v>
      </c>
      <c r="AD159" s="41" t="str">
        <f t="shared" si="34"/>
        <v/>
      </c>
      <c r="AE159" s="41">
        <f t="shared" si="34"/>
        <v>667.41890689546381</v>
      </c>
      <c r="AF159" s="41" t="str">
        <f t="shared" si="34"/>
        <v/>
      </c>
      <c r="AG159" s="41" t="str">
        <f t="shared" si="34"/>
        <v/>
      </c>
      <c r="AH159" s="41" t="str">
        <f t="shared" si="34"/>
        <v/>
      </c>
      <c r="AI159" s="41" t="str">
        <f t="shared" si="34"/>
        <v/>
      </c>
      <c r="AJ159" s="112" t="str">
        <f t="shared" si="34"/>
        <v/>
      </c>
      <c r="AK159" s="126" t="str">
        <f t="shared" si="76"/>
        <v/>
      </c>
      <c r="AL159" s="41" t="str">
        <f t="shared" si="35"/>
        <v/>
      </c>
      <c r="AM159" s="41" t="str">
        <f t="shared" si="35"/>
        <v/>
      </c>
      <c r="AN159" s="41" t="str">
        <f t="shared" si="35"/>
        <v/>
      </c>
      <c r="AO159" s="41" t="str">
        <f t="shared" si="35"/>
        <v/>
      </c>
      <c r="AP159" s="41" t="str">
        <f t="shared" si="35"/>
        <v/>
      </c>
      <c r="AQ159" s="41" t="str">
        <f t="shared" si="35"/>
        <v/>
      </c>
      <c r="AR159" s="112" t="str">
        <f t="shared" si="35"/>
        <v/>
      </c>
      <c r="AS159" s="123" t="str">
        <f t="shared" si="77"/>
        <v/>
      </c>
      <c r="AT159" s="41" t="str">
        <f t="shared" si="36"/>
        <v/>
      </c>
      <c r="AU159" s="41">
        <f t="shared" si="36"/>
        <v>436.47879921961373</v>
      </c>
      <c r="AV159" s="41" t="str">
        <f t="shared" si="36"/>
        <v/>
      </c>
      <c r="AW159" s="41" t="str">
        <f t="shared" si="36"/>
        <v/>
      </c>
      <c r="AX159" s="41" t="str">
        <f t="shared" si="36"/>
        <v/>
      </c>
      <c r="AY159" s="41" t="str">
        <f t="shared" si="36"/>
        <v/>
      </c>
      <c r="AZ159" s="41">
        <f t="shared" si="36"/>
        <v>-17.634025152306968</v>
      </c>
      <c r="BA159" s="53"/>
      <c r="BB159" s="147" cm="1">
        <f t="array" ref="BB159:BE159">IFERROR(_xlfn._xlws.SORT(_xlfn.UNIQUE(_xlfn._xlws.FILTER($AC159:$AZ159,ISNUMBER($AC159:$AZ159)),TRUE),,,TRUE),"")</f>
        <v>-604.18050933307597</v>
      </c>
      <c r="BC159" s="51">
        <v>-17.634025152306968</v>
      </c>
      <c r="BD159" s="51">
        <v>436.47879921961373</v>
      </c>
      <c r="BE159" s="51">
        <v>667.41890689546381</v>
      </c>
      <c r="BF159" s="51"/>
      <c r="BG159" s="51"/>
      <c r="BH159" s="51"/>
      <c r="BI159" s="51"/>
      <c r="BJ159" s="51">
        <f t="shared" si="78"/>
        <v>343.99654332497437</v>
      </c>
      <c r="BK159" s="51">
        <f t="shared" si="37"/>
        <v>343.99654332497437</v>
      </c>
      <c r="BL159" s="51">
        <f t="shared" si="37"/>
        <v>343.99654332497437</v>
      </c>
      <c r="BM159" s="51">
        <f t="shared" si="37"/>
        <v>343.99654332497437</v>
      </c>
      <c r="BN159" s="51" t="str">
        <f t="shared" si="37"/>
        <v/>
      </c>
      <c r="BO159" s="51" t="str">
        <f t="shared" si="37"/>
        <v/>
      </c>
      <c r="BP159" s="51" t="str">
        <f t="shared" si="37"/>
        <v/>
      </c>
      <c r="BQ159" s="148" t="str">
        <f t="shared" si="37"/>
        <v/>
      </c>
      <c r="BR159" s="170">
        <f t="shared" si="53"/>
        <v>4</v>
      </c>
      <c r="BS159" s="172">
        <f t="shared" si="54"/>
        <v>586.54648418076897</v>
      </c>
      <c r="BT159" s="172" t="str">
        <f t="shared" si="38"/>
        <v>hole</v>
      </c>
      <c r="BU159" s="172">
        <f t="shared" si="38"/>
        <v>230.94010767585007</v>
      </c>
      <c r="BV159" s="172">
        <f t="shared" si="38"/>
        <v>0</v>
      </c>
      <c r="BW159" s="172">
        <f t="shared" si="38"/>
        <v>0</v>
      </c>
      <c r="BX159" s="172">
        <f t="shared" si="38"/>
        <v>0</v>
      </c>
      <c r="BY159" s="173">
        <f t="shared" si="38"/>
        <v>0</v>
      </c>
      <c r="BZ159" s="123" cm="1">
        <f t="array" ref="BZ159">IF(ISEVEN(BR159),SUM(BS159:BY159),SUM(ABS(BS159:BY159)))</f>
        <v>817.48659185661904</v>
      </c>
      <c r="CA159" s="112">
        <f t="shared" si="39"/>
        <v>23766.112543740324</v>
      </c>
      <c r="CB159" s="126">
        <f t="shared" si="55"/>
        <v>-310.90726724269149</v>
      </c>
      <c r="CC159" s="41">
        <f t="shared" si="40"/>
        <v>0</v>
      </c>
      <c r="CD159" s="41">
        <f t="shared" si="40"/>
        <v>551.94885305753883</v>
      </c>
      <c r="CE159" s="41">
        <f t="shared" si="40"/>
        <v>0</v>
      </c>
      <c r="CF159" s="41">
        <f t="shared" si="40"/>
        <v>0</v>
      </c>
      <c r="CG159" s="41">
        <f t="shared" si="40"/>
        <v>0</v>
      </c>
      <c r="CH159" s="112">
        <f t="shared" si="40"/>
        <v>0</v>
      </c>
      <c r="CI159" s="196">
        <f t="shared" si="56"/>
        <v>-67.150259707757471</v>
      </c>
      <c r="CJ159" s="2">
        <f t="shared" si="57"/>
        <v>343.99654332497437</v>
      </c>
      <c r="CK159" s="200">
        <f t="shared" ref="CK159" si="183">(CI159-xc)*COS(RADIANS(p)) + (CJ159-yc)*SIN(RADIANS(p))</f>
        <v>113.84444088484656</v>
      </c>
      <c r="CL159" s="201">
        <f t="shared" ref="CL159:CL190" si="184">-(CI159-xc)*SIN(RADIANS(p)) +(CJ159-yc)*COS(RADIANS(p))</f>
        <v>331.48487518734078</v>
      </c>
      <c r="CN159" s="126">
        <f t="shared" ref="CN159:CN190" si="185">+C159-yc</f>
        <v>343.99654332497437</v>
      </c>
      <c r="CO159" s="50">
        <f t="shared" si="61"/>
        <v>3.3998814827852345E-3</v>
      </c>
      <c r="CP159" s="40">
        <f t="shared" si="44"/>
        <v>25.5</v>
      </c>
      <c r="CQ159" s="41">
        <f t="shared" si="62"/>
        <v>606035.86986537825</v>
      </c>
      <c r="CR159" s="41">
        <f t="shared" ref="CR159:CR189" si="186">+CQ159*COS(RADIANS(p))</f>
        <v>524842.45890801772</v>
      </c>
      <c r="CS159" s="41">
        <f t="shared" ref="CS159:CS189" si="187">+CQ159*SIN(RADIANS(p))</f>
        <v>303017.93493268907</v>
      </c>
      <c r="CT159" s="41">
        <f t="shared" si="65"/>
        <v>173977336.98414129</v>
      </c>
      <c r="CU159" s="112">
        <f t="shared" si="66"/>
        <v>34496907.380492799</v>
      </c>
      <c r="CW159" s="21">
        <v>16</v>
      </c>
      <c r="CX159" s="41">
        <v>32</v>
      </c>
      <c r="CY159" s="41">
        <v>426.60254037844379</v>
      </c>
      <c r="CZ159" s="51">
        <f t="shared" ref="CZ159" si="188">CY159-yc</f>
        <v>426.60254037844379</v>
      </c>
      <c r="DA159" s="50">
        <f t="shared" si="68"/>
        <v>3.587414612642956E-3</v>
      </c>
      <c r="DB159" s="40">
        <f t="shared" si="46"/>
        <v>717.48292252859119</v>
      </c>
      <c r="DC159" s="40">
        <f t="shared" si="47"/>
        <v>25.5</v>
      </c>
      <c r="DD159" s="51">
        <f t="shared" si="48"/>
        <v>374.5</v>
      </c>
      <c r="DE159" s="39">
        <f t="shared" si="69"/>
        <v>301190.77088496066</v>
      </c>
      <c r="DF159" s="41">
        <v>680</v>
      </c>
      <c r="DG159" s="51">
        <v>100</v>
      </c>
      <c r="DH159" s="41">
        <f t="shared" ref="DH159:DH176" si="189">+DE159*COS(RADIANS(p))</f>
        <v>260838.85897179443</v>
      </c>
      <c r="DI159" s="41">
        <f t="shared" ref="DI159:DI176" si="190">+DE159*SIN(RADIANS(p))</f>
        <v>150595.3854424803</v>
      </c>
      <c r="DJ159" s="41">
        <f t="shared" si="51"/>
        <v>26083885.897179443</v>
      </c>
      <c r="DK159" s="112">
        <f t="shared" si="52"/>
        <v>102404862.1008866</v>
      </c>
    </row>
    <row r="160" spans="2:115" x14ac:dyDescent="0.25">
      <c r="B160" s="129">
        <v>17</v>
      </c>
      <c r="C160" s="114">
        <f>+$D$77-(B160-0.5)*$G$136</f>
        <v>314.92436919944601</v>
      </c>
      <c r="D160" s="41">
        <f t="shared" si="72"/>
        <v>-654.53499200498038</v>
      </c>
      <c r="E160" s="41">
        <f t="shared" si="72"/>
        <v>1966.5446823102945</v>
      </c>
      <c r="F160" s="41">
        <f t="shared" si="72"/>
        <v>684.20373445276539</v>
      </c>
      <c r="G160" s="41">
        <f t="shared" si="72"/>
        <v>926.2421591080813</v>
      </c>
      <c r="H160" s="41">
        <f t="shared" si="72"/>
        <v>1745.46500799502</v>
      </c>
      <c r="I160" s="41">
        <f t="shared" si="72"/>
        <v>-4317.1721750981151</v>
      </c>
      <c r="J160" s="41">
        <f t="shared" si="72"/>
        <v>-1047.8470731161117</v>
      </c>
      <c r="K160" s="121">
        <f t="shared" si="72"/>
        <v>-757.47469830033674</v>
      </c>
      <c r="L160" s="126">
        <f t="shared" si="73"/>
        <v>-254.5349920049803</v>
      </c>
      <c r="M160" s="41">
        <f t="shared" si="73"/>
        <v>-765.50612525857935</v>
      </c>
      <c r="N160" s="41">
        <f t="shared" si="73"/>
        <v>-355.02675008856096</v>
      </c>
      <c r="O160" s="41">
        <f t="shared" si="73"/>
        <v>194.19135153920385</v>
      </c>
      <c r="P160" s="41">
        <f t="shared" si="73"/>
        <v>1345.4650079950195</v>
      </c>
      <c r="Q160" s="41">
        <f t="shared" si="73"/>
        <v>-3497.5569328274541</v>
      </c>
      <c r="R160" s="41">
        <f t="shared" si="73"/>
        <v>-816.90696544026162</v>
      </c>
      <c r="S160" s="112">
        <f t="shared" si="73"/>
        <v>-537.85945602967342</v>
      </c>
      <c r="T160" s="123">
        <f t="shared" si="74"/>
        <v>-254.5349920049803</v>
      </c>
      <c r="U160" s="41">
        <f t="shared" si="74"/>
        <v>1146.9294400396329</v>
      </c>
      <c r="V160" s="41">
        <f t="shared" si="74"/>
        <v>453.26362677691526</v>
      </c>
      <c r="W160" s="41">
        <f t="shared" si="74"/>
        <v>706.62691683741809</v>
      </c>
      <c r="X160" s="41">
        <f t="shared" si="74"/>
        <v>1345.4650079950202</v>
      </c>
      <c r="Y160" s="41">
        <f t="shared" si="74"/>
        <v>-1585.1213675292413</v>
      </c>
      <c r="Z160" s="41">
        <f t="shared" si="74"/>
        <v>-8.6165885747854709</v>
      </c>
      <c r="AA160" s="41">
        <f t="shared" si="74"/>
        <v>-25.423890731459267</v>
      </c>
      <c r="AB160" s="53"/>
      <c r="AC160" s="126">
        <f t="shared" si="75"/>
        <v>-654.53499200498038</v>
      </c>
      <c r="AD160" s="41" t="str">
        <f t="shared" si="75"/>
        <v/>
      </c>
      <c r="AE160" s="41">
        <f t="shared" si="75"/>
        <v>684.20373445276539</v>
      </c>
      <c r="AF160" s="41" t="str">
        <f t="shared" si="75"/>
        <v/>
      </c>
      <c r="AG160" s="41" t="str">
        <f t="shared" si="75"/>
        <v/>
      </c>
      <c r="AH160" s="41" t="str">
        <f t="shared" si="75"/>
        <v/>
      </c>
      <c r="AI160" s="41" t="str">
        <f t="shared" si="75"/>
        <v/>
      </c>
      <c r="AJ160" s="112" t="str">
        <f t="shared" si="75"/>
        <v/>
      </c>
      <c r="AK160" s="126" t="str">
        <f t="shared" si="76"/>
        <v/>
      </c>
      <c r="AL160" s="41" t="str">
        <f t="shared" si="76"/>
        <v/>
      </c>
      <c r="AM160" s="41" t="str">
        <f t="shared" si="76"/>
        <v/>
      </c>
      <c r="AN160" s="41" t="str">
        <f t="shared" si="76"/>
        <v/>
      </c>
      <c r="AO160" s="41" t="str">
        <f t="shared" si="76"/>
        <v/>
      </c>
      <c r="AP160" s="41" t="str">
        <f t="shared" si="76"/>
        <v/>
      </c>
      <c r="AQ160" s="41" t="str">
        <f t="shared" si="76"/>
        <v/>
      </c>
      <c r="AR160" s="112" t="str">
        <f t="shared" si="76"/>
        <v/>
      </c>
      <c r="AS160" s="123" t="str">
        <f t="shared" si="77"/>
        <v/>
      </c>
      <c r="AT160" s="41" t="str">
        <f t="shared" si="77"/>
        <v/>
      </c>
      <c r="AU160" s="41">
        <f t="shared" si="77"/>
        <v>453.26362677691526</v>
      </c>
      <c r="AV160" s="41" t="str">
        <f t="shared" si="77"/>
        <v/>
      </c>
      <c r="AW160" s="41" t="str">
        <f t="shared" si="77"/>
        <v/>
      </c>
      <c r="AX160" s="41" t="str">
        <f t="shared" si="77"/>
        <v/>
      </c>
      <c r="AY160" s="41">
        <f t="shared" si="77"/>
        <v>-8.6165885747854709</v>
      </c>
      <c r="AZ160" s="41" t="str">
        <f t="shared" si="77"/>
        <v/>
      </c>
      <c r="BA160" s="53"/>
      <c r="BB160" s="147" cm="1">
        <f t="array" ref="BB160:BE160">IFERROR(_xlfn._xlws.SORT(_xlfn.UNIQUE(_xlfn._xlws.FILTER($AC160:$AZ160,ISNUMBER($AC160:$AZ160)),TRUE),,,TRUE),"")</f>
        <v>-654.53499200498038</v>
      </c>
      <c r="BC160" s="51">
        <v>-8.6165885747854709</v>
      </c>
      <c r="BD160" s="51">
        <v>453.26362677691526</v>
      </c>
      <c r="BE160" s="51">
        <v>684.20373445276539</v>
      </c>
      <c r="BF160" s="51"/>
      <c r="BG160" s="51"/>
      <c r="BH160" s="51"/>
      <c r="BI160" s="51"/>
      <c r="BJ160" s="51">
        <f t="shared" si="78"/>
        <v>314.92436919944601</v>
      </c>
      <c r="BK160" s="51">
        <f t="shared" si="78"/>
        <v>314.92436919944601</v>
      </c>
      <c r="BL160" s="51">
        <f t="shared" si="78"/>
        <v>314.92436919944601</v>
      </c>
      <c r="BM160" s="51">
        <f t="shared" si="78"/>
        <v>314.92436919944601</v>
      </c>
      <c r="BN160" s="51" t="str">
        <f t="shared" si="78"/>
        <v/>
      </c>
      <c r="BO160" s="51" t="str">
        <f t="shared" si="78"/>
        <v/>
      </c>
      <c r="BP160" s="51" t="str">
        <f t="shared" si="78"/>
        <v/>
      </c>
      <c r="BQ160" s="148" t="str">
        <f t="shared" si="78"/>
        <v/>
      </c>
      <c r="BR160" s="170">
        <f t="shared" si="53"/>
        <v>4</v>
      </c>
      <c r="BS160" s="172">
        <f t="shared" si="54"/>
        <v>645.91840343019487</v>
      </c>
      <c r="BT160" s="172" t="str">
        <f t="shared" si="54"/>
        <v>hole</v>
      </c>
      <c r="BU160" s="172">
        <f t="shared" si="54"/>
        <v>230.94010767585013</v>
      </c>
      <c r="BV160" s="172">
        <f t="shared" si="54"/>
        <v>0</v>
      </c>
      <c r="BW160" s="172">
        <f t="shared" si="54"/>
        <v>0</v>
      </c>
      <c r="BX160" s="172">
        <f t="shared" si="54"/>
        <v>0</v>
      </c>
      <c r="BY160" s="173">
        <f t="shared" si="54"/>
        <v>0</v>
      </c>
      <c r="BZ160" s="123" cm="1">
        <f t="array" ref="BZ160">IF(ISEVEN(BR160),SUM(BS160:BY160),SUM(ABS(BS160:BY160)))</f>
        <v>876.85851110604494</v>
      </c>
      <c r="CA160" s="112">
        <f t="shared" si="39"/>
        <v>25492.183318326443</v>
      </c>
      <c r="CB160" s="126">
        <f t="shared" si="55"/>
        <v>-331.57579028988295</v>
      </c>
      <c r="CC160" s="41">
        <f t="shared" si="55"/>
        <v>0</v>
      </c>
      <c r="CD160" s="41">
        <f t="shared" si="55"/>
        <v>568.7336806148403</v>
      </c>
      <c r="CE160" s="41">
        <f t="shared" si="55"/>
        <v>0</v>
      </c>
      <c r="CF160" s="41">
        <f t="shared" si="55"/>
        <v>0</v>
      </c>
      <c r="CG160" s="41">
        <f t="shared" si="55"/>
        <v>0</v>
      </c>
      <c r="CH160" s="112">
        <f t="shared" si="55"/>
        <v>0</v>
      </c>
      <c r="CI160" s="196">
        <f t="shared" si="56"/>
        <v>-94.459353009639202</v>
      </c>
      <c r="CJ160" s="2">
        <f t="shared" si="57"/>
        <v>314.92436919944601</v>
      </c>
      <c r="CK160" s="200">
        <f t="shared" ref="CK160" si="191">(CI160-xc)*COS(RADIANS(p)) + (CJ160-yc)*SIN(RADIANS(p))</f>
        <v>75.657985268333348</v>
      </c>
      <c r="CL160" s="201">
        <f t="shared" ref="CL160:CL191" si="192">-(CI160-xc)*SIN(RADIANS(p)) +(CJ160-yc)*COS(RADIANS(p))</f>
        <v>319.96218050232949</v>
      </c>
      <c r="CN160" s="126">
        <f t="shared" ref="CN160:CN191" si="193">+C160-yc</f>
        <v>314.92436919944601</v>
      </c>
      <c r="CO160" s="50">
        <f t="shared" si="61"/>
        <v>3.3338814827852344E-3</v>
      </c>
      <c r="CP160" s="40">
        <f t="shared" si="44"/>
        <v>25.5</v>
      </c>
      <c r="CQ160" s="41">
        <f t="shared" si="62"/>
        <v>650050.67461732426</v>
      </c>
      <c r="CR160" s="41">
        <f t="shared" ref="CR160:CR190" si="194">+CQ160*COS(RADIANS(p))</f>
        <v>562960.39796581503</v>
      </c>
      <c r="CS160" s="41">
        <f t="shared" ref="CS160:CS190" si="195">+CQ160*SIN(RADIANS(p))</f>
        <v>325025.33730866207</v>
      </c>
      <c r="CT160" s="41">
        <f t="shared" si="65"/>
        <v>180126036.46960136</v>
      </c>
      <c r="CU160" s="112">
        <f t="shared" si="66"/>
        <v>24590762.181933831</v>
      </c>
      <c r="CW160" s="21">
        <v>17</v>
      </c>
      <c r="CX160" s="41">
        <v>32</v>
      </c>
      <c r="CY160" s="41">
        <v>253.39745962155607</v>
      </c>
      <c r="CZ160" s="51">
        <f t="shared" ref="CZ160" si="196">CY160-yc</f>
        <v>253.39745962155607</v>
      </c>
      <c r="DA160" s="50">
        <f t="shared" si="68"/>
        <v>3.1942023513034591E-3</v>
      </c>
      <c r="DB160" s="40">
        <f t="shared" si="46"/>
        <v>638.84047026069186</v>
      </c>
      <c r="DC160" s="40">
        <f t="shared" si="47"/>
        <v>25.5</v>
      </c>
      <c r="DD160" s="51">
        <f t="shared" si="48"/>
        <v>374.5</v>
      </c>
      <c r="DE160" s="39">
        <f t="shared" si="69"/>
        <v>301190.77088496066</v>
      </c>
      <c r="DF160" s="41">
        <v>680</v>
      </c>
      <c r="DG160" s="51">
        <v>-100</v>
      </c>
      <c r="DH160" s="41">
        <f t="shared" ref="DH160:DH177" si="197">+DE160*COS(RADIANS(p))</f>
        <v>260838.85897179443</v>
      </c>
      <c r="DI160" s="41">
        <f t="shared" ref="DI160:DI177" si="198">+DE160*SIN(RADIANS(p))</f>
        <v>150595.3854424803</v>
      </c>
      <c r="DJ160" s="41">
        <f t="shared" si="51"/>
        <v>-26083885.897179443</v>
      </c>
      <c r="DK160" s="112">
        <f t="shared" si="52"/>
        <v>102404862.1008866</v>
      </c>
    </row>
    <row r="161" spans="2:115" x14ac:dyDescent="0.25">
      <c r="B161" s="129">
        <v>18</v>
      </c>
      <c r="C161" s="114">
        <f>+$D$77-(B161-0.5)*$G$136</f>
        <v>285.8521950739177</v>
      </c>
      <c r="D161" s="41">
        <f t="shared" si="72"/>
        <v>-704.88947467688467</v>
      </c>
      <c r="E161" s="41">
        <f t="shared" si="72"/>
        <v>2075.0435132332555</v>
      </c>
      <c r="F161" s="41">
        <f t="shared" si="72"/>
        <v>700.98856201006674</v>
      </c>
      <c r="G161" s="41">
        <f t="shared" si="72"/>
        <v>918.45229352892898</v>
      </c>
      <c r="H161" s="41">
        <f t="shared" si="72"/>
        <v>1695.1105253231158</v>
      </c>
      <c r="I161" s="41">
        <f t="shared" si="72"/>
        <v>-4208.6733441751539</v>
      </c>
      <c r="J161" s="41">
        <f t="shared" si="72"/>
        <v>-1031.0622455588102</v>
      </c>
      <c r="K161" s="121">
        <f t="shared" si="72"/>
        <v>-765.26456387948906</v>
      </c>
      <c r="L161" s="126">
        <f t="shared" si="73"/>
        <v>-304.88947467688467</v>
      </c>
      <c r="M161" s="41">
        <f t="shared" si="73"/>
        <v>-657.00729433561855</v>
      </c>
      <c r="N161" s="41">
        <f t="shared" si="73"/>
        <v>-338.24192253125955</v>
      </c>
      <c r="O161" s="41">
        <f t="shared" si="73"/>
        <v>186.40148596005156</v>
      </c>
      <c r="P161" s="41">
        <f t="shared" si="73"/>
        <v>1295.1105253231153</v>
      </c>
      <c r="Q161" s="41">
        <f t="shared" si="73"/>
        <v>-3389.058101904493</v>
      </c>
      <c r="R161" s="41">
        <f t="shared" si="73"/>
        <v>-800.12213788296026</v>
      </c>
      <c r="S161" s="112">
        <f t="shared" si="73"/>
        <v>-545.64932160882563</v>
      </c>
      <c r="T161" s="123">
        <f t="shared" si="74"/>
        <v>-304.88947467688462</v>
      </c>
      <c r="U161" s="41">
        <f t="shared" si="74"/>
        <v>1255.4282709625938</v>
      </c>
      <c r="V161" s="41">
        <f t="shared" si="74"/>
        <v>470.04845433421667</v>
      </c>
      <c r="W161" s="41">
        <f t="shared" si="74"/>
        <v>698.83705125826577</v>
      </c>
      <c r="X161" s="41">
        <f t="shared" si="74"/>
        <v>1295.1105253231158</v>
      </c>
      <c r="Y161" s="41">
        <f t="shared" si="74"/>
        <v>-1476.6225366062804</v>
      </c>
      <c r="Z161" s="41">
        <f t="shared" si="74"/>
        <v>8.1682389825159678</v>
      </c>
      <c r="AA161" s="41">
        <f t="shared" si="74"/>
        <v>-33.213756310611565</v>
      </c>
      <c r="AB161" s="53"/>
      <c r="AC161" s="126">
        <f t="shared" si="75"/>
        <v>-704.88947467688467</v>
      </c>
      <c r="AD161" s="41" t="str">
        <f t="shared" si="75"/>
        <v/>
      </c>
      <c r="AE161" s="41">
        <f t="shared" si="75"/>
        <v>700.98856201006674</v>
      </c>
      <c r="AF161" s="41" t="str">
        <f t="shared" si="75"/>
        <v/>
      </c>
      <c r="AG161" s="41" t="str">
        <f t="shared" si="75"/>
        <v/>
      </c>
      <c r="AH161" s="41" t="str">
        <f t="shared" si="75"/>
        <v/>
      </c>
      <c r="AI161" s="41" t="str">
        <f t="shared" si="75"/>
        <v/>
      </c>
      <c r="AJ161" s="112" t="str">
        <f t="shared" si="75"/>
        <v/>
      </c>
      <c r="AK161" s="126" t="str">
        <f t="shared" si="76"/>
        <v/>
      </c>
      <c r="AL161" s="41" t="str">
        <f t="shared" si="76"/>
        <v/>
      </c>
      <c r="AM161" s="41" t="str">
        <f t="shared" si="76"/>
        <v/>
      </c>
      <c r="AN161" s="41" t="str">
        <f t="shared" si="76"/>
        <v/>
      </c>
      <c r="AO161" s="41" t="str">
        <f t="shared" si="76"/>
        <v/>
      </c>
      <c r="AP161" s="41" t="str">
        <f t="shared" si="76"/>
        <v/>
      </c>
      <c r="AQ161" s="41" t="str">
        <f t="shared" si="76"/>
        <v/>
      </c>
      <c r="AR161" s="112" t="str">
        <f t="shared" si="76"/>
        <v/>
      </c>
      <c r="AS161" s="123" t="str">
        <f t="shared" si="77"/>
        <v/>
      </c>
      <c r="AT161" s="41" t="str">
        <f t="shared" si="77"/>
        <v/>
      </c>
      <c r="AU161" s="41">
        <f t="shared" si="77"/>
        <v>470.04845433421667</v>
      </c>
      <c r="AV161" s="41" t="str">
        <f t="shared" si="77"/>
        <v/>
      </c>
      <c r="AW161" s="41" t="str">
        <f t="shared" si="77"/>
        <v/>
      </c>
      <c r="AX161" s="41" t="str">
        <f t="shared" si="77"/>
        <v/>
      </c>
      <c r="AY161" s="41">
        <f t="shared" si="77"/>
        <v>8.1682389825159678</v>
      </c>
      <c r="AZ161" s="41" t="str">
        <f t="shared" si="77"/>
        <v/>
      </c>
      <c r="BA161" s="53"/>
      <c r="BB161" s="147" cm="1">
        <f t="array" ref="BB161:BE161">IFERROR(_xlfn._xlws.SORT(_xlfn.UNIQUE(_xlfn._xlws.FILTER($AC161:$AZ161,ISNUMBER($AC161:$AZ161)),TRUE),,,TRUE),"")</f>
        <v>-704.88947467688467</v>
      </c>
      <c r="BC161" s="51">
        <v>8.1682389825159678</v>
      </c>
      <c r="BD161" s="51">
        <v>470.04845433421667</v>
      </c>
      <c r="BE161" s="51">
        <v>700.98856201006674</v>
      </c>
      <c r="BF161" s="51"/>
      <c r="BG161" s="51"/>
      <c r="BH161" s="51"/>
      <c r="BI161" s="51"/>
      <c r="BJ161" s="51">
        <f t="shared" si="78"/>
        <v>285.8521950739177</v>
      </c>
      <c r="BK161" s="51">
        <f t="shared" si="78"/>
        <v>285.8521950739177</v>
      </c>
      <c r="BL161" s="51">
        <f t="shared" si="78"/>
        <v>285.8521950739177</v>
      </c>
      <c r="BM161" s="51">
        <f t="shared" si="78"/>
        <v>285.8521950739177</v>
      </c>
      <c r="BN161" s="51" t="str">
        <f t="shared" si="78"/>
        <v/>
      </c>
      <c r="BO161" s="51" t="str">
        <f t="shared" si="78"/>
        <v/>
      </c>
      <c r="BP161" s="51" t="str">
        <f t="shared" si="78"/>
        <v/>
      </c>
      <c r="BQ161" s="148" t="str">
        <f t="shared" si="78"/>
        <v/>
      </c>
      <c r="BR161" s="170">
        <f t="shared" si="53"/>
        <v>4</v>
      </c>
      <c r="BS161" s="172">
        <f t="shared" si="54"/>
        <v>713.05771365940063</v>
      </c>
      <c r="BT161" s="172" t="str">
        <f t="shared" si="54"/>
        <v>hole</v>
      </c>
      <c r="BU161" s="172">
        <f t="shared" si="54"/>
        <v>230.94010767585007</v>
      </c>
      <c r="BV161" s="172">
        <f t="shared" si="54"/>
        <v>0</v>
      </c>
      <c r="BW161" s="172">
        <f t="shared" si="54"/>
        <v>0</v>
      </c>
      <c r="BX161" s="172">
        <f t="shared" si="54"/>
        <v>0</v>
      </c>
      <c r="BY161" s="173">
        <f t="shared" si="54"/>
        <v>0</v>
      </c>
      <c r="BZ161" s="123" cm="1">
        <f t="array" ref="BZ161">IF(ISEVEN(BR161),SUM(BS161:BY161),SUM(ABS(BS161:BY161)))</f>
        <v>943.99782133525071</v>
      </c>
      <c r="CA161" s="112">
        <f t="shared" si="39"/>
        <v>27444.069035977776</v>
      </c>
      <c r="CB161" s="126">
        <f t="shared" si="55"/>
        <v>-348.36061784718436</v>
      </c>
      <c r="CC161" s="41">
        <f t="shared" si="55"/>
        <v>0</v>
      </c>
      <c r="CD161" s="41">
        <f t="shared" si="55"/>
        <v>585.51850817214176</v>
      </c>
      <c r="CE161" s="41">
        <f t="shared" si="55"/>
        <v>0</v>
      </c>
      <c r="CF161" s="41">
        <f t="shared" si="55"/>
        <v>0</v>
      </c>
      <c r="CG161" s="41">
        <f t="shared" si="55"/>
        <v>0</v>
      </c>
      <c r="CH161" s="112">
        <f t="shared" si="55"/>
        <v>0</v>
      </c>
      <c r="CI161" s="196">
        <f t="shared" si="56"/>
        <v>-119.89595294565488</v>
      </c>
      <c r="CJ161" s="2">
        <f t="shared" si="57"/>
        <v>285.8521950739177</v>
      </c>
      <c r="CK161" s="200">
        <f t="shared" ref="CK161" si="199">(CI161-xc)*COS(RADIANS(p)) + (CJ161-yc)*SIN(RADIANS(p))</f>
        <v>39.09315647507799</v>
      </c>
      <c r="CL161" s="201">
        <f t="shared" ref="CL161:CL192" si="200">-(CI161-xc)*SIN(RADIANS(p)) +(CJ161-yc)*COS(RADIANS(p))</f>
        <v>307.50323913438513</v>
      </c>
      <c r="CN161" s="126">
        <f t="shared" ref="CN161:CN192" si="201">+C161-yc</f>
        <v>285.8521950739177</v>
      </c>
      <c r="CO161" s="50">
        <f t="shared" si="61"/>
        <v>3.2678814827852348E-3</v>
      </c>
      <c r="CP161" s="40">
        <f t="shared" si="44"/>
        <v>25.5</v>
      </c>
      <c r="CQ161" s="41">
        <f t="shared" si="62"/>
        <v>699823.76041743334</v>
      </c>
      <c r="CR161" s="41">
        <f t="shared" ref="CR161:CR191" si="202">+CQ161*COS(RADIANS(p))</f>
        <v>606065.15469345206</v>
      </c>
      <c r="CS161" s="41">
        <f t="shared" ref="CS161:CS191" si="203">+CQ161*SIN(RADIANS(p))</f>
        <v>349911.88020871661</v>
      </c>
      <c r="CT161" s="41">
        <f t="shared" si="65"/>
        <v>186366998.19471869</v>
      </c>
      <c r="CU161" s="112">
        <f t="shared" si="66"/>
        <v>13679159.885488104</v>
      </c>
      <c r="CW161" s="21">
        <v>18</v>
      </c>
      <c r="CX161" s="41">
        <v>32</v>
      </c>
      <c r="CY161" s="41">
        <v>80.192378864668342</v>
      </c>
      <c r="CZ161" s="51">
        <f t="shared" ref="CZ161" si="204">CY161-yc</f>
        <v>80.192378864668342</v>
      </c>
      <c r="DA161" s="50">
        <f t="shared" si="68"/>
        <v>2.8009900899639627E-3</v>
      </c>
      <c r="DB161" s="40">
        <f t="shared" si="46"/>
        <v>560.19801799279253</v>
      </c>
      <c r="DC161" s="40">
        <f t="shared" si="47"/>
        <v>25.5</v>
      </c>
      <c r="DD161" s="51">
        <f t="shared" si="48"/>
        <v>374.5</v>
      </c>
      <c r="DE161" s="39">
        <f t="shared" si="69"/>
        <v>301190.77088496066</v>
      </c>
      <c r="DF161" s="41">
        <v>680</v>
      </c>
      <c r="DG161" s="51">
        <v>-300</v>
      </c>
      <c r="DH161" s="41">
        <f t="shared" ref="DH161:DH178" si="205">+DE161*COS(RADIANS(p))</f>
        <v>260838.85897179443</v>
      </c>
      <c r="DI161" s="41">
        <f t="shared" ref="DI161:DI178" si="206">+DE161*SIN(RADIANS(p))</f>
        <v>150595.3854424803</v>
      </c>
      <c r="DJ161" s="41">
        <f t="shared" si="51"/>
        <v>-78251657.691538334</v>
      </c>
      <c r="DK161" s="112">
        <f t="shared" si="52"/>
        <v>102404862.1008866</v>
      </c>
    </row>
    <row r="162" spans="2:115" x14ac:dyDescent="0.25">
      <c r="B162" s="129">
        <v>19</v>
      </c>
      <c r="C162" s="114">
        <f>+$D$77-(B162-0.5)*$G$136</f>
        <v>256.78002094838939</v>
      </c>
      <c r="D162" s="41">
        <f t="shared" ref="D162:K177" si="207">IF(D$58-E$58=0,"",(-(E$57-D$57)*$C162-(D$57*E$58-E$57*D$58))/(D$58-E$58))</f>
        <v>-755.24395734878908</v>
      </c>
      <c r="E162" s="41">
        <f t="shared" si="207"/>
        <v>2183.5423441562161</v>
      </c>
      <c r="F162" s="41">
        <f t="shared" si="207"/>
        <v>717.77338956736821</v>
      </c>
      <c r="G162" s="41">
        <f t="shared" si="207"/>
        <v>910.66242794977666</v>
      </c>
      <c r="H162" s="41">
        <f t="shared" si="207"/>
        <v>1644.7560426512114</v>
      </c>
      <c r="I162" s="41">
        <f t="shared" si="207"/>
        <v>-4100.1745132521928</v>
      </c>
      <c r="J162" s="41">
        <f t="shared" si="207"/>
        <v>-1014.2774180015089</v>
      </c>
      <c r="K162" s="121">
        <f t="shared" si="207"/>
        <v>-773.05442945864127</v>
      </c>
      <c r="L162" s="126">
        <f t="shared" si="73"/>
        <v>-355.24395734878902</v>
      </c>
      <c r="M162" s="41">
        <f t="shared" si="73"/>
        <v>-548.50846341265765</v>
      </c>
      <c r="N162" s="41">
        <f t="shared" si="73"/>
        <v>-321.45709497395808</v>
      </c>
      <c r="O162" s="41">
        <f t="shared" si="73"/>
        <v>178.61162038089927</v>
      </c>
      <c r="P162" s="41">
        <f t="shared" si="73"/>
        <v>1244.7560426512109</v>
      </c>
      <c r="Q162" s="41">
        <f t="shared" si="73"/>
        <v>-3280.5592709815323</v>
      </c>
      <c r="R162" s="41">
        <f t="shared" si="73"/>
        <v>-783.33731032565879</v>
      </c>
      <c r="S162" s="112">
        <f t="shared" si="73"/>
        <v>-553.43918718797795</v>
      </c>
      <c r="T162" s="123">
        <f t="shared" si="74"/>
        <v>-355.24395734878897</v>
      </c>
      <c r="U162" s="41">
        <f t="shared" si="74"/>
        <v>1363.9271018855547</v>
      </c>
      <c r="V162" s="41">
        <f t="shared" si="74"/>
        <v>486.83328189151808</v>
      </c>
      <c r="W162" s="41">
        <f t="shared" si="74"/>
        <v>691.04718567911357</v>
      </c>
      <c r="X162" s="41">
        <f t="shared" si="74"/>
        <v>1244.7560426512114</v>
      </c>
      <c r="Y162" s="41">
        <f t="shared" si="74"/>
        <v>-1368.1237056833195</v>
      </c>
      <c r="Z162" s="41">
        <f t="shared" si="74"/>
        <v>24.953066539817407</v>
      </c>
      <c r="AA162" s="41">
        <f t="shared" si="74"/>
        <v>-41.003621889763849</v>
      </c>
      <c r="AB162" s="53"/>
      <c r="AC162" s="126">
        <f t="shared" si="75"/>
        <v>-755.24395734878908</v>
      </c>
      <c r="AD162" s="41" t="str">
        <f t="shared" si="75"/>
        <v/>
      </c>
      <c r="AE162" s="41">
        <f t="shared" si="75"/>
        <v>717.77338956736821</v>
      </c>
      <c r="AF162" s="41" t="str">
        <f t="shared" si="75"/>
        <v/>
      </c>
      <c r="AG162" s="41" t="str">
        <f t="shared" si="75"/>
        <v/>
      </c>
      <c r="AH162" s="41" t="str">
        <f t="shared" si="75"/>
        <v/>
      </c>
      <c r="AI162" s="41" t="str">
        <f t="shared" si="75"/>
        <v/>
      </c>
      <c r="AJ162" s="112" t="str">
        <f t="shared" si="75"/>
        <v/>
      </c>
      <c r="AK162" s="126" t="str">
        <f t="shared" si="76"/>
        <v/>
      </c>
      <c r="AL162" s="41" t="str">
        <f t="shared" si="76"/>
        <v/>
      </c>
      <c r="AM162" s="41" t="str">
        <f t="shared" si="76"/>
        <v/>
      </c>
      <c r="AN162" s="41" t="str">
        <f t="shared" si="76"/>
        <v/>
      </c>
      <c r="AO162" s="41" t="str">
        <f t="shared" si="76"/>
        <v/>
      </c>
      <c r="AP162" s="41" t="str">
        <f t="shared" si="76"/>
        <v/>
      </c>
      <c r="AQ162" s="41" t="str">
        <f t="shared" si="76"/>
        <v/>
      </c>
      <c r="AR162" s="112" t="str">
        <f t="shared" si="76"/>
        <v/>
      </c>
      <c r="AS162" s="123" t="str">
        <f t="shared" si="77"/>
        <v/>
      </c>
      <c r="AT162" s="41" t="str">
        <f t="shared" si="77"/>
        <v/>
      </c>
      <c r="AU162" s="41">
        <f t="shared" si="77"/>
        <v>486.83328189151808</v>
      </c>
      <c r="AV162" s="41" t="str">
        <f t="shared" si="77"/>
        <v/>
      </c>
      <c r="AW162" s="41" t="str">
        <f t="shared" si="77"/>
        <v/>
      </c>
      <c r="AX162" s="41" t="str">
        <f t="shared" si="77"/>
        <v/>
      </c>
      <c r="AY162" s="41">
        <f t="shared" si="77"/>
        <v>24.953066539817407</v>
      </c>
      <c r="AZ162" s="41" t="str">
        <f t="shared" si="77"/>
        <v/>
      </c>
      <c r="BA162" s="53"/>
      <c r="BB162" s="147" cm="1">
        <f t="array" ref="BB162:BE162">IFERROR(_xlfn._xlws.SORT(_xlfn.UNIQUE(_xlfn._xlws.FILTER($AC162:$AZ162,ISNUMBER($AC162:$AZ162)),TRUE),,,TRUE),"")</f>
        <v>-755.24395734878908</v>
      </c>
      <c r="BC162" s="51">
        <v>24.953066539817407</v>
      </c>
      <c r="BD162" s="51">
        <v>486.83328189151808</v>
      </c>
      <c r="BE162" s="51">
        <v>717.77338956736821</v>
      </c>
      <c r="BF162" s="51"/>
      <c r="BG162" s="51"/>
      <c r="BH162" s="51"/>
      <c r="BI162" s="51"/>
      <c r="BJ162" s="51">
        <f t="shared" si="78"/>
        <v>256.78002094838939</v>
      </c>
      <c r="BK162" s="51">
        <f t="shared" si="78"/>
        <v>256.78002094838939</v>
      </c>
      <c r="BL162" s="51">
        <f t="shared" si="78"/>
        <v>256.78002094838939</v>
      </c>
      <c r="BM162" s="51">
        <f t="shared" si="78"/>
        <v>256.78002094838939</v>
      </c>
      <c r="BN162" s="51" t="str">
        <f t="shared" si="78"/>
        <v/>
      </c>
      <c r="BO162" s="51" t="str">
        <f t="shared" si="78"/>
        <v/>
      </c>
      <c r="BP162" s="51" t="str">
        <f t="shared" si="78"/>
        <v/>
      </c>
      <c r="BQ162" s="148" t="str">
        <f t="shared" si="78"/>
        <v/>
      </c>
      <c r="BR162" s="170">
        <f t="shared" si="53"/>
        <v>4</v>
      </c>
      <c r="BS162" s="172">
        <f t="shared" si="54"/>
        <v>780.19702388860651</v>
      </c>
      <c r="BT162" s="172" t="str">
        <f t="shared" si="54"/>
        <v>hole</v>
      </c>
      <c r="BU162" s="172">
        <f t="shared" si="54"/>
        <v>230.94010767585013</v>
      </c>
      <c r="BV162" s="172">
        <f t="shared" si="54"/>
        <v>0</v>
      </c>
      <c r="BW162" s="172">
        <f t="shared" si="54"/>
        <v>0</v>
      </c>
      <c r="BX162" s="172">
        <f t="shared" si="54"/>
        <v>0</v>
      </c>
      <c r="BY162" s="173">
        <f t="shared" si="54"/>
        <v>0</v>
      </c>
      <c r="BZ162" s="123" cm="1">
        <f t="array" ref="BZ162">IF(ISEVEN(BR162),SUM(BS162:BY162),SUM(ABS(BS162:BY162)))</f>
        <v>1011.1371315644567</v>
      </c>
      <c r="CA162" s="112">
        <f t="shared" si="39"/>
        <v>29395.954753629117</v>
      </c>
      <c r="CB162" s="126">
        <f t="shared" si="55"/>
        <v>-365.14544540448583</v>
      </c>
      <c r="CC162" s="41">
        <f t="shared" si="55"/>
        <v>0</v>
      </c>
      <c r="CD162" s="41">
        <f t="shared" si="55"/>
        <v>602.30333572944312</v>
      </c>
      <c r="CE162" s="41">
        <f t="shared" si="55"/>
        <v>0</v>
      </c>
      <c r="CF162" s="41">
        <f t="shared" si="55"/>
        <v>0</v>
      </c>
      <c r="CG162" s="41">
        <f t="shared" si="55"/>
        <v>0</v>
      </c>
      <c r="CH162" s="112">
        <f t="shared" si="55"/>
        <v>0</v>
      </c>
      <c r="CI162" s="196">
        <f t="shared" si="56"/>
        <v>-144.18360085205177</v>
      </c>
      <c r="CJ162" s="2">
        <f t="shared" si="57"/>
        <v>256.78002094838939</v>
      </c>
      <c r="CK162" s="200">
        <f t="shared" ref="CK162" si="208">(CI162-xc)*COS(RADIANS(p)) + (CJ162-yc)*SIN(RADIANS(p))</f>
        <v>3.5233493272021974</v>
      </c>
      <c r="CL162" s="201">
        <f t="shared" ref="CL162:CL193" si="209">-(CI162-xc)*SIN(RADIANS(p)) +(CJ162-yc)*COS(RADIANS(p))</f>
        <v>294.4698217516314</v>
      </c>
      <c r="CN162" s="126">
        <f t="shared" ref="CN162:CN193" si="210">+C162-yc</f>
        <v>256.78002094838939</v>
      </c>
      <c r="CO162" s="50">
        <f t="shared" si="61"/>
        <v>3.2018814827852347E-3</v>
      </c>
      <c r="CP162" s="40">
        <f t="shared" si="44"/>
        <v>25.5</v>
      </c>
      <c r="CQ162" s="41">
        <f t="shared" si="62"/>
        <v>749596.84621754254</v>
      </c>
      <c r="CR162" s="41">
        <f t="shared" ref="CR162:CR192" si="211">+CQ162*COS(RADIANS(p))</f>
        <v>649169.91142108908</v>
      </c>
      <c r="CS162" s="41">
        <f t="shared" ref="CS162:CS192" si="212">+CQ162*SIN(RADIANS(p))</f>
        <v>374798.42310877121</v>
      </c>
      <c r="CT162" s="41">
        <f t="shared" si="65"/>
        <v>191160948.10269046</v>
      </c>
      <c r="CU162" s="112">
        <f t="shared" si="66"/>
        <v>1320545.7718967337</v>
      </c>
    </row>
    <row r="163" spans="2:115" x14ac:dyDescent="0.25">
      <c r="B163" s="129">
        <v>20</v>
      </c>
      <c r="C163" s="114">
        <f>+$D$77-(B163-0.5)*$G$136</f>
        <v>227.70784682286114</v>
      </c>
      <c r="D163" s="41">
        <f t="shared" si="207"/>
        <v>-805.59844002069337</v>
      </c>
      <c r="E163" s="41">
        <f t="shared" si="207"/>
        <v>2292.0411750791768</v>
      </c>
      <c r="F163" s="41">
        <f t="shared" si="207"/>
        <v>734.55821712466957</v>
      </c>
      <c r="G163" s="41">
        <f t="shared" si="207"/>
        <v>902.87256237062434</v>
      </c>
      <c r="H163" s="41">
        <f t="shared" si="207"/>
        <v>1594.4015599793072</v>
      </c>
      <c r="I163" s="41">
        <f t="shared" si="207"/>
        <v>-3991.6756823292326</v>
      </c>
      <c r="J163" s="41">
        <f t="shared" si="207"/>
        <v>-997.49259044420751</v>
      </c>
      <c r="K163" s="121">
        <f t="shared" si="207"/>
        <v>-780.84429503779359</v>
      </c>
      <c r="L163" s="126">
        <f t="shared" si="73"/>
        <v>-405.5984400206932</v>
      </c>
      <c r="M163" s="41">
        <f t="shared" si="73"/>
        <v>-440.0096324896972</v>
      </c>
      <c r="N163" s="41">
        <f t="shared" si="73"/>
        <v>-304.67226741665667</v>
      </c>
      <c r="O163" s="41">
        <f t="shared" si="73"/>
        <v>170.82175480174698</v>
      </c>
      <c r="P163" s="41">
        <f t="shared" si="73"/>
        <v>1194.4015599793067</v>
      </c>
      <c r="Q163" s="41">
        <f t="shared" si="73"/>
        <v>-3172.0604400585717</v>
      </c>
      <c r="R163" s="41">
        <f t="shared" si="73"/>
        <v>-766.55248276835732</v>
      </c>
      <c r="S163" s="112">
        <f t="shared" si="73"/>
        <v>-561.22905276713027</v>
      </c>
      <c r="T163" s="123">
        <f t="shared" si="74"/>
        <v>-405.59844002069315</v>
      </c>
      <c r="U163" s="41">
        <f t="shared" si="74"/>
        <v>1472.4259328085154</v>
      </c>
      <c r="V163" s="41">
        <f t="shared" si="74"/>
        <v>503.61810944881955</v>
      </c>
      <c r="W163" s="41">
        <f t="shared" si="74"/>
        <v>683.25732009996125</v>
      </c>
      <c r="X163" s="41">
        <f t="shared" si="74"/>
        <v>1194.4015599793072</v>
      </c>
      <c r="Y163" s="41">
        <f t="shared" si="74"/>
        <v>-1259.624874760359</v>
      </c>
      <c r="Z163" s="41">
        <f t="shared" si="74"/>
        <v>41.737894097118819</v>
      </c>
      <c r="AA163" s="41">
        <f t="shared" si="74"/>
        <v>-48.793487468916119</v>
      </c>
      <c r="AB163" s="53"/>
      <c r="AC163" s="126" t="str">
        <f t="shared" si="75"/>
        <v/>
      </c>
      <c r="AD163" s="41" t="str">
        <f t="shared" si="75"/>
        <v/>
      </c>
      <c r="AE163" s="41">
        <f t="shared" si="75"/>
        <v>734.55821712466957</v>
      </c>
      <c r="AF163" s="41" t="str">
        <f t="shared" si="75"/>
        <v/>
      </c>
      <c r="AG163" s="41" t="str">
        <f t="shared" si="75"/>
        <v/>
      </c>
      <c r="AH163" s="41" t="str">
        <f t="shared" si="75"/>
        <v/>
      </c>
      <c r="AI163" s="41" t="str">
        <f t="shared" si="75"/>
        <v/>
      </c>
      <c r="AJ163" s="112">
        <f t="shared" si="75"/>
        <v>-780.84429503779359</v>
      </c>
      <c r="AK163" s="126" t="str">
        <f t="shared" si="76"/>
        <v/>
      </c>
      <c r="AL163" s="41" t="str">
        <f t="shared" si="76"/>
        <v/>
      </c>
      <c r="AM163" s="41" t="str">
        <f t="shared" si="76"/>
        <v/>
      </c>
      <c r="AN163" s="41" t="str">
        <f t="shared" si="76"/>
        <v/>
      </c>
      <c r="AO163" s="41" t="str">
        <f t="shared" si="76"/>
        <v/>
      </c>
      <c r="AP163" s="41" t="str">
        <f t="shared" si="76"/>
        <v/>
      </c>
      <c r="AQ163" s="41" t="str">
        <f t="shared" si="76"/>
        <v/>
      </c>
      <c r="AR163" s="112" t="str">
        <f t="shared" si="76"/>
        <v/>
      </c>
      <c r="AS163" s="123" t="str">
        <f t="shared" si="77"/>
        <v/>
      </c>
      <c r="AT163" s="41" t="str">
        <f t="shared" si="77"/>
        <v/>
      </c>
      <c r="AU163" s="41">
        <f t="shared" si="77"/>
        <v>503.61810944881955</v>
      </c>
      <c r="AV163" s="41" t="str">
        <f t="shared" si="77"/>
        <v/>
      </c>
      <c r="AW163" s="41" t="str">
        <f t="shared" si="77"/>
        <v/>
      </c>
      <c r="AX163" s="41" t="str">
        <f t="shared" si="77"/>
        <v/>
      </c>
      <c r="AY163" s="41">
        <f t="shared" si="77"/>
        <v>41.737894097118819</v>
      </c>
      <c r="AZ163" s="41" t="str">
        <f t="shared" si="77"/>
        <v/>
      </c>
      <c r="BA163" s="53"/>
      <c r="BB163" s="147" cm="1">
        <f t="array" ref="BB163:BE163">IFERROR(_xlfn._xlws.SORT(_xlfn.UNIQUE(_xlfn._xlws.FILTER($AC163:$AZ163,ISNUMBER($AC163:$AZ163)),TRUE),,,TRUE),"")</f>
        <v>-780.84429503779359</v>
      </c>
      <c r="BC163" s="51">
        <v>41.737894097118819</v>
      </c>
      <c r="BD163" s="51">
        <v>503.61810944881955</v>
      </c>
      <c r="BE163" s="51">
        <v>734.55821712466957</v>
      </c>
      <c r="BF163" s="51"/>
      <c r="BG163" s="51"/>
      <c r="BH163" s="51"/>
      <c r="BI163" s="51"/>
      <c r="BJ163" s="51">
        <f t="shared" si="78"/>
        <v>227.70784682286114</v>
      </c>
      <c r="BK163" s="51">
        <f t="shared" si="78"/>
        <v>227.70784682286114</v>
      </c>
      <c r="BL163" s="51">
        <f t="shared" si="78"/>
        <v>227.70784682286114</v>
      </c>
      <c r="BM163" s="51">
        <f t="shared" si="78"/>
        <v>227.70784682286114</v>
      </c>
      <c r="BN163" s="51" t="str">
        <f t="shared" si="78"/>
        <v/>
      </c>
      <c r="BO163" s="51" t="str">
        <f t="shared" si="78"/>
        <v/>
      </c>
      <c r="BP163" s="51" t="str">
        <f t="shared" si="78"/>
        <v/>
      </c>
      <c r="BQ163" s="148" t="str">
        <f t="shared" si="78"/>
        <v/>
      </c>
      <c r="BR163" s="170">
        <f t="shared" si="53"/>
        <v>4</v>
      </c>
      <c r="BS163" s="172">
        <f t="shared" si="54"/>
        <v>822.58218913491237</v>
      </c>
      <c r="BT163" s="172" t="str">
        <f t="shared" si="54"/>
        <v>hole</v>
      </c>
      <c r="BU163" s="172">
        <f t="shared" si="54"/>
        <v>230.94010767585002</v>
      </c>
      <c r="BV163" s="172">
        <f t="shared" si="54"/>
        <v>0</v>
      </c>
      <c r="BW163" s="172">
        <f t="shared" si="54"/>
        <v>0</v>
      </c>
      <c r="BX163" s="172">
        <f t="shared" si="54"/>
        <v>0</v>
      </c>
      <c r="BY163" s="173">
        <f t="shared" si="54"/>
        <v>0</v>
      </c>
      <c r="BZ163" s="123" cm="1">
        <f t="array" ref="BZ163">IF(ISEVEN(BR163),SUM(BS163:BY163),SUM(ABS(BS163:BY163)))</f>
        <v>1053.5222968107623</v>
      </c>
      <c r="CA163" s="112">
        <f t="shared" si="39"/>
        <v>30628.183658009006</v>
      </c>
      <c r="CB163" s="126">
        <f t="shared" si="55"/>
        <v>-369.5532004703374</v>
      </c>
      <c r="CC163" s="41">
        <f t="shared" si="55"/>
        <v>0</v>
      </c>
      <c r="CD163" s="41">
        <f t="shared" si="55"/>
        <v>619.08816328674459</v>
      </c>
      <c r="CE163" s="41">
        <f t="shared" si="55"/>
        <v>0</v>
      </c>
      <c r="CF163" s="41">
        <f t="shared" si="55"/>
        <v>0</v>
      </c>
      <c r="CG163" s="41">
        <f t="shared" si="55"/>
        <v>0</v>
      </c>
      <c r="CH163" s="112">
        <f t="shared" si="55"/>
        <v>0</v>
      </c>
      <c r="CI163" s="196">
        <f t="shared" si="56"/>
        <v>-152.83548724298191</v>
      </c>
      <c r="CJ163" s="2">
        <f t="shared" si="57"/>
        <v>227.70784682286114</v>
      </c>
      <c r="CK163" s="200">
        <f t="shared" ref="CK163" si="213">(CI163-xc)*COS(RADIANS(p)) + (CJ163-yc)*SIN(RADIANS(p))</f>
        <v>-18.505491140764278</v>
      </c>
      <c r="CL163" s="201">
        <f t="shared" ref="CL163:CL194" si="214">-(CI163-xc)*SIN(RADIANS(p)) +(CJ163-yc)*COS(RADIANS(p))</f>
        <v>273.61852361114438</v>
      </c>
      <c r="CN163" s="126">
        <f t="shared" ref="CN163:CN194" si="215">+C163-yc</f>
        <v>227.70784682286114</v>
      </c>
      <c r="CO163" s="50">
        <f t="shared" si="61"/>
        <v>3.1358814827852346E-3</v>
      </c>
      <c r="CP163" s="40">
        <f t="shared" si="44"/>
        <v>25.5</v>
      </c>
      <c r="CQ163" s="41">
        <f t="shared" si="62"/>
        <v>781018.68327922968</v>
      </c>
      <c r="CR163" s="41">
        <f t="shared" ref="CR163:CR193" si="216">+CQ163*COS(RADIANS(p))</f>
        <v>676382.02055008558</v>
      </c>
      <c r="CS163" s="41">
        <f t="shared" ref="CS163:CS193" si="217">+CQ163*SIN(RADIANS(p))</f>
        <v>390509.34163961478</v>
      </c>
      <c r="CT163" s="41">
        <f t="shared" si="65"/>
        <v>185070649.86003715</v>
      </c>
      <c r="CU163" s="112">
        <f t="shared" si="66"/>
        <v>-7226567.1620975817</v>
      </c>
    </row>
    <row r="164" spans="2:115" x14ac:dyDescent="0.25">
      <c r="B164" s="129">
        <v>21</v>
      </c>
      <c r="C164" s="114">
        <f>+$D$77-(B164-0.5)*$G$136</f>
        <v>198.63567269733278</v>
      </c>
      <c r="D164" s="41">
        <f t="shared" si="207"/>
        <v>-855.95292269259778</v>
      </c>
      <c r="E164" s="41">
        <f t="shared" si="207"/>
        <v>2400.5400060021375</v>
      </c>
      <c r="F164" s="41">
        <f t="shared" si="207"/>
        <v>751.34304468197104</v>
      </c>
      <c r="G164" s="41">
        <f t="shared" si="207"/>
        <v>895.08269679147213</v>
      </c>
      <c r="H164" s="41">
        <f t="shared" si="207"/>
        <v>1544.0470773074026</v>
      </c>
      <c r="I164" s="41">
        <f t="shared" si="207"/>
        <v>-3883.1768514062715</v>
      </c>
      <c r="J164" s="41">
        <f t="shared" si="207"/>
        <v>-980.70776288690604</v>
      </c>
      <c r="K164" s="121">
        <f t="shared" si="207"/>
        <v>-788.63416061694591</v>
      </c>
      <c r="L164" s="126">
        <f t="shared" si="73"/>
        <v>-455.95292269259761</v>
      </c>
      <c r="M164" s="41">
        <f t="shared" si="73"/>
        <v>-331.51080156673612</v>
      </c>
      <c r="N164" s="41">
        <f t="shared" si="73"/>
        <v>-287.8874398593552</v>
      </c>
      <c r="O164" s="41">
        <f t="shared" si="73"/>
        <v>163.03188922259471</v>
      </c>
      <c r="P164" s="41">
        <f t="shared" si="73"/>
        <v>1144.0470773074026</v>
      </c>
      <c r="Q164" s="41">
        <f t="shared" si="73"/>
        <v>-3063.5616091356105</v>
      </c>
      <c r="R164" s="41">
        <f t="shared" si="73"/>
        <v>-749.76765521105585</v>
      </c>
      <c r="S164" s="112">
        <f t="shared" si="73"/>
        <v>-569.01891834628259</v>
      </c>
      <c r="T164" s="123">
        <f t="shared" si="74"/>
        <v>-455.95292269259755</v>
      </c>
      <c r="U164" s="41">
        <f t="shared" si="74"/>
        <v>1580.9247637314763</v>
      </c>
      <c r="V164" s="41">
        <f t="shared" si="74"/>
        <v>520.40293700612096</v>
      </c>
      <c r="W164" s="41">
        <f t="shared" si="74"/>
        <v>675.46745452080893</v>
      </c>
      <c r="X164" s="41">
        <f t="shared" si="74"/>
        <v>1144.0470773074028</v>
      </c>
      <c r="Y164" s="41">
        <f t="shared" si="74"/>
        <v>-1151.1260438373981</v>
      </c>
      <c r="Z164" s="41">
        <f t="shared" si="74"/>
        <v>58.52272165442028</v>
      </c>
      <c r="AA164" s="41">
        <f t="shared" si="74"/>
        <v>-56.583353048068432</v>
      </c>
      <c r="AB164" s="53"/>
      <c r="AC164" s="126" t="str">
        <f t="shared" si="75"/>
        <v/>
      </c>
      <c r="AD164" s="41" t="str">
        <f t="shared" si="75"/>
        <v/>
      </c>
      <c r="AE164" s="41">
        <f t="shared" si="75"/>
        <v>751.34304468197104</v>
      </c>
      <c r="AF164" s="41" t="str">
        <f t="shared" si="75"/>
        <v/>
      </c>
      <c r="AG164" s="41" t="str">
        <f t="shared" si="75"/>
        <v/>
      </c>
      <c r="AH164" s="41" t="str">
        <f t="shared" si="75"/>
        <v/>
      </c>
      <c r="AI164" s="41" t="str">
        <f t="shared" si="75"/>
        <v/>
      </c>
      <c r="AJ164" s="112">
        <f t="shared" si="75"/>
        <v>-788.63416061694591</v>
      </c>
      <c r="AK164" s="126">
        <f t="shared" si="76"/>
        <v>-455.95292269259761</v>
      </c>
      <c r="AL164" s="41">
        <f t="shared" si="76"/>
        <v>-331.51080156673612</v>
      </c>
      <c r="AM164" s="41" t="str">
        <f t="shared" si="76"/>
        <v/>
      </c>
      <c r="AN164" s="41" t="str">
        <f t="shared" si="76"/>
        <v/>
      </c>
      <c r="AO164" s="41" t="str">
        <f t="shared" si="76"/>
        <v/>
      </c>
      <c r="AP164" s="41" t="str">
        <f t="shared" si="76"/>
        <v/>
      </c>
      <c r="AQ164" s="41" t="str">
        <f t="shared" si="76"/>
        <v/>
      </c>
      <c r="AR164" s="112" t="str">
        <f t="shared" si="76"/>
        <v/>
      </c>
      <c r="AS164" s="123" t="str">
        <f t="shared" si="77"/>
        <v/>
      </c>
      <c r="AT164" s="41" t="str">
        <f t="shared" si="77"/>
        <v/>
      </c>
      <c r="AU164" s="41">
        <f t="shared" si="77"/>
        <v>520.40293700612096</v>
      </c>
      <c r="AV164" s="41" t="str">
        <f t="shared" si="77"/>
        <v/>
      </c>
      <c r="AW164" s="41" t="str">
        <f t="shared" si="77"/>
        <v/>
      </c>
      <c r="AX164" s="41" t="str">
        <f t="shared" si="77"/>
        <v/>
      </c>
      <c r="AY164" s="41">
        <f t="shared" si="77"/>
        <v>58.52272165442028</v>
      </c>
      <c r="AZ164" s="41" t="str">
        <f t="shared" si="77"/>
        <v/>
      </c>
      <c r="BA164" s="53"/>
      <c r="BB164" s="147" cm="1">
        <f t="array" ref="BB164:BG164">IFERROR(_xlfn._xlws.SORT(_xlfn.UNIQUE(_xlfn._xlws.FILTER($AC164:$AZ164,ISNUMBER($AC164:$AZ164)),TRUE),,,TRUE),"")</f>
        <v>-788.63416061694591</v>
      </c>
      <c r="BC164" s="51">
        <v>-455.95292269259761</v>
      </c>
      <c r="BD164" s="51">
        <v>-331.51080156673612</v>
      </c>
      <c r="BE164" s="51">
        <v>58.52272165442028</v>
      </c>
      <c r="BF164" s="51">
        <v>520.40293700612096</v>
      </c>
      <c r="BG164" s="51">
        <v>751.34304468197104</v>
      </c>
      <c r="BH164" s="51"/>
      <c r="BI164" s="51"/>
      <c r="BJ164" s="51">
        <f t="shared" si="78"/>
        <v>198.63567269733278</v>
      </c>
      <c r="BK164" s="51">
        <f t="shared" si="78"/>
        <v>198.63567269733278</v>
      </c>
      <c r="BL164" s="51">
        <f t="shared" si="78"/>
        <v>198.63567269733278</v>
      </c>
      <c r="BM164" s="51">
        <f t="shared" si="78"/>
        <v>198.63567269733278</v>
      </c>
      <c r="BN164" s="51">
        <f t="shared" si="78"/>
        <v>198.63567269733278</v>
      </c>
      <c r="BO164" s="51">
        <f t="shared" si="78"/>
        <v>198.63567269733278</v>
      </c>
      <c r="BP164" s="51" t="str">
        <f t="shared" si="78"/>
        <v/>
      </c>
      <c r="BQ164" s="148" t="str">
        <f t="shared" si="78"/>
        <v/>
      </c>
      <c r="BR164" s="170">
        <f t="shared" si="53"/>
        <v>6</v>
      </c>
      <c r="BS164" s="172">
        <f t="shared" si="54"/>
        <v>332.6812379243483</v>
      </c>
      <c r="BT164" s="172" t="str">
        <f t="shared" si="54"/>
        <v>hole</v>
      </c>
      <c r="BU164" s="172">
        <f t="shared" si="54"/>
        <v>390.03352322115643</v>
      </c>
      <c r="BV164" s="172" t="str">
        <f t="shared" si="54"/>
        <v>hole</v>
      </c>
      <c r="BW164" s="172">
        <f t="shared" si="54"/>
        <v>230.94010767585007</v>
      </c>
      <c r="BX164" s="172">
        <f t="shared" si="54"/>
        <v>0</v>
      </c>
      <c r="BY164" s="173">
        <f t="shared" si="54"/>
        <v>0</v>
      </c>
      <c r="BZ164" s="123" cm="1">
        <f t="array" ref="BZ164">IF(ISEVEN(BR164),SUM(BS164:BY164),SUM(ABS(BS164:BY164)))</f>
        <v>953.65486882135485</v>
      </c>
      <c r="CA164" s="112">
        <f t="shared" si="39"/>
        <v>27724.820402032292</v>
      </c>
      <c r="CB164" s="126">
        <f t="shared" si="55"/>
        <v>-622.29354165477173</v>
      </c>
      <c r="CC164" s="41">
        <f t="shared" si="55"/>
        <v>0</v>
      </c>
      <c r="CD164" s="41">
        <f t="shared" si="55"/>
        <v>-136.49403995615791</v>
      </c>
      <c r="CE164" s="41">
        <f t="shared" si="55"/>
        <v>0</v>
      </c>
      <c r="CF164" s="41">
        <f t="shared" si="55"/>
        <v>635.87299084404594</v>
      </c>
      <c r="CG164" s="41">
        <f t="shared" si="55"/>
        <v>0</v>
      </c>
      <c r="CH164" s="112">
        <f t="shared" si="55"/>
        <v>0</v>
      </c>
      <c r="CI164" s="196">
        <f t="shared" si="56"/>
        <v>-118.92568666828959</v>
      </c>
      <c r="CJ164" s="2">
        <f t="shared" si="57"/>
        <v>198.63567269733278</v>
      </c>
      <c r="CK164" s="200">
        <f t="shared" ref="CK164" si="218">(CI164-xc)*COS(RADIANS(p)) + (CJ164-yc)*SIN(RADIANS(p))</f>
        <v>-3.6748294685807537</v>
      </c>
      <c r="CL164" s="201">
        <f t="shared" ref="CL164:CL195" si="219">-(CI164-xc)*SIN(RADIANS(p)) +(CJ164-yc)*COS(RADIANS(p))</f>
        <v>231.48638198784602</v>
      </c>
      <c r="CN164" s="126">
        <f t="shared" ref="CN164:CN195" si="220">+C164-yc</f>
        <v>198.63567269733278</v>
      </c>
      <c r="CO164" s="50">
        <f t="shared" si="61"/>
        <v>3.0698814827852345E-3</v>
      </c>
      <c r="CP164" s="40">
        <f t="shared" si="44"/>
        <v>25.5</v>
      </c>
      <c r="CQ164" s="41">
        <f t="shared" si="62"/>
        <v>706982.9202518235</v>
      </c>
      <c r="CR164" s="41">
        <f t="shared" ref="CR164:CR194" si="221">+CQ164*COS(RADIANS(p))</f>
        <v>612265.16897978703</v>
      </c>
      <c r="CS164" s="41">
        <f t="shared" ref="CS164:CS194" si="222">+CQ164*SIN(RADIANS(p))</f>
        <v>353491.46012591169</v>
      </c>
      <c r="CT164" s="41">
        <f t="shared" si="65"/>
        <v>141731048.78430808</v>
      </c>
      <c r="CU164" s="112">
        <f t="shared" si="66"/>
        <v>-1299020.8345623387</v>
      </c>
    </row>
    <row r="165" spans="2:115" x14ac:dyDescent="0.25">
      <c r="B165" s="129">
        <v>22</v>
      </c>
      <c r="C165" s="114">
        <f>+$D$77-(B165-0.5)*$G$136</f>
        <v>169.56349857180442</v>
      </c>
      <c r="D165" s="41">
        <f t="shared" si="207"/>
        <v>-906.30740536450219</v>
      </c>
      <c r="E165" s="41">
        <f t="shared" si="207"/>
        <v>2509.0388369250986</v>
      </c>
      <c r="F165" s="41">
        <f t="shared" si="207"/>
        <v>768.12787223927251</v>
      </c>
      <c r="G165" s="41">
        <f t="shared" si="207"/>
        <v>887.29283121231981</v>
      </c>
      <c r="H165" s="41">
        <f t="shared" si="207"/>
        <v>1493.6925946354982</v>
      </c>
      <c r="I165" s="41">
        <f t="shared" si="207"/>
        <v>-3774.6780204833103</v>
      </c>
      <c r="J165" s="41">
        <f t="shared" si="207"/>
        <v>-963.92293532960446</v>
      </c>
      <c r="K165" s="121">
        <f t="shared" si="207"/>
        <v>-796.42402619609823</v>
      </c>
      <c r="L165" s="126">
        <f t="shared" si="73"/>
        <v>-506.30740536450202</v>
      </c>
      <c r="M165" s="41">
        <f t="shared" si="73"/>
        <v>-223.01197064377516</v>
      </c>
      <c r="N165" s="41">
        <f t="shared" si="73"/>
        <v>-271.10261230205379</v>
      </c>
      <c r="O165" s="41">
        <f t="shared" si="73"/>
        <v>155.24202364344239</v>
      </c>
      <c r="P165" s="41">
        <f t="shared" si="73"/>
        <v>1093.6925946354979</v>
      </c>
      <c r="Q165" s="41">
        <f t="shared" si="73"/>
        <v>-2955.0627782126494</v>
      </c>
      <c r="R165" s="41">
        <f t="shared" si="73"/>
        <v>-732.98282765375438</v>
      </c>
      <c r="S165" s="112">
        <f t="shared" si="73"/>
        <v>-576.80878392543491</v>
      </c>
      <c r="T165" s="123">
        <f t="shared" si="74"/>
        <v>-506.30740536450207</v>
      </c>
      <c r="U165" s="41">
        <f t="shared" si="74"/>
        <v>1689.4235946544372</v>
      </c>
      <c r="V165" s="41">
        <f t="shared" si="74"/>
        <v>537.18776456342243</v>
      </c>
      <c r="W165" s="41">
        <f t="shared" si="74"/>
        <v>667.67758894165661</v>
      </c>
      <c r="X165" s="41">
        <f t="shared" si="74"/>
        <v>1093.6925946354984</v>
      </c>
      <c r="Y165" s="41">
        <f t="shared" si="74"/>
        <v>-1042.6272129144372</v>
      </c>
      <c r="Z165" s="41">
        <f t="shared" si="74"/>
        <v>75.307549211721749</v>
      </c>
      <c r="AA165" s="41">
        <f t="shared" si="74"/>
        <v>-64.373218627220737</v>
      </c>
      <c r="AB165" s="53"/>
      <c r="AC165" s="126" t="str">
        <f t="shared" si="75"/>
        <v/>
      </c>
      <c r="AD165" s="41" t="str">
        <f t="shared" si="75"/>
        <v/>
      </c>
      <c r="AE165" s="41">
        <f t="shared" si="75"/>
        <v>768.12787223927251</v>
      </c>
      <c r="AF165" s="41" t="str">
        <f t="shared" si="75"/>
        <v/>
      </c>
      <c r="AG165" s="41" t="str">
        <f t="shared" si="75"/>
        <v/>
      </c>
      <c r="AH165" s="41" t="str">
        <f t="shared" si="75"/>
        <v/>
      </c>
      <c r="AI165" s="41" t="str">
        <f t="shared" si="75"/>
        <v/>
      </c>
      <c r="AJ165" s="112">
        <f t="shared" si="75"/>
        <v>-796.42402619609823</v>
      </c>
      <c r="AK165" s="126">
        <f t="shared" si="76"/>
        <v>-506.30740536450202</v>
      </c>
      <c r="AL165" s="41" t="str">
        <f t="shared" si="76"/>
        <v/>
      </c>
      <c r="AM165" s="41">
        <f t="shared" si="76"/>
        <v>-271.10261230205379</v>
      </c>
      <c r="AN165" s="41" t="str">
        <f t="shared" si="76"/>
        <v/>
      </c>
      <c r="AO165" s="41" t="str">
        <f t="shared" si="76"/>
        <v/>
      </c>
      <c r="AP165" s="41" t="str">
        <f t="shared" si="76"/>
        <v/>
      </c>
      <c r="AQ165" s="41" t="str">
        <f t="shared" si="76"/>
        <v/>
      </c>
      <c r="AR165" s="112" t="str">
        <f t="shared" si="76"/>
        <v/>
      </c>
      <c r="AS165" s="123" t="str">
        <f t="shared" si="77"/>
        <v/>
      </c>
      <c r="AT165" s="41" t="str">
        <f t="shared" si="77"/>
        <v/>
      </c>
      <c r="AU165" s="41">
        <f t="shared" si="77"/>
        <v>537.18776456342243</v>
      </c>
      <c r="AV165" s="41" t="str">
        <f t="shared" si="77"/>
        <v/>
      </c>
      <c r="AW165" s="41" t="str">
        <f t="shared" si="77"/>
        <v/>
      </c>
      <c r="AX165" s="41" t="str">
        <f t="shared" si="77"/>
        <v/>
      </c>
      <c r="AY165" s="41">
        <f t="shared" si="77"/>
        <v>75.307549211721749</v>
      </c>
      <c r="AZ165" s="41" t="str">
        <f t="shared" si="77"/>
        <v/>
      </c>
      <c r="BA165" s="53"/>
      <c r="BB165" s="147" cm="1">
        <f t="array" ref="BB165:BG165">IFERROR(_xlfn._xlws.SORT(_xlfn.UNIQUE(_xlfn._xlws.FILTER($AC165:$AZ165,ISNUMBER($AC165:$AZ165)),TRUE),,,TRUE),"")</f>
        <v>-796.42402619609823</v>
      </c>
      <c r="BC165" s="51">
        <v>-506.30740536450202</v>
      </c>
      <c r="BD165" s="51">
        <v>-271.10261230205379</v>
      </c>
      <c r="BE165" s="51">
        <v>75.307549211721749</v>
      </c>
      <c r="BF165" s="51">
        <v>537.18776456342243</v>
      </c>
      <c r="BG165" s="51">
        <v>768.12787223927251</v>
      </c>
      <c r="BH165" s="51"/>
      <c r="BI165" s="51"/>
      <c r="BJ165" s="51">
        <f t="shared" si="78"/>
        <v>169.56349857180442</v>
      </c>
      <c r="BK165" s="51">
        <f t="shared" si="78"/>
        <v>169.56349857180442</v>
      </c>
      <c r="BL165" s="51">
        <f t="shared" si="78"/>
        <v>169.56349857180442</v>
      </c>
      <c r="BM165" s="51">
        <f t="shared" si="78"/>
        <v>169.56349857180442</v>
      </c>
      <c r="BN165" s="51">
        <f t="shared" si="78"/>
        <v>169.56349857180442</v>
      </c>
      <c r="BO165" s="51">
        <f t="shared" si="78"/>
        <v>169.56349857180442</v>
      </c>
      <c r="BP165" s="51" t="str">
        <f t="shared" si="78"/>
        <v/>
      </c>
      <c r="BQ165" s="148" t="str">
        <f t="shared" si="78"/>
        <v/>
      </c>
      <c r="BR165" s="170">
        <f t="shared" si="53"/>
        <v>6</v>
      </c>
      <c r="BS165" s="172">
        <f t="shared" si="54"/>
        <v>290.11662083159621</v>
      </c>
      <c r="BT165" s="172" t="str">
        <f t="shared" si="54"/>
        <v>hole</v>
      </c>
      <c r="BU165" s="172">
        <f t="shared" si="54"/>
        <v>346.41016151377551</v>
      </c>
      <c r="BV165" s="172" t="str">
        <f t="shared" si="54"/>
        <v>hole</v>
      </c>
      <c r="BW165" s="172">
        <f t="shared" si="54"/>
        <v>230.94010767585007</v>
      </c>
      <c r="BX165" s="172">
        <f t="shared" si="54"/>
        <v>0</v>
      </c>
      <c r="BY165" s="173">
        <f t="shared" si="54"/>
        <v>0</v>
      </c>
      <c r="BZ165" s="123" cm="1">
        <f t="array" ref="BZ165">IF(ISEVEN(BR165),SUM(BS165:BY165),SUM(ABS(BS165:BY165)))</f>
        <v>867.46689002122173</v>
      </c>
      <c r="CA165" s="112">
        <f t="shared" si="39"/>
        <v>25219.148474827478</v>
      </c>
      <c r="CB165" s="126">
        <f t="shared" si="55"/>
        <v>-651.36571578030009</v>
      </c>
      <c r="CC165" s="41">
        <f t="shared" si="55"/>
        <v>0</v>
      </c>
      <c r="CD165" s="41">
        <f t="shared" si="55"/>
        <v>-97.897531545166032</v>
      </c>
      <c r="CE165" s="41">
        <f t="shared" si="55"/>
        <v>0</v>
      </c>
      <c r="CF165" s="41">
        <f t="shared" si="55"/>
        <v>652.65781840134741</v>
      </c>
      <c r="CG165" s="41">
        <f t="shared" si="55"/>
        <v>0</v>
      </c>
      <c r="CH165" s="112">
        <f t="shared" si="55"/>
        <v>0</v>
      </c>
      <c r="CI165" s="196">
        <f t="shared" si="56"/>
        <v>-83.184561941306598</v>
      </c>
      <c r="CJ165" s="2">
        <f t="shared" si="57"/>
        <v>169.56349857180442</v>
      </c>
      <c r="CK165" s="200">
        <f t="shared" ref="CK165" si="223">(CI165-xc)*COS(RADIANS(p)) + (CJ165-yc)*SIN(RADIANS(p))</f>
        <v>12.741805442050492</v>
      </c>
      <c r="CL165" s="201">
        <f t="shared" ref="CL165:CL196" si="224">-(CI165-xc)*SIN(RADIANS(p)) +(CJ165-yc)*COS(RADIANS(p))</f>
        <v>188.43857828840231</v>
      </c>
      <c r="CN165" s="126">
        <f t="shared" ref="CN165:CN196" si="225">+C165-yc</f>
        <v>169.56349857180442</v>
      </c>
      <c r="CO165" s="50">
        <f t="shared" si="61"/>
        <v>3.0038814827852344E-3</v>
      </c>
      <c r="CP165" s="40">
        <f t="shared" si="44"/>
        <v>25.5</v>
      </c>
      <c r="CQ165" s="41">
        <f t="shared" si="62"/>
        <v>643088.28610810067</v>
      </c>
      <c r="CR165" s="41">
        <f t="shared" ref="CR165:CR195" si="226">+CQ165*COS(RADIANS(p))</f>
        <v>556930.79264581052</v>
      </c>
      <c r="CS165" s="41">
        <f t="shared" ref="CS165:CS195" si="227">+CQ165*SIN(RADIANS(p))</f>
        <v>321544.14305405028</v>
      </c>
      <c r="CT165" s="41">
        <f t="shared" si="65"/>
        <v>104947246.77120952</v>
      </c>
      <c r="CU165" s="112">
        <f t="shared" si="66"/>
        <v>4097052.9118255596</v>
      </c>
    </row>
    <row r="166" spans="2:115" x14ac:dyDescent="0.25">
      <c r="B166" s="129">
        <v>23</v>
      </c>
      <c r="C166" s="114">
        <f>+$D$77-(B166-0.5)*$G$136</f>
        <v>140.49132444627617</v>
      </c>
      <c r="D166" s="41">
        <f t="shared" si="207"/>
        <v>-956.66188803640637</v>
      </c>
      <c r="E166" s="41">
        <f t="shared" si="207"/>
        <v>2617.5376678480593</v>
      </c>
      <c r="F166" s="41">
        <f t="shared" si="207"/>
        <v>784.91269979657397</v>
      </c>
      <c r="G166" s="41">
        <f t="shared" si="207"/>
        <v>879.50296563316749</v>
      </c>
      <c r="H166" s="41">
        <f t="shared" si="207"/>
        <v>1443.338111963594</v>
      </c>
      <c r="I166" s="41">
        <f t="shared" si="207"/>
        <v>-3666.1791895603501</v>
      </c>
      <c r="J166" s="41">
        <f t="shared" si="207"/>
        <v>-947.1381077723031</v>
      </c>
      <c r="K166" s="121">
        <f t="shared" si="207"/>
        <v>-804.21389177525043</v>
      </c>
      <c r="L166" s="126">
        <f t="shared" si="73"/>
        <v>-556.66188803640637</v>
      </c>
      <c r="M166" s="41">
        <f t="shared" si="73"/>
        <v>-114.51313972081451</v>
      </c>
      <c r="N166" s="41">
        <f t="shared" si="73"/>
        <v>-254.31778474475234</v>
      </c>
      <c r="O166" s="41">
        <f t="shared" si="73"/>
        <v>147.4521580642901</v>
      </c>
      <c r="P166" s="41">
        <f t="shared" si="73"/>
        <v>1043.3381119635937</v>
      </c>
      <c r="Q166" s="41">
        <f t="shared" si="73"/>
        <v>-2846.5639472896892</v>
      </c>
      <c r="R166" s="41">
        <f t="shared" si="73"/>
        <v>-716.19800009645303</v>
      </c>
      <c r="S166" s="112">
        <f t="shared" si="73"/>
        <v>-584.59864950458712</v>
      </c>
      <c r="T166" s="123">
        <f t="shared" si="74"/>
        <v>-556.66188803640625</v>
      </c>
      <c r="U166" s="41">
        <f t="shared" si="74"/>
        <v>1797.9224255773977</v>
      </c>
      <c r="V166" s="41">
        <f t="shared" si="74"/>
        <v>553.97259212072379</v>
      </c>
      <c r="W166" s="41">
        <f t="shared" si="74"/>
        <v>659.8877233625044</v>
      </c>
      <c r="X166" s="41">
        <f t="shared" si="74"/>
        <v>1043.3381119635942</v>
      </c>
      <c r="Y166" s="41">
        <f t="shared" si="74"/>
        <v>-934.12838199147654</v>
      </c>
      <c r="Z166" s="41">
        <f t="shared" si="74"/>
        <v>92.092376769023161</v>
      </c>
      <c r="AA166" s="41">
        <f t="shared" si="74"/>
        <v>-72.163084206373014</v>
      </c>
      <c r="AB166" s="53"/>
      <c r="AC166" s="126" t="str">
        <f t="shared" si="75"/>
        <v/>
      </c>
      <c r="AD166" s="41" t="str">
        <f t="shared" si="75"/>
        <v/>
      </c>
      <c r="AE166" s="41">
        <f t="shared" si="75"/>
        <v>784.91269979657397</v>
      </c>
      <c r="AF166" s="41" t="str">
        <f t="shared" si="75"/>
        <v/>
      </c>
      <c r="AG166" s="41" t="str">
        <f t="shared" si="75"/>
        <v/>
      </c>
      <c r="AH166" s="41" t="str">
        <f t="shared" si="75"/>
        <v/>
      </c>
      <c r="AI166" s="41" t="str">
        <f t="shared" si="75"/>
        <v/>
      </c>
      <c r="AJ166" s="112">
        <f t="shared" si="75"/>
        <v>-804.21389177525043</v>
      </c>
      <c r="AK166" s="126">
        <f t="shared" si="76"/>
        <v>-556.66188803640637</v>
      </c>
      <c r="AL166" s="41" t="str">
        <f t="shared" si="76"/>
        <v/>
      </c>
      <c r="AM166" s="41">
        <f t="shared" si="76"/>
        <v>-254.31778474475234</v>
      </c>
      <c r="AN166" s="41" t="str">
        <f t="shared" si="76"/>
        <v/>
      </c>
      <c r="AO166" s="41" t="str">
        <f t="shared" si="76"/>
        <v/>
      </c>
      <c r="AP166" s="41" t="str">
        <f t="shared" si="76"/>
        <v/>
      </c>
      <c r="AQ166" s="41" t="str">
        <f t="shared" si="76"/>
        <v/>
      </c>
      <c r="AR166" s="112" t="str">
        <f t="shared" si="76"/>
        <v/>
      </c>
      <c r="AS166" s="123" t="str">
        <f t="shared" si="77"/>
        <v/>
      </c>
      <c r="AT166" s="41" t="str">
        <f t="shared" si="77"/>
        <v/>
      </c>
      <c r="AU166" s="41">
        <f t="shared" si="77"/>
        <v>553.97259212072379</v>
      </c>
      <c r="AV166" s="41" t="str">
        <f t="shared" si="77"/>
        <v/>
      </c>
      <c r="AW166" s="41" t="str">
        <f t="shared" si="77"/>
        <v/>
      </c>
      <c r="AX166" s="41" t="str">
        <f t="shared" si="77"/>
        <v/>
      </c>
      <c r="AY166" s="41">
        <f t="shared" si="77"/>
        <v>92.092376769023161</v>
      </c>
      <c r="AZ166" s="41" t="str">
        <f t="shared" si="77"/>
        <v/>
      </c>
      <c r="BA166" s="53"/>
      <c r="BB166" s="147" cm="1">
        <f t="array" ref="BB166:BG166">IFERROR(_xlfn._xlws.SORT(_xlfn.UNIQUE(_xlfn._xlws.FILTER($AC166:$AZ166,ISNUMBER($AC166:$AZ166)),TRUE),,,TRUE),"")</f>
        <v>-804.21389177525043</v>
      </c>
      <c r="BC166" s="51">
        <v>-556.66188803640637</v>
      </c>
      <c r="BD166" s="51">
        <v>-254.31778474475234</v>
      </c>
      <c r="BE166" s="51">
        <v>92.092376769023161</v>
      </c>
      <c r="BF166" s="51">
        <v>553.97259212072379</v>
      </c>
      <c r="BG166" s="51">
        <v>784.91269979657397</v>
      </c>
      <c r="BH166" s="51"/>
      <c r="BI166" s="51"/>
      <c r="BJ166" s="51">
        <f t="shared" si="78"/>
        <v>140.49132444627617</v>
      </c>
      <c r="BK166" s="51">
        <f t="shared" si="78"/>
        <v>140.49132444627617</v>
      </c>
      <c r="BL166" s="51">
        <f t="shared" si="78"/>
        <v>140.49132444627617</v>
      </c>
      <c r="BM166" s="51">
        <f t="shared" si="78"/>
        <v>140.49132444627617</v>
      </c>
      <c r="BN166" s="51">
        <f t="shared" si="78"/>
        <v>140.49132444627617</v>
      </c>
      <c r="BO166" s="51">
        <f t="shared" si="78"/>
        <v>140.49132444627617</v>
      </c>
      <c r="BP166" s="51" t="str">
        <f t="shared" si="78"/>
        <v/>
      </c>
      <c r="BQ166" s="148" t="str">
        <f t="shared" si="78"/>
        <v/>
      </c>
      <c r="BR166" s="170">
        <f t="shared" si="53"/>
        <v>6</v>
      </c>
      <c r="BS166" s="172">
        <f t="shared" si="54"/>
        <v>247.55200373884406</v>
      </c>
      <c r="BT166" s="172" t="str">
        <f t="shared" si="54"/>
        <v>hole</v>
      </c>
      <c r="BU166" s="172">
        <f t="shared" si="54"/>
        <v>346.41016151377551</v>
      </c>
      <c r="BV166" s="172" t="str">
        <f t="shared" si="54"/>
        <v>hole</v>
      </c>
      <c r="BW166" s="172">
        <f t="shared" si="54"/>
        <v>230.94010767585019</v>
      </c>
      <c r="BX166" s="172">
        <f t="shared" si="54"/>
        <v>0</v>
      </c>
      <c r="BY166" s="173">
        <f t="shared" si="54"/>
        <v>0</v>
      </c>
      <c r="BZ166" s="123" cm="1">
        <f t="array" ref="BZ166">IF(ISEVEN(BR166),SUM(BS166:BY166),SUM(ABS(BS166:BY166)))</f>
        <v>824.90227292846976</v>
      </c>
      <c r="CA166" s="112">
        <f t="shared" si="39"/>
        <v>23981.702515120553</v>
      </c>
      <c r="CB166" s="126">
        <f t="shared" si="55"/>
        <v>-680.43788990582834</v>
      </c>
      <c r="CC166" s="41">
        <f t="shared" si="55"/>
        <v>0</v>
      </c>
      <c r="CD166" s="41">
        <f t="shared" si="55"/>
        <v>-81.112703987864592</v>
      </c>
      <c r="CE166" s="41">
        <f t="shared" si="55"/>
        <v>0</v>
      </c>
      <c r="CF166" s="41">
        <f t="shared" si="55"/>
        <v>669.44264595864888</v>
      </c>
      <c r="CG166" s="41">
        <f t="shared" si="55"/>
        <v>0</v>
      </c>
      <c r="CH166" s="112">
        <f t="shared" si="55"/>
        <v>0</v>
      </c>
      <c r="CI166" s="196">
        <f t="shared" si="56"/>
        <v>-50.843442418802042</v>
      </c>
      <c r="CJ166" s="2">
        <f t="shared" si="57"/>
        <v>140.49132444627617</v>
      </c>
      <c r="CK166" s="200">
        <f t="shared" ref="CK166" si="228">(CI166-xc)*COS(RADIANS(p)) + (CJ166-yc)*SIN(RADIANS(p))</f>
        <v>26.21394947260417</v>
      </c>
      <c r="CL166" s="201">
        <f t="shared" ref="CL166:CL197" si="229">-(CI166-xc)*SIN(RADIANS(p)) +(CJ166-yc)*COS(RADIANS(p))</f>
        <v>147.09077719119793</v>
      </c>
      <c r="CN166" s="126">
        <f t="shared" ref="CN166:CN197" si="230">+C166-yc</f>
        <v>140.49132444627617</v>
      </c>
      <c r="CO166" s="50">
        <f t="shared" si="61"/>
        <v>2.9378814827852348E-3</v>
      </c>
      <c r="CP166" s="40">
        <f t="shared" si="44"/>
        <v>25.5</v>
      </c>
      <c r="CQ166" s="41">
        <f t="shared" si="62"/>
        <v>611533.41413557413</v>
      </c>
      <c r="CR166" s="41">
        <f t="shared" ref="CR166:CR196" si="231">+CQ166*COS(RADIANS(p))</f>
        <v>529603.47190443694</v>
      </c>
      <c r="CS166" s="41">
        <f t="shared" ref="CS166:CS196" si="232">+CQ166*SIN(RADIANS(p))</f>
        <v>305766.70706778701</v>
      </c>
      <c r="CT166" s="41">
        <f t="shared" si="65"/>
        <v>77899786.285580382</v>
      </c>
      <c r="CU166" s="112">
        <f t="shared" si="66"/>
        <v>8015353.0094795292</v>
      </c>
    </row>
    <row r="167" spans="2:115" x14ac:dyDescent="0.25">
      <c r="B167" s="129">
        <v>24</v>
      </c>
      <c r="C167" s="114">
        <f>+$D$77-(B167-0.5)*$G$136</f>
        <v>111.4191503207478</v>
      </c>
      <c r="D167" s="41">
        <f t="shared" si="207"/>
        <v>-1007.0163707083108</v>
      </c>
      <c r="E167" s="41">
        <f t="shared" si="207"/>
        <v>2726.0364987710204</v>
      </c>
      <c r="F167" s="41">
        <f t="shared" si="207"/>
        <v>801.69752735387533</v>
      </c>
      <c r="G167" s="41">
        <f t="shared" si="207"/>
        <v>871.71310005401529</v>
      </c>
      <c r="H167" s="41">
        <f t="shared" si="207"/>
        <v>1392.9836292916896</v>
      </c>
      <c r="I167" s="41">
        <f t="shared" si="207"/>
        <v>-3557.680358637389</v>
      </c>
      <c r="J167" s="41">
        <f t="shared" si="207"/>
        <v>-930.35328021500163</v>
      </c>
      <c r="K167" s="121">
        <f t="shared" si="207"/>
        <v>-812.00375735440275</v>
      </c>
      <c r="L167" s="126">
        <f t="shared" si="73"/>
        <v>-607.01637070831077</v>
      </c>
      <c r="M167" s="41">
        <f t="shared" si="73"/>
        <v>-6.0143087978534977</v>
      </c>
      <c r="N167" s="41">
        <f t="shared" si="73"/>
        <v>-237.53295718745088</v>
      </c>
      <c r="O167" s="41">
        <f t="shared" si="73"/>
        <v>139.66229248513778</v>
      </c>
      <c r="P167" s="41">
        <f t="shared" si="73"/>
        <v>992.98362929168945</v>
      </c>
      <c r="Q167" s="41">
        <f t="shared" si="73"/>
        <v>-2738.065116366728</v>
      </c>
      <c r="R167" s="41">
        <f t="shared" si="73"/>
        <v>-699.41317253915156</v>
      </c>
      <c r="S167" s="112">
        <f t="shared" si="73"/>
        <v>-592.38851508373955</v>
      </c>
      <c r="T167" s="123">
        <f t="shared" si="74"/>
        <v>-607.01637070831066</v>
      </c>
      <c r="U167" s="41">
        <f t="shared" si="74"/>
        <v>1906.4212565003588</v>
      </c>
      <c r="V167" s="41">
        <f t="shared" si="74"/>
        <v>570.75741967802526</v>
      </c>
      <c r="W167" s="41">
        <f t="shared" si="74"/>
        <v>652.09785778335197</v>
      </c>
      <c r="X167" s="41">
        <f t="shared" si="74"/>
        <v>992.98362929168968</v>
      </c>
      <c r="Y167" s="41">
        <f t="shared" si="74"/>
        <v>-825.62955106851541</v>
      </c>
      <c r="Z167" s="41">
        <f t="shared" si="74"/>
        <v>108.87720432632463</v>
      </c>
      <c r="AA167" s="41">
        <f t="shared" si="74"/>
        <v>-79.95294978552532</v>
      </c>
      <c r="AB167" s="53"/>
      <c r="AC167" s="126" t="str">
        <f t="shared" si="75"/>
        <v/>
      </c>
      <c r="AD167" s="41" t="str">
        <f t="shared" si="75"/>
        <v/>
      </c>
      <c r="AE167" s="41">
        <f t="shared" si="75"/>
        <v>801.69752735387533</v>
      </c>
      <c r="AF167" s="41" t="str">
        <f t="shared" si="75"/>
        <v/>
      </c>
      <c r="AG167" s="41" t="str">
        <f t="shared" si="75"/>
        <v/>
      </c>
      <c r="AH167" s="41" t="str">
        <f t="shared" si="75"/>
        <v/>
      </c>
      <c r="AI167" s="41" t="str">
        <f t="shared" si="75"/>
        <v/>
      </c>
      <c r="AJ167" s="112">
        <f t="shared" si="75"/>
        <v>-812.00375735440275</v>
      </c>
      <c r="AK167" s="126" t="str">
        <f t="shared" si="76"/>
        <v/>
      </c>
      <c r="AL167" s="41" t="str">
        <f t="shared" si="76"/>
        <v/>
      </c>
      <c r="AM167" s="41">
        <f t="shared" si="76"/>
        <v>-237.53295718745088</v>
      </c>
      <c r="AN167" s="41" t="str">
        <f t="shared" si="76"/>
        <v/>
      </c>
      <c r="AO167" s="41" t="str">
        <f t="shared" si="76"/>
        <v/>
      </c>
      <c r="AP167" s="41" t="str">
        <f t="shared" si="76"/>
        <v/>
      </c>
      <c r="AQ167" s="41" t="str">
        <f t="shared" si="76"/>
        <v/>
      </c>
      <c r="AR167" s="112">
        <f t="shared" si="76"/>
        <v>-592.38851508373955</v>
      </c>
      <c r="AS167" s="123" t="str">
        <f t="shared" si="77"/>
        <v/>
      </c>
      <c r="AT167" s="41" t="str">
        <f t="shared" si="77"/>
        <v/>
      </c>
      <c r="AU167" s="41">
        <f t="shared" si="77"/>
        <v>570.75741967802526</v>
      </c>
      <c r="AV167" s="41" t="str">
        <f t="shared" si="77"/>
        <v/>
      </c>
      <c r="AW167" s="41" t="str">
        <f t="shared" si="77"/>
        <v/>
      </c>
      <c r="AX167" s="41" t="str">
        <f t="shared" si="77"/>
        <v/>
      </c>
      <c r="AY167" s="41">
        <f t="shared" si="77"/>
        <v>108.87720432632463</v>
      </c>
      <c r="AZ167" s="41" t="str">
        <f t="shared" si="77"/>
        <v/>
      </c>
      <c r="BA167" s="53"/>
      <c r="BB167" s="147" cm="1">
        <f t="array" ref="BB167:BG167">IFERROR(_xlfn._xlws.SORT(_xlfn.UNIQUE(_xlfn._xlws.FILTER($AC167:$AZ167,ISNUMBER($AC167:$AZ167)),TRUE),,,TRUE),"")</f>
        <v>-812.00375735440275</v>
      </c>
      <c r="BC167" s="51">
        <v>-592.38851508373955</v>
      </c>
      <c r="BD167" s="51">
        <v>-237.53295718745088</v>
      </c>
      <c r="BE167" s="51">
        <v>108.87720432632463</v>
      </c>
      <c r="BF167" s="51">
        <v>570.75741967802526</v>
      </c>
      <c r="BG167" s="51">
        <v>801.69752735387533</v>
      </c>
      <c r="BH167" s="51"/>
      <c r="BI167" s="51"/>
      <c r="BJ167" s="51">
        <f t="shared" si="78"/>
        <v>111.4191503207478</v>
      </c>
      <c r="BK167" s="51">
        <f t="shared" si="78"/>
        <v>111.4191503207478</v>
      </c>
      <c r="BL167" s="51">
        <f t="shared" si="78"/>
        <v>111.4191503207478</v>
      </c>
      <c r="BM167" s="51">
        <f t="shared" si="78"/>
        <v>111.4191503207478</v>
      </c>
      <c r="BN167" s="51">
        <f t="shared" si="78"/>
        <v>111.4191503207478</v>
      </c>
      <c r="BO167" s="51">
        <f t="shared" si="78"/>
        <v>111.4191503207478</v>
      </c>
      <c r="BP167" s="51" t="str">
        <f t="shared" si="78"/>
        <v/>
      </c>
      <c r="BQ167" s="148" t="str">
        <f t="shared" si="78"/>
        <v/>
      </c>
      <c r="BR167" s="170">
        <f t="shared" si="53"/>
        <v>6</v>
      </c>
      <c r="BS167" s="172">
        <f t="shared" si="54"/>
        <v>219.6152422706632</v>
      </c>
      <c r="BT167" s="172" t="str">
        <f t="shared" si="54"/>
        <v>hole</v>
      </c>
      <c r="BU167" s="172">
        <f t="shared" si="54"/>
        <v>346.41016151377551</v>
      </c>
      <c r="BV167" s="172" t="str">
        <f t="shared" si="54"/>
        <v>hole</v>
      </c>
      <c r="BW167" s="172">
        <f t="shared" si="54"/>
        <v>230.94010767585007</v>
      </c>
      <c r="BX167" s="172">
        <f t="shared" si="54"/>
        <v>0</v>
      </c>
      <c r="BY167" s="173">
        <f t="shared" si="54"/>
        <v>0</v>
      </c>
      <c r="BZ167" s="123" cm="1">
        <f t="array" ref="BZ167">IF(ISEVEN(BR167),SUM(BS167:BY167),SUM(ABS(BS167:BY167)))</f>
        <v>796.96551146028878</v>
      </c>
      <c r="CA167" s="112">
        <f t="shared" si="39"/>
        <v>23169.520121214246</v>
      </c>
      <c r="CB167" s="126">
        <f t="shared" si="55"/>
        <v>-702.19613621907115</v>
      </c>
      <c r="CC167" s="41">
        <f t="shared" si="55"/>
        <v>0</v>
      </c>
      <c r="CD167" s="41">
        <f t="shared" si="55"/>
        <v>-64.327876430563123</v>
      </c>
      <c r="CE167" s="41">
        <f t="shared" si="55"/>
        <v>0</v>
      </c>
      <c r="CF167" s="41">
        <f t="shared" si="55"/>
        <v>686.22747351595035</v>
      </c>
      <c r="CG167" s="41">
        <f t="shared" si="55"/>
        <v>0</v>
      </c>
      <c r="CH167" s="112">
        <f t="shared" si="55"/>
        <v>0</v>
      </c>
      <c r="CI167" s="196">
        <f t="shared" si="56"/>
        <v>-22.60995960102127</v>
      </c>
      <c r="CJ167" s="2">
        <f t="shared" si="57"/>
        <v>111.4191503207478</v>
      </c>
      <c r="CK167" s="200">
        <f t="shared" ref="CK167" si="233">(CI167-xc)*COS(RADIANS(p)) + (CJ167-yc)*SIN(RADIANS(p))</f>
        <v>36.128775767349602</v>
      </c>
      <c r="CL167" s="201">
        <f t="shared" ref="CL167:CL198" si="234">-(CI167-xc)*SIN(RADIANS(p)) +(CJ167-yc)*COS(RADIANS(p))</f>
        <v>107.79679444635532</v>
      </c>
      <c r="CN167" s="126">
        <f t="shared" ref="CN167:CN198" si="235">+C167-yc</f>
        <v>111.4191503207478</v>
      </c>
      <c r="CO167" s="50">
        <f t="shared" si="61"/>
        <v>2.8718814827852347E-3</v>
      </c>
      <c r="CP167" s="40">
        <f t="shared" si="44"/>
        <v>25.5</v>
      </c>
      <c r="CQ167" s="41">
        <f t="shared" si="62"/>
        <v>590822.76309096324</v>
      </c>
      <c r="CR167" s="41">
        <f t="shared" ref="CR167:CR197" si="236">+CQ167*COS(RADIANS(p))</f>
        <v>511667.52197088924</v>
      </c>
      <c r="CS167" s="41">
        <f t="shared" ref="CS167:CS197" si="237">+CQ167*SIN(RADIANS(p))</f>
        <v>295411.38154548156</v>
      </c>
      <c r="CT167" s="41">
        <f t="shared" si="65"/>
        <v>55156118.690771945</v>
      </c>
      <c r="CU167" s="112">
        <f t="shared" si="66"/>
        <v>10672851.562979661</v>
      </c>
    </row>
    <row r="168" spans="2:115" x14ac:dyDescent="0.25">
      <c r="B168" s="129">
        <v>25</v>
      </c>
      <c r="C168" s="114">
        <f>+$D$77-(B168-0.5)*$G$136</f>
        <v>82.346976195219554</v>
      </c>
      <c r="D168" s="41">
        <f t="shared" si="207"/>
        <v>-1057.3708533802151</v>
      </c>
      <c r="E168" s="41">
        <f t="shared" si="207"/>
        <v>2834.5353296939807</v>
      </c>
      <c r="F168" s="41">
        <f t="shared" si="207"/>
        <v>818.4823549111768</v>
      </c>
      <c r="G168" s="41">
        <f t="shared" si="207"/>
        <v>863.92323447486297</v>
      </c>
      <c r="H168" s="41">
        <f t="shared" si="207"/>
        <v>1342.6291466197854</v>
      </c>
      <c r="I168" s="41">
        <f t="shared" si="207"/>
        <v>-3449.1815277144287</v>
      </c>
      <c r="J168" s="41">
        <f t="shared" si="207"/>
        <v>-913.56845265770028</v>
      </c>
      <c r="K168" s="121">
        <f t="shared" si="207"/>
        <v>-819.79362293355507</v>
      </c>
      <c r="L168" s="126">
        <f t="shared" si="73"/>
        <v>-657.37085338021507</v>
      </c>
      <c r="M168" s="41">
        <f t="shared" si="73"/>
        <v>102.48452212510706</v>
      </c>
      <c r="N168" s="41">
        <f t="shared" si="73"/>
        <v>-220.74812963014946</v>
      </c>
      <c r="O168" s="41">
        <f t="shared" si="73"/>
        <v>131.87242690598555</v>
      </c>
      <c r="P168" s="41">
        <f t="shared" si="73"/>
        <v>942.62914661978516</v>
      </c>
      <c r="Q168" s="41">
        <f t="shared" si="73"/>
        <v>-2629.5662854437674</v>
      </c>
      <c r="R168" s="41">
        <f t="shared" si="73"/>
        <v>-682.62834498185009</v>
      </c>
      <c r="S168" s="112">
        <f t="shared" si="73"/>
        <v>-600.17838066289175</v>
      </c>
      <c r="T168" s="123">
        <f t="shared" si="74"/>
        <v>-657.37085338021484</v>
      </c>
      <c r="U168" s="41">
        <f t="shared" si="74"/>
        <v>2014.9200874233195</v>
      </c>
      <c r="V168" s="41">
        <f t="shared" si="74"/>
        <v>587.54224723532673</v>
      </c>
      <c r="W168" s="41">
        <f t="shared" si="74"/>
        <v>644.30799220419965</v>
      </c>
      <c r="X168" s="41">
        <f t="shared" si="74"/>
        <v>942.62914661978539</v>
      </c>
      <c r="Y168" s="41">
        <f t="shared" si="74"/>
        <v>-717.13072014555473</v>
      </c>
      <c r="Z168" s="41">
        <f t="shared" si="74"/>
        <v>125.66203188362603</v>
      </c>
      <c r="AA168" s="41">
        <f t="shared" si="74"/>
        <v>-87.742815364677583</v>
      </c>
      <c r="AB168" s="53"/>
      <c r="AC168" s="126" t="str">
        <f t="shared" si="75"/>
        <v/>
      </c>
      <c r="AD168" s="41" t="str">
        <f t="shared" si="75"/>
        <v/>
      </c>
      <c r="AE168" s="41">
        <f t="shared" si="75"/>
        <v>818.4823549111768</v>
      </c>
      <c r="AF168" s="41" t="str">
        <f t="shared" si="75"/>
        <v/>
      </c>
      <c r="AG168" s="41" t="str">
        <f t="shared" si="75"/>
        <v/>
      </c>
      <c r="AH168" s="41" t="str">
        <f t="shared" si="75"/>
        <v/>
      </c>
      <c r="AI168" s="41" t="str">
        <f t="shared" si="75"/>
        <v/>
      </c>
      <c r="AJ168" s="112">
        <f t="shared" si="75"/>
        <v>-819.79362293355507</v>
      </c>
      <c r="AK168" s="126" t="str">
        <f t="shared" si="76"/>
        <v/>
      </c>
      <c r="AL168" s="41" t="str">
        <f t="shared" si="76"/>
        <v/>
      </c>
      <c r="AM168" s="41">
        <f t="shared" si="76"/>
        <v>-220.74812963014946</v>
      </c>
      <c r="AN168" s="41" t="str">
        <f t="shared" si="76"/>
        <v/>
      </c>
      <c r="AO168" s="41" t="str">
        <f t="shared" si="76"/>
        <v/>
      </c>
      <c r="AP168" s="41" t="str">
        <f t="shared" si="76"/>
        <v/>
      </c>
      <c r="AQ168" s="41" t="str">
        <f t="shared" si="76"/>
        <v/>
      </c>
      <c r="AR168" s="112">
        <f t="shared" si="76"/>
        <v>-600.17838066289175</v>
      </c>
      <c r="AS168" s="123" t="str">
        <f t="shared" si="77"/>
        <v/>
      </c>
      <c r="AT168" s="41" t="str">
        <f t="shared" si="77"/>
        <v/>
      </c>
      <c r="AU168" s="41">
        <f t="shared" si="77"/>
        <v>587.54224723532673</v>
      </c>
      <c r="AV168" s="41" t="str">
        <f t="shared" si="77"/>
        <v/>
      </c>
      <c r="AW168" s="41" t="str">
        <f t="shared" si="77"/>
        <v/>
      </c>
      <c r="AX168" s="41" t="str">
        <f t="shared" si="77"/>
        <v/>
      </c>
      <c r="AY168" s="41">
        <f t="shared" si="77"/>
        <v>125.66203188362603</v>
      </c>
      <c r="AZ168" s="41" t="str">
        <f t="shared" si="77"/>
        <v/>
      </c>
      <c r="BA168" s="53"/>
      <c r="BB168" s="147" cm="1">
        <f t="array" ref="BB168:BG168">IFERROR(_xlfn._xlws.SORT(_xlfn.UNIQUE(_xlfn._xlws.FILTER($AC168:$AZ168,ISNUMBER($AC168:$AZ168)),TRUE),,,TRUE),"")</f>
        <v>-819.79362293355507</v>
      </c>
      <c r="BC168" s="51">
        <v>-600.17838066289175</v>
      </c>
      <c r="BD168" s="51">
        <v>-220.74812963014946</v>
      </c>
      <c r="BE168" s="51">
        <v>125.66203188362603</v>
      </c>
      <c r="BF168" s="51">
        <v>587.54224723532673</v>
      </c>
      <c r="BG168" s="51">
        <v>818.4823549111768</v>
      </c>
      <c r="BH168" s="51"/>
      <c r="BI168" s="51"/>
      <c r="BJ168" s="51">
        <f t="shared" si="78"/>
        <v>82.346976195219554</v>
      </c>
      <c r="BK168" s="51">
        <f t="shared" si="78"/>
        <v>82.346976195219554</v>
      </c>
      <c r="BL168" s="51">
        <f t="shared" si="78"/>
        <v>82.346976195219554</v>
      </c>
      <c r="BM168" s="51">
        <f t="shared" si="78"/>
        <v>82.346976195219554</v>
      </c>
      <c r="BN168" s="51">
        <f t="shared" si="78"/>
        <v>82.346976195219554</v>
      </c>
      <c r="BO168" s="51">
        <f t="shared" si="78"/>
        <v>82.346976195219554</v>
      </c>
      <c r="BP168" s="51" t="str">
        <f t="shared" si="78"/>
        <v/>
      </c>
      <c r="BQ168" s="148" t="str">
        <f t="shared" si="78"/>
        <v/>
      </c>
      <c r="BR168" s="170">
        <f t="shared" si="53"/>
        <v>6</v>
      </c>
      <c r="BS168" s="172">
        <f t="shared" si="54"/>
        <v>219.61524227066332</v>
      </c>
      <c r="BT168" s="172" t="str">
        <f t="shared" si="54"/>
        <v>hole</v>
      </c>
      <c r="BU168" s="172">
        <f t="shared" si="54"/>
        <v>346.41016151377551</v>
      </c>
      <c r="BV168" s="172" t="str">
        <f t="shared" si="54"/>
        <v>hole</v>
      </c>
      <c r="BW168" s="172">
        <f t="shared" si="54"/>
        <v>230.94010767585007</v>
      </c>
      <c r="BX168" s="172">
        <f t="shared" si="54"/>
        <v>0</v>
      </c>
      <c r="BY168" s="173">
        <f t="shared" si="54"/>
        <v>0</v>
      </c>
      <c r="BZ168" s="123" cm="1">
        <f t="array" ref="BZ168">IF(ISEVEN(BR168),SUM(BS168:BY168),SUM(ABS(BS168:BY168)))</f>
        <v>796.96551146028889</v>
      </c>
      <c r="CA168" s="112">
        <f t="shared" si="39"/>
        <v>23169.520121214249</v>
      </c>
      <c r="CB168" s="126">
        <f t="shared" si="55"/>
        <v>-709.98600179822347</v>
      </c>
      <c r="CC168" s="41">
        <f t="shared" si="55"/>
        <v>0</v>
      </c>
      <c r="CD168" s="41">
        <f t="shared" si="55"/>
        <v>-47.543048873261711</v>
      </c>
      <c r="CE168" s="41">
        <f t="shared" si="55"/>
        <v>0</v>
      </c>
      <c r="CF168" s="41">
        <f t="shared" si="55"/>
        <v>703.01230107325182</v>
      </c>
      <c r="CG168" s="41">
        <f t="shared" si="55"/>
        <v>0</v>
      </c>
      <c r="CH168" s="112">
        <f t="shared" si="55"/>
        <v>0</v>
      </c>
      <c r="CI168" s="196">
        <f t="shared" si="56"/>
        <v>-12.597040124159388</v>
      </c>
      <c r="CJ168" s="2">
        <f t="shared" si="57"/>
        <v>82.346976195219554</v>
      </c>
      <c r="CK168" s="200">
        <f t="shared" ref="CK168" si="238">(CI168-xc)*COS(RADIANS(p)) + (CJ168-yc)*SIN(RADIANS(p))</f>
        <v>30.26413133759586</v>
      </c>
      <c r="CL168" s="201">
        <f t="shared" ref="CL168:CL199" si="239">-(CI168-xc)*SIN(RADIANS(p)) +(CJ168-yc)*COS(RADIANS(p))</f>
        <v>77.613093371972269</v>
      </c>
      <c r="CN168" s="126">
        <f t="shared" ref="CN168:CN199" si="240">+C168-yc</f>
        <v>82.346976195219554</v>
      </c>
      <c r="CO168" s="50">
        <f t="shared" si="61"/>
        <v>2.8058814827852346E-3</v>
      </c>
      <c r="CP168" s="40">
        <f t="shared" si="44"/>
        <v>25.5</v>
      </c>
      <c r="CQ168" s="41">
        <f t="shared" si="62"/>
        <v>590822.76309096336</v>
      </c>
      <c r="CR168" s="41">
        <f t="shared" ref="CR168:CR198" si="241">+CQ168*COS(RADIANS(p))</f>
        <v>511667.5219708893</v>
      </c>
      <c r="CS168" s="41">
        <f t="shared" ref="CS168:CS198" si="242">+CQ168*SIN(RADIANS(p))</f>
        <v>295411.38154548162</v>
      </c>
      <c r="CT168" s="41">
        <f t="shared" si="65"/>
        <v>39712099.158132307</v>
      </c>
      <c r="CU168" s="112">
        <f t="shared" si="66"/>
        <v>8940368.8497130983</v>
      </c>
    </row>
    <row r="169" spans="2:115" x14ac:dyDescent="0.25">
      <c r="B169" s="129">
        <v>26</v>
      </c>
      <c r="C169" s="114">
        <f>+$D$77-(B169-0.5)*$G$136</f>
        <v>53.274802069691191</v>
      </c>
      <c r="D169" s="41">
        <f t="shared" si="207"/>
        <v>-1107.7253360521195</v>
      </c>
      <c r="E169" s="41">
        <f t="shared" si="207"/>
        <v>2943.0341606169418</v>
      </c>
      <c r="F169" s="41">
        <f t="shared" si="207"/>
        <v>835.26718246847838</v>
      </c>
      <c r="G169" s="41">
        <f t="shared" si="207"/>
        <v>856.13336889571065</v>
      </c>
      <c r="H169" s="41">
        <f t="shared" si="207"/>
        <v>1292.274663947881</v>
      </c>
      <c r="I169" s="41">
        <f t="shared" si="207"/>
        <v>-3340.6826967914676</v>
      </c>
      <c r="J169" s="41">
        <f t="shared" si="207"/>
        <v>-896.78362510039869</v>
      </c>
      <c r="K169" s="121">
        <f t="shared" si="207"/>
        <v>-827.58348851270728</v>
      </c>
      <c r="L169" s="126">
        <f t="shared" si="73"/>
        <v>-707.72533605211947</v>
      </c>
      <c r="M169" s="41">
        <f t="shared" si="73"/>
        <v>210.98335304806807</v>
      </c>
      <c r="N169" s="41">
        <f t="shared" si="73"/>
        <v>-203.96330207284799</v>
      </c>
      <c r="O169" s="41">
        <f t="shared" si="73"/>
        <v>124.08256132683323</v>
      </c>
      <c r="P169" s="41">
        <f t="shared" si="73"/>
        <v>892.27466394788075</v>
      </c>
      <c r="Q169" s="41">
        <f t="shared" si="73"/>
        <v>-2521.0674545208067</v>
      </c>
      <c r="R169" s="41">
        <f t="shared" si="73"/>
        <v>-665.84351742454862</v>
      </c>
      <c r="S169" s="112">
        <f t="shared" si="73"/>
        <v>-607.96824624204407</v>
      </c>
      <c r="T169" s="123">
        <f t="shared" si="74"/>
        <v>-707.72533605211925</v>
      </c>
      <c r="U169" s="41">
        <f t="shared" si="74"/>
        <v>2123.4189183462804</v>
      </c>
      <c r="V169" s="41">
        <f t="shared" si="74"/>
        <v>604.3270747926282</v>
      </c>
      <c r="W169" s="41">
        <f t="shared" si="74"/>
        <v>636.51812662504744</v>
      </c>
      <c r="X169" s="41">
        <f t="shared" si="74"/>
        <v>892.27466394788098</v>
      </c>
      <c r="Y169" s="41">
        <f t="shared" si="74"/>
        <v>-608.63188922259383</v>
      </c>
      <c r="Z169" s="41">
        <f t="shared" si="74"/>
        <v>142.44685944092751</v>
      </c>
      <c r="AA169" s="41">
        <f t="shared" si="74"/>
        <v>-95.532680943829902</v>
      </c>
      <c r="AB169" s="53"/>
      <c r="AC169" s="126" t="str">
        <f t="shared" si="75"/>
        <v/>
      </c>
      <c r="AD169" s="41" t="str">
        <f t="shared" si="75"/>
        <v/>
      </c>
      <c r="AE169" s="41">
        <f t="shared" si="75"/>
        <v>835.26718246847838</v>
      </c>
      <c r="AF169" s="41" t="str">
        <f t="shared" si="75"/>
        <v/>
      </c>
      <c r="AG169" s="41" t="str">
        <f t="shared" si="75"/>
        <v/>
      </c>
      <c r="AH169" s="41" t="str">
        <f t="shared" si="75"/>
        <v/>
      </c>
      <c r="AI169" s="41" t="str">
        <f t="shared" si="75"/>
        <v/>
      </c>
      <c r="AJ169" s="112">
        <f t="shared" si="75"/>
        <v>-827.58348851270728</v>
      </c>
      <c r="AK169" s="126" t="str">
        <f t="shared" si="76"/>
        <v/>
      </c>
      <c r="AL169" s="41" t="str">
        <f t="shared" si="76"/>
        <v/>
      </c>
      <c r="AM169" s="41">
        <f t="shared" si="76"/>
        <v>-203.96330207284799</v>
      </c>
      <c r="AN169" s="41" t="str">
        <f t="shared" si="76"/>
        <v/>
      </c>
      <c r="AO169" s="41" t="str">
        <f t="shared" si="76"/>
        <v/>
      </c>
      <c r="AP169" s="41" t="str">
        <f t="shared" si="76"/>
        <v/>
      </c>
      <c r="AQ169" s="41" t="str">
        <f t="shared" si="76"/>
        <v/>
      </c>
      <c r="AR169" s="112">
        <f t="shared" si="76"/>
        <v>-607.96824624204407</v>
      </c>
      <c r="AS169" s="123" t="str">
        <f t="shared" si="77"/>
        <v/>
      </c>
      <c r="AT169" s="41" t="str">
        <f t="shared" si="77"/>
        <v/>
      </c>
      <c r="AU169" s="41">
        <f t="shared" si="77"/>
        <v>604.3270747926282</v>
      </c>
      <c r="AV169" s="41" t="str">
        <f t="shared" si="77"/>
        <v/>
      </c>
      <c r="AW169" s="41" t="str">
        <f t="shared" si="77"/>
        <v/>
      </c>
      <c r="AX169" s="41" t="str">
        <f t="shared" si="77"/>
        <v/>
      </c>
      <c r="AY169" s="41">
        <f t="shared" si="77"/>
        <v>142.44685944092751</v>
      </c>
      <c r="AZ169" s="41" t="str">
        <f t="shared" si="77"/>
        <v/>
      </c>
      <c r="BA169" s="53"/>
      <c r="BB169" s="147" cm="1">
        <f t="array" ref="BB169:BG169">IFERROR(_xlfn._xlws.SORT(_xlfn.UNIQUE(_xlfn._xlws.FILTER($AC169:$AZ169,ISNUMBER($AC169:$AZ169)),TRUE),,,TRUE),"")</f>
        <v>-827.58348851270728</v>
      </c>
      <c r="BC169" s="51">
        <v>-607.96824624204407</v>
      </c>
      <c r="BD169" s="51">
        <v>-203.96330207284799</v>
      </c>
      <c r="BE169" s="51">
        <v>142.44685944092751</v>
      </c>
      <c r="BF169" s="51">
        <v>604.3270747926282</v>
      </c>
      <c r="BG169" s="51">
        <v>835.26718246847838</v>
      </c>
      <c r="BH169" s="51"/>
      <c r="BI169" s="51"/>
      <c r="BJ169" s="51">
        <f t="shared" si="78"/>
        <v>53.274802069691191</v>
      </c>
      <c r="BK169" s="51">
        <f t="shared" si="78"/>
        <v>53.274802069691191</v>
      </c>
      <c r="BL169" s="51">
        <f t="shared" si="78"/>
        <v>53.274802069691191</v>
      </c>
      <c r="BM169" s="51">
        <f t="shared" si="78"/>
        <v>53.274802069691191</v>
      </c>
      <c r="BN169" s="51">
        <f t="shared" si="78"/>
        <v>53.274802069691191</v>
      </c>
      <c r="BO169" s="51">
        <f t="shared" si="78"/>
        <v>53.274802069691191</v>
      </c>
      <c r="BP169" s="51" t="str">
        <f t="shared" si="78"/>
        <v/>
      </c>
      <c r="BQ169" s="148" t="str">
        <f t="shared" si="78"/>
        <v/>
      </c>
      <c r="BR169" s="170">
        <f t="shared" si="53"/>
        <v>6</v>
      </c>
      <c r="BS169" s="172">
        <f t="shared" si="54"/>
        <v>219.6152422706632</v>
      </c>
      <c r="BT169" s="172" t="str">
        <f t="shared" si="54"/>
        <v>hole</v>
      </c>
      <c r="BU169" s="172">
        <f t="shared" si="54"/>
        <v>346.41016151377551</v>
      </c>
      <c r="BV169" s="172" t="str">
        <f t="shared" si="54"/>
        <v>hole</v>
      </c>
      <c r="BW169" s="172">
        <f t="shared" si="54"/>
        <v>230.94010767585019</v>
      </c>
      <c r="BX169" s="172">
        <f t="shared" si="54"/>
        <v>0</v>
      </c>
      <c r="BY169" s="173">
        <f t="shared" si="54"/>
        <v>0</v>
      </c>
      <c r="BZ169" s="123" cm="1">
        <f t="array" ref="BZ169">IF(ISEVEN(BR169),SUM(BS169:BY169),SUM(ABS(BS169:BY169)))</f>
        <v>796.96551146028889</v>
      </c>
      <c r="CA169" s="112">
        <f t="shared" si="39"/>
        <v>23169.520121214249</v>
      </c>
      <c r="CB169" s="126">
        <f t="shared" si="55"/>
        <v>-717.77586737737568</v>
      </c>
      <c r="CC169" s="41">
        <f t="shared" si="55"/>
        <v>0</v>
      </c>
      <c r="CD169" s="41">
        <f t="shared" si="55"/>
        <v>-30.758221315960242</v>
      </c>
      <c r="CE169" s="41">
        <f t="shared" si="55"/>
        <v>0</v>
      </c>
      <c r="CF169" s="41">
        <f t="shared" si="55"/>
        <v>719.79712863055329</v>
      </c>
      <c r="CG169" s="41">
        <f t="shared" si="55"/>
        <v>0</v>
      </c>
      <c r="CH169" s="112">
        <f t="shared" si="55"/>
        <v>0</v>
      </c>
      <c r="CI169" s="196">
        <f t="shared" si="56"/>
        <v>-2.5841206472971452</v>
      </c>
      <c r="CJ169" s="2">
        <f t="shared" si="57"/>
        <v>53.274802069691191</v>
      </c>
      <c r="CK169" s="200">
        <f t="shared" ref="CK169" si="243">(CI169-xc)*COS(RADIANS(p)) + (CJ169-yc)*SIN(RADIANS(p))</f>
        <v>24.399486907842377</v>
      </c>
      <c r="CL169" s="201">
        <f t="shared" ref="CL169:CL200" si="244">-(CI169-xc)*SIN(RADIANS(p)) +(CJ169-yc)*COS(RADIANS(p))</f>
        <v>47.429392297588933</v>
      </c>
      <c r="CN169" s="126">
        <f t="shared" ref="CN169:CN200" si="245">+C169-yc</f>
        <v>53.274802069691191</v>
      </c>
      <c r="CO169" s="50">
        <f t="shared" si="61"/>
        <v>2.7398814827852345E-3</v>
      </c>
      <c r="CP169" s="40">
        <f t="shared" si="44"/>
        <v>25.5</v>
      </c>
      <c r="CQ169" s="41">
        <f t="shared" si="62"/>
        <v>590822.76309096336</v>
      </c>
      <c r="CR169" s="41">
        <f t="shared" ref="CR169:CR199" si="246">+CQ169*COS(RADIANS(p))</f>
        <v>511667.5219708893</v>
      </c>
      <c r="CS169" s="41">
        <f t="shared" ref="CS169:CS199" si="247">+CQ169*SIN(RADIANS(p))</f>
        <v>295411.38154548162</v>
      </c>
      <c r="CT169" s="41">
        <f t="shared" si="65"/>
        <v>24268079.625492513</v>
      </c>
      <c r="CU169" s="112">
        <f t="shared" si="66"/>
        <v>7207886.1364466082</v>
      </c>
    </row>
    <row r="170" spans="2:115" x14ac:dyDescent="0.25">
      <c r="B170" s="129">
        <v>27</v>
      </c>
      <c r="C170" s="114">
        <f>+$D$77-(B170-0.5)*$G$136</f>
        <v>24.202627944162941</v>
      </c>
      <c r="D170" s="41">
        <f t="shared" si="207"/>
        <v>-1158.0798187240237</v>
      </c>
      <c r="E170" s="41">
        <f t="shared" si="207"/>
        <v>3051.5329915399025</v>
      </c>
      <c r="F170" s="41">
        <f t="shared" si="207"/>
        <v>852.05201002577974</v>
      </c>
      <c r="G170" s="41">
        <f t="shared" si="207"/>
        <v>848.34350331655833</v>
      </c>
      <c r="H170" s="41">
        <f t="shared" si="207"/>
        <v>1241.9201812759768</v>
      </c>
      <c r="I170" s="41">
        <f t="shared" si="207"/>
        <v>-3232.1838658685069</v>
      </c>
      <c r="J170" s="41">
        <f t="shared" si="207"/>
        <v>-879.99879754309734</v>
      </c>
      <c r="K170" s="121">
        <f t="shared" si="207"/>
        <v>-835.3733540918596</v>
      </c>
      <c r="L170" s="126">
        <f t="shared" si="73"/>
        <v>-758.07981872402377</v>
      </c>
      <c r="M170" s="41">
        <f t="shared" si="73"/>
        <v>319.48218397102869</v>
      </c>
      <c r="N170" s="41">
        <f t="shared" si="73"/>
        <v>-187.17847451554658</v>
      </c>
      <c r="O170" s="41">
        <f t="shared" si="73"/>
        <v>116.29269574768095</v>
      </c>
      <c r="P170" s="41">
        <f t="shared" si="73"/>
        <v>841.92018127597646</v>
      </c>
      <c r="Q170" s="41">
        <f t="shared" si="73"/>
        <v>-2412.568623597846</v>
      </c>
      <c r="R170" s="41">
        <f t="shared" si="73"/>
        <v>-649.05868986724727</v>
      </c>
      <c r="S170" s="112">
        <f t="shared" si="73"/>
        <v>-615.75811182119639</v>
      </c>
      <c r="T170" s="123">
        <f t="shared" si="74"/>
        <v>-758.07981872402354</v>
      </c>
      <c r="U170" s="41">
        <f t="shared" si="74"/>
        <v>2231.9177492692411</v>
      </c>
      <c r="V170" s="41">
        <f t="shared" si="74"/>
        <v>621.11190234992955</v>
      </c>
      <c r="W170" s="41">
        <f t="shared" si="74"/>
        <v>628.72826104589512</v>
      </c>
      <c r="X170" s="41">
        <f t="shared" si="74"/>
        <v>841.92018127597669</v>
      </c>
      <c r="Y170" s="41">
        <f t="shared" si="74"/>
        <v>-500.13305829963326</v>
      </c>
      <c r="Z170" s="41">
        <f t="shared" si="74"/>
        <v>159.23168699822892</v>
      </c>
      <c r="AA170" s="41">
        <f t="shared" si="74"/>
        <v>-103.32254652298217</v>
      </c>
      <c r="AB170" s="53"/>
      <c r="AC170" s="126" t="str">
        <f t="shared" si="75"/>
        <v/>
      </c>
      <c r="AD170" s="41" t="str">
        <f t="shared" si="75"/>
        <v/>
      </c>
      <c r="AE170" s="41" t="str">
        <f t="shared" si="75"/>
        <v/>
      </c>
      <c r="AF170" s="41">
        <f t="shared" si="75"/>
        <v>848.34350331655833</v>
      </c>
      <c r="AG170" s="41" t="str">
        <f t="shared" si="75"/>
        <v/>
      </c>
      <c r="AH170" s="41" t="str">
        <f t="shared" si="75"/>
        <v/>
      </c>
      <c r="AI170" s="41" t="str">
        <f t="shared" si="75"/>
        <v/>
      </c>
      <c r="AJ170" s="112">
        <f t="shared" si="75"/>
        <v>-835.3733540918596</v>
      </c>
      <c r="AK170" s="126" t="str">
        <f t="shared" si="76"/>
        <v/>
      </c>
      <c r="AL170" s="41" t="str">
        <f t="shared" si="76"/>
        <v/>
      </c>
      <c r="AM170" s="41">
        <f t="shared" si="76"/>
        <v>-187.17847451554658</v>
      </c>
      <c r="AN170" s="41" t="str">
        <f t="shared" si="76"/>
        <v/>
      </c>
      <c r="AO170" s="41" t="str">
        <f t="shared" si="76"/>
        <v/>
      </c>
      <c r="AP170" s="41" t="str">
        <f t="shared" si="76"/>
        <v/>
      </c>
      <c r="AQ170" s="41" t="str">
        <f t="shared" si="76"/>
        <v/>
      </c>
      <c r="AR170" s="112">
        <f t="shared" si="76"/>
        <v>-615.75811182119639</v>
      </c>
      <c r="AS170" s="123" t="str">
        <f t="shared" si="77"/>
        <v/>
      </c>
      <c r="AT170" s="41" t="str">
        <f t="shared" si="77"/>
        <v/>
      </c>
      <c r="AU170" s="41">
        <f t="shared" si="77"/>
        <v>621.11190234992955</v>
      </c>
      <c r="AV170" s="41" t="str">
        <f t="shared" si="77"/>
        <v/>
      </c>
      <c r="AW170" s="41" t="str">
        <f t="shared" si="77"/>
        <v/>
      </c>
      <c r="AX170" s="41" t="str">
        <f t="shared" si="77"/>
        <v/>
      </c>
      <c r="AY170" s="41">
        <f t="shared" si="77"/>
        <v>159.23168699822892</v>
      </c>
      <c r="AZ170" s="41" t="str">
        <f t="shared" si="77"/>
        <v/>
      </c>
      <c r="BA170" s="53"/>
      <c r="BB170" s="147" cm="1">
        <f t="array" ref="BB170:BG170">IFERROR(_xlfn._xlws.SORT(_xlfn.UNIQUE(_xlfn._xlws.FILTER($AC170:$AZ170,ISNUMBER($AC170:$AZ170)),TRUE),,,TRUE),"")</f>
        <v>-835.3733540918596</v>
      </c>
      <c r="BC170" s="51">
        <v>-615.75811182119639</v>
      </c>
      <c r="BD170" s="51">
        <v>-187.17847451554658</v>
      </c>
      <c r="BE170" s="51">
        <v>159.23168699822892</v>
      </c>
      <c r="BF170" s="51">
        <v>621.11190234992955</v>
      </c>
      <c r="BG170" s="51">
        <v>848.34350331655833</v>
      </c>
      <c r="BH170" s="51"/>
      <c r="BI170" s="51"/>
      <c r="BJ170" s="51">
        <f t="shared" si="78"/>
        <v>24.202627944162941</v>
      </c>
      <c r="BK170" s="51">
        <f t="shared" si="78"/>
        <v>24.202627944162941</v>
      </c>
      <c r="BL170" s="51">
        <f t="shared" si="78"/>
        <v>24.202627944162941</v>
      </c>
      <c r="BM170" s="51">
        <f t="shared" si="78"/>
        <v>24.202627944162941</v>
      </c>
      <c r="BN170" s="51">
        <f t="shared" si="78"/>
        <v>24.202627944162941</v>
      </c>
      <c r="BO170" s="51">
        <f t="shared" si="78"/>
        <v>24.202627944162941</v>
      </c>
      <c r="BP170" s="51" t="str">
        <f t="shared" si="78"/>
        <v/>
      </c>
      <c r="BQ170" s="148" t="str">
        <f t="shared" si="78"/>
        <v/>
      </c>
      <c r="BR170" s="170">
        <f t="shared" si="53"/>
        <v>6</v>
      </c>
      <c r="BS170" s="172">
        <f t="shared" si="54"/>
        <v>219.6152422706632</v>
      </c>
      <c r="BT170" s="172" t="str">
        <f t="shared" si="54"/>
        <v>hole</v>
      </c>
      <c r="BU170" s="172">
        <f t="shared" si="54"/>
        <v>346.41016151377551</v>
      </c>
      <c r="BV170" s="172" t="str">
        <f t="shared" si="54"/>
        <v>hole</v>
      </c>
      <c r="BW170" s="172">
        <f t="shared" si="54"/>
        <v>227.23160096662878</v>
      </c>
      <c r="BX170" s="172">
        <f t="shared" si="54"/>
        <v>0</v>
      </c>
      <c r="BY170" s="173">
        <f t="shared" si="54"/>
        <v>0</v>
      </c>
      <c r="BZ170" s="123" cm="1">
        <f t="array" ref="BZ170">IF(ISEVEN(BR170),SUM(BS170:BY170),SUM(ABS(BS170:BY170)))</f>
        <v>793.25700475106748</v>
      </c>
      <c r="CA170" s="112">
        <f t="shared" si="39"/>
        <v>23061.705768418076</v>
      </c>
      <c r="CB170" s="126">
        <f t="shared" si="55"/>
        <v>-725.565732956528</v>
      </c>
      <c r="CC170" s="41">
        <f t="shared" si="55"/>
        <v>0</v>
      </c>
      <c r="CD170" s="41">
        <f t="shared" si="55"/>
        <v>-13.97339375865883</v>
      </c>
      <c r="CE170" s="41">
        <f t="shared" si="55"/>
        <v>0</v>
      </c>
      <c r="CF170" s="41">
        <f t="shared" si="55"/>
        <v>734.72770283324394</v>
      </c>
      <c r="CG170" s="41">
        <f t="shared" si="55"/>
        <v>0</v>
      </c>
      <c r="CH170" s="112">
        <f t="shared" si="55"/>
        <v>0</v>
      </c>
      <c r="CI170" s="196">
        <f t="shared" si="56"/>
        <v>3.4888218539314058</v>
      </c>
      <c r="CJ170" s="2">
        <f t="shared" si="57"/>
        <v>24.202627944162941</v>
      </c>
      <c r="CK170" s="200">
        <f t="shared" ref="CK170" si="248">(CI170-xc)*COS(RADIANS(p)) + (CJ170-yc)*SIN(RADIANS(p))</f>
        <v>15.122722326864388</v>
      </c>
      <c r="CL170" s="201">
        <f t="shared" ref="CL170:CL201" si="249">-(CI170-xc)*SIN(RADIANS(p)) +(CJ170-yc)*COS(RADIANS(p))</f>
        <v>19.215679711022549</v>
      </c>
      <c r="CN170" s="126">
        <f t="shared" ref="CN170:CN201" si="250">+C170-yc</f>
        <v>24.202627944162941</v>
      </c>
      <c r="CO170" s="50">
        <f t="shared" si="61"/>
        <v>2.6738814827852349E-3</v>
      </c>
      <c r="CP170" s="40">
        <f t="shared" si="44"/>
        <v>25.5</v>
      </c>
      <c r="CQ170" s="41">
        <f t="shared" si="62"/>
        <v>588073.497094661</v>
      </c>
      <c r="CR170" s="41">
        <f t="shared" ref="CR170:CR200" si="251">+CQ170*COS(RADIANS(p))</f>
        <v>509286.58777633071</v>
      </c>
      <c r="CS170" s="41">
        <f t="shared" ref="CS170:CS200" si="252">+CQ170*SIN(RADIANS(p))</f>
        <v>294036.74854733044</v>
      </c>
      <c r="CT170" s="41">
        <f t="shared" si="65"/>
        <v>9786287.9518295433</v>
      </c>
      <c r="CU170" s="112">
        <f t="shared" si="66"/>
        <v>4446636.1021753242</v>
      </c>
    </row>
    <row r="171" spans="2:115" x14ac:dyDescent="0.25">
      <c r="B171" s="129">
        <v>28</v>
      </c>
      <c r="C171" s="114">
        <f>+$D$77-(B171-0.5)*$G$136</f>
        <v>-4.8695461813654219</v>
      </c>
      <c r="D171" s="41">
        <f t="shared" si="207"/>
        <v>-1208.4343013959281</v>
      </c>
      <c r="E171" s="41">
        <f t="shared" si="207"/>
        <v>3160.0318224628636</v>
      </c>
      <c r="F171" s="41">
        <f t="shared" si="207"/>
        <v>868.83683758308121</v>
      </c>
      <c r="G171" s="41">
        <f t="shared" si="207"/>
        <v>840.55363773740612</v>
      </c>
      <c r="H171" s="41">
        <f t="shared" si="207"/>
        <v>1191.5656986040724</v>
      </c>
      <c r="I171" s="41">
        <f t="shared" si="207"/>
        <v>-3123.6850349455458</v>
      </c>
      <c r="J171" s="41">
        <f t="shared" si="207"/>
        <v>-863.21396998579587</v>
      </c>
      <c r="K171" s="121">
        <f t="shared" si="207"/>
        <v>-843.16321967101192</v>
      </c>
      <c r="L171" s="126">
        <f t="shared" si="73"/>
        <v>-808.43430139592817</v>
      </c>
      <c r="M171" s="41">
        <f t="shared" si="73"/>
        <v>427.98101489398971</v>
      </c>
      <c r="N171" s="41">
        <f t="shared" si="73"/>
        <v>-170.39364695824511</v>
      </c>
      <c r="O171" s="41">
        <f t="shared" si="73"/>
        <v>108.50283016852863</v>
      </c>
      <c r="P171" s="41">
        <f t="shared" si="73"/>
        <v>791.56569860407205</v>
      </c>
      <c r="Q171" s="41">
        <f t="shared" si="73"/>
        <v>-2304.0697926748849</v>
      </c>
      <c r="R171" s="41">
        <f t="shared" si="73"/>
        <v>-632.2738623099458</v>
      </c>
      <c r="S171" s="112">
        <f t="shared" si="73"/>
        <v>-623.54797740034871</v>
      </c>
      <c r="T171" s="123">
        <f t="shared" si="74"/>
        <v>-808.43430139592795</v>
      </c>
      <c r="U171" s="41">
        <f t="shared" si="74"/>
        <v>2340.4165801922022</v>
      </c>
      <c r="V171" s="41">
        <f t="shared" si="74"/>
        <v>637.89672990723102</v>
      </c>
      <c r="W171" s="41">
        <f t="shared" si="74"/>
        <v>620.9383954667428</v>
      </c>
      <c r="X171" s="41">
        <f t="shared" si="74"/>
        <v>791.56569860407228</v>
      </c>
      <c r="Y171" s="41">
        <f t="shared" si="74"/>
        <v>-391.63422737667219</v>
      </c>
      <c r="Z171" s="41">
        <f t="shared" si="74"/>
        <v>176.01651455553039</v>
      </c>
      <c r="AA171" s="41">
        <f t="shared" si="74"/>
        <v>-111.11241210213448</v>
      </c>
      <c r="AB171" s="53"/>
      <c r="AC171" s="126" t="str">
        <f t="shared" si="75"/>
        <v/>
      </c>
      <c r="AD171" s="41" t="str">
        <f t="shared" si="75"/>
        <v/>
      </c>
      <c r="AE171" s="41" t="str">
        <f t="shared" si="75"/>
        <v/>
      </c>
      <c r="AF171" s="41">
        <f t="shared" si="75"/>
        <v>840.55363773740612</v>
      </c>
      <c r="AG171" s="41" t="str">
        <f t="shared" si="75"/>
        <v/>
      </c>
      <c r="AH171" s="41" t="str">
        <f t="shared" si="75"/>
        <v/>
      </c>
      <c r="AI171" s="41" t="str">
        <f t="shared" si="75"/>
        <v/>
      </c>
      <c r="AJ171" s="112">
        <f t="shared" si="75"/>
        <v>-843.16321967101192</v>
      </c>
      <c r="AK171" s="126" t="str">
        <f t="shared" si="76"/>
        <v/>
      </c>
      <c r="AL171" s="41" t="str">
        <f t="shared" si="76"/>
        <v/>
      </c>
      <c r="AM171" s="41">
        <f t="shared" si="76"/>
        <v>-170.39364695824511</v>
      </c>
      <c r="AN171" s="41" t="str">
        <f t="shared" si="76"/>
        <v/>
      </c>
      <c r="AO171" s="41" t="str">
        <f t="shared" si="76"/>
        <v/>
      </c>
      <c r="AP171" s="41" t="str">
        <f t="shared" si="76"/>
        <v/>
      </c>
      <c r="AQ171" s="41" t="str">
        <f t="shared" si="76"/>
        <v/>
      </c>
      <c r="AR171" s="112">
        <f t="shared" si="76"/>
        <v>-623.54797740034871</v>
      </c>
      <c r="AS171" s="123" t="str">
        <f t="shared" si="77"/>
        <v/>
      </c>
      <c r="AT171" s="41" t="str">
        <f t="shared" si="77"/>
        <v/>
      </c>
      <c r="AU171" s="41" t="str">
        <f t="shared" si="77"/>
        <v/>
      </c>
      <c r="AV171" s="41">
        <f t="shared" si="77"/>
        <v>620.9383954667428</v>
      </c>
      <c r="AW171" s="41" t="str">
        <f t="shared" si="77"/>
        <v/>
      </c>
      <c r="AX171" s="41" t="str">
        <f t="shared" si="77"/>
        <v/>
      </c>
      <c r="AY171" s="41">
        <f t="shared" si="77"/>
        <v>176.01651455553039</v>
      </c>
      <c r="AZ171" s="41" t="str">
        <f t="shared" si="77"/>
        <v/>
      </c>
      <c r="BA171" s="53"/>
      <c r="BB171" s="147" cm="1">
        <f t="array" ref="BB171:BG171">IFERROR(_xlfn._xlws.SORT(_xlfn.UNIQUE(_xlfn._xlws.FILTER($AC171:$AZ171,ISNUMBER($AC171:$AZ171)),TRUE),,,TRUE),"")</f>
        <v>-843.16321967101192</v>
      </c>
      <c r="BC171" s="51">
        <v>-623.54797740034871</v>
      </c>
      <c r="BD171" s="51">
        <v>-170.39364695824511</v>
      </c>
      <c r="BE171" s="51">
        <v>176.01651455553039</v>
      </c>
      <c r="BF171" s="51">
        <v>620.9383954667428</v>
      </c>
      <c r="BG171" s="51">
        <v>840.55363773740612</v>
      </c>
      <c r="BH171" s="51"/>
      <c r="BI171" s="51"/>
      <c r="BJ171" s="51">
        <f t="shared" si="78"/>
        <v>-4.8695461813654219</v>
      </c>
      <c r="BK171" s="51">
        <f t="shared" si="78"/>
        <v>-4.8695461813654219</v>
      </c>
      <c r="BL171" s="51">
        <f t="shared" si="78"/>
        <v>-4.8695461813654219</v>
      </c>
      <c r="BM171" s="51">
        <f t="shared" si="78"/>
        <v>-4.8695461813654219</v>
      </c>
      <c r="BN171" s="51">
        <f t="shared" si="78"/>
        <v>-4.8695461813654219</v>
      </c>
      <c r="BO171" s="51">
        <f t="shared" si="78"/>
        <v>-4.8695461813654219</v>
      </c>
      <c r="BP171" s="51" t="str">
        <f t="shared" si="78"/>
        <v/>
      </c>
      <c r="BQ171" s="148" t="str">
        <f t="shared" si="78"/>
        <v/>
      </c>
      <c r="BR171" s="170">
        <f t="shared" si="53"/>
        <v>6</v>
      </c>
      <c r="BS171" s="172">
        <f t="shared" si="54"/>
        <v>219.6152422706632</v>
      </c>
      <c r="BT171" s="172" t="str">
        <f t="shared" si="54"/>
        <v>hole</v>
      </c>
      <c r="BU171" s="172">
        <f t="shared" si="54"/>
        <v>346.41016151377551</v>
      </c>
      <c r="BV171" s="172" t="str">
        <f t="shared" si="54"/>
        <v>hole</v>
      </c>
      <c r="BW171" s="172">
        <f t="shared" si="54"/>
        <v>219.61524227066332</v>
      </c>
      <c r="BX171" s="172">
        <f t="shared" si="54"/>
        <v>0</v>
      </c>
      <c r="BY171" s="173">
        <f t="shared" si="54"/>
        <v>0</v>
      </c>
      <c r="BZ171" s="123" cm="1">
        <f t="array" ref="BZ171">IF(ISEVEN(BR171),SUM(BS171:BY171),SUM(ABS(BS171:BY171)))</f>
        <v>785.64064605510202</v>
      </c>
      <c r="CA171" s="112">
        <f t="shared" si="39"/>
        <v>22840.281662206486</v>
      </c>
      <c r="CB171" s="126">
        <f t="shared" si="55"/>
        <v>-733.35559853568031</v>
      </c>
      <c r="CC171" s="41">
        <f t="shared" si="55"/>
        <v>0</v>
      </c>
      <c r="CD171" s="41">
        <f t="shared" si="55"/>
        <v>2.8114337986426392</v>
      </c>
      <c r="CE171" s="41">
        <f t="shared" si="55"/>
        <v>0</v>
      </c>
      <c r="CF171" s="41">
        <f t="shared" si="55"/>
        <v>730.74601660207441</v>
      </c>
      <c r="CG171" s="41">
        <f t="shared" si="55"/>
        <v>0</v>
      </c>
      <c r="CH171" s="112">
        <f t="shared" si="55"/>
        <v>0</v>
      </c>
      <c r="CI171" s="196">
        <f t="shared" si="56"/>
        <v>0.51016360942078742</v>
      </c>
      <c r="CJ171" s="2">
        <f t="shared" si="57"/>
        <v>-4.8695461813654219</v>
      </c>
      <c r="CK171" s="200">
        <f t="shared" ref="CK171" si="253">(CI171-xc)*COS(RADIANS(p)) + (CJ171-yc)*SIN(RADIANS(p))</f>
        <v>-1.9929584448379465</v>
      </c>
      <c r="CL171" s="201">
        <f t="shared" ref="CL171:CL202" si="254">-(CI171-xc)*SIN(RADIANS(p)) +(CJ171-yc)*COS(RADIANS(p))</f>
        <v>-4.4722325026743555</v>
      </c>
      <c r="CN171" s="126">
        <f t="shared" ref="CN171:CN202" si="255">+C171-yc</f>
        <v>-4.8695461813654219</v>
      </c>
      <c r="CO171" s="50">
        <f t="shared" si="61"/>
        <v>2.6078814827852348E-3</v>
      </c>
      <c r="CP171" s="40">
        <f t="shared" si="44"/>
        <v>25.5</v>
      </c>
      <c r="CQ171" s="41">
        <f t="shared" si="62"/>
        <v>582427.18238626537</v>
      </c>
      <c r="CR171" s="41">
        <f t="shared" ref="CR171:CR201" si="256">+CQ171*COS(RADIANS(p))</f>
        <v>504396.7358010984</v>
      </c>
      <c r="CS171" s="41">
        <f t="shared" ref="CS171:CS201" si="257">+CQ171*SIN(RADIANS(p))</f>
        <v>291213.59119313263</v>
      </c>
      <c r="CT171" s="41">
        <f t="shared" si="65"/>
        <v>-2255779.476092522</v>
      </c>
      <c r="CU171" s="112">
        <f t="shared" si="66"/>
        <v>-580376.58581993915</v>
      </c>
    </row>
    <row r="172" spans="2:115" x14ac:dyDescent="0.25">
      <c r="B172" s="129">
        <v>29</v>
      </c>
      <c r="C172" s="114">
        <f>+$D$77-(B172-0.5)*$G$136</f>
        <v>-33.941720306893785</v>
      </c>
      <c r="D172" s="41">
        <f t="shared" si="207"/>
        <v>-1258.7887840678325</v>
      </c>
      <c r="E172" s="41">
        <f t="shared" si="207"/>
        <v>3268.5306533858243</v>
      </c>
      <c r="F172" s="41">
        <f t="shared" si="207"/>
        <v>885.62166514038256</v>
      </c>
      <c r="G172" s="41">
        <f t="shared" si="207"/>
        <v>832.7637721582538</v>
      </c>
      <c r="H172" s="41">
        <f t="shared" si="207"/>
        <v>1141.211215932168</v>
      </c>
      <c r="I172" s="41">
        <f t="shared" si="207"/>
        <v>-3015.1862040225847</v>
      </c>
      <c r="J172" s="41">
        <f t="shared" si="207"/>
        <v>-846.42914242849452</v>
      </c>
      <c r="K172" s="121">
        <f t="shared" si="207"/>
        <v>-850.95308525016424</v>
      </c>
      <c r="L172" s="126">
        <f t="shared" si="73"/>
        <v>-858.78878406783258</v>
      </c>
      <c r="M172" s="41">
        <f t="shared" si="73"/>
        <v>536.47984581695073</v>
      </c>
      <c r="N172" s="41">
        <f t="shared" si="73"/>
        <v>-153.60881940094364</v>
      </c>
      <c r="O172" s="41">
        <f t="shared" si="73"/>
        <v>100.71296458937634</v>
      </c>
      <c r="P172" s="41">
        <f t="shared" si="73"/>
        <v>741.21121593216765</v>
      </c>
      <c r="Q172" s="41">
        <f t="shared" si="73"/>
        <v>-2195.5709617519237</v>
      </c>
      <c r="R172" s="41">
        <f t="shared" si="73"/>
        <v>-615.48903475264433</v>
      </c>
      <c r="S172" s="112">
        <f t="shared" si="73"/>
        <v>-631.33784297950092</v>
      </c>
      <c r="T172" s="123">
        <f t="shared" si="74"/>
        <v>-858.78878406783235</v>
      </c>
      <c r="U172" s="41">
        <f t="shared" si="74"/>
        <v>2448.9154111151634</v>
      </c>
      <c r="V172" s="41">
        <f t="shared" si="74"/>
        <v>654.68155746453249</v>
      </c>
      <c r="W172" s="41">
        <f t="shared" si="74"/>
        <v>613.1485298875906</v>
      </c>
      <c r="X172" s="41">
        <f t="shared" si="74"/>
        <v>741.21121593216787</v>
      </c>
      <c r="Y172" s="41">
        <f t="shared" si="74"/>
        <v>-283.13539645371117</v>
      </c>
      <c r="Z172" s="41">
        <f t="shared" si="74"/>
        <v>192.80134211283186</v>
      </c>
      <c r="AA172" s="41">
        <f t="shared" si="74"/>
        <v>-118.90227768128678</v>
      </c>
      <c r="AB172" s="53"/>
      <c r="AC172" s="126" t="str">
        <f t="shared" si="75"/>
        <v/>
      </c>
      <c r="AD172" s="41" t="str">
        <f t="shared" si="75"/>
        <v/>
      </c>
      <c r="AE172" s="41" t="str">
        <f t="shared" si="75"/>
        <v/>
      </c>
      <c r="AF172" s="41">
        <f t="shared" si="75"/>
        <v>832.7637721582538</v>
      </c>
      <c r="AG172" s="41" t="str">
        <f t="shared" si="75"/>
        <v/>
      </c>
      <c r="AH172" s="41" t="str">
        <f t="shared" si="75"/>
        <v/>
      </c>
      <c r="AI172" s="41">
        <f t="shared" si="75"/>
        <v>-846.42914242849452</v>
      </c>
      <c r="AJ172" s="112" t="str">
        <f t="shared" si="75"/>
        <v/>
      </c>
      <c r="AK172" s="126" t="str">
        <f t="shared" si="76"/>
        <v/>
      </c>
      <c r="AL172" s="41" t="str">
        <f t="shared" si="76"/>
        <v/>
      </c>
      <c r="AM172" s="41">
        <f t="shared" si="76"/>
        <v>-153.60881940094364</v>
      </c>
      <c r="AN172" s="41" t="str">
        <f t="shared" si="76"/>
        <v/>
      </c>
      <c r="AO172" s="41" t="str">
        <f t="shared" si="76"/>
        <v/>
      </c>
      <c r="AP172" s="41" t="str">
        <f t="shared" si="76"/>
        <v/>
      </c>
      <c r="AQ172" s="41">
        <f t="shared" si="76"/>
        <v>-615.48903475264433</v>
      </c>
      <c r="AR172" s="112" t="str">
        <f t="shared" si="76"/>
        <v/>
      </c>
      <c r="AS172" s="123" t="str">
        <f t="shared" si="77"/>
        <v/>
      </c>
      <c r="AT172" s="41" t="str">
        <f t="shared" si="77"/>
        <v/>
      </c>
      <c r="AU172" s="41" t="str">
        <f t="shared" si="77"/>
        <v/>
      </c>
      <c r="AV172" s="41">
        <f t="shared" si="77"/>
        <v>613.1485298875906</v>
      </c>
      <c r="AW172" s="41" t="str">
        <f t="shared" si="77"/>
        <v/>
      </c>
      <c r="AX172" s="41" t="str">
        <f t="shared" si="77"/>
        <v/>
      </c>
      <c r="AY172" s="41">
        <f t="shared" si="77"/>
        <v>192.80134211283186</v>
      </c>
      <c r="AZ172" s="41" t="str">
        <f t="shared" si="77"/>
        <v/>
      </c>
      <c r="BA172" s="53"/>
      <c r="BB172" s="147" cm="1">
        <f t="array" ref="BB172:BG172">IFERROR(_xlfn._xlws.SORT(_xlfn.UNIQUE(_xlfn._xlws.FILTER($AC172:$AZ172,ISNUMBER($AC172:$AZ172)),TRUE),,,TRUE),"")</f>
        <v>-846.42914242849452</v>
      </c>
      <c r="BC172" s="51">
        <v>-615.48903475264433</v>
      </c>
      <c r="BD172" s="51">
        <v>-153.60881940094364</v>
      </c>
      <c r="BE172" s="51">
        <v>192.80134211283186</v>
      </c>
      <c r="BF172" s="51">
        <v>613.1485298875906</v>
      </c>
      <c r="BG172" s="51">
        <v>832.7637721582538</v>
      </c>
      <c r="BH172" s="51"/>
      <c r="BI172" s="51"/>
      <c r="BJ172" s="51">
        <f t="shared" si="78"/>
        <v>-33.941720306893785</v>
      </c>
      <c r="BK172" s="51">
        <f t="shared" si="78"/>
        <v>-33.941720306893785</v>
      </c>
      <c r="BL172" s="51">
        <f t="shared" si="78"/>
        <v>-33.941720306893785</v>
      </c>
      <c r="BM172" s="51">
        <f t="shared" si="78"/>
        <v>-33.941720306893785</v>
      </c>
      <c r="BN172" s="51">
        <f t="shared" si="78"/>
        <v>-33.941720306893785</v>
      </c>
      <c r="BO172" s="51">
        <f t="shared" si="78"/>
        <v>-33.941720306893785</v>
      </c>
      <c r="BP172" s="51" t="str">
        <f t="shared" si="78"/>
        <v/>
      </c>
      <c r="BQ172" s="148" t="str">
        <f t="shared" si="78"/>
        <v/>
      </c>
      <c r="BR172" s="170">
        <f t="shared" si="53"/>
        <v>6</v>
      </c>
      <c r="BS172" s="172">
        <f t="shared" si="54"/>
        <v>230.94010767585019</v>
      </c>
      <c r="BT172" s="172" t="str">
        <f t="shared" si="54"/>
        <v>hole</v>
      </c>
      <c r="BU172" s="172">
        <f t="shared" si="54"/>
        <v>346.41016151377551</v>
      </c>
      <c r="BV172" s="172" t="str">
        <f t="shared" si="54"/>
        <v>hole</v>
      </c>
      <c r="BW172" s="172">
        <f t="shared" si="54"/>
        <v>219.6152422706632</v>
      </c>
      <c r="BX172" s="172">
        <f t="shared" si="54"/>
        <v>0</v>
      </c>
      <c r="BY172" s="173">
        <f t="shared" si="54"/>
        <v>0</v>
      </c>
      <c r="BZ172" s="123" cm="1">
        <f t="array" ref="BZ172">IF(ISEVEN(BR172),SUM(BS172:BY172),SUM(ABS(BS172:BY172)))</f>
        <v>796.96551146028889</v>
      </c>
      <c r="CA172" s="112">
        <f t="shared" si="39"/>
        <v>23169.520121214249</v>
      </c>
      <c r="CB172" s="126">
        <f t="shared" si="55"/>
        <v>-730.95908859056942</v>
      </c>
      <c r="CC172" s="41">
        <f t="shared" si="55"/>
        <v>0</v>
      </c>
      <c r="CD172" s="41">
        <f t="shared" si="55"/>
        <v>19.596261355944108</v>
      </c>
      <c r="CE172" s="41">
        <f t="shared" si="55"/>
        <v>0</v>
      </c>
      <c r="CF172" s="41">
        <f t="shared" si="55"/>
        <v>722.9561510229222</v>
      </c>
      <c r="CG172" s="41">
        <f t="shared" si="55"/>
        <v>0</v>
      </c>
      <c r="CH172" s="112">
        <f t="shared" si="55"/>
        <v>0</v>
      </c>
      <c r="CI172" s="196">
        <f t="shared" si="56"/>
        <v>-4.0745004140185017</v>
      </c>
      <c r="CJ172" s="2">
        <f t="shared" si="57"/>
        <v>-33.941720306893785</v>
      </c>
      <c r="CK172" s="200">
        <f t="shared" ref="CK172" si="258">(CI172-xc)*COS(RADIANS(p)) + (CJ172-yc)*SIN(RADIANS(p))</f>
        <v>-20.499481019717123</v>
      </c>
      <c r="CL172" s="201">
        <f t="shared" ref="CL172:CL203" si="259">-(CI172-xc)*SIN(RADIANS(p)) +(CJ172-yc)*COS(RADIANS(p))</f>
        <v>-27.357141826906922</v>
      </c>
      <c r="CN172" s="126">
        <f t="shared" ref="CN172:CN203" si="260">+C172-yc</f>
        <v>-33.941720306893785</v>
      </c>
      <c r="CO172" s="50">
        <f t="shared" si="61"/>
        <v>2.5418814827852347E-3</v>
      </c>
      <c r="CP172" s="40">
        <f t="shared" si="44"/>
        <v>25.5</v>
      </c>
      <c r="CQ172" s="41">
        <f t="shared" si="62"/>
        <v>590822.76309096336</v>
      </c>
      <c r="CR172" s="41">
        <f t="shared" ref="CR172:CR202" si="261">+CQ172*COS(RADIANS(p))</f>
        <v>511667.5219708893</v>
      </c>
      <c r="CS172" s="41">
        <f t="shared" ref="CS172:CS202" si="262">+CQ172*SIN(RADIANS(p))</f>
        <v>295411.38154548162</v>
      </c>
      <c r="CT172" s="41">
        <f t="shared" si="65"/>
        <v>-13997760.966779632</v>
      </c>
      <c r="CU172" s="112">
        <f t="shared" si="66"/>
        <v>-6055780.0090000136</v>
      </c>
    </row>
    <row r="173" spans="2:115" x14ac:dyDescent="0.25">
      <c r="B173" s="129">
        <v>30</v>
      </c>
      <c r="C173" s="114">
        <f>+$D$77-(B173-0.5)*$G$136</f>
        <v>-63.013894432422035</v>
      </c>
      <c r="D173" s="41">
        <f t="shared" si="207"/>
        <v>-1309.1432667397366</v>
      </c>
      <c r="E173" s="41">
        <f t="shared" si="207"/>
        <v>3377.029484308785</v>
      </c>
      <c r="F173" s="41">
        <f t="shared" si="207"/>
        <v>902.40649269768403</v>
      </c>
      <c r="G173" s="41">
        <f t="shared" si="207"/>
        <v>824.97390657910148</v>
      </c>
      <c r="H173" s="41">
        <f t="shared" si="207"/>
        <v>1090.8567332602638</v>
      </c>
      <c r="I173" s="41">
        <f t="shared" si="207"/>
        <v>-2906.687373099624</v>
      </c>
      <c r="J173" s="41">
        <f t="shared" si="207"/>
        <v>-829.64431487119305</v>
      </c>
      <c r="K173" s="121">
        <f t="shared" si="207"/>
        <v>-858.74295082931644</v>
      </c>
      <c r="L173" s="126">
        <f t="shared" si="73"/>
        <v>-909.14326673973687</v>
      </c>
      <c r="M173" s="41">
        <f t="shared" si="73"/>
        <v>644.97867673991129</v>
      </c>
      <c r="N173" s="41">
        <f t="shared" si="73"/>
        <v>-136.82399184364223</v>
      </c>
      <c r="O173" s="41">
        <f t="shared" si="73"/>
        <v>92.92309901022405</v>
      </c>
      <c r="P173" s="41">
        <f t="shared" si="73"/>
        <v>690.85673326026347</v>
      </c>
      <c r="Q173" s="41">
        <f t="shared" si="73"/>
        <v>-2087.0721308289631</v>
      </c>
      <c r="R173" s="41">
        <f t="shared" si="73"/>
        <v>-598.70420719534286</v>
      </c>
      <c r="S173" s="112">
        <f t="shared" si="73"/>
        <v>-639.12770855865324</v>
      </c>
      <c r="T173" s="123">
        <f t="shared" si="74"/>
        <v>-909.14326673973653</v>
      </c>
      <c r="U173" s="41">
        <f t="shared" si="74"/>
        <v>2557.414242038124</v>
      </c>
      <c r="V173" s="41">
        <f t="shared" si="74"/>
        <v>671.46638502183396</v>
      </c>
      <c r="W173" s="41">
        <f t="shared" si="74"/>
        <v>605.35866430843828</v>
      </c>
      <c r="X173" s="41">
        <f t="shared" si="74"/>
        <v>690.85673326026358</v>
      </c>
      <c r="Y173" s="41">
        <f t="shared" si="74"/>
        <v>-174.63656553075057</v>
      </c>
      <c r="Z173" s="41">
        <f t="shared" si="74"/>
        <v>209.58616967013327</v>
      </c>
      <c r="AA173" s="41">
        <f t="shared" si="74"/>
        <v>-126.69214326043907</v>
      </c>
      <c r="AB173" s="53"/>
      <c r="AC173" s="126" t="str">
        <f t="shared" si="75"/>
        <v/>
      </c>
      <c r="AD173" s="41" t="str">
        <f t="shared" si="75"/>
        <v/>
      </c>
      <c r="AE173" s="41" t="str">
        <f t="shared" si="75"/>
        <v/>
      </c>
      <c r="AF173" s="41">
        <f t="shared" si="75"/>
        <v>824.97390657910148</v>
      </c>
      <c r="AG173" s="41" t="str">
        <f t="shared" si="75"/>
        <v/>
      </c>
      <c r="AH173" s="41" t="str">
        <f t="shared" si="75"/>
        <v/>
      </c>
      <c r="AI173" s="41">
        <f t="shared" si="75"/>
        <v>-829.64431487119305</v>
      </c>
      <c r="AJ173" s="112" t="str">
        <f t="shared" si="75"/>
        <v/>
      </c>
      <c r="AK173" s="126" t="str">
        <f t="shared" si="76"/>
        <v/>
      </c>
      <c r="AL173" s="41" t="str">
        <f t="shared" si="76"/>
        <v/>
      </c>
      <c r="AM173" s="41">
        <f t="shared" si="76"/>
        <v>-136.82399184364223</v>
      </c>
      <c r="AN173" s="41" t="str">
        <f t="shared" si="76"/>
        <v/>
      </c>
      <c r="AO173" s="41" t="str">
        <f t="shared" si="76"/>
        <v/>
      </c>
      <c r="AP173" s="41" t="str">
        <f t="shared" si="76"/>
        <v/>
      </c>
      <c r="AQ173" s="41">
        <f t="shared" si="76"/>
        <v>-598.70420719534286</v>
      </c>
      <c r="AR173" s="112" t="str">
        <f t="shared" si="76"/>
        <v/>
      </c>
      <c r="AS173" s="123" t="str">
        <f t="shared" si="77"/>
        <v/>
      </c>
      <c r="AT173" s="41" t="str">
        <f t="shared" si="77"/>
        <v/>
      </c>
      <c r="AU173" s="41" t="str">
        <f t="shared" si="77"/>
        <v/>
      </c>
      <c r="AV173" s="41">
        <f t="shared" si="77"/>
        <v>605.35866430843828</v>
      </c>
      <c r="AW173" s="41" t="str">
        <f t="shared" si="77"/>
        <v/>
      </c>
      <c r="AX173" s="41" t="str">
        <f t="shared" si="77"/>
        <v/>
      </c>
      <c r="AY173" s="41">
        <f t="shared" si="77"/>
        <v>209.58616967013327</v>
      </c>
      <c r="AZ173" s="41" t="str">
        <f t="shared" si="77"/>
        <v/>
      </c>
      <c r="BA173" s="53"/>
      <c r="BB173" s="147" cm="1">
        <f t="array" ref="BB173:BG173">IFERROR(_xlfn._xlws.SORT(_xlfn.UNIQUE(_xlfn._xlws.FILTER($AC173:$AZ173,ISNUMBER($AC173:$AZ173)),TRUE),,,TRUE),"")</f>
        <v>-829.64431487119305</v>
      </c>
      <c r="BC173" s="51">
        <v>-598.70420719534286</v>
      </c>
      <c r="BD173" s="51">
        <v>-136.82399184364223</v>
      </c>
      <c r="BE173" s="51">
        <v>209.58616967013327</v>
      </c>
      <c r="BF173" s="51">
        <v>605.35866430843828</v>
      </c>
      <c r="BG173" s="51">
        <v>824.97390657910148</v>
      </c>
      <c r="BH173" s="51"/>
      <c r="BI173" s="51"/>
      <c r="BJ173" s="51">
        <f t="shared" si="78"/>
        <v>-63.013894432422035</v>
      </c>
      <c r="BK173" s="51">
        <f t="shared" si="78"/>
        <v>-63.013894432422035</v>
      </c>
      <c r="BL173" s="51">
        <f t="shared" si="78"/>
        <v>-63.013894432422035</v>
      </c>
      <c r="BM173" s="51">
        <f t="shared" si="78"/>
        <v>-63.013894432422035</v>
      </c>
      <c r="BN173" s="51">
        <f t="shared" si="78"/>
        <v>-63.013894432422035</v>
      </c>
      <c r="BO173" s="51">
        <f t="shared" si="78"/>
        <v>-63.013894432422035</v>
      </c>
      <c r="BP173" s="51" t="str">
        <f t="shared" si="78"/>
        <v/>
      </c>
      <c r="BQ173" s="148" t="str">
        <f t="shared" si="78"/>
        <v/>
      </c>
      <c r="BR173" s="170">
        <f t="shared" si="53"/>
        <v>6</v>
      </c>
      <c r="BS173" s="172">
        <f t="shared" si="54"/>
        <v>230.94010767585019</v>
      </c>
      <c r="BT173" s="172" t="str">
        <f t="shared" si="54"/>
        <v>hole</v>
      </c>
      <c r="BU173" s="172">
        <f t="shared" si="54"/>
        <v>346.41016151377551</v>
      </c>
      <c r="BV173" s="172" t="str">
        <f t="shared" si="54"/>
        <v>hole</v>
      </c>
      <c r="BW173" s="172">
        <f t="shared" si="54"/>
        <v>219.6152422706632</v>
      </c>
      <c r="BX173" s="172">
        <f t="shared" si="54"/>
        <v>0</v>
      </c>
      <c r="BY173" s="173">
        <f t="shared" si="54"/>
        <v>0</v>
      </c>
      <c r="BZ173" s="123" cm="1">
        <f t="array" ref="BZ173">IF(ISEVEN(BR173),SUM(BS173:BY173),SUM(ABS(BS173:BY173)))</f>
        <v>796.96551146028889</v>
      </c>
      <c r="CA173" s="112">
        <f t="shared" si="39"/>
        <v>23169.520121214249</v>
      </c>
      <c r="CB173" s="126">
        <f t="shared" si="55"/>
        <v>-714.17426103326795</v>
      </c>
      <c r="CC173" s="41">
        <f t="shared" si="55"/>
        <v>0</v>
      </c>
      <c r="CD173" s="41">
        <f t="shared" si="55"/>
        <v>36.38108891324552</v>
      </c>
      <c r="CE173" s="41">
        <f t="shared" si="55"/>
        <v>0</v>
      </c>
      <c r="CF173" s="41">
        <f t="shared" si="55"/>
        <v>715.16628544376988</v>
      </c>
      <c r="CG173" s="41">
        <f t="shared" si="55"/>
        <v>0</v>
      </c>
      <c r="CH173" s="112">
        <f t="shared" si="55"/>
        <v>0</v>
      </c>
      <c r="CI173" s="196">
        <f t="shared" si="56"/>
        <v>5.9384190628434501</v>
      </c>
      <c r="CJ173" s="2">
        <f t="shared" si="57"/>
        <v>-63.013894432422035</v>
      </c>
      <c r="CK173" s="200">
        <f t="shared" ref="CK173" si="263">(CI173-xc)*COS(RADIANS(p)) + (CJ173-yc)*SIN(RADIANS(p))</f>
        <v>-26.364125449470805</v>
      </c>
      <c r="CL173" s="201">
        <f t="shared" ref="CL173:CL204" si="264">-(CI173-xc)*SIN(RADIANS(p)) +(CJ173-yc)*COS(RADIANS(p))</f>
        <v>-57.540842901290013</v>
      </c>
      <c r="CN173" s="126">
        <f t="shared" ref="CN173:CN204" si="265">+C173-yc</f>
        <v>-63.013894432422035</v>
      </c>
      <c r="CO173" s="50">
        <f t="shared" si="61"/>
        <v>2.4758814827852346E-3</v>
      </c>
      <c r="CP173" s="40">
        <f t="shared" si="44"/>
        <v>25.5</v>
      </c>
      <c r="CQ173" s="41">
        <f t="shared" si="62"/>
        <v>590822.76309096336</v>
      </c>
      <c r="CR173" s="41">
        <f t="shared" ref="CR173:CR203" si="266">+CQ173*COS(RADIANS(p))</f>
        <v>511667.5219708893</v>
      </c>
      <c r="CS173" s="41">
        <f t="shared" ref="CS173:CS203" si="267">+CQ173*SIN(RADIANS(p))</f>
        <v>295411.38154548162</v>
      </c>
      <c r="CT173" s="41">
        <f t="shared" si="65"/>
        <v>-29441780.499419298</v>
      </c>
      <c r="CU173" s="112">
        <f t="shared" si="66"/>
        <v>-7788262.7222665623</v>
      </c>
    </row>
    <row r="174" spans="2:115" x14ac:dyDescent="0.25">
      <c r="B174" s="129">
        <v>31</v>
      </c>
      <c r="C174" s="114">
        <f>+$D$77-(B174-0.5)*$G$136</f>
        <v>-92.086068557950398</v>
      </c>
      <c r="D174" s="41">
        <f t="shared" si="207"/>
        <v>-1359.4977494116411</v>
      </c>
      <c r="E174" s="41">
        <f t="shared" si="207"/>
        <v>3485.5283152317456</v>
      </c>
      <c r="F174" s="41">
        <f t="shared" si="207"/>
        <v>919.19132025498561</v>
      </c>
      <c r="G174" s="41">
        <f t="shared" si="207"/>
        <v>817.18404099994916</v>
      </c>
      <c r="H174" s="41">
        <f t="shared" si="207"/>
        <v>1040.5022505883594</v>
      </c>
      <c r="I174" s="41">
        <f t="shared" si="207"/>
        <v>-2798.1885421766633</v>
      </c>
      <c r="J174" s="41">
        <f t="shared" si="207"/>
        <v>-812.85948731389146</v>
      </c>
      <c r="K174" s="121">
        <f t="shared" si="207"/>
        <v>-866.53281640846876</v>
      </c>
      <c r="L174" s="126">
        <f t="shared" ref="L174:S189" si="268">IF(D$63-E$63=0,"",(-(E$62-D$62)*$C174-(D$62*E$63-E$62*D$63))/(D$63-E$63))</f>
        <v>-959.49774941164128</v>
      </c>
      <c r="M174" s="41">
        <f t="shared" si="268"/>
        <v>753.47750766287231</v>
      </c>
      <c r="N174" s="41">
        <f t="shared" si="268"/>
        <v>-120.03916428634076</v>
      </c>
      <c r="O174" s="41">
        <f t="shared" si="268"/>
        <v>85.133233431071744</v>
      </c>
      <c r="P174" s="41">
        <f t="shared" si="268"/>
        <v>640.50225058835906</v>
      </c>
      <c r="Q174" s="41">
        <f t="shared" si="268"/>
        <v>-1978.5732999060019</v>
      </c>
      <c r="R174" s="41">
        <f t="shared" si="268"/>
        <v>-581.91937963804139</v>
      </c>
      <c r="S174" s="112">
        <f t="shared" si="268"/>
        <v>-646.91757413780567</v>
      </c>
      <c r="T174" s="123">
        <f t="shared" ref="T174:AA189" si="269">IF(D$68-E$68=0,"",(-(E$67-D$67)*$C174-(D$67*E$68-E$67*D$68))/(D$68-E$68))</f>
        <v>-959.49774941164094</v>
      </c>
      <c r="U174" s="41">
        <f t="shared" si="269"/>
        <v>2665.9130729610852</v>
      </c>
      <c r="V174" s="41">
        <f t="shared" si="269"/>
        <v>688.25121257913543</v>
      </c>
      <c r="W174" s="41">
        <f t="shared" si="269"/>
        <v>597.56879872928585</v>
      </c>
      <c r="X174" s="41">
        <f t="shared" si="269"/>
        <v>640.50225058835917</v>
      </c>
      <c r="Y174" s="41">
        <f t="shared" si="269"/>
        <v>-66.137734607789568</v>
      </c>
      <c r="Z174" s="41">
        <f t="shared" si="269"/>
        <v>226.37099722743474</v>
      </c>
      <c r="AA174" s="41">
        <f t="shared" si="269"/>
        <v>-134.48200883959137</v>
      </c>
      <c r="AB174" s="53"/>
      <c r="AC174" s="126" t="str">
        <f t="shared" ref="AC174:AJ189" si="270">IF(IF(D$57=E$57,AND($C174&gt;=MIN(D$58,E$58),$C174&lt;=MAX(D$58,E$58)),AND(D174&gt;=MIN(D$57,E$57),D174&lt;=MAX(D$57,E$57))),D174,"")</f>
        <v/>
      </c>
      <c r="AD174" s="41" t="str">
        <f t="shared" si="270"/>
        <v/>
      </c>
      <c r="AE174" s="41" t="str">
        <f t="shared" si="270"/>
        <v/>
      </c>
      <c r="AF174" s="41">
        <f t="shared" si="270"/>
        <v>817.18404099994916</v>
      </c>
      <c r="AG174" s="41" t="str">
        <f t="shared" si="270"/>
        <v/>
      </c>
      <c r="AH174" s="41" t="str">
        <f t="shared" si="270"/>
        <v/>
      </c>
      <c r="AI174" s="41">
        <f t="shared" si="270"/>
        <v>-812.85948731389146</v>
      </c>
      <c r="AJ174" s="112" t="str">
        <f t="shared" si="270"/>
        <v/>
      </c>
      <c r="AK174" s="126" t="str">
        <f t="shared" ref="AK174:AR189" si="271">IF(IF(D$62=E$62,AND($C174&gt;=MIN(D$63,E$63),$C174&lt;=MAX(D$63,E$63)),AND(L174&gt;=MIN(D$62,E$62),L174&lt;=MAX(D$62,E$62))),L174,"")</f>
        <v/>
      </c>
      <c r="AL174" s="41" t="str">
        <f t="shared" si="271"/>
        <v/>
      </c>
      <c r="AM174" s="41">
        <f t="shared" si="271"/>
        <v>-120.03916428634076</v>
      </c>
      <c r="AN174" s="41" t="str">
        <f t="shared" si="271"/>
        <v/>
      </c>
      <c r="AO174" s="41" t="str">
        <f t="shared" si="271"/>
        <v/>
      </c>
      <c r="AP174" s="41" t="str">
        <f t="shared" si="271"/>
        <v/>
      </c>
      <c r="AQ174" s="41">
        <f t="shared" si="271"/>
        <v>-581.91937963804139</v>
      </c>
      <c r="AR174" s="112" t="str">
        <f t="shared" si="271"/>
        <v/>
      </c>
      <c r="AS174" s="123" t="str">
        <f t="shared" ref="AS174:AZ189" si="272">IF(IF(D$67=E$67,AND($C174&gt;=MIN(D$68,E$68),$C174&lt;=MAX(D$68,E$68)),AND(T174&gt;=MIN(D$67,E$67),T174&lt;=MAX(D$67,E$67))),T174,"")</f>
        <v/>
      </c>
      <c r="AT174" s="41" t="str">
        <f t="shared" si="272"/>
        <v/>
      </c>
      <c r="AU174" s="41" t="str">
        <f t="shared" si="272"/>
        <v/>
      </c>
      <c r="AV174" s="41">
        <f t="shared" si="272"/>
        <v>597.56879872928585</v>
      </c>
      <c r="AW174" s="41" t="str">
        <f t="shared" si="272"/>
        <v/>
      </c>
      <c r="AX174" s="41" t="str">
        <f t="shared" si="272"/>
        <v/>
      </c>
      <c r="AY174" s="41">
        <f t="shared" si="272"/>
        <v>226.37099722743474</v>
      </c>
      <c r="AZ174" s="41" t="str">
        <f t="shared" si="272"/>
        <v/>
      </c>
      <c r="BA174" s="53"/>
      <c r="BB174" s="147" cm="1">
        <f t="array" ref="BB174:BG174">IFERROR(_xlfn._xlws.SORT(_xlfn.UNIQUE(_xlfn._xlws.FILTER($AC174:$AZ174,ISNUMBER($AC174:$AZ174)),TRUE),,,TRUE),"")</f>
        <v>-812.85948731389146</v>
      </c>
      <c r="BC174" s="51">
        <v>-581.91937963804139</v>
      </c>
      <c r="BD174" s="51">
        <v>-120.03916428634076</v>
      </c>
      <c r="BE174" s="51">
        <v>226.37099722743474</v>
      </c>
      <c r="BF174" s="51">
        <v>597.56879872928585</v>
      </c>
      <c r="BG174" s="51">
        <v>817.18404099994916</v>
      </c>
      <c r="BH174" s="51"/>
      <c r="BI174" s="51"/>
      <c r="BJ174" s="51">
        <f t="shared" ref="BJ174:BQ189" si="273">IF(ISNUMBER(BB174),$C174,"")</f>
        <v>-92.086068557950398</v>
      </c>
      <c r="BK174" s="51">
        <f t="shared" si="273"/>
        <v>-92.086068557950398</v>
      </c>
      <c r="BL174" s="51">
        <f t="shared" si="273"/>
        <v>-92.086068557950398</v>
      </c>
      <c r="BM174" s="51">
        <f t="shared" si="273"/>
        <v>-92.086068557950398</v>
      </c>
      <c r="BN174" s="51">
        <f t="shared" si="273"/>
        <v>-92.086068557950398</v>
      </c>
      <c r="BO174" s="51">
        <f t="shared" si="273"/>
        <v>-92.086068557950398</v>
      </c>
      <c r="BP174" s="51" t="str">
        <f t="shared" si="273"/>
        <v/>
      </c>
      <c r="BQ174" s="148" t="str">
        <f t="shared" si="273"/>
        <v/>
      </c>
      <c r="BR174" s="170">
        <f t="shared" si="53"/>
        <v>6</v>
      </c>
      <c r="BS174" s="172">
        <f t="shared" ref="BS174:BY189" si="274">IF(ISNUMBER(BC174),IF(ISEVEN(BB$143),"hole",(BC174-BB174)),0)</f>
        <v>230.94010767585007</v>
      </c>
      <c r="BT174" s="172" t="str">
        <f t="shared" si="274"/>
        <v>hole</v>
      </c>
      <c r="BU174" s="172">
        <f t="shared" si="274"/>
        <v>346.41016151377551</v>
      </c>
      <c r="BV174" s="172" t="str">
        <f t="shared" si="274"/>
        <v>hole</v>
      </c>
      <c r="BW174" s="172">
        <f t="shared" si="274"/>
        <v>219.61524227066332</v>
      </c>
      <c r="BX174" s="172">
        <f t="shared" si="274"/>
        <v>0</v>
      </c>
      <c r="BY174" s="173">
        <f t="shared" si="274"/>
        <v>0</v>
      </c>
      <c r="BZ174" s="123" cm="1">
        <f t="array" ref="BZ174">IF(ISEVEN(BR174),SUM(BS174:BY174),SUM(ABS(BS174:BY174)))</f>
        <v>796.96551146028889</v>
      </c>
      <c r="CA174" s="112">
        <f t="shared" si="39"/>
        <v>23169.520121214249</v>
      </c>
      <c r="CB174" s="126">
        <f t="shared" ref="CB174:CH193" si="275">+IF(AND(ISNUMBER(BS174),BS174&gt;0),BB174+BS174/2,0)</f>
        <v>-697.38943347596637</v>
      </c>
      <c r="CC174" s="41">
        <f t="shared" si="275"/>
        <v>0</v>
      </c>
      <c r="CD174" s="41">
        <f t="shared" si="275"/>
        <v>53.165916470546989</v>
      </c>
      <c r="CE174" s="41">
        <f t="shared" si="275"/>
        <v>0</v>
      </c>
      <c r="CF174" s="41">
        <f t="shared" si="275"/>
        <v>707.37641986461745</v>
      </c>
      <c r="CG174" s="41">
        <f t="shared" si="275"/>
        <v>0</v>
      </c>
      <c r="CH174" s="112">
        <f t="shared" si="275"/>
        <v>0</v>
      </c>
      <c r="CI174" s="196">
        <f t="shared" si="56"/>
        <v>15.951338539705658</v>
      </c>
      <c r="CJ174" s="2">
        <f t="shared" si="57"/>
        <v>-92.086068557950398</v>
      </c>
      <c r="CK174" s="200">
        <f t="shared" ref="CK174" si="276">(CI174-xc)*COS(RADIANS(p)) + (CJ174-yc)*SIN(RADIANS(p))</f>
        <v>-32.228769879224323</v>
      </c>
      <c r="CL174" s="201">
        <f t="shared" ref="CL174:CL205" si="277">-(CI174-xc)*SIN(RADIANS(p)) +(CJ174-yc)*COS(RADIANS(p))</f>
        <v>-87.724543975673328</v>
      </c>
      <c r="CN174" s="126">
        <f t="shared" ref="CN174:CN205" si="278">+C174-yc</f>
        <v>-92.086068557950398</v>
      </c>
      <c r="CO174" s="50">
        <f t="shared" si="61"/>
        <v>2.4098814827852345E-3</v>
      </c>
      <c r="CP174" s="40">
        <f t="shared" si="44"/>
        <v>25.5</v>
      </c>
      <c r="CQ174" s="41">
        <f t="shared" si="62"/>
        <v>590822.76309096336</v>
      </c>
      <c r="CR174" s="41">
        <f t="shared" ref="CR174:CR204" si="279">+CQ174*COS(RADIANS(p))</f>
        <v>511667.5219708893</v>
      </c>
      <c r="CS174" s="41">
        <f t="shared" ref="CS174:CS204" si="280">+CQ174*SIN(RADIANS(p))</f>
        <v>295411.38154548162</v>
      </c>
      <c r="CT174" s="41">
        <f t="shared" si="65"/>
        <v>-44885800.032059073</v>
      </c>
      <c r="CU174" s="112">
        <f t="shared" si="66"/>
        <v>-9520745.4355330616</v>
      </c>
    </row>
    <row r="175" spans="2:115" x14ac:dyDescent="0.25">
      <c r="B175" s="129">
        <v>32</v>
      </c>
      <c r="C175" s="114">
        <f>+$D$77-(B175-0.5)*$G$136</f>
        <v>-121.15824268347865</v>
      </c>
      <c r="D175" s="41">
        <f t="shared" si="207"/>
        <v>-1409.8522320835455</v>
      </c>
      <c r="E175" s="41">
        <f t="shared" si="207"/>
        <v>3594.0271461547063</v>
      </c>
      <c r="F175" s="41">
        <f t="shared" si="207"/>
        <v>935.97614781228697</v>
      </c>
      <c r="G175" s="41">
        <f t="shared" si="207"/>
        <v>809.39417542079696</v>
      </c>
      <c r="H175" s="41">
        <f t="shared" si="207"/>
        <v>990.14776791645488</v>
      </c>
      <c r="I175" s="41">
        <f t="shared" si="207"/>
        <v>-2689.6897112537026</v>
      </c>
      <c r="J175" s="41">
        <f t="shared" si="207"/>
        <v>-796.07465975659011</v>
      </c>
      <c r="K175" s="121">
        <f t="shared" si="207"/>
        <v>-874.32268198762108</v>
      </c>
      <c r="L175" s="126">
        <f t="shared" si="268"/>
        <v>-1009.8522320835456</v>
      </c>
      <c r="M175" s="41">
        <f t="shared" si="268"/>
        <v>861.97633858583288</v>
      </c>
      <c r="N175" s="41">
        <f t="shared" si="268"/>
        <v>-103.25433672903935</v>
      </c>
      <c r="O175" s="41">
        <f t="shared" si="268"/>
        <v>77.343367851919481</v>
      </c>
      <c r="P175" s="41">
        <f t="shared" si="268"/>
        <v>590.14776791645477</v>
      </c>
      <c r="Q175" s="41">
        <f t="shared" si="268"/>
        <v>-1870.0744689830412</v>
      </c>
      <c r="R175" s="41">
        <f t="shared" si="268"/>
        <v>-565.13455208073992</v>
      </c>
      <c r="S175" s="112">
        <f t="shared" si="268"/>
        <v>-654.70743971695788</v>
      </c>
      <c r="T175" s="123">
        <f t="shared" si="269"/>
        <v>-1009.8522320835452</v>
      </c>
      <c r="U175" s="41">
        <f t="shared" si="269"/>
        <v>2774.4119038840458</v>
      </c>
      <c r="V175" s="41">
        <f t="shared" si="269"/>
        <v>705.0360401364369</v>
      </c>
      <c r="W175" s="41">
        <f t="shared" si="269"/>
        <v>589.77893315013364</v>
      </c>
      <c r="X175" s="41">
        <f t="shared" si="269"/>
        <v>590.14776791645488</v>
      </c>
      <c r="Y175" s="41">
        <f t="shared" si="269"/>
        <v>42.361096315171046</v>
      </c>
      <c r="Z175" s="41">
        <f t="shared" si="269"/>
        <v>243.15582478473615</v>
      </c>
      <c r="AA175" s="41">
        <f t="shared" si="269"/>
        <v>-142.27187441874364</v>
      </c>
      <c r="AB175" s="53"/>
      <c r="AC175" s="126" t="str">
        <f t="shared" si="270"/>
        <v/>
      </c>
      <c r="AD175" s="41" t="str">
        <f t="shared" si="270"/>
        <v/>
      </c>
      <c r="AE175" s="41" t="str">
        <f t="shared" si="270"/>
        <v/>
      </c>
      <c r="AF175" s="41">
        <f t="shared" si="270"/>
        <v>809.39417542079696</v>
      </c>
      <c r="AG175" s="41" t="str">
        <f t="shared" si="270"/>
        <v/>
      </c>
      <c r="AH175" s="41" t="str">
        <f t="shared" si="270"/>
        <v/>
      </c>
      <c r="AI175" s="41">
        <f t="shared" si="270"/>
        <v>-796.07465975659011</v>
      </c>
      <c r="AJ175" s="112" t="str">
        <f t="shared" si="270"/>
        <v/>
      </c>
      <c r="AK175" s="126" t="str">
        <f t="shared" si="271"/>
        <v/>
      </c>
      <c r="AL175" s="41" t="str">
        <f t="shared" si="271"/>
        <v/>
      </c>
      <c r="AM175" s="41">
        <f t="shared" si="271"/>
        <v>-103.25433672903935</v>
      </c>
      <c r="AN175" s="41" t="str">
        <f t="shared" si="271"/>
        <v/>
      </c>
      <c r="AO175" s="41" t="str">
        <f t="shared" si="271"/>
        <v/>
      </c>
      <c r="AP175" s="41" t="str">
        <f t="shared" si="271"/>
        <v/>
      </c>
      <c r="AQ175" s="41">
        <f t="shared" si="271"/>
        <v>-565.13455208073992</v>
      </c>
      <c r="AR175" s="112" t="str">
        <f t="shared" si="271"/>
        <v/>
      </c>
      <c r="AS175" s="123" t="str">
        <f t="shared" si="272"/>
        <v/>
      </c>
      <c r="AT175" s="41" t="str">
        <f t="shared" si="272"/>
        <v/>
      </c>
      <c r="AU175" s="41" t="str">
        <f t="shared" si="272"/>
        <v/>
      </c>
      <c r="AV175" s="41">
        <f t="shared" si="272"/>
        <v>589.77893315013364</v>
      </c>
      <c r="AW175" s="41" t="str">
        <f t="shared" si="272"/>
        <v/>
      </c>
      <c r="AX175" s="41" t="str">
        <f t="shared" si="272"/>
        <v/>
      </c>
      <c r="AY175" s="41">
        <f t="shared" si="272"/>
        <v>243.15582478473615</v>
      </c>
      <c r="AZ175" s="41" t="str">
        <f t="shared" si="272"/>
        <v/>
      </c>
      <c r="BA175" s="53"/>
      <c r="BB175" s="147" cm="1">
        <f t="array" ref="BB175:BG175">IFERROR(_xlfn._xlws.SORT(_xlfn.UNIQUE(_xlfn._xlws.FILTER($AC175:$AZ175,ISNUMBER($AC175:$AZ175)),TRUE),,,TRUE),"")</f>
        <v>-796.07465975659011</v>
      </c>
      <c r="BC175" s="51">
        <v>-565.13455208073992</v>
      </c>
      <c r="BD175" s="51">
        <v>-103.25433672903935</v>
      </c>
      <c r="BE175" s="51">
        <v>243.15582478473615</v>
      </c>
      <c r="BF175" s="51">
        <v>589.77893315013364</v>
      </c>
      <c r="BG175" s="51">
        <v>809.39417542079696</v>
      </c>
      <c r="BH175" s="51"/>
      <c r="BI175" s="51"/>
      <c r="BJ175" s="51">
        <f t="shared" si="273"/>
        <v>-121.15824268347865</v>
      </c>
      <c r="BK175" s="51">
        <f t="shared" si="273"/>
        <v>-121.15824268347865</v>
      </c>
      <c r="BL175" s="51">
        <f t="shared" si="273"/>
        <v>-121.15824268347865</v>
      </c>
      <c r="BM175" s="51">
        <f t="shared" si="273"/>
        <v>-121.15824268347865</v>
      </c>
      <c r="BN175" s="51">
        <f t="shared" si="273"/>
        <v>-121.15824268347865</v>
      </c>
      <c r="BO175" s="51">
        <f t="shared" si="273"/>
        <v>-121.15824268347865</v>
      </c>
      <c r="BP175" s="51" t="str">
        <f t="shared" si="273"/>
        <v/>
      </c>
      <c r="BQ175" s="148" t="str">
        <f t="shared" si="273"/>
        <v/>
      </c>
      <c r="BR175" s="170">
        <f t="shared" si="53"/>
        <v>6</v>
      </c>
      <c r="BS175" s="172">
        <f t="shared" si="274"/>
        <v>230.94010767585019</v>
      </c>
      <c r="BT175" s="172" t="str">
        <f t="shared" si="274"/>
        <v>hole</v>
      </c>
      <c r="BU175" s="172">
        <f t="shared" si="274"/>
        <v>346.41016151377551</v>
      </c>
      <c r="BV175" s="172" t="str">
        <f t="shared" si="274"/>
        <v>hole</v>
      </c>
      <c r="BW175" s="172">
        <f t="shared" si="274"/>
        <v>219.61524227066332</v>
      </c>
      <c r="BX175" s="172">
        <f t="shared" si="274"/>
        <v>0</v>
      </c>
      <c r="BY175" s="173">
        <f t="shared" si="274"/>
        <v>0</v>
      </c>
      <c r="BZ175" s="123" cm="1">
        <f t="array" ref="BZ175">IF(ISEVEN(BR175),SUM(BS175:BY175),SUM(ABS(BS175:BY175)))</f>
        <v>796.96551146028901</v>
      </c>
      <c r="CA175" s="112">
        <f t="shared" si="39"/>
        <v>23169.520121214253</v>
      </c>
      <c r="CB175" s="126">
        <f t="shared" si="275"/>
        <v>-680.60460591866502</v>
      </c>
      <c r="CC175" s="41">
        <f t="shared" si="275"/>
        <v>0</v>
      </c>
      <c r="CD175" s="41">
        <f t="shared" si="275"/>
        <v>69.950744027848401</v>
      </c>
      <c r="CE175" s="41">
        <f t="shared" si="275"/>
        <v>0</v>
      </c>
      <c r="CF175" s="41">
        <f t="shared" si="275"/>
        <v>699.58655428546535</v>
      </c>
      <c r="CG175" s="41">
        <f t="shared" si="275"/>
        <v>0</v>
      </c>
      <c r="CH175" s="112">
        <f t="shared" si="275"/>
        <v>0</v>
      </c>
      <c r="CI175" s="196">
        <f t="shared" si="56"/>
        <v>25.964258016567534</v>
      </c>
      <c r="CJ175" s="2">
        <f t="shared" si="57"/>
        <v>-121.15824268347865</v>
      </c>
      <c r="CK175" s="200">
        <f t="shared" ref="CK175" si="281">(CI175-xc)*COS(RADIANS(p)) + (CJ175-yc)*SIN(RADIANS(p))</f>
        <v>-38.093414308978069</v>
      </c>
      <c r="CL175" s="201">
        <f t="shared" ref="CL175:CL206" si="282">-(CI175-xc)*SIN(RADIANS(p)) +(CJ175-yc)*COS(RADIANS(p))</f>
        <v>-117.90824505005638</v>
      </c>
      <c r="CN175" s="126">
        <f t="shared" ref="CN175:CN206" si="283">+C175-yc</f>
        <v>-121.15824268347865</v>
      </c>
      <c r="CO175" s="50">
        <f t="shared" si="61"/>
        <v>2.3438814827852344E-3</v>
      </c>
      <c r="CP175" s="40">
        <f t="shared" si="44"/>
        <v>25.5</v>
      </c>
      <c r="CQ175" s="41">
        <f t="shared" si="62"/>
        <v>590822.76309096348</v>
      </c>
      <c r="CR175" s="41">
        <f t="shared" ref="CR175:CR205" si="284">+CQ175*COS(RADIANS(p))</f>
        <v>511667.52197088941</v>
      </c>
      <c r="CS175" s="41">
        <f t="shared" ref="CS175:CS205" si="285">+CQ175*SIN(RADIANS(p))</f>
        <v>295411.38154548168</v>
      </c>
      <c r="CT175" s="41">
        <f t="shared" si="65"/>
        <v>-60329819.564698733</v>
      </c>
      <c r="CU175" s="112">
        <f t="shared" si="66"/>
        <v>-11253228.148799632</v>
      </c>
    </row>
    <row r="176" spans="2:115" x14ac:dyDescent="0.25">
      <c r="B176" s="129">
        <v>33</v>
      </c>
      <c r="C176" s="114">
        <f>+$D$77-(B176-0.5)*$G$136</f>
        <v>-150.23041680900701</v>
      </c>
      <c r="D176" s="41">
        <f t="shared" si="207"/>
        <v>-1460.2067147554499</v>
      </c>
      <c r="E176" s="41">
        <f t="shared" si="207"/>
        <v>3702.5259770776674</v>
      </c>
      <c r="F176" s="41">
        <f t="shared" si="207"/>
        <v>952.76097536958844</v>
      </c>
      <c r="G176" s="41">
        <f t="shared" si="207"/>
        <v>801.60430984164464</v>
      </c>
      <c r="H176" s="41">
        <f t="shared" si="207"/>
        <v>939.79328524455059</v>
      </c>
      <c r="I176" s="41">
        <f t="shared" si="207"/>
        <v>-2581.1908803307419</v>
      </c>
      <c r="J176" s="41">
        <f t="shared" si="207"/>
        <v>-779.28983219928864</v>
      </c>
      <c r="K176" s="121">
        <f t="shared" si="207"/>
        <v>-882.11254756677329</v>
      </c>
      <c r="L176" s="126">
        <f t="shared" si="268"/>
        <v>-1060.2067147554499</v>
      </c>
      <c r="M176" s="41">
        <f t="shared" si="268"/>
        <v>970.47516950879401</v>
      </c>
      <c r="N176" s="41">
        <f t="shared" si="268"/>
        <v>-86.469509171737883</v>
      </c>
      <c r="O176" s="41">
        <f t="shared" si="268"/>
        <v>69.553502272767176</v>
      </c>
      <c r="P176" s="41">
        <f t="shared" si="268"/>
        <v>539.79328524455036</v>
      </c>
      <c r="Q176" s="41">
        <f t="shared" si="268"/>
        <v>-1761.5756380600806</v>
      </c>
      <c r="R176" s="41">
        <f t="shared" si="268"/>
        <v>-548.34972452343845</v>
      </c>
      <c r="S176" s="112">
        <f t="shared" si="268"/>
        <v>-662.4973052961102</v>
      </c>
      <c r="T176" s="123">
        <f t="shared" si="269"/>
        <v>-1060.2067147554496</v>
      </c>
      <c r="U176" s="41">
        <f t="shared" si="269"/>
        <v>2882.910734807007</v>
      </c>
      <c r="V176" s="41">
        <f t="shared" si="269"/>
        <v>721.82086769373836</v>
      </c>
      <c r="W176" s="41">
        <f t="shared" si="269"/>
        <v>581.98906757098132</v>
      </c>
      <c r="X176" s="41">
        <f t="shared" si="269"/>
        <v>539.79328524455047</v>
      </c>
      <c r="Y176" s="41">
        <f t="shared" si="269"/>
        <v>150.859927238132</v>
      </c>
      <c r="Z176" s="41">
        <f t="shared" si="269"/>
        <v>259.94065234203765</v>
      </c>
      <c r="AA176" s="41">
        <f t="shared" si="269"/>
        <v>-150.06173999789596</v>
      </c>
      <c r="AB176" s="53"/>
      <c r="AC176" s="126" t="str">
        <f t="shared" si="270"/>
        <v/>
      </c>
      <c r="AD176" s="41" t="str">
        <f t="shared" si="270"/>
        <v/>
      </c>
      <c r="AE176" s="41" t="str">
        <f t="shared" si="270"/>
        <v/>
      </c>
      <c r="AF176" s="41">
        <f t="shared" si="270"/>
        <v>801.60430984164464</v>
      </c>
      <c r="AG176" s="41" t="str">
        <f t="shared" si="270"/>
        <v/>
      </c>
      <c r="AH176" s="41" t="str">
        <f t="shared" si="270"/>
        <v/>
      </c>
      <c r="AI176" s="41">
        <f t="shared" si="270"/>
        <v>-779.28983219928864</v>
      </c>
      <c r="AJ176" s="112" t="str">
        <f t="shared" si="270"/>
        <v/>
      </c>
      <c r="AK176" s="126" t="str">
        <f t="shared" si="271"/>
        <v/>
      </c>
      <c r="AL176" s="41" t="str">
        <f t="shared" si="271"/>
        <v/>
      </c>
      <c r="AM176" s="41">
        <f t="shared" si="271"/>
        <v>-86.469509171737883</v>
      </c>
      <c r="AN176" s="41" t="str">
        <f t="shared" si="271"/>
        <v/>
      </c>
      <c r="AO176" s="41" t="str">
        <f t="shared" si="271"/>
        <v/>
      </c>
      <c r="AP176" s="41" t="str">
        <f t="shared" si="271"/>
        <v/>
      </c>
      <c r="AQ176" s="41">
        <f t="shared" si="271"/>
        <v>-548.34972452343845</v>
      </c>
      <c r="AR176" s="112" t="str">
        <f t="shared" si="271"/>
        <v/>
      </c>
      <c r="AS176" s="123" t="str">
        <f t="shared" si="272"/>
        <v/>
      </c>
      <c r="AT176" s="41" t="str">
        <f t="shared" si="272"/>
        <v/>
      </c>
      <c r="AU176" s="41" t="str">
        <f t="shared" si="272"/>
        <v/>
      </c>
      <c r="AV176" s="41" t="str">
        <f t="shared" si="272"/>
        <v/>
      </c>
      <c r="AW176" s="41">
        <f t="shared" si="272"/>
        <v>539.79328524455047</v>
      </c>
      <c r="AX176" s="41" t="str">
        <f t="shared" si="272"/>
        <v/>
      </c>
      <c r="AY176" s="41">
        <f t="shared" si="272"/>
        <v>259.94065234203765</v>
      </c>
      <c r="AZ176" s="41" t="str">
        <f t="shared" si="272"/>
        <v/>
      </c>
      <c r="BA176" s="53"/>
      <c r="BB176" s="147" cm="1">
        <f t="array" ref="BB176:BG176">IFERROR(_xlfn._xlws.SORT(_xlfn.UNIQUE(_xlfn._xlws.FILTER($AC176:$AZ176,ISNUMBER($AC176:$AZ176)),TRUE),,,TRUE),"")</f>
        <v>-779.28983219928864</v>
      </c>
      <c r="BC176" s="51">
        <v>-548.34972452343845</v>
      </c>
      <c r="BD176" s="51">
        <v>-86.469509171737883</v>
      </c>
      <c r="BE176" s="51">
        <v>259.94065234203765</v>
      </c>
      <c r="BF176" s="51">
        <v>539.79328524455047</v>
      </c>
      <c r="BG176" s="51">
        <v>801.60430984164464</v>
      </c>
      <c r="BH176" s="51"/>
      <c r="BI176" s="51"/>
      <c r="BJ176" s="51">
        <f t="shared" si="273"/>
        <v>-150.23041680900701</v>
      </c>
      <c r="BK176" s="51">
        <f t="shared" si="273"/>
        <v>-150.23041680900701</v>
      </c>
      <c r="BL176" s="51">
        <f t="shared" si="273"/>
        <v>-150.23041680900701</v>
      </c>
      <c r="BM176" s="51">
        <f t="shared" si="273"/>
        <v>-150.23041680900701</v>
      </c>
      <c r="BN176" s="51">
        <f t="shared" si="273"/>
        <v>-150.23041680900701</v>
      </c>
      <c r="BO176" s="51">
        <f t="shared" si="273"/>
        <v>-150.23041680900701</v>
      </c>
      <c r="BP176" s="51" t="str">
        <f t="shared" si="273"/>
        <v/>
      </c>
      <c r="BQ176" s="148" t="str">
        <f t="shared" si="273"/>
        <v/>
      </c>
      <c r="BR176" s="170">
        <f t="shared" si="53"/>
        <v>6</v>
      </c>
      <c r="BS176" s="172">
        <f t="shared" si="274"/>
        <v>230.94010767585019</v>
      </c>
      <c r="BT176" s="172" t="str">
        <f t="shared" si="274"/>
        <v>hole</v>
      </c>
      <c r="BU176" s="172">
        <f t="shared" si="274"/>
        <v>346.41016151377551</v>
      </c>
      <c r="BV176" s="172" t="str">
        <f t="shared" si="274"/>
        <v>hole</v>
      </c>
      <c r="BW176" s="172">
        <f t="shared" si="274"/>
        <v>261.81102459709416</v>
      </c>
      <c r="BX176" s="172">
        <f t="shared" si="274"/>
        <v>0</v>
      </c>
      <c r="BY176" s="173">
        <f t="shared" si="274"/>
        <v>0</v>
      </c>
      <c r="BZ176" s="123" cm="1">
        <f t="array" ref="BZ176">IF(ISEVEN(BR176),SUM(BS176:BY176),SUM(ABS(BS176:BY176)))</f>
        <v>839.16129378671985</v>
      </c>
      <c r="CA176" s="112">
        <f t="shared" si="39"/>
        <v>24396.24325237114</v>
      </c>
      <c r="CB176" s="126">
        <f t="shared" si="275"/>
        <v>-663.81977836136355</v>
      </c>
      <c r="CC176" s="41">
        <f t="shared" si="275"/>
        <v>0</v>
      </c>
      <c r="CD176" s="41">
        <f t="shared" si="275"/>
        <v>86.73557158514987</v>
      </c>
      <c r="CE176" s="41">
        <f t="shared" si="275"/>
        <v>0</v>
      </c>
      <c r="CF176" s="41">
        <f t="shared" si="275"/>
        <v>670.6987975430975</v>
      </c>
      <c r="CG176" s="41">
        <f t="shared" si="275"/>
        <v>0</v>
      </c>
      <c r="CH176" s="112">
        <f t="shared" si="275"/>
        <v>0</v>
      </c>
      <c r="CI176" s="196">
        <f t="shared" si="56"/>
        <v>62.371575092891597</v>
      </c>
      <c r="CJ176" s="2">
        <f t="shared" si="57"/>
        <v>-150.23041680900701</v>
      </c>
      <c r="CK176" s="200">
        <f t="shared" ref="CK176" si="286">(CI176-xc)*COS(RADIANS(p)) + (CJ176-yc)*SIN(RADIANS(p))</f>
        <v>-21.099839900010608</v>
      </c>
      <c r="CL176" s="201">
        <f t="shared" ref="CL176:CL193" si="287">-(CI176-xc)*SIN(RADIANS(p)) +(CJ176-yc)*COS(RADIANS(p))</f>
        <v>-161.28914492417061</v>
      </c>
      <c r="CN176" s="126">
        <f t="shared" ref="CN176:CN193" si="288">+C176-yc</f>
        <v>-150.23041680900701</v>
      </c>
      <c r="CO176" s="50">
        <f t="shared" si="61"/>
        <v>2.2778814827852344E-3</v>
      </c>
      <c r="CP176" s="40">
        <f t="shared" si="44"/>
        <v>25.5</v>
      </c>
      <c r="CQ176" s="41">
        <f t="shared" si="62"/>
        <v>622104.2029354641</v>
      </c>
      <c r="CR176" s="41">
        <f t="shared" ref="CR176:CR193" si="289">+CQ176*COS(RADIANS(p))</f>
        <v>538758.04354318173</v>
      </c>
      <c r="CS176" s="41">
        <f t="shared" ref="CS176:CS193" si="290">+CQ176*SIN(RADIANS(p))</f>
        <v>311052.10146773199</v>
      </c>
      <c r="CT176" s="41">
        <f t="shared" si="65"/>
        <v>-86895824.164098859</v>
      </c>
      <c r="CU176" s="112">
        <f t="shared" si="66"/>
        <v>-6563149.5415309994</v>
      </c>
    </row>
    <row r="177" spans="2:99" x14ac:dyDescent="0.25">
      <c r="B177" s="129">
        <v>34</v>
      </c>
      <c r="C177" s="114">
        <f>+$D$77-(B177-0.5)*$G$136</f>
        <v>-179.30259093453526</v>
      </c>
      <c r="D177" s="41">
        <f t="shared" si="207"/>
        <v>-1510.5611974273543</v>
      </c>
      <c r="E177" s="41">
        <f t="shared" si="207"/>
        <v>3811.0248080006277</v>
      </c>
      <c r="F177" s="41">
        <f t="shared" si="207"/>
        <v>969.54580292688979</v>
      </c>
      <c r="G177" s="41">
        <f t="shared" si="207"/>
        <v>793.81444426249232</v>
      </c>
      <c r="H177" s="41">
        <f t="shared" si="207"/>
        <v>889.4388025726463</v>
      </c>
      <c r="I177" s="41">
        <f t="shared" si="207"/>
        <v>-2472.6920494077813</v>
      </c>
      <c r="J177" s="41">
        <f t="shared" si="207"/>
        <v>-762.50500464198728</v>
      </c>
      <c r="K177" s="121">
        <f t="shared" si="207"/>
        <v>-889.90241314592561</v>
      </c>
      <c r="L177" s="126">
        <f t="shared" si="268"/>
        <v>-1110.5611974273543</v>
      </c>
      <c r="M177" s="41">
        <f t="shared" si="268"/>
        <v>1078.9740004317543</v>
      </c>
      <c r="N177" s="41">
        <f t="shared" si="268"/>
        <v>-69.684681614436471</v>
      </c>
      <c r="O177" s="41">
        <f t="shared" si="268"/>
        <v>61.763636693614885</v>
      </c>
      <c r="P177" s="41">
        <f t="shared" si="268"/>
        <v>489.43880257264618</v>
      </c>
      <c r="Q177" s="41">
        <f t="shared" si="268"/>
        <v>-1653.0768071371199</v>
      </c>
      <c r="R177" s="41">
        <f t="shared" si="268"/>
        <v>-531.56489696613721</v>
      </c>
      <c r="S177" s="112">
        <f t="shared" si="268"/>
        <v>-670.28717087526252</v>
      </c>
      <c r="T177" s="123">
        <f t="shared" si="269"/>
        <v>-1110.5611974273538</v>
      </c>
      <c r="U177" s="41">
        <f t="shared" si="269"/>
        <v>2991.4095657299672</v>
      </c>
      <c r="V177" s="41">
        <f t="shared" si="269"/>
        <v>738.60569525103972</v>
      </c>
      <c r="W177" s="41">
        <f t="shared" si="269"/>
        <v>574.199201991829</v>
      </c>
      <c r="X177" s="41">
        <f t="shared" si="269"/>
        <v>489.43880257264624</v>
      </c>
      <c r="Y177" s="41">
        <f t="shared" si="269"/>
        <v>259.35875816109257</v>
      </c>
      <c r="Z177" s="41">
        <f t="shared" si="269"/>
        <v>276.72547989933901</v>
      </c>
      <c r="AA177" s="41">
        <f t="shared" si="269"/>
        <v>-157.85160557704825</v>
      </c>
      <c r="AB177" s="53"/>
      <c r="AC177" s="126" t="str">
        <f t="shared" si="270"/>
        <v/>
      </c>
      <c r="AD177" s="41" t="str">
        <f t="shared" si="270"/>
        <v/>
      </c>
      <c r="AE177" s="41" t="str">
        <f t="shared" si="270"/>
        <v/>
      </c>
      <c r="AF177" s="41">
        <f t="shared" si="270"/>
        <v>793.81444426249232</v>
      </c>
      <c r="AG177" s="41" t="str">
        <f t="shared" si="270"/>
        <v/>
      </c>
      <c r="AH177" s="41" t="str">
        <f t="shared" si="270"/>
        <v/>
      </c>
      <c r="AI177" s="41">
        <f t="shared" si="270"/>
        <v>-762.50500464198728</v>
      </c>
      <c r="AJ177" s="112" t="str">
        <f t="shared" si="270"/>
        <v/>
      </c>
      <c r="AK177" s="126" t="str">
        <f t="shared" si="271"/>
        <v/>
      </c>
      <c r="AL177" s="41" t="str">
        <f t="shared" si="271"/>
        <v/>
      </c>
      <c r="AM177" s="41">
        <f t="shared" si="271"/>
        <v>-69.684681614436471</v>
      </c>
      <c r="AN177" s="41" t="str">
        <f t="shared" si="271"/>
        <v/>
      </c>
      <c r="AO177" s="41" t="str">
        <f t="shared" si="271"/>
        <v/>
      </c>
      <c r="AP177" s="41" t="str">
        <f t="shared" si="271"/>
        <v/>
      </c>
      <c r="AQ177" s="41">
        <f t="shared" si="271"/>
        <v>-531.56489696613721</v>
      </c>
      <c r="AR177" s="112" t="str">
        <f t="shared" si="271"/>
        <v/>
      </c>
      <c r="AS177" s="123" t="str">
        <f t="shared" si="272"/>
        <v/>
      </c>
      <c r="AT177" s="41" t="str">
        <f t="shared" si="272"/>
        <v/>
      </c>
      <c r="AU177" s="41" t="str">
        <f t="shared" si="272"/>
        <v/>
      </c>
      <c r="AV177" s="41" t="str">
        <f t="shared" si="272"/>
        <v/>
      </c>
      <c r="AW177" s="41">
        <f t="shared" si="272"/>
        <v>489.43880257264624</v>
      </c>
      <c r="AX177" s="41" t="str">
        <f t="shared" si="272"/>
        <v/>
      </c>
      <c r="AY177" s="41">
        <f t="shared" si="272"/>
        <v>276.72547989933901</v>
      </c>
      <c r="AZ177" s="41" t="str">
        <f t="shared" si="272"/>
        <v/>
      </c>
      <c r="BA177" s="53"/>
      <c r="BB177" s="147" cm="1">
        <f t="array" ref="BB177:BG177">IFERROR(_xlfn._xlws.SORT(_xlfn.UNIQUE(_xlfn._xlws.FILTER($AC177:$AZ177,ISNUMBER($AC177:$AZ177)),TRUE),,,TRUE),"")</f>
        <v>-762.50500464198728</v>
      </c>
      <c r="BC177" s="51">
        <v>-531.56489696613721</v>
      </c>
      <c r="BD177" s="51">
        <v>-69.684681614436471</v>
      </c>
      <c r="BE177" s="51">
        <v>276.72547989933901</v>
      </c>
      <c r="BF177" s="51">
        <v>489.43880257264624</v>
      </c>
      <c r="BG177" s="51">
        <v>793.81444426249232</v>
      </c>
      <c r="BH177" s="51"/>
      <c r="BI177" s="51"/>
      <c r="BJ177" s="51">
        <f t="shared" si="273"/>
        <v>-179.30259093453526</v>
      </c>
      <c r="BK177" s="51">
        <f t="shared" si="273"/>
        <v>-179.30259093453526</v>
      </c>
      <c r="BL177" s="51">
        <f t="shared" si="273"/>
        <v>-179.30259093453526</v>
      </c>
      <c r="BM177" s="51">
        <f t="shared" si="273"/>
        <v>-179.30259093453526</v>
      </c>
      <c r="BN177" s="51">
        <f t="shared" si="273"/>
        <v>-179.30259093453526</v>
      </c>
      <c r="BO177" s="51">
        <f t="shared" si="273"/>
        <v>-179.30259093453526</v>
      </c>
      <c r="BP177" s="51" t="str">
        <f t="shared" si="273"/>
        <v/>
      </c>
      <c r="BQ177" s="148" t="str">
        <f t="shared" si="273"/>
        <v/>
      </c>
      <c r="BR177" s="170">
        <f t="shared" si="53"/>
        <v>6</v>
      </c>
      <c r="BS177" s="172">
        <f t="shared" si="274"/>
        <v>230.94010767585007</v>
      </c>
      <c r="BT177" s="172" t="str">
        <f t="shared" si="274"/>
        <v>hole</v>
      </c>
      <c r="BU177" s="172">
        <f t="shared" si="274"/>
        <v>346.41016151377551</v>
      </c>
      <c r="BV177" s="172" t="str">
        <f t="shared" si="274"/>
        <v>hole</v>
      </c>
      <c r="BW177" s="172">
        <f t="shared" si="274"/>
        <v>304.37564168984608</v>
      </c>
      <c r="BX177" s="172">
        <f t="shared" si="274"/>
        <v>0</v>
      </c>
      <c r="BY177" s="173">
        <f t="shared" si="274"/>
        <v>0</v>
      </c>
      <c r="BZ177" s="123" cm="1">
        <f t="array" ref="BZ177">IF(ISEVEN(BR177),SUM(BS177:BY177),SUM(ABS(BS177:BY177)))</f>
        <v>881.72591087947171</v>
      </c>
      <c r="CA177" s="112">
        <f t="shared" si="39"/>
        <v>25633.689212078061</v>
      </c>
      <c r="CB177" s="126">
        <f t="shared" si="275"/>
        <v>-647.03495080406219</v>
      </c>
      <c r="CC177" s="41">
        <f t="shared" si="275"/>
        <v>0</v>
      </c>
      <c r="CD177" s="41">
        <f t="shared" si="275"/>
        <v>103.52039914245128</v>
      </c>
      <c r="CE177" s="41">
        <f t="shared" si="275"/>
        <v>0</v>
      </c>
      <c r="CF177" s="41">
        <f t="shared" si="275"/>
        <v>641.62662341756925</v>
      </c>
      <c r="CG177" s="41">
        <f t="shared" si="275"/>
        <v>0</v>
      </c>
      <c r="CH177" s="112">
        <f t="shared" si="275"/>
        <v>0</v>
      </c>
      <c r="CI177" s="196">
        <f t="shared" si="56"/>
        <v>92.692877908815973</v>
      </c>
      <c r="CJ177" s="2">
        <f t="shared" si="57"/>
        <v>-179.30259093453526</v>
      </c>
      <c r="CK177" s="200">
        <f t="shared" ref="CK177" si="291">(CI177-xc)*COS(RADIANS(p)) + (CJ177-yc)*SIN(RADIANS(p))</f>
        <v>-9.3769084483435847</v>
      </c>
      <c r="CL177" s="201">
        <f t="shared" ref="CL177:CL194" si="292">-(CI177-xc)*SIN(RADIANS(p)) +(CJ177-yc)*COS(RADIANS(p))</f>
        <v>-201.62703766808491</v>
      </c>
      <c r="CN177" s="126">
        <f t="shared" ref="CN177:CN194" si="293">+C177-yc</f>
        <v>-179.30259093453526</v>
      </c>
      <c r="CO177" s="50">
        <f t="shared" si="61"/>
        <v>2.2118814827852347E-3</v>
      </c>
      <c r="CP177" s="40">
        <f t="shared" si="44"/>
        <v>25.5</v>
      </c>
      <c r="CQ177" s="41">
        <f t="shared" si="62"/>
        <v>653659.07490799052</v>
      </c>
      <c r="CR177" s="41">
        <f t="shared" ref="CR177:CR194" si="294">+CQ177*COS(RADIANS(p))</f>
        <v>566085.36428455519</v>
      </c>
      <c r="CS177" s="41">
        <f t="shared" ref="CS177:CS194" si="295">+CQ177*SIN(RADIANS(p))</f>
        <v>326829.5374539952</v>
      </c>
      <c r="CT177" s="41">
        <f t="shared" si="65"/>
        <v>-114138115.06795357</v>
      </c>
      <c r="CU177" s="112">
        <f t="shared" si="66"/>
        <v>-3064650.6509205936</v>
      </c>
    </row>
    <row r="178" spans="2:99" x14ac:dyDescent="0.25">
      <c r="B178" s="129">
        <v>35</v>
      </c>
      <c r="C178" s="114">
        <f>+$D$77-(B178-0.5)*$G$136</f>
        <v>-208.37476506006362</v>
      </c>
      <c r="D178" s="41">
        <f t="shared" ref="D178:K193" si="296">IF(D$58-E$58=0,"",(-(E$57-D$57)*$C178-(D$57*E$58-E$57*D$58))/(D$58-E$58))</f>
        <v>-1560.9156800992587</v>
      </c>
      <c r="E178" s="41">
        <f t="shared" si="296"/>
        <v>3919.5236389235888</v>
      </c>
      <c r="F178" s="41">
        <f t="shared" si="296"/>
        <v>986.33063048419126</v>
      </c>
      <c r="G178" s="41">
        <f t="shared" si="296"/>
        <v>786.02457868334011</v>
      </c>
      <c r="H178" s="41">
        <f t="shared" si="296"/>
        <v>839.08431990074189</v>
      </c>
      <c r="I178" s="41">
        <f t="shared" si="296"/>
        <v>-2364.1932184848206</v>
      </c>
      <c r="J178" s="41">
        <f t="shared" si="296"/>
        <v>-745.72017708468582</v>
      </c>
      <c r="K178" s="121">
        <f t="shared" si="296"/>
        <v>-897.69227872507793</v>
      </c>
      <c r="L178" s="126">
        <f t="shared" si="268"/>
        <v>-1160.9156800992587</v>
      </c>
      <c r="M178" s="41">
        <f t="shared" si="268"/>
        <v>1187.4728313547155</v>
      </c>
      <c r="N178" s="41">
        <f t="shared" si="268"/>
        <v>-52.899854057134995</v>
      </c>
      <c r="O178" s="41">
        <f t="shared" si="268"/>
        <v>53.973771114462586</v>
      </c>
      <c r="P178" s="41">
        <f t="shared" si="268"/>
        <v>439.08431990074178</v>
      </c>
      <c r="Q178" s="41">
        <f t="shared" si="268"/>
        <v>-1544.5779762141588</v>
      </c>
      <c r="R178" s="41">
        <f t="shared" si="268"/>
        <v>-514.78006940883574</v>
      </c>
      <c r="S178" s="112">
        <f t="shared" si="268"/>
        <v>-678.07703645441472</v>
      </c>
      <c r="T178" s="123">
        <f t="shared" si="269"/>
        <v>-1160.9156800992582</v>
      </c>
      <c r="U178" s="41">
        <f t="shared" si="269"/>
        <v>3099.9083966529283</v>
      </c>
      <c r="V178" s="41">
        <f t="shared" si="269"/>
        <v>755.39052280834119</v>
      </c>
      <c r="W178" s="41">
        <f t="shared" si="269"/>
        <v>566.40933641267668</v>
      </c>
      <c r="X178" s="41">
        <f t="shared" si="269"/>
        <v>439.08431990074183</v>
      </c>
      <c r="Y178" s="41">
        <f t="shared" si="269"/>
        <v>367.85758908405364</v>
      </c>
      <c r="Z178" s="41">
        <f t="shared" si="269"/>
        <v>293.51030745664053</v>
      </c>
      <c r="AA178" s="41">
        <f t="shared" si="269"/>
        <v>-165.64147115620051</v>
      </c>
      <c r="AB178" s="53"/>
      <c r="AC178" s="126" t="str">
        <f t="shared" si="270"/>
        <v/>
      </c>
      <c r="AD178" s="41" t="str">
        <f t="shared" si="270"/>
        <v/>
      </c>
      <c r="AE178" s="41" t="str">
        <f t="shared" si="270"/>
        <v/>
      </c>
      <c r="AF178" s="41">
        <f t="shared" si="270"/>
        <v>786.02457868334011</v>
      </c>
      <c r="AG178" s="41" t="str">
        <f t="shared" si="270"/>
        <v/>
      </c>
      <c r="AH178" s="41" t="str">
        <f t="shared" si="270"/>
        <v/>
      </c>
      <c r="AI178" s="41">
        <f t="shared" si="270"/>
        <v>-745.72017708468582</v>
      </c>
      <c r="AJ178" s="112" t="str">
        <f t="shared" si="270"/>
        <v/>
      </c>
      <c r="AK178" s="126" t="str">
        <f t="shared" si="271"/>
        <v/>
      </c>
      <c r="AL178" s="41" t="str">
        <f t="shared" si="271"/>
        <v/>
      </c>
      <c r="AM178" s="41">
        <f t="shared" si="271"/>
        <v>-52.899854057134995</v>
      </c>
      <c r="AN178" s="41" t="str">
        <f t="shared" si="271"/>
        <v/>
      </c>
      <c r="AO178" s="41" t="str">
        <f t="shared" si="271"/>
        <v/>
      </c>
      <c r="AP178" s="41" t="str">
        <f t="shared" si="271"/>
        <v/>
      </c>
      <c r="AQ178" s="41">
        <f t="shared" si="271"/>
        <v>-514.78006940883574</v>
      </c>
      <c r="AR178" s="112" t="str">
        <f t="shared" si="271"/>
        <v/>
      </c>
      <c r="AS178" s="123" t="str">
        <f t="shared" si="272"/>
        <v/>
      </c>
      <c r="AT178" s="41" t="str">
        <f t="shared" si="272"/>
        <v/>
      </c>
      <c r="AU178" s="41" t="str">
        <f t="shared" si="272"/>
        <v/>
      </c>
      <c r="AV178" s="41" t="str">
        <f t="shared" si="272"/>
        <v/>
      </c>
      <c r="AW178" s="41">
        <f t="shared" si="272"/>
        <v>439.08431990074183</v>
      </c>
      <c r="AX178" s="41">
        <f t="shared" si="272"/>
        <v>367.85758908405364</v>
      </c>
      <c r="AY178" s="41" t="str">
        <f t="shared" si="272"/>
        <v/>
      </c>
      <c r="AZ178" s="41" t="str">
        <f t="shared" si="272"/>
        <v/>
      </c>
      <c r="BA178" s="53"/>
      <c r="BB178" s="147" cm="1">
        <f t="array" ref="BB178:BG178">IFERROR(_xlfn._xlws.SORT(_xlfn.UNIQUE(_xlfn._xlws.FILTER($AC178:$AZ178,ISNUMBER($AC178:$AZ178)),TRUE),,,TRUE),"")</f>
        <v>-745.72017708468582</v>
      </c>
      <c r="BC178" s="51">
        <v>-514.78006940883574</v>
      </c>
      <c r="BD178" s="51">
        <v>-52.899854057134995</v>
      </c>
      <c r="BE178" s="51">
        <v>367.85758908405364</v>
      </c>
      <c r="BF178" s="51">
        <v>439.08431990074183</v>
      </c>
      <c r="BG178" s="51">
        <v>786.02457868334011</v>
      </c>
      <c r="BH178" s="51"/>
      <c r="BI178" s="51"/>
      <c r="BJ178" s="51">
        <f t="shared" si="273"/>
        <v>-208.37476506006362</v>
      </c>
      <c r="BK178" s="51">
        <f t="shared" si="273"/>
        <v>-208.37476506006362</v>
      </c>
      <c r="BL178" s="51">
        <f t="shared" si="273"/>
        <v>-208.37476506006362</v>
      </c>
      <c r="BM178" s="51">
        <f t="shared" si="273"/>
        <v>-208.37476506006362</v>
      </c>
      <c r="BN178" s="51">
        <f t="shared" si="273"/>
        <v>-208.37476506006362</v>
      </c>
      <c r="BO178" s="51">
        <f t="shared" si="273"/>
        <v>-208.37476506006362</v>
      </c>
      <c r="BP178" s="51" t="str">
        <f t="shared" si="273"/>
        <v/>
      </c>
      <c r="BQ178" s="148" t="str">
        <f t="shared" si="273"/>
        <v/>
      </c>
      <c r="BR178" s="170">
        <f t="shared" si="53"/>
        <v>6</v>
      </c>
      <c r="BS178" s="172">
        <f t="shared" si="274"/>
        <v>230.94010767585007</v>
      </c>
      <c r="BT178" s="172" t="str">
        <f t="shared" si="274"/>
        <v>hole</v>
      </c>
      <c r="BU178" s="172">
        <f t="shared" si="274"/>
        <v>420.75744314118862</v>
      </c>
      <c r="BV178" s="172" t="str">
        <f t="shared" si="274"/>
        <v>hole</v>
      </c>
      <c r="BW178" s="172">
        <f t="shared" si="274"/>
        <v>346.94025878259828</v>
      </c>
      <c r="BX178" s="172">
        <f t="shared" si="274"/>
        <v>0</v>
      </c>
      <c r="BY178" s="173">
        <f t="shared" si="274"/>
        <v>0</v>
      </c>
      <c r="BZ178" s="123" cm="1">
        <f t="array" ref="BZ178">IF(ISEVEN(BR178),SUM(BS178:BY178),SUM(ABS(BS178:BY178)))</f>
        <v>998.63780959963697</v>
      </c>
      <c r="CA178" s="112">
        <f t="shared" si="39"/>
        <v>29032.572289016836</v>
      </c>
      <c r="CB178" s="126">
        <f t="shared" si="275"/>
        <v>-630.25012324676072</v>
      </c>
      <c r="CC178" s="41">
        <f t="shared" si="275"/>
        <v>0</v>
      </c>
      <c r="CD178" s="41">
        <f t="shared" si="275"/>
        <v>157.47886751345931</v>
      </c>
      <c r="CE178" s="41">
        <f t="shared" si="275"/>
        <v>0</v>
      </c>
      <c r="CF178" s="41">
        <f t="shared" si="275"/>
        <v>612.554449292041</v>
      </c>
      <c r="CG178" s="41">
        <f t="shared" si="275"/>
        <v>0</v>
      </c>
      <c r="CH178" s="112">
        <f t="shared" si="275"/>
        <v>0</v>
      </c>
      <c r="CI178" s="196">
        <f t="shared" si="56"/>
        <v>133.41190589172095</v>
      </c>
      <c r="CJ178" s="2">
        <f t="shared" si="57"/>
        <v>-208.37476506006362</v>
      </c>
      <c r="CK178" s="200">
        <f t="shared" ref="CK178" si="297">(CI178-xc)*COS(RADIANS(p)) + (CJ178-yc)*SIN(RADIANS(p))</f>
        <v>11.350717139497377</v>
      </c>
      <c r="CL178" s="201">
        <f t="shared" ref="CL178:CL195" si="298">-(CI178-xc)*SIN(RADIANS(p)) +(CJ178-yc)*COS(RADIANS(p))</f>
        <v>-247.16379299548959</v>
      </c>
      <c r="CN178" s="126">
        <f t="shared" ref="CN178:CN195" si="299">+C178-yc</f>
        <v>-208.37476506006362</v>
      </c>
      <c r="CO178" s="50">
        <f t="shared" si="61"/>
        <v>2.1458814827852346E-3</v>
      </c>
      <c r="CP178" s="40">
        <f t="shared" si="44"/>
        <v>25.5</v>
      </c>
      <c r="CQ178" s="41">
        <f t="shared" si="62"/>
        <v>740330.59336992935</v>
      </c>
      <c r="CR178" s="41">
        <f t="shared" ref="CR178:CR195" si="300">+CQ178*COS(RADIANS(p))</f>
        <v>641145.10105716612</v>
      </c>
      <c r="CS178" s="41">
        <f t="shared" ref="CS178:CS195" si="301">+CQ178*SIN(RADIANS(p))</f>
        <v>370165.29668496462</v>
      </c>
      <c r="CT178" s="41">
        <f t="shared" si="65"/>
        <v>-158467855.03776565</v>
      </c>
      <c r="CU178" s="112">
        <f t="shared" si="66"/>
        <v>4201641.5775291594</v>
      </c>
    </row>
    <row r="179" spans="2:99" x14ac:dyDescent="0.25">
      <c r="B179" s="129">
        <v>36</v>
      </c>
      <c r="C179" s="114">
        <f>+$D$77-(B179-0.5)*$G$136</f>
        <v>-237.44693918559187</v>
      </c>
      <c r="D179" s="41">
        <f t="shared" si="296"/>
        <v>-1611.2701627711629</v>
      </c>
      <c r="E179" s="41">
        <f t="shared" si="296"/>
        <v>4028.0224698465499</v>
      </c>
      <c r="F179" s="41">
        <f t="shared" si="296"/>
        <v>1003.1154580414926</v>
      </c>
      <c r="G179" s="41">
        <f t="shared" si="296"/>
        <v>778.23471310418779</v>
      </c>
      <c r="H179" s="41">
        <f t="shared" si="296"/>
        <v>788.7298372288376</v>
      </c>
      <c r="I179" s="41">
        <f t="shared" si="296"/>
        <v>-2255.6943875618599</v>
      </c>
      <c r="J179" s="41">
        <f t="shared" si="296"/>
        <v>-728.93534952738435</v>
      </c>
      <c r="K179" s="121">
        <f t="shared" si="296"/>
        <v>-905.48214430423025</v>
      </c>
      <c r="L179" s="126">
        <f t="shared" si="268"/>
        <v>-1211.2701627711629</v>
      </c>
      <c r="M179" s="41">
        <f t="shared" si="268"/>
        <v>1295.9716622776759</v>
      </c>
      <c r="N179" s="41">
        <f t="shared" si="268"/>
        <v>-36.115026499833597</v>
      </c>
      <c r="O179" s="41">
        <f t="shared" si="268"/>
        <v>46.183905535310316</v>
      </c>
      <c r="P179" s="41">
        <f t="shared" si="268"/>
        <v>388.72983722883748</v>
      </c>
      <c r="Q179" s="41">
        <f t="shared" si="268"/>
        <v>-1436.0791452911983</v>
      </c>
      <c r="R179" s="41">
        <f t="shared" si="268"/>
        <v>-497.99524185153427</v>
      </c>
      <c r="S179" s="112">
        <f t="shared" si="268"/>
        <v>-685.86690203356704</v>
      </c>
      <c r="T179" s="123">
        <f t="shared" si="269"/>
        <v>-1211.2701627711626</v>
      </c>
      <c r="U179" s="41">
        <f t="shared" si="269"/>
        <v>3208.4072275758886</v>
      </c>
      <c r="V179" s="41">
        <f t="shared" si="269"/>
        <v>772.17535036564254</v>
      </c>
      <c r="W179" s="41">
        <f t="shared" si="269"/>
        <v>558.61947083352447</v>
      </c>
      <c r="X179" s="41">
        <f t="shared" si="269"/>
        <v>388.72983722883754</v>
      </c>
      <c r="Y179" s="41">
        <f t="shared" si="269"/>
        <v>476.35642000701421</v>
      </c>
      <c r="Z179" s="41">
        <f t="shared" si="269"/>
        <v>310.29513501394194</v>
      </c>
      <c r="AA179" s="41">
        <f t="shared" si="269"/>
        <v>-173.4313367353528</v>
      </c>
      <c r="AB179" s="53"/>
      <c r="AC179" s="126" t="str">
        <f t="shared" si="270"/>
        <v/>
      </c>
      <c r="AD179" s="41" t="str">
        <f t="shared" si="270"/>
        <v/>
      </c>
      <c r="AE179" s="41" t="str">
        <f t="shared" si="270"/>
        <v/>
      </c>
      <c r="AF179" s="41">
        <f t="shared" si="270"/>
        <v>778.23471310418779</v>
      </c>
      <c r="AG179" s="41" t="str">
        <f t="shared" si="270"/>
        <v/>
      </c>
      <c r="AH179" s="41" t="str">
        <f t="shared" si="270"/>
        <v/>
      </c>
      <c r="AI179" s="41">
        <f t="shared" si="270"/>
        <v>-728.93534952738435</v>
      </c>
      <c r="AJ179" s="112" t="str">
        <f t="shared" si="270"/>
        <v/>
      </c>
      <c r="AK179" s="126" t="str">
        <f t="shared" si="271"/>
        <v/>
      </c>
      <c r="AL179" s="41" t="str">
        <f t="shared" si="271"/>
        <v/>
      </c>
      <c r="AM179" s="41">
        <f t="shared" si="271"/>
        <v>-36.115026499833597</v>
      </c>
      <c r="AN179" s="41" t="str">
        <f t="shared" si="271"/>
        <v/>
      </c>
      <c r="AO179" s="41" t="str">
        <f t="shared" si="271"/>
        <v/>
      </c>
      <c r="AP179" s="41" t="str">
        <f t="shared" si="271"/>
        <v/>
      </c>
      <c r="AQ179" s="41">
        <f t="shared" si="271"/>
        <v>-497.99524185153427</v>
      </c>
      <c r="AR179" s="112" t="str">
        <f t="shared" si="271"/>
        <v/>
      </c>
      <c r="AS179" s="123" t="str">
        <f t="shared" si="272"/>
        <v/>
      </c>
      <c r="AT179" s="41" t="str">
        <f t="shared" si="272"/>
        <v/>
      </c>
      <c r="AU179" s="41" t="str">
        <f t="shared" si="272"/>
        <v/>
      </c>
      <c r="AV179" s="41" t="str">
        <f t="shared" si="272"/>
        <v/>
      </c>
      <c r="AW179" s="41" t="str">
        <f t="shared" si="272"/>
        <v/>
      </c>
      <c r="AX179" s="41" t="str">
        <f t="shared" si="272"/>
        <v/>
      </c>
      <c r="AY179" s="41" t="str">
        <f t="shared" si="272"/>
        <v/>
      </c>
      <c r="AZ179" s="41" t="str">
        <f t="shared" si="272"/>
        <v/>
      </c>
      <c r="BA179" s="53"/>
      <c r="BB179" s="147" cm="1">
        <f t="array" ref="BB179:BE179">IFERROR(_xlfn._xlws.SORT(_xlfn.UNIQUE(_xlfn._xlws.FILTER($AC179:$AZ179,ISNUMBER($AC179:$AZ179)),TRUE),,,TRUE),"")</f>
        <v>-728.93534952738435</v>
      </c>
      <c r="BC179" s="51">
        <v>-497.99524185153427</v>
      </c>
      <c r="BD179" s="51">
        <v>-36.115026499833597</v>
      </c>
      <c r="BE179" s="51">
        <v>778.23471310418779</v>
      </c>
      <c r="BF179" s="51"/>
      <c r="BG179" s="51"/>
      <c r="BH179" s="51"/>
      <c r="BI179" s="51"/>
      <c r="BJ179" s="51">
        <f t="shared" si="273"/>
        <v>-237.44693918559187</v>
      </c>
      <c r="BK179" s="51">
        <f t="shared" si="273"/>
        <v>-237.44693918559187</v>
      </c>
      <c r="BL179" s="51">
        <f t="shared" si="273"/>
        <v>-237.44693918559187</v>
      </c>
      <c r="BM179" s="51">
        <f t="shared" si="273"/>
        <v>-237.44693918559187</v>
      </c>
      <c r="BN179" s="51" t="str">
        <f t="shared" si="273"/>
        <v/>
      </c>
      <c r="BO179" s="51" t="str">
        <f t="shared" si="273"/>
        <v/>
      </c>
      <c r="BP179" s="51" t="str">
        <f t="shared" si="273"/>
        <v/>
      </c>
      <c r="BQ179" s="148" t="str">
        <f t="shared" si="273"/>
        <v/>
      </c>
      <c r="BR179" s="170">
        <f t="shared" si="53"/>
        <v>4</v>
      </c>
      <c r="BS179" s="172">
        <f t="shared" si="274"/>
        <v>230.94010767585007</v>
      </c>
      <c r="BT179" s="172" t="str">
        <f t="shared" si="274"/>
        <v>hole</v>
      </c>
      <c r="BU179" s="172">
        <f t="shared" si="274"/>
        <v>814.34973960402135</v>
      </c>
      <c r="BV179" s="172">
        <f t="shared" si="274"/>
        <v>0</v>
      </c>
      <c r="BW179" s="172">
        <f t="shared" si="274"/>
        <v>0</v>
      </c>
      <c r="BX179" s="172">
        <f t="shared" si="274"/>
        <v>0</v>
      </c>
      <c r="BY179" s="173">
        <f t="shared" si="274"/>
        <v>0</v>
      </c>
      <c r="BZ179" s="123" cm="1">
        <f t="array" ref="BZ179">IF(ISEVEN(BR179),SUM(BS179:BY179),SUM(ABS(BS179:BY179)))</f>
        <v>1045.2898472798715</v>
      </c>
      <c r="CA179" s="112">
        <f t="shared" si="39"/>
        <v>30388.848451767324</v>
      </c>
      <c r="CB179" s="126">
        <f t="shared" si="275"/>
        <v>-613.46529568945925</v>
      </c>
      <c r="CC179" s="41">
        <f t="shared" si="275"/>
        <v>0</v>
      </c>
      <c r="CD179" s="41">
        <f t="shared" si="275"/>
        <v>371.05984330217706</v>
      </c>
      <c r="CE179" s="41">
        <f t="shared" si="275"/>
        <v>0</v>
      </c>
      <c r="CF179" s="41">
        <f t="shared" si="275"/>
        <v>0</v>
      </c>
      <c r="CG179" s="41">
        <f t="shared" si="275"/>
        <v>0</v>
      </c>
      <c r="CH179" s="112">
        <f t="shared" si="275"/>
        <v>0</v>
      </c>
      <c r="CI179" s="196">
        <f t="shared" si="56"/>
        <v>153.54472804493159</v>
      </c>
      <c r="CJ179" s="2">
        <f t="shared" si="57"/>
        <v>-237.44693918559187</v>
      </c>
      <c r="CK179" s="200">
        <f t="shared" ref="CK179" si="302">(CI179-xc)*COS(RADIANS(p)) + (CJ179-yc)*SIN(RADIANS(p))</f>
        <v>14.25016551128779</v>
      </c>
      <c r="CL179" s="201">
        <f t="shared" ref="CL179:CL196" si="303">-(CI179-xc)*SIN(RADIANS(p)) +(CJ179-yc)*COS(RADIANS(p))</f>
        <v>-282.40744540804701</v>
      </c>
      <c r="CN179" s="126">
        <f t="shared" ref="CN179:CN196" si="304">+C179-yc</f>
        <v>-237.44693918559187</v>
      </c>
      <c r="CO179" s="50">
        <f t="shared" si="61"/>
        <v>2.079881482785235E-3</v>
      </c>
      <c r="CP179" s="40">
        <f t="shared" si="44"/>
        <v>25.5</v>
      </c>
      <c r="CQ179" s="41">
        <f t="shared" si="62"/>
        <v>774915.63552006672</v>
      </c>
      <c r="CR179" s="41">
        <f t="shared" ref="CR179:CR196" si="305">+CQ179*COS(RADIANS(p))</f>
        <v>671096.62615014066</v>
      </c>
      <c r="CS179" s="41">
        <f t="shared" ref="CS179:CS196" si="306">+CQ179*SIN(RADIANS(p))</f>
        <v>387457.8177600333</v>
      </c>
      <c r="CT179" s="41">
        <f t="shared" si="65"/>
        <v>-189522683.81302038</v>
      </c>
      <c r="CU179" s="112">
        <f t="shared" si="66"/>
        <v>5521338.0317228567</v>
      </c>
    </row>
    <row r="180" spans="2:99" x14ac:dyDescent="0.25">
      <c r="B180" s="129">
        <v>37</v>
      </c>
      <c r="C180" s="114">
        <f>+$D$77-(B180-0.5)*$G$136</f>
        <v>-266.51911331112024</v>
      </c>
      <c r="D180" s="41">
        <f t="shared" si="296"/>
        <v>-1661.6246454430673</v>
      </c>
      <c r="E180" s="41">
        <f t="shared" si="296"/>
        <v>4136.5213007695111</v>
      </c>
      <c r="F180" s="41">
        <f t="shared" si="296"/>
        <v>1019.9002855987942</v>
      </c>
      <c r="G180" s="41">
        <f t="shared" si="296"/>
        <v>770.44484752503547</v>
      </c>
      <c r="H180" s="41">
        <f t="shared" si="296"/>
        <v>738.37535455693319</v>
      </c>
      <c r="I180" s="41">
        <f t="shared" si="296"/>
        <v>-2147.1955566388988</v>
      </c>
      <c r="J180" s="41">
        <f t="shared" si="296"/>
        <v>-712.15052197008288</v>
      </c>
      <c r="K180" s="121">
        <f t="shared" si="296"/>
        <v>-913.27200988338245</v>
      </c>
      <c r="L180" s="126">
        <f t="shared" si="268"/>
        <v>-1261.6246454430673</v>
      </c>
      <c r="M180" s="41">
        <f t="shared" si="268"/>
        <v>1404.4704932006371</v>
      </c>
      <c r="N180" s="41">
        <f t="shared" si="268"/>
        <v>-19.330198942532132</v>
      </c>
      <c r="O180" s="41">
        <f t="shared" si="268"/>
        <v>38.394039956158004</v>
      </c>
      <c r="P180" s="41">
        <f t="shared" si="268"/>
        <v>338.37535455693308</v>
      </c>
      <c r="Q180" s="41">
        <f t="shared" si="268"/>
        <v>-1327.5803143682372</v>
      </c>
      <c r="R180" s="41">
        <f t="shared" si="268"/>
        <v>-481.21041429423281</v>
      </c>
      <c r="S180" s="112">
        <f t="shared" si="268"/>
        <v>-693.65676761271936</v>
      </c>
      <c r="T180" s="123">
        <f t="shared" si="269"/>
        <v>-1261.6246454430668</v>
      </c>
      <c r="U180" s="41">
        <f t="shared" si="269"/>
        <v>3316.9060584988497</v>
      </c>
      <c r="V180" s="41">
        <f t="shared" si="269"/>
        <v>788.96017792294401</v>
      </c>
      <c r="W180" s="41">
        <f t="shared" si="269"/>
        <v>550.82960525437215</v>
      </c>
      <c r="X180" s="41">
        <f t="shared" si="269"/>
        <v>338.37535455693313</v>
      </c>
      <c r="Y180" s="41">
        <f t="shared" si="269"/>
        <v>584.85525092997511</v>
      </c>
      <c r="Z180" s="41">
        <f t="shared" si="269"/>
        <v>327.07996257124341</v>
      </c>
      <c r="AA180" s="41">
        <f t="shared" si="269"/>
        <v>-181.22120231450512</v>
      </c>
      <c r="AB180" s="53"/>
      <c r="AC180" s="126" t="str">
        <f t="shared" si="270"/>
        <v/>
      </c>
      <c r="AD180" s="41" t="str">
        <f t="shared" si="270"/>
        <v/>
      </c>
      <c r="AE180" s="41" t="str">
        <f t="shared" si="270"/>
        <v/>
      </c>
      <c r="AF180" s="41" t="str">
        <f t="shared" si="270"/>
        <v/>
      </c>
      <c r="AG180" s="41">
        <f t="shared" si="270"/>
        <v>738.37535455693319</v>
      </c>
      <c r="AH180" s="41" t="str">
        <f t="shared" si="270"/>
        <v/>
      </c>
      <c r="AI180" s="41">
        <f t="shared" si="270"/>
        <v>-712.15052197008288</v>
      </c>
      <c r="AJ180" s="112" t="str">
        <f t="shared" si="270"/>
        <v/>
      </c>
      <c r="AK180" s="126" t="str">
        <f t="shared" si="271"/>
        <v/>
      </c>
      <c r="AL180" s="41" t="str">
        <f t="shared" si="271"/>
        <v/>
      </c>
      <c r="AM180" s="41">
        <f t="shared" si="271"/>
        <v>-19.330198942532132</v>
      </c>
      <c r="AN180" s="41" t="str">
        <f t="shared" si="271"/>
        <v/>
      </c>
      <c r="AO180" s="41" t="str">
        <f t="shared" si="271"/>
        <v/>
      </c>
      <c r="AP180" s="41" t="str">
        <f t="shared" si="271"/>
        <v/>
      </c>
      <c r="AQ180" s="41">
        <f t="shared" si="271"/>
        <v>-481.21041429423281</v>
      </c>
      <c r="AR180" s="112" t="str">
        <f t="shared" si="271"/>
        <v/>
      </c>
      <c r="AS180" s="123" t="str">
        <f t="shared" si="272"/>
        <v/>
      </c>
      <c r="AT180" s="41" t="str">
        <f t="shared" si="272"/>
        <v/>
      </c>
      <c r="AU180" s="41" t="str">
        <f t="shared" si="272"/>
        <v/>
      </c>
      <c r="AV180" s="41" t="str">
        <f t="shared" si="272"/>
        <v/>
      </c>
      <c r="AW180" s="41" t="str">
        <f t="shared" si="272"/>
        <v/>
      </c>
      <c r="AX180" s="41" t="str">
        <f t="shared" si="272"/>
        <v/>
      </c>
      <c r="AY180" s="41" t="str">
        <f t="shared" si="272"/>
        <v/>
      </c>
      <c r="AZ180" s="41" t="str">
        <f t="shared" si="272"/>
        <v/>
      </c>
      <c r="BA180" s="53"/>
      <c r="BB180" s="147" cm="1">
        <f t="array" ref="BB180:BE180">IFERROR(_xlfn._xlws.SORT(_xlfn.UNIQUE(_xlfn._xlws.FILTER($AC180:$AZ180,ISNUMBER($AC180:$AZ180)),TRUE),,,TRUE),"")</f>
        <v>-712.15052197008288</v>
      </c>
      <c r="BC180" s="51">
        <v>-481.21041429423281</v>
      </c>
      <c r="BD180" s="51">
        <v>-19.330198942532132</v>
      </c>
      <c r="BE180" s="51">
        <v>738.37535455693319</v>
      </c>
      <c r="BF180" s="51"/>
      <c r="BG180" s="51"/>
      <c r="BH180" s="51"/>
      <c r="BI180" s="51"/>
      <c r="BJ180" s="51">
        <f t="shared" si="273"/>
        <v>-266.51911331112024</v>
      </c>
      <c r="BK180" s="51">
        <f t="shared" si="273"/>
        <v>-266.51911331112024</v>
      </c>
      <c r="BL180" s="51">
        <f t="shared" si="273"/>
        <v>-266.51911331112024</v>
      </c>
      <c r="BM180" s="51">
        <f t="shared" si="273"/>
        <v>-266.51911331112024</v>
      </c>
      <c r="BN180" s="51" t="str">
        <f t="shared" si="273"/>
        <v/>
      </c>
      <c r="BO180" s="51" t="str">
        <f t="shared" si="273"/>
        <v/>
      </c>
      <c r="BP180" s="51" t="str">
        <f t="shared" si="273"/>
        <v/>
      </c>
      <c r="BQ180" s="148" t="str">
        <f t="shared" si="273"/>
        <v/>
      </c>
      <c r="BR180" s="170">
        <f t="shared" si="53"/>
        <v>4</v>
      </c>
      <c r="BS180" s="172">
        <f t="shared" si="274"/>
        <v>230.94010767585007</v>
      </c>
      <c r="BT180" s="172" t="str">
        <f t="shared" si="274"/>
        <v>hole</v>
      </c>
      <c r="BU180" s="172">
        <f t="shared" si="274"/>
        <v>757.70555349946528</v>
      </c>
      <c r="BV180" s="172">
        <f t="shared" si="274"/>
        <v>0</v>
      </c>
      <c r="BW180" s="172">
        <f t="shared" si="274"/>
        <v>0</v>
      </c>
      <c r="BX180" s="172">
        <f t="shared" si="274"/>
        <v>0</v>
      </c>
      <c r="BY180" s="173">
        <f t="shared" si="274"/>
        <v>0</v>
      </c>
      <c r="BZ180" s="123" cm="1">
        <f t="array" ref="BZ180">IF(ISEVEN(BR180),SUM(BS180:BY180),SUM(ABS(BS180:BY180)))</f>
        <v>988.64566117531535</v>
      </c>
      <c r="CA180" s="112">
        <f t="shared" si="39"/>
        <v>28742.078810136834</v>
      </c>
      <c r="CB180" s="126">
        <f t="shared" si="275"/>
        <v>-596.68046813215778</v>
      </c>
      <c r="CC180" s="41">
        <f t="shared" si="275"/>
        <v>0</v>
      </c>
      <c r="CD180" s="41">
        <f t="shared" si="275"/>
        <v>359.52257780720049</v>
      </c>
      <c r="CE180" s="41">
        <f t="shared" si="275"/>
        <v>0</v>
      </c>
      <c r="CF180" s="41">
        <f t="shared" si="275"/>
        <v>0</v>
      </c>
      <c r="CG180" s="41">
        <f t="shared" si="275"/>
        <v>0</v>
      </c>
      <c r="CH180" s="112">
        <f t="shared" si="275"/>
        <v>0</v>
      </c>
      <c r="CI180" s="196">
        <f t="shared" si="56"/>
        <v>136.16081832029727</v>
      </c>
      <c r="CJ180" s="2">
        <f t="shared" si="57"/>
        <v>-266.51911331112024</v>
      </c>
      <c r="CK180" s="200">
        <f t="shared" ref="CK180" si="307">(CI180-xc)*COS(RADIANS(p)) + (CJ180-yc)*SIN(RADIANS(p))</f>
        <v>-15.340828990105052</v>
      </c>
      <c r="CL180" s="201">
        <f t="shared" ref="CL180:CL197" si="308">-(CI180-xc)*SIN(RADIANS(p)) +(CJ180-yc)*COS(RADIANS(p))</f>
        <v>-298.8927318816821</v>
      </c>
      <c r="CN180" s="126">
        <f t="shared" ref="CN180:CN197" si="309">+C180-yc</f>
        <v>-266.51911331112024</v>
      </c>
      <c r="CO180" s="50">
        <f t="shared" si="61"/>
        <v>2.0138814827852349E-3</v>
      </c>
      <c r="CP180" s="40">
        <f t="shared" si="44"/>
        <v>25.5</v>
      </c>
      <c r="CQ180" s="41">
        <f t="shared" si="62"/>
        <v>732923.00965848926</v>
      </c>
      <c r="CR180" s="41">
        <f t="shared" ref="CR180:CR197" si="310">+CQ180*COS(RADIANS(p))</f>
        <v>634729.94538239925</v>
      </c>
      <c r="CS180" s="41">
        <f t="shared" ref="CS180:CS197" si="311">+CQ180*SIN(RADIANS(p))</f>
        <v>366461.50482924457</v>
      </c>
      <c r="CT180" s="41">
        <f t="shared" si="65"/>
        <v>-189716167.38245618</v>
      </c>
      <c r="CU180" s="112">
        <f t="shared" si="66"/>
        <v>-5621823.2770419978</v>
      </c>
    </row>
    <row r="181" spans="2:99" x14ac:dyDescent="0.25">
      <c r="B181" s="129">
        <v>38</v>
      </c>
      <c r="C181" s="114">
        <f>+$D$77-(B181-0.5)*$G$136</f>
        <v>-295.5912874366486</v>
      </c>
      <c r="D181" s="41">
        <f t="shared" si="296"/>
        <v>-1711.9791281149717</v>
      </c>
      <c r="E181" s="41">
        <f t="shared" si="296"/>
        <v>4245.0201316924722</v>
      </c>
      <c r="F181" s="41">
        <f t="shared" si="296"/>
        <v>1036.6851131560957</v>
      </c>
      <c r="G181" s="41">
        <f t="shared" si="296"/>
        <v>762.65498194588315</v>
      </c>
      <c r="H181" s="41">
        <f t="shared" si="296"/>
        <v>688.02087188502878</v>
      </c>
      <c r="I181" s="41">
        <f t="shared" si="296"/>
        <v>-2038.6967257159376</v>
      </c>
      <c r="J181" s="41">
        <f t="shared" si="296"/>
        <v>-695.36569441278141</v>
      </c>
      <c r="K181" s="121">
        <f t="shared" si="296"/>
        <v>-921.06187546253477</v>
      </c>
      <c r="L181" s="126">
        <f t="shared" si="268"/>
        <v>-1311.9791281149717</v>
      </c>
      <c r="M181" s="41">
        <f t="shared" si="268"/>
        <v>1512.9693241235982</v>
      </c>
      <c r="N181" s="41">
        <f t="shared" si="268"/>
        <v>-2.545371385230637</v>
      </c>
      <c r="O181" s="41">
        <f t="shared" si="268"/>
        <v>30.604174377005695</v>
      </c>
      <c r="P181" s="41">
        <f t="shared" si="268"/>
        <v>288.02087188502867</v>
      </c>
      <c r="Q181" s="41">
        <f t="shared" si="268"/>
        <v>-1219.0814834452763</v>
      </c>
      <c r="R181" s="41">
        <f t="shared" si="268"/>
        <v>-464.42558673693128</v>
      </c>
      <c r="S181" s="112">
        <f t="shared" si="268"/>
        <v>-701.4466331918718</v>
      </c>
      <c r="T181" s="123">
        <f t="shared" si="269"/>
        <v>-1311.9791281149714</v>
      </c>
      <c r="U181" s="41">
        <f t="shared" si="269"/>
        <v>3425.4048894218108</v>
      </c>
      <c r="V181" s="41">
        <f t="shared" si="269"/>
        <v>805.7450054802456</v>
      </c>
      <c r="W181" s="41">
        <f t="shared" si="269"/>
        <v>543.03973967521972</v>
      </c>
      <c r="X181" s="41">
        <f t="shared" si="269"/>
        <v>288.02087188502867</v>
      </c>
      <c r="Y181" s="41">
        <f t="shared" si="269"/>
        <v>693.35408185293625</v>
      </c>
      <c r="Z181" s="41">
        <f t="shared" si="269"/>
        <v>343.86479012854488</v>
      </c>
      <c r="AA181" s="41">
        <f t="shared" si="269"/>
        <v>-189.01106789365744</v>
      </c>
      <c r="AB181" s="53"/>
      <c r="AC181" s="126" t="str">
        <f t="shared" si="270"/>
        <v/>
      </c>
      <c r="AD181" s="41" t="str">
        <f t="shared" si="270"/>
        <v/>
      </c>
      <c r="AE181" s="41" t="str">
        <f t="shared" si="270"/>
        <v/>
      </c>
      <c r="AF181" s="41" t="str">
        <f t="shared" si="270"/>
        <v/>
      </c>
      <c r="AG181" s="41">
        <f t="shared" si="270"/>
        <v>688.02087188502878</v>
      </c>
      <c r="AH181" s="41" t="str">
        <f t="shared" si="270"/>
        <v/>
      </c>
      <c r="AI181" s="41">
        <f t="shared" si="270"/>
        <v>-695.36569441278141</v>
      </c>
      <c r="AJ181" s="112" t="str">
        <f t="shared" si="270"/>
        <v/>
      </c>
      <c r="AK181" s="126" t="str">
        <f t="shared" si="271"/>
        <v/>
      </c>
      <c r="AL181" s="41" t="str">
        <f t="shared" si="271"/>
        <v/>
      </c>
      <c r="AM181" s="41">
        <f t="shared" si="271"/>
        <v>-2.545371385230637</v>
      </c>
      <c r="AN181" s="41" t="str">
        <f t="shared" si="271"/>
        <v/>
      </c>
      <c r="AO181" s="41" t="str">
        <f t="shared" si="271"/>
        <v/>
      </c>
      <c r="AP181" s="41" t="str">
        <f t="shared" si="271"/>
        <v/>
      </c>
      <c r="AQ181" s="41">
        <f t="shared" si="271"/>
        <v>-464.42558673693128</v>
      </c>
      <c r="AR181" s="112" t="str">
        <f t="shared" si="271"/>
        <v/>
      </c>
      <c r="AS181" s="123" t="str">
        <f t="shared" si="272"/>
        <v/>
      </c>
      <c r="AT181" s="41" t="str">
        <f t="shared" si="272"/>
        <v/>
      </c>
      <c r="AU181" s="41" t="str">
        <f t="shared" si="272"/>
        <v/>
      </c>
      <c r="AV181" s="41" t="str">
        <f t="shared" si="272"/>
        <v/>
      </c>
      <c r="AW181" s="41" t="str">
        <f t="shared" si="272"/>
        <v/>
      </c>
      <c r="AX181" s="41" t="str">
        <f t="shared" si="272"/>
        <v/>
      </c>
      <c r="AY181" s="41" t="str">
        <f t="shared" si="272"/>
        <v/>
      </c>
      <c r="AZ181" s="41" t="str">
        <f t="shared" si="272"/>
        <v/>
      </c>
      <c r="BA181" s="53"/>
      <c r="BB181" s="147" cm="1">
        <f t="array" ref="BB181:BE181">IFERROR(_xlfn._xlws.SORT(_xlfn.UNIQUE(_xlfn._xlws.FILTER($AC181:$AZ181,ISNUMBER($AC181:$AZ181)),TRUE),,,TRUE),"")</f>
        <v>-695.36569441278141</v>
      </c>
      <c r="BC181" s="51">
        <v>-464.42558673693128</v>
      </c>
      <c r="BD181" s="51">
        <v>-2.545371385230637</v>
      </c>
      <c r="BE181" s="51">
        <v>688.02087188502878</v>
      </c>
      <c r="BF181" s="51"/>
      <c r="BG181" s="51"/>
      <c r="BH181" s="51"/>
      <c r="BI181" s="51"/>
      <c r="BJ181" s="51">
        <f t="shared" si="273"/>
        <v>-295.5912874366486</v>
      </c>
      <c r="BK181" s="51">
        <f t="shared" si="273"/>
        <v>-295.5912874366486</v>
      </c>
      <c r="BL181" s="51">
        <f t="shared" si="273"/>
        <v>-295.5912874366486</v>
      </c>
      <c r="BM181" s="51">
        <f t="shared" si="273"/>
        <v>-295.5912874366486</v>
      </c>
      <c r="BN181" s="51" t="str">
        <f t="shared" si="273"/>
        <v/>
      </c>
      <c r="BO181" s="51" t="str">
        <f t="shared" si="273"/>
        <v/>
      </c>
      <c r="BP181" s="51" t="str">
        <f t="shared" si="273"/>
        <v/>
      </c>
      <c r="BQ181" s="148" t="str">
        <f t="shared" si="273"/>
        <v/>
      </c>
      <c r="BR181" s="170">
        <f t="shared" si="53"/>
        <v>4</v>
      </c>
      <c r="BS181" s="172">
        <f t="shared" si="274"/>
        <v>230.94010767585013</v>
      </c>
      <c r="BT181" s="172" t="str">
        <f t="shared" si="274"/>
        <v>hole</v>
      </c>
      <c r="BU181" s="172">
        <f t="shared" si="274"/>
        <v>690.56624327025941</v>
      </c>
      <c r="BV181" s="172">
        <f t="shared" si="274"/>
        <v>0</v>
      </c>
      <c r="BW181" s="172">
        <f t="shared" si="274"/>
        <v>0</v>
      </c>
      <c r="BX181" s="172">
        <f t="shared" si="274"/>
        <v>0</v>
      </c>
      <c r="BY181" s="173">
        <f t="shared" si="274"/>
        <v>0</v>
      </c>
      <c r="BZ181" s="123" cm="1">
        <f t="array" ref="BZ181">IF(ISEVEN(BR181),SUM(BS181:BY181),SUM(ABS(BS181:BY181)))</f>
        <v>921.50635094610948</v>
      </c>
      <c r="CA181" s="112">
        <f t="shared" si="39"/>
        <v>26790.193092485497</v>
      </c>
      <c r="CB181" s="126">
        <f t="shared" si="275"/>
        <v>-579.89564057485632</v>
      </c>
      <c r="CC181" s="41">
        <f t="shared" si="275"/>
        <v>0</v>
      </c>
      <c r="CD181" s="41">
        <f t="shared" si="275"/>
        <v>342.73775024989908</v>
      </c>
      <c r="CE181" s="41">
        <f t="shared" si="275"/>
        <v>0</v>
      </c>
      <c r="CF181" s="41">
        <f t="shared" si="275"/>
        <v>0</v>
      </c>
      <c r="CG181" s="41">
        <f t="shared" si="275"/>
        <v>0</v>
      </c>
      <c r="CH181" s="112">
        <f t="shared" si="275"/>
        <v>0</v>
      </c>
      <c r="CI181" s="196">
        <f t="shared" si="56"/>
        <v>111.51519339650156</v>
      </c>
      <c r="CJ181" s="2">
        <f t="shared" si="57"/>
        <v>-295.5912874366486</v>
      </c>
      <c r="CK181" s="200">
        <f t="shared" ref="CK181" si="312">(CI181-xc)*COS(RADIANS(p)) + (CJ181-yc)*SIN(RADIANS(p))</f>
        <v>-51.220653329019243</v>
      </c>
      <c r="CL181" s="201">
        <f t="shared" ref="CL181:CL198" si="313">-(CI181-xc)*SIN(RADIANS(p)) +(CJ181-yc)*COS(RADIANS(p))</f>
        <v>-311.74716075573645</v>
      </c>
      <c r="CN181" s="126">
        <f t="shared" ref="CN181:CN198" si="314">+C181-yc</f>
        <v>-295.5912874366486</v>
      </c>
      <c r="CO181" s="50">
        <f t="shared" si="61"/>
        <v>1.9478814827852346E-3</v>
      </c>
      <c r="CP181" s="40">
        <f t="shared" si="44"/>
        <v>25.482683333541257</v>
      </c>
      <c r="CQ181" s="41">
        <f t="shared" si="62"/>
        <v>682686.00702023227</v>
      </c>
      <c r="CR181" s="41">
        <f t="shared" ref="CR181:CR198" si="315">+CQ181*COS(RADIANS(p))</f>
        <v>591223.42488768278</v>
      </c>
      <c r="CS181" s="41">
        <f t="shared" ref="CS181:CS198" si="316">+CQ181*SIN(RADIANS(p))</f>
        <v>341343.00351011608</v>
      </c>
      <c r="CT181" s="41">
        <f t="shared" si="65"/>
        <v>-184312224.08101752</v>
      </c>
      <c r="CU181" s="112">
        <f t="shared" si="66"/>
        <v>-17483811.649077855</v>
      </c>
    </row>
    <row r="182" spans="2:99" x14ac:dyDescent="0.25">
      <c r="B182" s="129">
        <v>39</v>
      </c>
      <c r="C182" s="114">
        <f>+$D$77-(B182-0.5)*$G$136</f>
        <v>-324.66346156217696</v>
      </c>
      <c r="D182" s="41">
        <f t="shared" si="296"/>
        <v>-1762.3336107868761</v>
      </c>
      <c r="E182" s="41">
        <f t="shared" si="296"/>
        <v>4353.5189626154333</v>
      </c>
      <c r="F182" s="41">
        <f t="shared" si="296"/>
        <v>1053.4699407133969</v>
      </c>
      <c r="G182" s="41">
        <f t="shared" si="296"/>
        <v>754.86511636673094</v>
      </c>
      <c r="H182" s="41">
        <f t="shared" si="296"/>
        <v>637.66638921312438</v>
      </c>
      <c r="I182" s="41">
        <f t="shared" si="296"/>
        <v>-1930.1978947929767</v>
      </c>
      <c r="J182" s="41">
        <f t="shared" si="296"/>
        <v>-678.58086685547994</v>
      </c>
      <c r="K182" s="121">
        <f t="shared" si="296"/>
        <v>-928.85174104168709</v>
      </c>
      <c r="L182" s="126">
        <f t="shared" si="268"/>
        <v>-1362.3336107868763</v>
      </c>
      <c r="M182" s="41">
        <f t="shared" si="268"/>
        <v>1621.4681550465591</v>
      </c>
      <c r="N182" s="41">
        <f t="shared" si="268"/>
        <v>14.239456172070829</v>
      </c>
      <c r="O182" s="41">
        <f t="shared" si="268"/>
        <v>22.814308797853396</v>
      </c>
      <c r="P182" s="41">
        <f t="shared" si="268"/>
        <v>237.66638921312426</v>
      </c>
      <c r="Q182" s="41">
        <f t="shared" si="268"/>
        <v>-1110.5826525223151</v>
      </c>
      <c r="R182" s="41">
        <f t="shared" si="268"/>
        <v>-447.64075917962981</v>
      </c>
      <c r="S182" s="112">
        <f t="shared" si="268"/>
        <v>-709.236498771024</v>
      </c>
      <c r="T182" s="123">
        <f t="shared" si="269"/>
        <v>-1362.3336107868756</v>
      </c>
      <c r="U182" s="41">
        <f t="shared" si="269"/>
        <v>3533.903720344772</v>
      </c>
      <c r="V182" s="41">
        <f t="shared" si="269"/>
        <v>822.52983303754706</v>
      </c>
      <c r="W182" s="41">
        <f t="shared" si="269"/>
        <v>535.24987409606751</v>
      </c>
      <c r="X182" s="41">
        <f t="shared" si="269"/>
        <v>237.66638921312421</v>
      </c>
      <c r="Y182" s="41">
        <f t="shared" si="269"/>
        <v>801.85291277589727</v>
      </c>
      <c r="Z182" s="41">
        <f t="shared" si="269"/>
        <v>360.64961768584635</v>
      </c>
      <c r="AA182" s="41">
        <f t="shared" si="269"/>
        <v>-196.8009334728097</v>
      </c>
      <c r="AB182" s="53"/>
      <c r="AC182" s="126" t="str">
        <f t="shared" si="270"/>
        <v/>
      </c>
      <c r="AD182" s="41" t="str">
        <f t="shared" si="270"/>
        <v/>
      </c>
      <c r="AE182" s="41" t="str">
        <f t="shared" si="270"/>
        <v/>
      </c>
      <c r="AF182" s="41" t="str">
        <f t="shared" si="270"/>
        <v/>
      </c>
      <c r="AG182" s="41">
        <f t="shared" si="270"/>
        <v>637.66638921312438</v>
      </c>
      <c r="AH182" s="41" t="str">
        <f t="shared" si="270"/>
        <v/>
      </c>
      <c r="AI182" s="41">
        <f t="shared" si="270"/>
        <v>-678.58086685547994</v>
      </c>
      <c r="AJ182" s="112" t="str">
        <f t="shared" si="270"/>
        <v/>
      </c>
      <c r="AK182" s="126" t="str">
        <f t="shared" si="271"/>
        <v/>
      </c>
      <c r="AL182" s="41" t="str">
        <f t="shared" si="271"/>
        <v/>
      </c>
      <c r="AM182" s="41">
        <f t="shared" si="271"/>
        <v>14.239456172070829</v>
      </c>
      <c r="AN182" s="41" t="str">
        <f t="shared" si="271"/>
        <v/>
      </c>
      <c r="AO182" s="41" t="str">
        <f t="shared" si="271"/>
        <v/>
      </c>
      <c r="AP182" s="41" t="str">
        <f t="shared" si="271"/>
        <v/>
      </c>
      <c r="AQ182" s="41">
        <f t="shared" si="271"/>
        <v>-447.64075917962981</v>
      </c>
      <c r="AR182" s="112" t="str">
        <f t="shared" si="271"/>
        <v/>
      </c>
      <c r="AS182" s="123" t="str">
        <f t="shared" si="272"/>
        <v/>
      </c>
      <c r="AT182" s="41" t="str">
        <f t="shared" si="272"/>
        <v/>
      </c>
      <c r="AU182" s="41" t="str">
        <f t="shared" si="272"/>
        <v/>
      </c>
      <c r="AV182" s="41" t="str">
        <f t="shared" si="272"/>
        <v/>
      </c>
      <c r="AW182" s="41" t="str">
        <f t="shared" si="272"/>
        <v/>
      </c>
      <c r="AX182" s="41" t="str">
        <f t="shared" si="272"/>
        <v/>
      </c>
      <c r="AY182" s="41" t="str">
        <f t="shared" si="272"/>
        <v/>
      </c>
      <c r="AZ182" s="41" t="str">
        <f t="shared" si="272"/>
        <v/>
      </c>
      <c r="BA182" s="53"/>
      <c r="BB182" s="147" cm="1">
        <f t="array" ref="BB182:BE182">IFERROR(_xlfn._xlws.SORT(_xlfn.UNIQUE(_xlfn._xlws.FILTER($AC182:$AZ182,ISNUMBER($AC182:$AZ182)),TRUE),,,TRUE),"")</f>
        <v>-678.58086685547994</v>
      </c>
      <c r="BC182" s="51">
        <v>-447.64075917962981</v>
      </c>
      <c r="BD182" s="51">
        <v>14.239456172070829</v>
      </c>
      <c r="BE182" s="51">
        <v>637.66638921312438</v>
      </c>
      <c r="BF182" s="51"/>
      <c r="BG182" s="51"/>
      <c r="BH182" s="51"/>
      <c r="BI182" s="51"/>
      <c r="BJ182" s="51">
        <f t="shared" si="273"/>
        <v>-324.66346156217696</v>
      </c>
      <c r="BK182" s="51">
        <f t="shared" si="273"/>
        <v>-324.66346156217696</v>
      </c>
      <c r="BL182" s="51">
        <f t="shared" si="273"/>
        <v>-324.66346156217696</v>
      </c>
      <c r="BM182" s="51">
        <f t="shared" si="273"/>
        <v>-324.66346156217696</v>
      </c>
      <c r="BN182" s="51" t="str">
        <f t="shared" si="273"/>
        <v/>
      </c>
      <c r="BO182" s="51" t="str">
        <f t="shared" si="273"/>
        <v/>
      </c>
      <c r="BP182" s="51" t="str">
        <f t="shared" si="273"/>
        <v/>
      </c>
      <c r="BQ182" s="148" t="str">
        <f t="shared" si="273"/>
        <v/>
      </c>
      <c r="BR182" s="170">
        <f t="shared" si="53"/>
        <v>4</v>
      </c>
      <c r="BS182" s="172">
        <f t="shared" si="274"/>
        <v>230.94010767585013</v>
      </c>
      <c r="BT182" s="172" t="str">
        <f t="shared" si="274"/>
        <v>hole</v>
      </c>
      <c r="BU182" s="172">
        <f t="shared" si="274"/>
        <v>623.42693304105353</v>
      </c>
      <c r="BV182" s="172">
        <f t="shared" si="274"/>
        <v>0</v>
      </c>
      <c r="BW182" s="172">
        <f t="shared" si="274"/>
        <v>0</v>
      </c>
      <c r="BX182" s="172">
        <f t="shared" si="274"/>
        <v>0</v>
      </c>
      <c r="BY182" s="173">
        <f t="shared" si="274"/>
        <v>0</v>
      </c>
      <c r="BZ182" s="123" cm="1">
        <f t="array" ref="BZ182">IF(ISEVEN(BR182),SUM(BS182:BY182),SUM(ABS(BS182:BY182)))</f>
        <v>854.3670407169036</v>
      </c>
      <c r="CA182" s="112">
        <f t="shared" si="39"/>
        <v>24838.307374834159</v>
      </c>
      <c r="CB182" s="126">
        <f t="shared" si="275"/>
        <v>-563.11081301755485</v>
      </c>
      <c r="CC182" s="41">
        <f t="shared" si="275"/>
        <v>0</v>
      </c>
      <c r="CD182" s="41">
        <f t="shared" si="275"/>
        <v>325.95292269259761</v>
      </c>
      <c r="CE182" s="41">
        <f t="shared" si="275"/>
        <v>0</v>
      </c>
      <c r="CF182" s="41">
        <f t="shared" si="275"/>
        <v>0</v>
      </c>
      <c r="CG182" s="41">
        <f t="shared" si="275"/>
        <v>0</v>
      </c>
      <c r="CH182" s="112">
        <f t="shared" si="275"/>
        <v>0</v>
      </c>
      <c r="CI182" s="196">
        <f t="shared" si="56"/>
        <v>85.634107627692117</v>
      </c>
      <c r="CJ182" s="2">
        <f t="shared" si="57"/>
        <v>-324.66346156217696</v>
      </c>
      <c r="CK182" s="200">
        <f t="shared" ref="CK182" si="317">(CI182-xc)*COS(RADIANS(p)) + (CJ182-yc)*SIN(RADIANS(p))</f>
        <v>-88.170418145096306</v>
      </c>
      <c r="CL182" s="201">
        <f t="shared" ref="CL182:CL199" si="318">-(CI182-xc)*SIN(RADIANS(p)) +(CJ182-yc)*COS(RADIANS(p))</f>
        <v>-323.98385920728396</v>
      </c>
      <c r="CN182" s="126">
        <f t="shared" ref="CN182:CN199" si="319">+C182-yc</f>
        <v>-324.66346156217696</v>
      </c>
      <c r="CO182" s="50">
        <f t="shared" si="61"/>
        <v>1.8818814827852343E-3</v>
      </c>
      <c r="CP182" s="40">
        <f t="shared" si="44"/>
        <v>25.411056101305032</v>
      </c>
      <c r="CQ182" s="41">
        <f t="shared" si="62"/>
        <v>631167.62216336932</v>
      </c>
      <c r="CR182" s="41">
        <f t="shared" ref="CR182:CR199" si="320">+CQ182*COS(RADIANS(p))</f>
        <v>546607.19483969593</v>
      </c>
      <c r="CS182" s="41">
        <f t="shared" ref="CS182:CS199" si="321">+CQ182*SIN(RADIANS(p))</f>
        <v>315583.8110816846</v>
      </c>
      <c r="CT182" s="41">
        <f t="shared" si="65"/>
        <v>-177091908.45463249</v>
      </c>
      <c r="CU182" s="112">
        <f t="shared" si="66"/>
        <v>-27825156.582895208</v>
      </c>
    </row>
    <row r="183" spans="2:99" x14ac:dyDescent="0.25">
      <c r="B183" s="129">
        <v>40</v>
      </c>
      <c r="C183" s="114">
        <f>+$D$77-(B183-0.5)*$G$136</f>
        <v>-353.7356356877051</v>
      </c>
      <c r="D183" s="41">
        <f t="shared" si="296"/>
        <v>-1812.68809345878</v>
      </c>
      <c r="E183" s="41">
        <f t="shared" si="296"/>
        <v>4462.0177935383927</v>
      </c>
      <c r="F183" s="41">
        <f t="shared" si="296"/>
        <v>1070.2547682706984</v>
      </c>
      <c r="G183" s="41">
        <f t="shared" si="296"/>
        <v>747.07525078757863</v>
      </c>
      <c r="H183" s="41">
        <f t="shared" si="296"/>
        <v>587.31190654122042</v>
      </c>
      <c r="I183" s="41">
        <f t="shared" si="296"/>
        <v>-1821.6990638700167</v>
      </c>
      <c r="J183" s="41">
        <f t="shared" si="296"/>
        <v>-661.7960392981787</v>
      </c>
      <c r="K183" s="121">
        <f t="shared" si="296"/>
        <v>-936.64160662083941</v>
      </c>
      <c r="L183" s="126">
        <f t="shared" si="268"/>
        <v>-1412.6880934587803</v>
      </c>
      <c r="M183" s="41">
        <f t="shared" si="268"/>
        <v>1729.9669859695193</v>
      </c>
      <c r="N183" s="41">
        <f t="shared" si="268"/>
        <v>31.024283729372183</v>
      </c>
      <c r="O183" s="41">
        <f t="shared" si="268"/>
        <v>15.024443218701149</v>
      </c>
      <c r="P183" s="41">
        <f t="shared" si="268"/>
        <v>187.31190654122022</v>
      </c>
      <c r="Q183" s="41">
        <f t="shared" si="268"/>
        <v>-1002.0838215993549</v>
      </c>
      <c r="R183" s="41">
        <f t="shared" si="268"/>
        <v>-430.85593162232846</v>
      </c>
      <c r="S183" s="112">
        <f t="shared" si="268"/>
        <v>-717.02636435017632</v>
      </c>
      <c r="T183" s="123">
        <f t="shared" si="269"/>
        <v>-1412.6880934587796</v>
      </c>
      <c r="U183" s="41">
        <f t="shared" si="269"/>
        <v>3642.4025512677317</v>
      </c>
      <c r="V183" s="41">
        <f t="shared" si="269"/>
        <v>839.31466059484842</v>
      </c>
      <c r="W183" s="41">
        <f t="shared" si="269"/>
        <v>527.4600085169152</v>
      </c>
      <c r="X183" s="41">
        <f t="shared" si="269"/>
        <v>187.31190654122022</v>
      </c>
      <c r="Y183" s="41">
        <f t="shared" si="269"/>
        <v>910.35174369885749</v>
      </c>
      <c r="Z183" s="41">
        <f t="shared" si="269"/>
        <v>377.43444524314771</v>
      </c>
      <c r="AA183" s="41">
        <f t="shared" si="269"/>
        <v>-204.59079905196197</v>
      </c>
      <c r="AB183" s="53"/>
      <c r="AC183" s="126" t="str">
        <f t="shared" si="270"/>
        <v/>
      </c>
      <c r="AD183" s="41" t="str">
        <f t="shared" si="270"/>
        <v/>
      </c>
      <c r="AE183" s="41" t="str">
        <f t="shared" si="270"/>
        <v/>
      </c>
      <c r="AF183" s="41" t="str">
        <f t="shared" si="270"/>
        <v/>
      </c>
      <c r="AG183" s="41">
        <f t="shared" si="270"/>
        <v>587.31190654122042</v>
      </c>
      <c r="AH183" s="41" t="str">
        <f t="shared" si="270"/>
        <v/>
      </c>
      <c r="AI183" s="41">
        <f t="shared" si="270"/>
        <v>-661.7960392981787</v>
      </c>
      <c r="AJ183" s="112" t="str">
        <f t="shared" si="270"/>
        <v/>
      </c>
      <c r="AK183" s="126" t="str">
        <f t="shared" si="271"/>
        <v/>
      </c>
      <c r="AL183" s="41" t="str">
        <f t="shared" si="271"/>
        <v/>
      </c>
      <c r="AM183" s="41" t="str">
        <f t="shared" si="271"/>
        <v/>
      </c>
      <c r="AN183" s="41">
        <f t="shared" si="271"/>
        <v>15.024443218701149</v>
      </c>
      <c r="AO183" s="41" t="str">
        <f t="shared" si="271"/>
        <v/>
      </c>
      <c r="AP183" s="41" t="str">
        <f t="shared" si="271"/>
        <v/>
      </c>
      <c r="AQ183" s="41">
        <f t="shared" si="271"/>
        <v>-430.85593162232846</v>
      </c>
      <c r="AR183" s="112" t="str">
        <f t="shared" si="271"/>
        <v/>
      </c>
      <c r="AS183" s="123" t="str">
        <f t="shared" si="272"/>
        <v/>
      </c>
      <c r="AT183" s="41" t="str">
        <f t="shared" si="272"/>
        <v/>
      </c>
      <c r="AU183" s="41" t="str">
        <f t="shared" si="272"/>
        <v/>
      </c>
      <c r="AV183" s="41" t="str">
        <f t="shared" si="272"/>
        <v/>
      </c>
      <c r="AW183" s="41" t="str">
        <f t="shared" si="272"/>
        <v/>
      </c>
      <c r="AX183" s="41" t="str">
        <f t="shared" si="272"/>
        <v/>
      </c>
      <c r="AY183" s="41" t="str">
        <f t="shared" si="272"/>
        <v/>
      </c>
      <c r="AZ183" s="41" t="str">
        <f t="shared" si="272"/>
        <v/>
      </c>
      <c r="BA183" s="53"/>
      <c r="BB183" s="147" cm="1">
        <f t="array" ref="BB183:BE183">IFERROR(_xlfn._xlws.SORT(_xlfn.UNIQUE(_xlfn._xlws.FILTER($AC183:$AZ183,ISNUMBER($AC183:$AZ183)),TRUE),,,TRUE),"")</f>
        <v>-661.7960392981787</v>
      </c>
      <c r="BC183" s="51">
        <v>-430.85593162232846</v>
      </c>
      <c r="BD183" s="51">
        <v>15.024443218701149</v>
      </c>
      <c r="BE183" s="51">
        <v>587.31190654122042</v>
      </c>
      <c r="BF183" s="51"/>
      <c r="BG183" s="51"/>
      <c r="BH183" s="51"/>
      <c r="BI183" s="51"/>
      <c r="BJ183" s="51">
        <f t="shared" si="273"/>
        <v>-353.7356356877051</v>
      </c>
      <c r="BK183" s="51">
        <f t="shared" si="273"/>
        <v>-353.7356356877051</v>
      </c>
      <c r="BL183" s="51">
        <f t="shared" si="273"/>
        <v>-353.7356356877051</v>
      </c>
      <c r="BM183" s="51">
        <f t="shared" si="273"/>
        <v>-353.7356356877051</v>
      </c>
      <c r="BN183" s="51" t="str">
        <f t="shared" si="273"/>
        <v/>
      </c>
      <c r="BO183" s="51" t="str">
        <f t="shared" si="273"/>
        <v/>
      </c>
      <c r="BP183" s="51" t="str">
        <f t="shared" si="273"/>
        <v/>
      </c>
      <c r="BQ183" s="148" t="str">
        <f t="shared" si="273"/>
        <v/>
      </c>
      <c r="BR183" s="170">
        <f t="shared" si="53"/>
        <v>4</v>
      </c>
      <c r="BS183" s="172">
        <f t="shared" si="274"/>
        <v>230.94010767585024</v>
      </c>
      <c r="BT183" s="172" t="str">
        <f t="shared" si="274"/>
        <v>hole</v>
      </c>
      <c r="BU183" s="172">
        <f t="shared" si="274"/>
        <v>572.28746332251933</v>
      </c>
      <c r="BV183" s="172">
        <f t="shared" si="274"/>
        <v>0</v>
      </c>
      <c r="BW183" s="172">
        <f t="shared" si="274"/>
        <v>0</v>
      </c>
      <c r="BX183" s="172">
        <f t="shared" si="274"/>
        <v>0</v>
      </c>
      <c r="BY183" s="173">
        <f t="shared" si="274"/>
        <v>0</v>
      </c>
      <c r="BZ183" s="123" cm="1">
        <f t="array" ref="BZ183">IF(ISEVEN(BR183),SUM(BS183:BY183),SUM(ABS(BS183:BY183)))</f>
        <v>803.22757099836963</v>
      </c>
      <c r="CA183" s="112">
        <f t="shared" si="39"/>
        <v>23351.571806489759</v>
      </c>
      <c r="CB183" s="126">
        <f t="shared" si="275"/>
        <v>-546.32598546025361</v>
      </c>
      <c r="CC183" s="41">
        <f t="shared" si="275"/>
        <v>0</v>
      </c>
      <c r="CD183" s="41">
        <f t="shared" si="275"/>
        <v>301.16817487996082</v>
      </c>
      <c r="CE183" s="41">
        <f t="shared" si="275"/>
        <v>0</v>
      </c>
      <c r="CF183" s="41">
        <f t="shared" si="275"/>
        <v>0</v>
      </c>
      <c r="CG183" s="41">
        <f t="shared" si="275"/>
        <v>0</v>
      </c>
      <c r="CH183" s="112">
        <f t="shared" si="275"/>
        <v>0</v>
      </c>
      <c r="CI183" s="196">
        <f t="shared" si="56"/>
        <v>57.50075146177155</v>
      </c>
      <c r="CJ183" s="2">
        <f t="shared" si="57"/>
        <v>-353.7356356877051</v>
      </c>
      <c r="CK183" s="200">
        <f t="shared" ref="CK183" si="322">(CI183-xc)*COS(RADIANS(p)) + (CJ183-yc)*SIN(RADIANS(p))</f>
        <v>-127.07070634126316</v>
      </c>
      <c r="CL183" s="201">
        <f t="shared" ref="CL183:CL200" si="323">-(CI183-xc)*SIN(RADIANS(p)) +(CJ183-yc)*COS(RADIANS(p))</f>
        <v>-335.09442246027567</v>
      </c>
      <c r="CN183" s="126">
        <f t="shared" ref="CN183:CN200" si="324">+C183-yc</f>
        <v>-353.7356356877051</v>
      </c>
      <c r="CO183" s="50">
        <f t="shared" si="61"/>
        <v>1.8158814827852348E-3</v>
      </c>
      <c r="CP183" s="40">
        <f t="shared" si="44"/>
        <v>25.283889869068805</v>
      </c>
      <c r="CQ183" s="41">
        <f t="shared" si="62"/>
        <v>590418.56982493913</v>
      </c>
      <c r="CR183" s="41">
        <f t="shared" ref="CR183:CR200" si="325">+CQ183*COS(RADIANS(p))</f>
        <v>511317.48033447372</v>
      </c>
      <c r="CS183" s="41">
        <f t="shared" ref="CS183:CS200" si="326">+CQ183*SIN(RADIANS(p))</f>
        <v>295209.28491246951</v>
      </c>
      <c r="CT183" s="41">
        <f t="shared" si="65"/>
        <v>-171339635.76652384</v>
      </c>
      <c r="CU183" s="112">
        <f t="shared" si="66"/>
        <v>-37512452.352326699</v>
      </c>
    </row>
    <row r="184" spans="2:99" x14ac:dyDescent="0.25">
      <c r="B184" s="129">
        <v>41</v>
      </c>
      <c r="C184" s="114">
        <f>+$D$77-(B184-0.5)*$G$136</f>
        <v>-382.80780981323346</v>
      </c>
      <c r="D184" s="41">
        <f t="shared" si="296"/>
        <v>-1863.0425761306844</v>
      </c>
      <c r="E184" s="41">
        <f t="shared" si="296"/>
        <v>4570.5166244613538</v>
      </c>
      <c r="F184" s="41">
        <f t="shared" si="296"/>
        <v>1087.0395958279998</v>
      </c>
      <c r="G184" s="41">
        <f t="shared" si="296"/>
        <v>739.28538520842631</v>
      </c>
      <c r="H184" s="41">
        <f t="shared" si="296"/>
        <v>536.9574238693159</v>
      </c>
      <c r="I184" s="41">
        <f t="shared" si="296"/>
        <v>-1713.2002329470556</v>
      </c>
      <c r="J184" s="41">
        <f t="shared" si="296"/>
        <v>-645.01121174087712</v>
      </c>
      <c r="K184" s="121">
        <f t="shared" si="296"/>
        <v>-944.43147219999162</v>
      </c>
      <c r="L184" s="126">
        <f t="shared" si="268"/>
        <v>-1463.0425761306849</v>
      </c>
      <c r="M184" s="41">
        <f t="shared" si="268"/>
        <v>1838.46581689248</v>
      </c>
      <c r="N184" s="41">
        <f t="shared" si="268"/>
        <v>47.809111286673648</v>
      </c>
      <c r="O184" s="41">
        <f t="shared" si="268"/>
        <v>7.2345776395488377</v>
      </c>
      <c r="P184" s="41">
        <f t="shared" si="268"/>
        <v>136.95742386931582</v>
      </c>
      <c r="Q184" s="41">
        <f t="shared" si="268"/>
        <v>-893.58499067639377</v>
      </c>
      <c r="R184" s="41">
        <f t="shared" si="268"/>
        <v>-414.07110406502699</v>
      </c>
      <c r="S184" s="112">
        <f t="shared" si="268"/>
        <v>-724.81622992932864</v>
      </c>
      <c r="T184" s="123">
        <f t="shared" si="269"/>
        <v>-1463.0425761306842</v>
      </c>
      <c r="U184" s="41">
        <f t="shared" si="269"/>
        <v>3750.9013821906929</v>
      </c>
      <c r="V184" s="41">
        <f t="shared" si="269"/>
        <v>856.09948815214989</v>
      </c>
      <c r="W184" s="41">
        <f t="shared" si="269"/>
        <v>519.67014293776288</v>
      </c>
      <c r="X184" s="41">
        <f t="shared" si="269"/>
        <v>136.95742386931573</v>
      </c>
      <c r="Y184" s="41">
        <f t="shared" si="269"/>
        <v>1018.8505746218184</v>
      </c>
      <c r="Z184" s="41">
        <f t="shared" si="269"/>
        <v>394.21927280044918</v>
      </c>
      <c r="AA184" s="41">
        <f t="shared" si="269"/>
        <v>-212.38066463111429</v>
      </c>
      <c r="AB184" s="53"/>
      <c r="AC184" s="126" t="str">
        <f t="shared" si="270"/>
        <v/>
      </c>
      <c r="AD184" s="41" t="str">
        <f t="shared" si="270"/>
        <v/>
      </c>
      <c r="AE184" s="41" t="str">
        <f t="shared" si="270"/>
        <v/>
      </c>
      <c r="AF184" s="41" t="str">
        <f t="shared" si="270"/>
        <v/>
      </c>
      <c r="AG184" s="41">
        <f t="shared" si="270"/>
        <v>536.9574238693159</v>
      </c>
      <c r="AH184" s="41" t="str">
        <f t="shared" si="270"/>
        <v/>
      </c>
      <c r="AI184" s="41">
        <f t="shared" si="270"/>
        <v>-645.01121174087712</v>
      </c>
      <c r="AJ184" s="112" t="str">
        <f t="shared" si="270"/>
        <v/>
      </c>
      <c r="AK184" s="126" t="str">
        <f t="shared" si="271"/>
        <v/>
      </c>
      <c r="AL184" s="41" t="str">
        <f t="shared" si="271"/>
        <v/>
      </c>
      <c r="AM184" s="41" t="str">
        <f t="shared" si="271"/>
        <v/>
      </c>
      <c r="AN184" s="41">
        <f t="shared" si="271"/>
        <v>7.2345776395488377</v>
      </c>
      <c r="AO184" s="41" t="str">
        <f t="shared" si="271"/>
        <v/>
      </c>
      <c r="AP184" s="41" t="str">
        <f t="shared" si="271"/>
        <v/>
      </c>
      <c r="AQ184" s="41">
        <f t="shared" si="271"/>
        <v>-414.07110406502699</v>
      </c>
      <c r="AR184" s="112" t="str">
        <f t="shared" si="271"/>
        <v/>
      </c>
      <c r="AS184" s="123" t="str">
        <f t="shared" si="272"/>
        <v/>
      </c>
      <c r="AT184" s="41" t="str">
        <f t="shared" si="272"/>
        <v/>
      </c>
      <c r="AU184" s="41" t="str">
        <f t="shared" si="272"/>
        <v/>
      </c>
      <c r="AV184" s="41" t="str">
        <f t="shared" si="272"/>
        <v/>
      </c>
      <c r="AW184" s="41" t="str">
        <f t="shared" si="272"/>
        <v/>
      </c>
      <c r="AX184" s="41" t="str">
        <f t="shared" si="272"/>
        <v/>
      </c>
      <c r="AY184" s="41" t="str">
        <f t="shared" si="272"/>
        <v/>
      </c>
      <c r="AZ184" s="41" t="str">
        <f t="shared" si="272"/>
        <v/>
      </c>
      <c r="BA184" s="53"/>
      <c r="BB184" s="147" cm="1">
        <f t="array" ref="BB184:BE184">IFERROR(_xlfn._xlws.SORT(_xlfn.UNIQUE(_xlfn._xlws.FILTER($AC184:$AZ184,ISNUMBER($AC184:$AZ184)),TRUE),,,TRUE),"")</f>
        <v>-645.01121174087712</v>
      </c>
      <c r="BC184" s="51">
        <v>-414.07110406502699</v>
      </c>
      <c r="BD184" s="51">
        <v>7.2345776395488377</v>
      </c>
      <c r="BE184" s="51">
        <v>536.9574238693159</v>
      </c>
      <c r="BF184" s="51"/>
      <c r="BG184" s="51"/>
      <c r="BH184" s="51"/>
      <c r="BI184" s="51"/>
      <c r="BJ184" s="51">
        <f t="shared" si="273"/>
        <v>-382.80780981323346</v>
      </c>
      <c r="BK184" s="51">
        <f t="shared" si="273"/>
        <v>-382.80780981323346</v>
      </c>
      <c r="BL184" s="51">
        <f t="shared" si="273"/>
        <v>-382.80780981323346</v>
      </c>
      <c r="BM184" s="51">
        <f t="shared" si="273"/>
        <v>-382.80780981323346</v>
      </c>
      <c r="BN184" s="51" t="str">
        <f t="shared" si="273"/>
        <v/>
      </c>
      <c r="BO184" s="51" t="str">
        <f t="shared" si="273"/>
        <v/>
      </c>
      <c r="BP184" s="51" t="str">
        <f t="shared" si="273"/>
        <v/>
      </c>
      <c r="BQ184" s="148" t="str">
        <f t="shared" si="273"/>
        <v/>
      </c>
      <c r="BR184" s="170">
        <f t="shared" si="53"/>
        <v>4</v>
      </c>
      <c r="BS184" s="172">
        <f t="shared" si="274"/>
        <v>230.94010767585013</v>
      </c>
      <c r="BT184" s="172" t="str">
        <f t="shared" si="274"/>
        <v>hole</v>
      </c>
      <c r="BU184" s="172">
        <f t="shared" si="274"/>
        <v>529.72284622976701</v>
      </c>
      <c r="BV184" s="172">
        <f t="shared" si="274"/>
        <v>0</v>
      </c>
      <c r="BW184" s="172">
        <f t="shared" si="274"/>
        <v>0</v>
      </c>
      <c r="BX184" s="172">
        <f t="shared" si="274"/>
        <v>0</v>
      </c>
      <c r="BY184" s="173">
        <f t="shared" si="274"/>
        <v>0</v>
      </c>
      <c r="BZ184" s="123" cm="1">
        <f t="array" ref="BZ184">IF(ISEVEN(BR184),SUM(BS184:BY184),SUM(ABS(BS184:BY184)))</f>
        <v>760.66295390561709</v>
      </c>
      <c r="CA184" s="112">
        <f t="shared" si="39"/>
        <v>22114.125846782816</v>
      </c>
      <c r="CB184" s="126">
        <f t="shared" si="275"/>
        <v>-529.54115790295202</v>
      </c>
      <c r="CC184" s="41">
        <f t="shared" si="275"/>
        <v>0</v>
      </c>
      <c r="CD184" s="41">
        <f t="shared" si="275"/>
        <v>272.09600075443234</v>
      </c>
      <c r="CE184" s="41">
        <f t="shared" si="275"/>
        <v>0</v>
      </c>
      <c r="CF184" s="41">
        <f t="shared" si="275"/>
        <v>0</v>
      </c>
      <c r="CG184" s="41">
        <f t="shared" si="275"/>
        <v>0</v>
      </c>
      <c r="CH184" s="112">
        <f t="shared" si="275"/>
        <v>0</v>
      </c>
      <c r="CI184" s="196">
        <f t="shared" si="56"/>
        <v>28.715971811587586</v>
      </c>
      <c r="CJ184" s="2">
        <f t="shared" si="57"/>
        <v>-382.80780981323346</v>
      </c>
      <c r="CK184" s="200">
        <f t="shared" ref="CK184" si="327">(CI184-xc)*COS(RADIANS(p)) + (CJ184-yc)*SIN(RADIANS(p))</f>
        <v>-166.53514382342399</v>
      </c>
      <c r="CL184" s="201">
        <f t="shared" ref="CL184:CL201" si="328">-(CI184-xc)*SIN(RADIANS(p)) +(CJ184-yc)*COS(RADIANS(p))</f>
        <v>-345.87927397113589</v>
      </c>
      <c r="CN184" s="126">
        <f t="shared" ref="CN184:CN201" si="329">+C184-yc</f>
        <v>-382.80780981323346</v>
      </c>
      <c r="CO184" s="50">
        <f t="shared" si="61"/>
        <v>1.7498814827852348E-3</v>
      </c>
      <c r="CP184" s="40">
        <f t="shared" si="44"/>
        <v>25.101184636832581</v>
      </c>
      <c r="CQ184" s="41">
        <f t="shared" si="62"/>
        <v>555090.75596224715</v>
      </c>
      <c r="CR184" s="41">
        <f t="shared" ref="CR184:CR201" si="330">+CQ184*COS(RADIANS(p))</f>
        <v>480722.69606921443</v>
      </c>
      <c r="CS184" s="41">
        <f t="shared" ref="CS184:CS201" si="331">+CQ184*SIN(RADIANS(p))</f>
        <v>277545.37798112351</v>
      </c>
      <c r="CT184" s="41">
        <f t="shared" si="65"/>
        <v>-166272017.09786692</v>
      </c>
      <c r="CU184" s="112">
        <f t="shared" si="66"/>
        <v>-46221059.439612977</v>
      </c>
    </row>
    <row r="185" spans="2:99" x14ac:dyDescent="0.25">
      <c r="B185" s="129">
        <v>42</v>
      </c>
      <c r="C185" s="114">
        <f>+$D$77-(B185-0.5)*$G$136</f>
        <v>-411.87998393876182</v>
      </c>
      <c r="D185" s="41">
        <f t="shared" si="296"/>
        <v>-1913.3970588025891</v>
      </c>
      <c r="E185" s="41">
        <f t="shared" si="296"/>
        <v>4679.0154553843149</v>
      </c>
      <c r="F185" s="41">
        <f t="shared" si="296"/>
        <v>1103.8244233853013</v>
      </c>
      <c r="G185" s="41">
        <f t="shared" si="296"/>
        <v>731.49551962927399</v>
      </c>
      <c r="H185" s="41">
        <f t="shared" si="296"/>
        <v>486.60294119741155</v>
      </c>
      <c r="I185" s="41">
        <f t="shared" si="296"/>
        <v>-1604.7014020240947</v>
      </c>
      <c r="J185" s="41">
        <f t="shared" si="296"/>
        <v>-628.22638418357565</v>
      </c>
      <c r="K185" s="121">
        <f t="shared" si="296"/>
        <v>-952.22133777914394</v>
      </c>
      <c r="L185" s="126">
        <f t="shared" si="268"/>
        <v>-1513.3970588025891</v>
      </c>
      <c r="M185" s="41">
        <f t="shared" si="268"/>
        <v>1946.9646478154411</v>
      </c>
      <c r="N185" s="41">
        <f t="shared" si="268"/>
        <v>64.59393884397511</v>
      </c>
      <c r="O185" s="41">
        <f t="shared" si="268"/>
        <v>-0.55528793960346046</v>
      </c>
      <c r="P185" s="41">
        <f t="shared" si="268"/>
        <v>86.602941197411425</v>
      </c>
      <c r="Q185" s="41">
        <f t="shared" si="268"/>
        <v>-785.08615975343275</v>
      </c>
      <c r="R185" s="41">
        <f t="shared" si="268"/>
        <v>-397.28627650772552</v>
      </c>
      <c r="S185" s="112">
        <f t="shared" si="268"/>
        <v>-732.60609550848085</v>
      </c>
      <c r="T185" s="123">
        <f t="shared" si="269"/>
        <v>-1513.3970588025886</v>
      </c>
      <c r="U185" s="41">
        <f t="shared" si="269"/>
        <v>3859.400213113654</v>
      </c>
      <c r="V185" s="41">
        <f t="shared" si="269"/>
        <v>872.88431570945136</v>
      </c>
      <c r="W185" s="41">
        <f t="shared" si="269"/>
        <v>511.88027735861061</v>
      </c>
      <c r="X185" s="41">
        <f t="shared" si="269"/>
        <v>86.602941197411297</v>
      </c>
      <c r="Y185" s="41">
        <f t="shared" si="269"/>
        <v>1127.3494055447795</v>
      </c>
      <c r="Z185" s="41">
        <f t="shared" si="269"/>
        <v>411.00410035775064</v>
      </c>
      <c r="AA185" s="41">
        <f t="shared" si="269"/>
        <v>-220.17053021026658</v>
      </c>
      <c r="AB185" s="53"/>
      <c r="AC185" s="126" t="str">
        <f t="shared" si="270"/>
        <v/>
      </c>
      <c r="AD185" s="41" t="str">
        <f t="shared" si="270"/>
        <v/>
      </c>
      <c r="AE185" s="41" t="str">
        <f t="shared" si="270"/>
        <v/>
      </c>
      <c r="AF185" s="41" t="str">
        <f t="shared" si="270"/>
        <v/>
      </c>
      <c r="AG185" s="41">
        <f t="shared" si="270"/>
        <v>486.60294119741155</v>
      </c>
      <c r="AH185" s="41" t="str">
        <f t="shared" si="270"/>
        <v/>
      </c>
      <c r="AI185" s="41">
        <f t="shared" si="270"/>
        <v>-628.22638418357565</v>
      </c>
      <c r="AJ185" s="112" t="str">
        <f t="shared" si="270"/>
        <v/>
      </c>
      <c r="AK185" s="126" t="str">
        <f t="shared" si="271"/>
        <v/>
      </c>
      <c r="AL185" s="41" t="str">
        <f t="shared" si="271"/>
        <v/>
      </c>
      <c r="AM185" s="41" t="str">
        <f t="shared" si="271"/>
        <v/>
      </c>
      <c r="AN185" s="41">
        <f t="shared" si="271"/>
        <v>-0.55528793960346046</v>
      </c>
      <c r="AO185" s="41" t="str">
        <f t="shared" si="271"/>
        <v/>
      </c>
      <c r="AP185" s="41" t="str">
        <f t="shared" si="271"/>
        <v/>
      </c>
      <c r="AQ185" s="41">
        <f t="shared" si="271"/>
        <v>-397.28627650772552</v>
      </c>
      <c r="AR185" s="112" t="str">
        <f t="shared" si="271"/>
        <v/>
      </c>
      <c r="AS185" s="123" t="str">
        <f t="shared" si="272"/>
        <v/>
      </c>
      <c r="AT185" s="41" t="str">
        <f t="shared" si="272"/>
        <v/>
      </c>
      <c r="AU185" s="41" t="str">
        <f t="shared" si="272"/>
        <v/>
      </c>
      <c r="AV185" s="41" t="str">
        <f t="shared" si="272"/>
        <v/>
      </c>
      <c r="AW185" s="41" t="str">
        <f t="shared" si="272"/>
        <v/>
      </c>
      <c r="AX185" s="41" t="str">
        <f t="shared" si="272"/>
        <v/>
      </c>
      <c r="AY185" s="41" t="str">
        <f t="shared" si="272"/>
        <v/>
      </c>
      <c r="AZ185" s="41" t="str">
        <f t="shared" si="272"/>
        <v/>
      </c>
      <c r="BA185" s="53"/>
      <c r="BB185" s="147" cm="1">
        <f t="array" ref="BB185:BE185">IFERROR(_xlfn._xlws.SORT(_xlfn.UNIQUE(_xlfn._xlws.FILTER($AC185:$AZ185,ISNUMBER($AC185:$AZ185)),TRUE),,,TRUE),"")</f>
        <v>-628.22638418357565</v>
      </c>
      <c r="BC185" s="51">
        <v>-397.28627650772552</v>
      </c>
      <c r="BD185" s="51">
        <v>-0.55528793960346046</v>
      </c>
      <c r="BE185" s="51">
        <v>486.60294119741155</v>
      </c>
      <c r="BF185" s="51"/>
      <c r="BG185" s="51"/>
      <c r="BH185" s="51"/>
      <c r="BI185" s="51"/>
      <c r="BJ185" s="51">
        <f t="shared" si="273"/>
        <v>-411.87998393876182</v>
      </c>
      <c r="BK185" s="51">
        <f t="shared" si="273"/>
        <v>-411.87998393876182</v>
      </c>
      <c r="BL185" s="51">
        <f t="shared" si="273"/>
        <v>-411.87998393876182</v>
      </c>
      <c r="BM185" s="51">
        <f t="shared" si="273"/>
        <v>-411.87998393876182</v>
      </c>
      <c r="BN185" s="51" t="str">
        <f t="shared" si="273"/>
        <v/>
      </c>
      <c r="BO185" s="51" t="str">
        <f t="shared" si="273"/>
        <v/>
      </c>
      <c r="BP185" s="51" t="str">
        <f t="shared" si="273"/>
        <v/>
      </c>
      <c r="BQ185" s="148" t="str">
        <f t="shared" si="273"/>
        <v/>
      </c>
      <c r="BR185" s="170">
        <f t="shared" si="53"/>
        <v>4</v>
      </c>
      <c r="BS185" s="172">
        <f t="shared" si="274"/>
        <v>230.94010767585013</v>
      </c>
      <c r="BT185" s="172" t="str">
        <f t="shared" si="274"/>
        <v>hole</v>
      </c>
      <c r="BU185" s="172">
        <f t="shared" si="274"/>
        <v>487.15822913701504</v>
      </c>
      <c r="BV185" s="172">
        <f t="shared" si="274"/>
        <v>0</v>
      </c>
      <c r="BW185" s="172">
        <f t="shared" si="274"/>
        <v>0</v>
      </c>
      <c r="BX185" s="172">
        <f t="shared" si="274"/>
        <v>0</v>
      </c>
      <c r="BY185" s="173">
        <f t="shared" si="274"/>
        <v>0</v>
      </c>
      <c r="BZ185" s="123" cm="1">
        <f t="array" ref="BZ185">IF(ISEVEN(BR185),SUM(BS185:BY185),SUM(ABS(BS185:BY185)))</f>
        <v>718.09833681286523</v>
      </c>
      <c r="CA185" s="112">
        <f t="shared" si="39"/>
        <v>20876.679887075898</v>
      </c>
      <c r="CB185" s="126">
        <f t="shared" si="275"/>
        <v>-512.75633034565055</v>
      </c>
      <c r="CC185" s="41">
        <f t="shared" si="275"/>
        <v>0</v>
      </c>
      <c r="CD185" s="41">
        <f t="shared" si="275"/>
        <v>243.02382662890406</v>
      </c>
      <c r="CE185" s="41">
        <f t="shared" si="275"/>
        <v>0</v>
      </c>
      <c r="CF185" s="41">
        <f t="shared" si="275"/>
        <v>0</v>
      </c>
      <c r="CG185" s="41">
        <f t="shared" si="275"/>
        <v>0</v>
      </c>
      <c r="CH185" s="112">
        <f t="shared" si="275"/>
        <v>0</v>
      </c>
      <c r="CI185" s="196">
        <f t="shared" si="56"/>
        <v>-3.4737753287625316E-2</v>
      </c>
      <c r="CJ185" s="2">
        <f t="shared" si="57"/>
        <v>-411.87998393876182</v>
      </c>
      <c r="CK185" s="200">
        <f t="shared" ref="CK185" si="332">(CI185-xc)*COS(RADIANS(p)) + (CJ185-yc)*SIN(RADIANS(p))</f>
        <v>-205.97007574619838</v>
      </c>
      <c r="CL185" s="201">
        <f t="shared" ref="CL185:CL202" si="333">-(CI185-xc)*SIN(RADIANS(p)) +(CJ185-yc)*COS(RADIANS(p))</f>
        <v>-356.68116052465058</v>
      </c>
      <c r="CN185" s="126">
        <f t="shared" ref="CN185:CN202" si="334">+C185-yc</f>
        <v>-411.87998393876182</v>
      </c>
      <c r="CO185" s="50">
        <f t="shared" si="61"/>
        <v>1.6838814827852345E-3</v>
      </c>
      <c r="CP185" s="40">
        <f t="shared" si="44"/>
        <v>24.862940404596355</v>
      </c>
      <c r="CQ185" s="41">
        <f t="shared" si="62"/>
        <v>519055.64787820342</v>
      </c>
      <c r="CR185" s="41">
        <f t="shared" ref="CR185:CR202" si="335">+CQ185*COS(RADIANS(p))</f>
        <v>449515.37704031455</v>
      </c>
      <c r="CS185" s="41">
        <f t="shared" ref="CS185:CS202" si="336">+CQ185*SIN(RADIANS(p))</f>
        <v>259527.82393910168</v>
      </c>
      <c r="CT185" s="41">
        <f t="shared" si="65"/>
        <v>-160333666.35641527</v>
      </c>
      <c r="CU185" s="112">
        <f t="shared" si="66"/>
        <v>-53454965.554982811</v>
      </c>
    </row>
    <row r="186" spans="2:99" x14ac:dyDescent="0.25">
      <c r="B186" s="129">
        <v>43</v>
      </c>
      <c r="C186" s="114">
        <f>+$D$77-(B186-0.5)*$G$136</f>
        <v>-440.95215806429019</v>
      </c>
      <c r="D186" s="41">
        <f t="shared" si="296"/>
        <v>-1963.7515414744933</v>
      </c>
      <c r="E186" s="41">
        <f t="shared" si="296"/>
        <v>4787.5142863072761</v>
      </c>
      <c r="F186" s="41">
        <f t="shared" si="296"/>
        <v>1120.6092509426028</v>
      </c>
      <c r="G186" s="41">
        <f t="shared" si="296"/>
        <v>723.70565405012178</v>
      </c>
      <c r="H186" s="41">
        <f t="shared" si="296"/>
        <v>436.24845852550715</v>
      </c>
      <c r="I186" s="41">
        <f t="shared" si="296"/>
        <v>-1496.2025711011336</v>
      </c>
      <c r="J186" s="41">
        <f t="shared" si="296"/>
        <v>-611.44155662627429</v>
      </c>
      <c r="K186" s="121">
        <f t="shared" si="296"/>
        <v>-960.01120335829626</v>
      </c>
      <c r="L186" s="126">
        <f t="shared" si="268"/>
        <v>-1563.7515414744935</v>
      </c>
      <c r="M186" s="41">
        <f t="shared" si="268"/>
        <v>2055.463478738402</v>
      </c>
      <c r="N186" s="41">
        <f t="shared" si="268"/>
        <v>81.378766401276607</v>
      </c>
      <c r="O186" s="41">
        <f t="shared" si="268"/>
        <v>-8.3451535187557724</v>
      </c>
      <c r="P186" s="41">
        <f t="shared" si="268"/>
        <v>36.248458525507012</v>
      </c>
      <c r="Q186" s="41">
        <f t="shared" si="268"/>
        <v>-676.58732883047173</v>
      </c>
      <c r="R186" s="41">
        <f t="shared" si="268"/>
        <v>-380.50144895042405</v>
      </c>
      <c r="S186" s="112">
        <f t="shared" si="268"/>
        <v>-740.39596108763317</v>
      </c>
      <c r="T186" s="123">
        <f t="shared" si="269"/>
        <v>-1563.751541474493</v>
      </c>
      <c r="U186" s="41">
        <f t="shared" si="269"/>
        <v>3967.8990440366151</v>
      </c>
      <c r="V186" s="41">
        <f t="shared" si="269"/>
        <v>889.66914326675283</v>
      </c>
      <c r="W186" s="41">
        <f t="shared" si="269"/>
        <v>504.09041177945835</v>
      </c>
      <c r="X186" s="41">
        <f t="shared" si="269"/>
        <v>36.248458525506877</v>
      </c>
      <c r="Y186" s="41">
        <f t="shared" si="269"/>
        <v>1235.8482364677404</v>
      </c>
      <c r="Z186" s="41">
        <f t="shared" si="269"/>
        <v>427.78892791505211</v>
      </c>
      <c r="AA186" s="41">
        <f t="shared" si="269"/>
        <v>-227.9603957894189</v>
      </c>
      <c r="AB186" s="53"/>
      <c r="AC186" s="126" t="str">
        <f t="shared" si="270"/>
        <v/>
      </c>
      <c r="AD186" s="41" t="str">
        <f t="shared" si="270"/>
        <v/>
      </c>
      <c r="AE186" s="41" t="str">
        <f t="shared" si="270"/>
        <v/>
      </c>
      <c r="AF186" s="41" t="str">
        <f t="shared" si="270"/>
        <v/>
      </c>
      <c r="AG186" s="41">
        <f t="shared" si="270"/>
        <v>436.24845852550715</v>
      </c>
      <c r="AH186" s="41" t="str">
        <f t="shared" si="270"/>
        <v/>
      </c>
      <c r="AI186" s="41">
        <f t="shared" si="270"/>
        <v>-611.44155662627429</v>
      </c>
      <c r="AJ186" s="112" t="str">
        <f t="shared" si="270"/>
        <v/>
      </c>
      <c r="AK186" s="126" t="str">
        <f t="shared" si="271"/>
        <v/>
      </c>
      <c r="AL186" s="41" t="str">
        <f t="shared" si="271"/>
        <v/>
      </c>
      <c r="AM186" s="41" t="str">
        <f t="shared" si="271"/>
        <v/>
      </c>
      <c r="AN186" s="41">
        <f t="shared" si="271"/>
        <v>-8.3451535187557724</v>
      </c>
      <c r="AO186" s="41" t="str">
        <f t="shared" si="271"/>
        <v/>
      </c>
      <c r="AP186" s="41" t="str">
        <f t="shared" si="271"/>
        <v/>
      </c>
      <c r="AQ186" s="41">
        <f t="shared" si="271"/>
        <v>-380.50144895042405</v>
      </c>
      <c r="AR186" s="112" t="str">
        <f t="shared" si="271"/>
        <v/>
      </c>
      <c r="AS186" s="123" t="str">
        <f t="shared" si="272"/>
        <v/>
      </c>
      <c r="AT186" s="41" t="str">
        <f t="shared" si="272"/>
        <v/>
      </c>
      <c r="AU186" s="41" t="str">
        <f t="shared" si="272"/>
        <v/>
      </c>
      <c r="AV186" s="41" t="str">
        <f t="shared" si="272"/>
        <v/>
      </c>
      <c r="AW186" s="41" t="str">
        <f t="shared" si="272"/>
        <v/>
      </c>
      <c r="AX186" s="41" t="str">
        <f t="shared" si="272"/>
        <v/>
      </c>
      <c r="AY186" s="41" t="str">
        <f t="shared" si="272"/>
        <v/>
      </c>
      <c r="AZ186" s="41" t="str">
        <f t="shared" si="272"/>
        <v/>
      </c>
      <c r="BA186" s="53"/>
      <c r="BB186" s="147" cm="1">
        <f t="array" ref="BB186:BE186">IFERROR(_xlfn._xlws.SORT(_xlfn.UNIQUE(_xlfn._xlws.FILTER($AC186:$AZ186,ISNUMBER($AC186:$AZ186)),TRUE),,,TRUE),"")</f>
        <v>-611.44155662627429</v>
      </c>
      <c r="BC186" s="51">
        <v>-380.50144895042405</v>
      </c>
      <c r="BD186" s="51">
        <v>-8.3451535187557724</v>
      </c>
      <c r="BE186" s="51">
        <v>436.24845852550715</v>
      </c>
      <c r="BF186" s="51"/>
      <c r="BG186" s="51"/>
      <c r="BH186" s="51"/>
      <c r="BI186" s="51"/>
      <c r="BJ186" s="51">
        <f t="shared" si="273"/>
        <v>-440.95215806429019</v>
      </c>
      <c r="BK186" s="51">
        <f t="shared" si="273"/>
        <v>-440.95215806429019</v>
      </c>
      <c r="BL186" s="51">
        <f t="shared" si="273"/>
        <v>-440.95215806429019</v>
      </c>
      <c r="BM186" s="51">
        <f t="shared" si="273"/>
        <v>-440.95215806429019</v>
      </c>
      <c r="BN186" s="51" t="str">
        <f t="shared" si="273"/>
        <v/>
      </c>
      <c r="BO186" s="51" t="str">
        <f t="shared" si="273"/>
        <v/>
      </c>
      <c r="BP186" s="51" t="str">
        <f t="shared" si="273"/>
        <v/>
      </c>
      <c r="BQ186" s="148" t="str">
        <f t="shared" si="273"/>
        <v/>
      </c>
      <c r="BR186" s="170">
        <f t="shared" si="53"/>
        <v>4</v>
      </c>
      <c r="BS186" s="172">
        <f t="shared" si="274"/>
        <v>230.94010767585024</v>
      </c>
      <c r="BT186" s="172" t="str">
        <f t="shared" si="274"/>
        <v>hole</v>
      </c>
      <c r="BU186" s="172">
        <f t="shared" si="274"/>
        <v>444.5936120442629</v>
      </c>
      <c r="BV186" s="172">
        <f t="shared" si="274"/>
        <v>0</v>
      </c>
      <c r="BW186" s="172">
        <f t="shared" si="274"/>
        <v>0</v>
      </c>
      <c r="BX186" s="172">
        <f t="shared" si="274"/>
        <v>0</v>
      </c>
      <c r="BY186" s="173">
        <f t="shared" si="274"/>
        <v>0</v>
      </c>
      <c r="BZ186" s="123" cm="1">
        <f t="array" ref="BZ186">IF(ISEVEN(BR186),SUM(BS186:BY186),SUM(ABS(BS186:BY186)))</f>
        <v>675.53371972011314</v>
      </c>
      <c r="CA186" s="112">
        <f t="shared" si="39"/>
        <v>19639.233927368969</v>
      </c>
      <c r="CB186" s="126">
        <f t="shared" si="275"/>
        <v>-495.9715027883492</v>
      </c>
      <c r="CC186" s="41">
        <f t="shared" si="275"/>
        <v>0</v>
      </c>
      <c r="CD186" s="41">
        <f t="shared" si="275"/>
        <v>213.95165250337567</v>
      </c>
      <c r="CE186" s="41">
        <f t="shared" si="275"/>
        <v>0</v>
      </c>
      <c r="CF186" s="41">
        <f t="shared" si="275"/>
        <v>0</v>
      </c>
      <c r="CG186" s="41">
        <f t="shared" si="275"/>
        <v>0</v>
      </c>
      <c r="CH186" s="112">
        <f t="shared" si="275"/>
        <v>0</v>
      </c>
      <c r="CI186" s="196">
        <f t="shared" si="56"/>
        <v>-28.744937080010157</v>
      </c>
      <c r="CJ186" s="2">
        <f t="shared" si="57"/>
        <v>-440.95215806429019</v>
      </c>
      <c r="CK186" s="200">
        <f t="shared" ref="CK186" si="337">(CI186-xc)*COS(RADIANS(p)) + (CJ186-yc)*SIN(RADIANS(p))</f>
        <v>-245.36992477361915</v>
      </c>
      <c r="CL186" s="201">
        <f t="shared" ref="CL186:CL203" si="338">-(CI186-xc)*SIN(RADIANS(p)) +(CJ186-yc)*COS(RADIANS(p))</f>
        <v>-367.50330219724151</v>
      </c>
      <c r="CN186" s="126">
        <f t="shared" ref="CN186:CN203" si="339">+C186-yc</f>
        <v>-440.95215806429019</v>
      </c>
      <c r="CO186" s="50">
        <f t="shared" si="61"/>
        <v>1.6178814827852346E-3</v>
      </c>
      <c r="CP186" s="40">
        <f t="shared" si="44"/>
        <v>24.569157172360129</v>
      </c>
      <c r="CQ186" s="41">
        <f t="shared" si="62"/>
        <v>482519.42510627565</v>
      </c>
      <c r="CR186" s="41">
        <f t="shared" ref="CR186:CR203" si="340">+CQ186*COS(RADIANS(p))</f>
        <v>417874.07996149763</v>
      </c>
      <c r="CS186" s="41">
        <f t="shared" ref="CS186:CS203" si="341">+CQ186*SIN(RADIANS(p))</f>
        <v>241259.7125531378</v>
      </c>
      <c r="CT186" s="41">
        <f t="shared" si="65"/>
        <v>-153570104.28848451</v>
      </c>
      <c r="CU186" s="112">
        <f t="shared" si="66"/>
        <v>-59197877.5200684</v>
      </c>
    </row>
    <row r="187" spans="2:99" x14ac:dyDescent="0.25">
      <c r="B187" s="129">
        <v>44</v>
      </c>
      <c r="C187" s="114">
        <f>+$D$77-(B187-0.5)*$G$136</f>
        <v>-470.02433218981832</v>
      </c>
      <c r="D187" s="41">
        <f t="shared" si="296"/>
        <v>-2014.1060241463974</v>
      </c>
      <c r="E187" s="41">
        <f t="shared" si="296"/>
        <v>4896.0131172302363</v>
      </c>
      <c r="F187" s="41">
        <f t="shared" si="296"/>
        <v>1137.3940784999043</v>
      </c>
      <c r="G187" s="41">
        <f t="shared" si="296"/>
        <v>715.91578847096946</v>
      </c>
      <c r="H187" s="41">
        <f t="shared" si="296"/>
        <v>385.89397585360302</v>
      </c>
      <c r="I187" s="41">
        <f t="shared" si="296"/>
        <v>-1387.7037401781733</v>
      </c>
      <c r="J187" s="41">
        <f t="shared" si="296"/>
        <v>-594.65672906897282</v>
      </c>
      <c r="K187" s="121">
        <f t="shared" si="296"/>
        <v>-967.80106893744846</v>
      </c>
      <c r="L187" s="126">
        <f t="shared" si="268"/>
        <v>-1614.1060241463977</v>
      </c>
      <c r="M187" s="41">
        <f t="shared" si="268"/>
        <v>2163.9623096613623</v>
      </c>
      <c r="N187" s="41">
        <f t="shared" si="268"/>
        <v>98.163593958577906</v>
      </c>
      <c r="O187" s="41">
        <f t="shared" si="268"/>
        <v>-16.135019097908017</v>
      </c>
      <c r="P187" s="41">
        <f t="shared" si="268"/>
        <v>-14.106024146397104</v>
      </c>
      <c r="Q187" s="41">
        <f t="shared" si="268"/>
        <v>-568.08849790751162</v>
      </c>
      <c r="R187" s="41">
        <f t="shared" si="268"/>
        <v>-363.71662139312275</v>
      </c>
      <c r="S187" s="112">
        <f t="shared" si="268"/>
        <v>-748.18582666678549</v>
      </c>
      <c r="T187" s="123">
        <f t="shared" si="269"/>
        <v>-1614.1060241463972</v>
      </c>
      <c r="U187" s="41">
        <f t="shared" si="269"/>
        <v>4076.3978749595753</v>
      </c>
      <c r="V187" s="41">
        <f t="shared" si="269"/>
        <v>906.45397082405407</v>
      </c>
      <c r="W187" s="41">
        <f t="shared" si="269"/>
        <v>496.30054620030603</v>
      </c>
      <c r="X187" s="41">
        <f t="shared" si="269"/>
        <v>-14.106024146397253</v>
      </c>
      <c r="Y187" s="41">
        <f t="shared" si="269"/>
        <v>1344.3470673907007</v>
      </c>
      <c r="Z187" s="41">
        <f t="shared" si="269"/>
        <v>444.57375547235347</v>
      </c>
      <c r="AA187" s="41">
        <f t="shared" si="269"/>
        <v>-235.75026136857113</v>
      </c>
      <c r="AB187" s="53"/>
      <c r="AC187" s="126" t="str">
        <f t="shared" si="270"/>
        <v/>
      </c>
      <c r="AD187" s="41" t="str">
        <f t="shared" si="270"/>
        <v/>
      </c>
      <c r="AE187" s="41" t="str">
        <f t="shared" si="270"/>
        <v/>
      </c>
      <c r="AF187" s="41" t="str">
        <f t="shared" si="270"/>
        <v/>
      </c>
      <c r="AG187" s="41">
        <f t="shared" si="270"/>
        <v>385.89397585360302</v>
      </c>
      <c r="AH187" s="41" t="str">
        <f t="shared" si="270"/>
        <v/>
      </c>
      <c r="AI187" s="41">
        <f t="shared" si="270"/>
        <v>-594.65672906897282</v>
      </c>
      <c r="AJ187" s="112" t="str">
        <f t="shared" si="270"/>
        <v/>
      </c>
      <c r="AK187" s="126" t="str">
        <f t="shared" si="271"/>
        <v/>
      </c>
      <c r="AL187" s="41" t="str">
        <f t="shared" si="271"/>
        <v/>
      </c>
      <c r="AM187" s="41" t="str">
        <f t="shared" si="271"/>
        <v/>
      </c>
      <c r="AN187" s="41">
        <f t="shared" si="271"/>
        <v>-16.135019097908017</v>
      </c>
      <c r="AO187" s="41" t="str">
        <f t="shared" si="271"/>
        <v/>
      </c>
      <c r="AP187" s="41" t="str">
        <f t="shared" si="271"/>
        <v/>
      </c>
      <c r="AQ187" s="41">
        <f t="shared" si="271"/>
        <v>-363.71662139312275</v>
      </c>
      <c r="AR187" s="112" t="str">
        <f t="shared" si="271"/>
        <v/>
      </c>
      <c r="AS187" s="123" t="str">
        <f t="shared" si="272"/>
        <v/>
      </c>
      <c r="AT187" s="41" t="str">
        <f t="shared" si="272"/>
        <v/>
      </c>
      <c r="AU187" s="41" t="str">
        <f t="shared" si="272"/>
        <v/>
      </c>
      <c r="AV187" s="41" t="str">
        <f t="shared" si="272"/>
        <v/>
      </c>
      <c r="AW187" s="41" t="str">
        <f t="shared" si="272"/>
        <v/>
      </c>
      <c r="AX187" s="41" t="str">
        <f t="shared" si="272"/>
        <v/>
      </c>
      <c r="AY187" s="41" t="str">
        <f t="shared" si="272"/>
        <v/>
      </c>
      <c r="AZ187" s="41" t="str">
        <f t="shared" si="272"/>
        <v/>
      </c>
      <c r="BA187" s="53"/>
      <c r="BB187" s="147" cm="1">
        <f t="array" ref="BB187:BE187">IFERROR(_xlfn._xlws.SORT(_xlfn.UNIQUE(_xlfn._xlws.FILTER($AC187:$AZ187,ISNUMBER($AC187:$AZ187)),TRUE),,,TRUE),"")</f>
        <v>-594.65672906897282</v>
      </c>
      <c r="BC187" s="51">
        <v>-363.71662139312275</v>
      </c>
      <c r="BD187" s="51">
        <v>-16.135019097908017</v>
      </c>
      <c r="BE187" s="51">
        <v>385.89397585360302</v>
      </c>
      <c r="BF187" s="51"/>
      <c r="BG187" s="51"/>
      <c r="BH187" s="51"/>
      <c r="BI187" s="51"/>
      <c r="BJ187" s="51">
        <f t="shared" si="273"/>
        <v>-470.02433218981832</v>
      </c>
      <c r="BK187" s="51">
        <f t="shared" si="273"/>
        <v>-470.02433218981832</v>
      </c>
      <c r="BL187" s="51">
        <f t="shared" si="273"/>
        <v>-470.02433218981832</v>
      </c>
      <c r="BM187" s="51">
        <f t="shared" si="273"/>
        <v>-470.02433218981832</v>
      </c>
      <c r="BN187" s="51" t="str">
        <f t="shared" si="273"/>
        <v/>
      </c>
      <c r="BO187" s="51" t="str">
        <f t="shared" si="273"/>
        <v/>
      </c>
      <c r="BP187" s="51" t="str">
        <f t="shared" si="273"/>
        <v/>
      </c>
      <c r="BQ187" s="148" t="str">
        <f t="shared" si="273"/>
        <v/>
      </c>
      <c r="BR187" s="170">
        <f t="shared" si="53"/>
        <v>4</v>
      </c>
      <c r="BS187" s="172">
        <f t="shared" si="274"/>
        <v>230.94010767585007</v>
      </c>
      <c r="BT187" s="172" t="str">
        <f t="shared" si="274"/>
        <v>hole</v>
      </c>
      <c r="BU187" s="172">
        <f t="shared" si="274"/>
        <v>402.02899495151104</v>
      </c>
      <c r="BV187" s="172">
        <f t="shared" si="274"/>
        <v>0</v>
      </c>
      <c r="BW187" s="172">
        <f t="shared" si="274"/>
        <v>0</v>
      </c>
      <c r="BX187" s="172">
        <f t="shared" si="274"/>
        <v>0</v>
      </c>
      <c r="BY187" s="173">
        <f t="shared" si="274"/>
        <v>0</v>
      </c>
      <c r="BZ187" s="123" cm="1">
        <f t="array" ref="BZ187">IF(ISEVEN(BR187),SUM(BS187:BY187),SUM(ABS(BS187:BY187)))</f>
        <v>632.96910262736105</v>
      </c>
      <c r="CA187" s="112">
        <f t="shared" si="39"/>
        <v>18401.787967662043</v>
      </c>
      <c r="CB187" s="126">
        <f t="shared" si="275"/>
        <v>-479.18667523104779</v>
      </c>
      <c r="CC187" s="41">
        <f t="shared" si="275"/>
        <v>0</v>
      </c>
      <c r="CD187" s="41">
        <f t="shared" si="275"/>
        <v>184.87947837784751</v>
      </c>
      <c r="CE187" s="41">
        <f t="shared" si="275"/>
        <v>0</v>
      </c>
      <c r="CF187" s="41">
        <f t="shared" si="275"/>
        <v>0</v>
      </c>
      <c r="CG187" s="41">
        <f t="shared" si="275"/>
        <v>0</v>
      </c>
      <c r="CH187" s="112">
        <f t="shared" si="275"/>
        <v>0</v>
      </c>
      <c r="CI187" s="196">
        <f t="shared" si="56"/>
        <v>-57.406453718605931</v>
      </c>
      <c r="CJ187" s="2">
        <f t="shared" si="57"/>
        <v>-470.02433218981832</v>
      </c>
      <c r="CK187" s="200">
        <f t="shared" ref="CK187" si="342">(CI187-xc)*COS(RADIANS(p)) + (CJ187-yc)*SIN(RADIANS(p))</f>
        <v>-284.72761335639751</v>
      </c>
      <c r="CL187" s="201">
        <f t="shared" ref="CL187:CL204" si="343">-(CI187-xc)*SIN(RADIANS(p)) +(CJ187-yc)*COS(RADIANS(p))</f>
        <v>-378.34978521389559</v>
      </c>
      <c r="CN187" s="126">
        <f t="shared" ref="CN187:CN204" si="344">+C187-yc</f>
        <v>-470.02433218981832</v>
      </c>
      <c r="CO187" s="50">
        <f t="shared" si="61"/>
        <v>1.5518814827852349E-3</v>
      </c>
      <c r="CP187" s="40">
        <f t="shared" si="44"/>
        <v>24.219834940123906</v>
      </c>
      <c r="CQ187" s="41">
        <f t="shared" si="62"/>
        <v>445688.26717993285</v>
      </c>
      <c r="CR187" s="41">
        <f t="shared" ref="CR187:CR204" si="345">+CQ187*COS(RADIANS(p))</f>
        <v>385977.36154648813</v>
      </c>
      <c r="CS187" s="41">
        <f t="shared" ref="CS187:CS204" si="346">+CQ187*SIN(RADIANS(p))</f>
        <v>222844.1335899664</v>
      </c>
      <c r="CT187" s="41">
        <f t="shared" si="65"/>
        <v>-146034451.8385399</v>
      </c>
      <c r="CU187" s="112">
        <f t="shared" si="66"/>
        <v>-63449878.307545349</v>
      </c>
    </row>
    <row r="188" spans="2:99" x14ac:dyDescent="0.25">
      <c r="B188" s="129">
        <v>45</v>
      </c>
      <c r="C188" s="114">
        <f>+$D$77-(B188-0.5)*$G$136</f>
        <v>-499.09650631534669</v>
      </c>
      <c r="D188" s="41">
        <f t="shared" si="296"/>
        <v>-2064.4605068183018</v>
      </c>
      <c r="E188" s="41">
        <f t="shared" si="296"/>
        <v>5004.5119481531974</v>
      </c>
      <c r="F188" s="41">
        <f t="shared" si="296"/>
        <v>1154.1789060572057</v>
      </c>
      <c r="G188" s="41">
        <f t="shared" si="296"/>
        <v>708.12592289181714</v>
      </c>
      <c r="H188" s="41">
        <f t="shared" si="296"/>
        <v>335.53949318169862</v>
      </c>
      <c r="I188" s="41">
        <f t="shared" si="296"/>
        <v>-1279.2049092552122</v>
      </c>
      <c r="J188" s="41">
        <f t="shared" si="296"/>
        <v>-577.87190151167147</v>
      </c>
      <c r="K188" s="121">
        <f t="shared" si="296"/>
        <v>-975.59093451660078</v>
      </c>
      <c r="L188" s="126">
        <f t="shared" si="268"/>
        <v>-1664.4605068183021</v>
      </c>
      <c r="M188" s="41">
        <f t="shared" si="268"/>
        <v>2272.4611405843234</v>
      </c>
      <c r="N188" s="41">
        <f t="shared" si="268"/>
        <v>114.94842151587943</v>
      </c>
      <c r="O188" s="41">
        <f t="shared" si="268"/>
        <v>-23.92488467706033</v>
      </c>
      <c r="P188" s="41">
        <f t="shared" si="268"/>
        <v>-64.460506818301511</v>
      </c>
      <c r="Q188" s="41">
        <f t="shared" si="268"/>
        <v>-459.58966698455038</v>
      </c>
      <c r="R188" s="41">
        <f t="shared" si="268"/>
        <v>-346.93179383582128</v>
      </c>
      <c r="S188" s="112">
        <f t="shared" si="268"/>
        <v>-755.97569224593781</v>
      </c>
      <c r="T188" s="123">
        <f t="shared" si="269"/>
        <v>-1664.4605068183016</v>
      </c>
      <c r="U188" s="41">
        <f t="shared" si="269"/>
        <v>4184.8967058825374</v>
      </c>
      <c r="V188" s="41">
        <f t="shared" si="269"/>
        <v>923.23879838135565</v>
      </c>
      <c r="W188" s="41">
        <f t="shared" si="269"/>
        <v>488.51068062115377</v>
      </c>
      <c r="X188" s="41">
        <f t="shared" si="269"/>
        <v>-64.460506818301667</v>
      </c>
      <c r="Y188" s="41">
        <f t="shared" si="269"/>
        <v>1452.8458983136618</v>
      </c>
      <c r="Z188" s="41">
        <f t="shared" si="269"/>
        <v>461.35858302965488</v>
      </c>
      <c r="AA188" s="41">
        <f t="shared" si="269"/>
        <v>-243.54012694772342</v>
      </c>
      <c r="AB188" s="53"/>
      <c r="AC188" s="126" t="str">
        <f t="shared" si="270"/>
        <v/>
      </c>
      <c r="AD188" s="41" t="str">
        <f t="shared" si="270"/>
        <v/>
      </c>
      <c r="AE188" s="41" t="str">
        <f t="shared" si="270"/>
        <v/>
      </c>
      <c r="AF188" s="41" t="str">
        <f t="shared" si="270"/>
        <v/>
      </c>
      <c r="AG188" s="41">
        <f t="shared" si="270"/>
        <v>335.53949318169862</v>
      </c>
      <c r="AH188" s="41" t="str">
        <f t="shared" si="270"/>
        <v/>
      </c>
      <c r="AI188" s="41">
        <f t="shared" si="270"/>
        <v>-577.87190151167147</v>
      </c>
      <c r="AJ188" s="112" t="str">
        <f t="shared" si="270"/>
        <v/>
      </c>
      <c r="AK188" s="126" t="str">
        <f t="shared" si="271"/>
        <v/>
      </c>
      <c r="AL188" s="41" t="str">
        <f t="shared" si="271"/>
        <v/>
      </c>
      <c r="AM188" s="41" t="str">
        <f t="shared" si="271"/>
        <v/>
      </c>
      <c r="AN188" s="41" t="str">
        <f t="shared" si="271"/>
        <v/>
      </c>
      <c r="AO188" s="41">
        <f t="shared" si="271"/>
        <v>-64.460506818301511</v>
      </c>
      <c r="AP188" s="41" t="str">
        <f t="shared" si="271"/>
        <v/>
      </c>
      <c r="AQ188" s="41">
        <f t="shared" si="271"/>
        <v>-346.93179383582128</v>
      </c>
      <c r="AR188" s="112" t="str">
        <f t="shared" si="271"/>
        <v/>
      </c>
      <c r="AS188" s="123" t="str">
        <f t="shared" si="272"/>
        <v/>
      </c>
      <c r="AT188" s="41" t="str">
        <f t="shared" si="272"/>
        <v/>
      </c>
      <c r="AU188" s="41" t="str">
        <f t="shared" si="272"/>
        <v/>
      </c>
      <c r="AV188" s="41" t="str">
        <f t="shared" si="272"/>
        <v/>
      </c>
      <c r="AW188" s="41" t="str">
        <f t="shared" si="272"/>
        <v/>
      </c>
      <c r="AX188" s="41" t="str">
        <f t="shared" si="272"/>
        <v/>
      </c>
      <c r="AY188" s="41" t="str">
        <f t="shared" si="272"/>
        <v/>
      </c>
      <c r="AZ188" s="41" t="str">
        <f t="shared" si="272"/>
        <v/>
      </c>
      <c r="BA188" s="53"/>
      <c r="BB188" s="147" cm="1">
        <f t="array" ref="BB188:BE188">IFERROR(_xlfn._xlws.SORT(_xlfn.UNIQUE(_xlfn._xlws.FILTER($AC188:$AZ188,ISNUMBER($AC188:$AZ188)),TRUE),,,TRUE),"")</f>
        <v>-577.87190151167147</v>
      </c>
      <c r="BC188" s="51">
        <v>-346.93179383582128</v>
      </c>
      <c r="BD188" s="51">
        <v>-64.460506818301511</v>
      </c>
      <c r="BE188" s="51">
        <v>335.53949318169862</v>
      </c>
      <c r="BF188" s="51"/>
      <c r="BG188" s="51"/>
      <c r="BH188" s="51"/>
      <c r="BI188" s="51"/>
      <c r="BJ188" s="51">
        <f t="shared" si="273"/>
        <v>-499.09650631534669</v>
      </c>
      <c r="BK188" s="51">
        <f t="shared" si="273"/>
        <v>-499.09650631534669</v>
      </c>
      <c r="BL188" s="51">
        <f t="shared" si="273"/>
        <v>-499.09650631534669</v>
      </c>
      <c r="BM188" s="51">
        <f t="shared" si="273"/>
        <v>-499.09650631534669</v>
      </c>
      <c r="BN188" s="51" t="str">
        <f t="shared" si="273"/>
        <v/>
      </c>
      <c r="BO188" s="51" t="str">
        <f t="shared" si="273"/>
        <v/>
      </c>
      <c r="BP188" s="51" t="str">
        <f t="shared" si="273"/>
        <v/>
      </c>
      <c r="BQ188" s="148" t="str">
        <f t="shared" si="273"/>
        <v/>
      </c>
      <c r="BR188" s="170">
        <f t="shared" si="53"/>
        <v>4</v>
      </c>
      <c r="BS188" s="172">
        <f t="shared" si="274"/>
        <v>230.94010767585019</v>
      </c>
      <c r="BT188" s="172" t="str">
        <f t="shared" si="274"/>
        <v>hole</v>
      </c>
      <c r="BU188" s="172">
        <f t="shared" si="274"/>
        <v>400.00000000000011</v>
      </c>
      <c r="BV188" s="172">
        <f t="shared" si="274"/>
        <v>0</v>
      </c>
      <c r="BW188" s="172">
        <f t="shared" si="274"/>
        <v>0</v>
      </c>
      <c r="BX188" s="172">
        <f t="shared" si="274"/>
        <v>0</v>
      </c>
      <c r="BY188" s="173">
        <f t="shared" si="274"/>
        <v>0</v>
      </c>
      <c r="BZ188" s="123" cm="1">
        <f t="array" ref="BZ188">IF(ISEVEN(BR188),SUM(BS188:BY188),SUM(ABS(BS188:BY188)))</f>
        <v>630.9401076758503</v>
      </c>
      <c r="CA188" s="112">
        <f t="shared" si="39"/>
        <v>18342.800673131904</v>
      </c>
      <c r="CB188" s="126">
        <f t="shared" si="275"/>
        <v>-462.40184767374637</v>
      </c>
      <c r="CC188" s="41">
        <f t="shared" si="275"/>
        <v>0</v>
      </c>
      <c r="CD188" s="41">
        <f t="shared" si="275"/>
        <v>135.53949318169856</v>
      </c>
      <c r="CE188" s="41">
        <f t="shared" si="275"/>
        <v>0</v>
      </c>
      <c r="CF188" s="41">
        <f t="shared" si="275"/>
        <v>0</v>
      </c>
      <c r="CG188" s="41">
        <f t="shared" si="275"/>
        <v>0</v>
      </c>
      <c r="CH188" s="112">
        <f t="shared" si="275"/>
        <v>0</v>
      </c>
      <c r="CI188" s="196">
        <f t="shared" si="56"/>
        <v>-83.322227544324221</v>
      </c>
      <c r="CJ188" s="2">
        <f t="shared" si="57"/>
        <v>-499.09650631534669</v>
      </c>
      <c r="CK188" s="200">
        <f t="shared" ref="CK188" si="347">(CI188-xc)*COS(RADIANS(p)) + (CJ188-yc)*SIN(RADIANS(p))</f>
        <v>-321.7074189109656</v>
      </c>
      <c r="CL188" s="201">
        <f t="shared" ref="CL188:CL205" si="348">-(CI188-xc)*SIN(RADIANS(p)) +(CJ188-yc)*COS(RADIANS(p))</f>
        <v>-390.56913963698872</v>
      </c>
      <c r="CN188" s="126">
        <f t="shared" ref="CN188:CN205" si="349">+C188-yc</f>
        <v>-499.09650631534669</v>
      </c>
      <c r="CO188" s="50">
        <f t="shared" si="61"/>
        <v>1.4858814827852348E-3</v>
      </c>
      <c r="CP188" s="40">
        <f t="shared" si="44"/>
        <v>23.814973707887681</v>
      </c>
      <c r="CQ188" s="41">
        <f t="shared" si="62"/>
        <v>436833.31575966073</v>
      </c>
      <c r="CR188" s="41">
        <f t="shared" ref="CR188:CR205" si="350">+CQ188*COS(RADIANS(p))</f>
        <v>378308.74866725539</v>
      </c>
      <c r="CS188" s="41">
        <f t="shared" ref="CS188:CS205" si="351">+CQ188*SIN(RADIANS(p))</f>
        <v>218416.65787983034</v>
      </c>
      <c r="CT188" s="41">
        <f t="shared" si="65"/>
        <v>-147755722.48411575</v>
      </c>
      <c r="CU188" s="112">
        <f t="shared" si="66"/>
        <v>-70266259.253679633</v>
      </c>
    </row>
    <row r="189" spans="2:99" x14ac:dyDescent="0.25">
      <c r="B189" s="129">
        <v>46</v>
      </c>
      <c r="C189" s="114">
        <f>+$D$77-(B189-0.5)*$G$136</f>
        <v>-528.16868044087505</v>
      </c>
      <c r="D189" s="41">
        <f t="shared" si="296"/>
        <v>-2114.8149894902062</v>
      </c>
      <c r="E189" s="41">
        <f t="shared" si="296"/>
        <v>5113.0107790761576</v>
      </c>
      <c r="F189" s="41">
        <f t="shared" si="296"/>
        <v>1170.963733614507</v>
      </c>
      <c r="G189" s="41">
        <f t="shared" si="296"/>
        <v>700.33605731266493</v>
      </c>
      <c r="H189" s="41">
        <f t="shared" si="296"/>
        <v>285.18501050979415</v>
      </c>
      <c r="I189" s="41">
        <f t="shared" si="296"/>
        <v>-1170.7060783322515</v>
      </c>
      <c r="J189" s="41">
        <f t="shared" si="296"/>
        <v>-561.08707395437</v>
      </c>
      <c r="K189" s="121">
        <f t="shared" si="296"/>
        <v>-983.38080009575322</v>
      </c>
      <c r="L189" s="126">
        <f t="shared" si="268"/>
        <v>-1714.8149894902065</v>
      </c>
      <c r="M189" s="41">
        <f t="shared" si="268"/>
        <v>2380.9599715072845</v>
      </c>
      <c r="N189" s="41">
        <f t="shared" si="268"/>
        <v>131.7332490731809</v>
      </c>
      <c r="O189" s="41">
        <f t="shared" si="268"/>
        <v>-31.714750256212614</v>
      </c>
      <c r="P189" s="41">
        <f t="shared" si="268"/>
        <v>-114.81498949020592</v>
      </c>
      <c r="Q189" s="41">
        <f t="shared" si="268"/>
        <v>-351.0908360615897</v>
      </c>
      <c r="R189" s="41">
        <f t="shared" si="268"/>
        <v>-330.14696627851981</v>
      </c>
      <c r="S189" s="112">
        <f t="shared" si="268"/>
        <v>-763.76555782509001</v>
      </c>
      <c r="T189" s="123">
        <f t="shared" si="269"/>
        <v>-1714.8149894902058</v>
      </c>
      <c r="U189" s="41">
        <f t="shared" si="269"/>
        <v>4293.3955368054976</v>
      </c>
      <c r="V189" s="41">
        <f t="shared" si="269"/>
        <v>940.02362593865712</v>
      </c>
      <c r="W189" s="41">
        <f t="shared" si="269"/>
        <v>480.72081504200145</v>
      </c>
      <c r="X189" s="41">
        <f t="shared" si="269"/>
        <v>-114.81498949020609</v>
      </c>
      <c r="Y189" s="41">
        <f t="shared" si="269"/>
        <v>1561.3447292366225</v>
      </c>
      <c r="Z189" s="41">
        <f t="shared" si="269"/>
        <v>478.14341058695635</v>
      </c>
      <c r="AA189" s="41">
        <f t="shared" si="269"/>
        <v>-251.32999252687571</v>
      </c>
      <c r="AB189" s="53"/>
      <c r="AC189" s="126" t="str">
        <f t="shared" si="270"/>
        <v/>
      </c>
      <c r="AD189" s="41" t="str">
        <f t="shared" si="270"/>
        <v/>
      </c>
      <c r="AE189" s="41" t="str">
        <f t="shared" si="270"/>
        <v/>
      </c>
      <c r="AF189" s="41" t="str">
        <f t="shared" si="270"/>
        <v/>
      </c>
      <c r="AG189" s="41">
        <f t="shared" si="270"/>
        <v>285.18501050979415</v>
      </c>
      <c r="AH189" s="41" t="str">
        <f t="shared" si="270"/>
        <v/>
      </c>
      <c r="AI189" s="41">
        <f t="shared" si="270"/>
        <v>-561.08707395437</v>
      </c>
      <c r="AJ189" s="112" t="str">
        <f t="shared" si="270"/>
        <v/>
      </c>
      <c r="AK189" s="126" t="str">
        <f t="shared" si="271"/>
        <v/>
      </c>
      <c r="AL189" s="41" t="str">
        <f t="shared" si="271"/>
        <v/>
      </c>
      <c r="AM189" s="41" t="str">
        <f t="shared" si="271"/>
        <v/>
      </c>
      <c r="AN189" s="41" t="str">
        <f t="shared" si="271"/>
        <v/>
      </c>
      <c r="AO189" s="41">
        <f t="shared" si="271"/>
        <v>-114.81498949020592</v>
      </c>
      <c r="AP189" s="41" t="str">
        <f t="shared" si="271"/>
        <v/>
      </c>
      <c r="AQ189" s="41">
        <f t="shared" si="271"/>
        <v>-330.14696627851981</v>
      </c>
      <c r="AR189" s="112" t="str">
        <f t="shared" si="271"/>
        <v/>
      </c>
      <c r="AS189" s="123" t="str">
        <f t="shared" si="272"/>
        <v/>
      </c>
      <c r="AT189" s="41" t="str">
        <f t="shared" si="272"/>
        <v/>
      </c>
      <c r="AU189" s="41" t="str">
        <f t="shared" si="272"/>
        <v/>
      </c>
      <c r="AV189" s="41" t="str">
        <f t="shared" si="272"/>
        <v/>
      </c>
      <c r="AW189" s="41" t="str">
        <f t="shared" si="272"/>
        <v/>
      </c>
      <c r="AX189" s="41" t="str">
        <f t="shared" si="272"/>
        <v/>
      </c>
      <c r="AY189" s="41" t="str">
        <f t="shared" si="272"/>
        <v/>
      </c>
      <c r="AZ189" s="41" t="str">
        <f t="shared" si="272"/>
        <v/>
      </c>
      <c r="BA189" s="53"/>
      <c r="BB189" s="147" cm="1">
        <f t="array" ref="BB189:BE189">IFERROR(_xlfn._xlws.SORT(_xlfn.UNIQUE(_xlfn._xlws.FILTER($AC189:$AZ189,ISNUMBER($AC189:$AZ189)),TRUE),,,TRUE),"")</f>
        <v>-561.08707395437</v>
      </c>
      <c r="BC189" s="51">
        <v>-330.14696627851981</v>
      </c>
      <c r="BD189" s="51">
        <v>-114.81498949020592</v>
      </c>
      <c r="BE189" s="51">
        <v>285.18501050979415</v>
      </c>
      <c r="BF189" s="51"/>
      <c r="BG189" s="51"/>
      <c r="BH189" s="51"/>
      <c r="BI189" s="51"/>
      <c r="BJ189" s="51">
        <f t="shared" si="273"/>
        <v>-528.16868044087505</v>
      </c>
      <c r="BK189" s="51">
        <f t="shared" si="273"/>
        <v>-528.16868044087505</v>
      </c>
      <c r="BL189" s="51">
        <f t="shared" si="273"/>
        <v>-528.16868044087505</v>
      </c>
      <c r="BM189" s="51">
        <f t="shared" si="273"/>
        <v>-528.16868044087505</v>
      </c>
      <c r="BN189" s="51" t="str">
        <f t="shared" si="273"/>
        <v/>
      </c>
      <c r="BO189" s="51" t="str">
        <f t="shared" si="273"/>
        <v/>
      </c>
      <c r="BP189" s="51" t="str">
        <f t="shared" si="273"/>
        <v/>
      </c>
      <c r="BQ189" s="148" t="str">
        <f t="shared" si="273"/>
        <v/>
      </c>
      <c r="BR189" s="170">
        <f t="shared" si="53"/>
        <v>4</v>
      </c>
      <c r="BS189" s="172">
        <f t="shared" si="274"/>
        <v>230.94010767585019</v>
      </c>
      <c r="BT189" s="172" t="str">
        <f t="shared" si="274"/>
        <v>hole</v>
      </c>
      <c r="BU189" s="172">
        <f t="shared" si="274"/>
        <v>400.00000000000006</v>
      </c>
      <c r="BV189" s="172">
        <f t="shared" si="274"/>
        <v>0</v>
      </c>
      <c r="BW189" s="172">
        <f t="shared" si="274"/>
        <v>0</v>
      </c>
      <c r="BX189" s="172">
        <f t="shared" si="274"/>
        <v>0</v>
      </c>
      <c r="BY189" s="173">
        <f t="shared" si="274"/>
        <v>0</v>
      </c>
      <c r="BZ189" s="123" cm="1">
        <f t="array" ref="BZ189">IF(ISEVEN(BR189),SUM(BS189:BY189),SUM(ABS(BS189:BY189)))</f>
        <v>630.94010767585019</v>
      </c>
      <c r="CA189" s="112">
        <f t="shared" si="39"/>
        <v>18342.8006731319</v>
      </c>
      <c r="CB189" s="126">
        <f t="shared" si="275"/>
        <v>-445.61702011644491</v>
      </c>
      <c r="CC189" s="41">
        <f t="shared" si="275"/>
        <v>0</v>
      </c>
      <c r="CD189" s="41">
        <f t="shared" si="275"/>
        <v>85.185010509794111</v>
      </c>
      <c r="CE189" s="41">
        <f t="shared" si="275"/>
        <v>0</v>
      </c>
      <c r="CF189" s="41">
        <f t="shared" si="275"/>
        <v>0</v>
      </c>
      <c r="CG189" s="41">
        <f t="shared" si="275"/>
        <v>0</v>
      </c>
      <c r="CH189" s="112">
        <f t="shared" si="275"/>
        <v>0</v>
      </c>
      <c r="CI189" s="196">
        <f t="shared" si="56"/>
        <v>-109.10201707977492</v>
      </c>
      <c r="CJ189" s="2">
        <f t="shared" si="57"/>
        <v>-528.16868044087505</v>
      </c>
      <c r="CK189" s="200">
        <f t="shared" ref="CK189" si="352">(CI189-xc)*COS(RADIANS(p)) + (CJ189-yc)*SIN(RADIANS(p))</f>
        <v>-358.56945861564628</v>
      </c>
      <c r="CL189" s="201">
        <f t="shared" ref="CL189:CL206" si="353">-(CI189-xc)*SIN(RADIANS(p)) +(CJ189-yc)*COS(RADIANS(p))</f>
        <v>-402.85648620521556</v>
      </c>
      <c r="CN189" s="126">
        <f t="shared" ref="CN189:CN206" si="354">+C189-yc</f>
        <v>-528.16868044087505</v>
      </c>
      <c r="CO189" s="50">
        <f t="shared" si="61"/>
        <v>1.4198814827852348E-3</v>
      </c>
      <c r="CP189" s="40">
        <f t="shared" si="44"/>
        <v>23.354573475651453</v>
      </c>
      <c r="CQ189" s="41">
        <f t="shared" si="62"/>
        <v>428388.28606988786</v>
      </c>
      <c r="CR189" s="41">
        <f t="shared" ref="CR189:CR206" si="355">+CQ189*COS(RADIANS(p))</f>
        <v>370995.13842019829</v>
      </c>
      <c r="CS189" s="41">
        <f t="shared" ref="CS189:CS206" si="356">+CQ189*SIN(RADIANS(p))</f>
        <v>214194.1430349439</v>
      </c>
      <c r="CT189" s="41">
        <f t="shared" si="65"/>
        <v>-149457797.86317864</v>
      </c>
      <c r="CU189" s="112">
        <f t="shared" si="66"/>
        <v>-76803477.906682134</v>
      </c>
    </row>
    <row r="190" spans="2:99" x14ac:dyDescent="0.25">
      <c r="B190" s="129">
        <v>47</v>
      </c>
      <c r="C190" s="114">
        <f>+$D$77-(B190-0.5)*$G$136</f>
        <v>-557.24085456640341</v>
      </c>
      <c r="D190" s="41">
        <f t="shared" si="296"/>
        <v>-2165.1694721621107</v>
      </c>
      <c r="E190" s="41">
        <f t="shared" si="296"/>
        <v>5221.5096099991188</v>
      </c>
      <c r="F190" s="41">
        <f t="shared" si="296"/>
        <v>1187.7485611718087</v>
      </c>
      <c r="G190" s="41">
        <f t="shared" si="296"/>
        <v>692.54619173351261</v>
      </c>
      <c r="H190" s="41">
        <f t="shared" si="296"/>
        <v>234.83052783788986</v>
      </c>
      <c r="I190" s="41">
        <f t="shared" si="296"/>
        <v>-1062.2072474092906</v>
      </c>
      <c r="J190" s="41">
        <f t="shared" si="296"/>
        <v>-544.30224639706842</v>
      </c>
      <c r="K190" s="121">
        <f t="shared" si="296"/>
        <v>-991.17066567490542</v>
      </c>
      <c r="L190" s="126">
        <f t="shared" ref="L190:S193" si="357">IF(D$63-E$63=0,"",(-(E$62-D$62)*$C190-(D$62*E$63-E$62*D$63))/(D$63-E$63))</f>
        <v>-1765.1694721621111</v>
      </c>
      <c r="M190" s="41">
        <f t="shared" si="357"/>
        <v>2489.4588024302457</v>
      </c>
      <c r="N190" s="41">
        <f t="shared" si="357"/>
        <v>148.51807663048237</v>
      </c>
      <c r="O190" s="41">
        <f t="shared" si="357"/>
        <v>-39.504615835364923</v>
      </c>
      <c r="P190" s="41">
        <f t="shared" si="357"/>
        <v>-165.16947216211031</v>
      </c>
      <c r="Q190" s="41">
        <f t="shared" si="357"/>
        <v>-242.59200513862865</v>
      </c>
      <c r="R190" s="41">
        <f t="shared" si="357"/>
        <v>-313.36213872121834</v>
      </c>
      <c r="S190" s="112">
        <f t="shared" si="357"/>
        <v>-771.55542340424245</v>
      </c>
      <c r="T190" s="123">
        <f t="shared" ref="T190:AA193" si="358">IF(D$68-E$68=0,"",(-(E$67-D$67)*$C190-(D$67*E$68-E$67*D$68))/(D$68-E$68))</f>
        <v>-1765.1694721621104</v>
      </c>
      <c r="U190" s="41">
        <f t="shared" si="358"/>
        <v>4401.8943677284587</v>
      </c>
      <c r="V190" s="41">
        <f t="shared" si="358"/>
        <v>956.80845349595859</v>
      </c>
      <c r="W190" s="41">
        <f t="shared" si="358"/>
        <v>472.93094946284907</v>
      </c>
      <c r="X190" s="41">
        <f t="shared" si="358"/>
        <v>-165.16947216211051</v>
      </c>
      <c r="Y190" s="41">
        <f t="shared" si="358"/>
        <v>1669.8435601595836</v>
      </c>
      <c r="Z190" s="41">
        <f t="shared" si="358"/>
        <v>494.92823814425782</v>
      </c>
      <c r="AA190" s="41">
        <f t="shared" si="358"/>
        <v>-259.11985810602806</v>
      </c>
      <c r="AB190" s="53"/>
      <c r="AC190" s="126" t="str">
        <f t="shared" ref="AC190:AJ193" si="359">IF(IF(D$57=E$57,AND($C190&gt;=MIN(D$58,E$58),$C190&lt;=MAX(D$58,E$58)),AND(D190&gt;=MIN(D$57,E$57),D190&lt;=MAX(D$57,E$57))),D190,"")</f>
        <v/>
      </c>
      <c r="AD190" s="41" t="str">
        <f t="shared" si="359"/>
        <v/>
      </c>
      <c r="AE190" s="41" t="str">
        <f t="shared" si="359"/>
        <v/>
      </c>
      <c r="AF190" s="41" t="str">
        <f t="shared" si="359"/>
        <v/>
      </c>
      <c r="AG190" s="41">
        <f t="shared" si="359"/>
        <v>234.83052783788986</v>
      </c>
      <c r="AH190" s="41" t="str">
        <f t="shared" si="359"/>
        <v/>
      </c>
      <c r="AI190" s="41">
        <f t="shared" si="359"/>
        <v>-544.30224639706842</v>
      </c>
      <c r="AJ190" s="112" t="str">
        <f t="shared" si="359"/>
        <v/>
      </c>
      <c r="AK190" s="126" t="str">
        <f t="shared" ref="AK190:AR193" si="360">IF(IF(D$62=E$62,AND($C190&gt;=MIN(D$63,E$63),$C190&lt;=MAX(D$63,E$63)),AND(L190&gt;=MIN(D$62,E$62),L190&lt;=MAX(D$62,E$62))),L190,"")</f>
        <v/>
      </c>
      <c r="AL190" s="41" t="str">
        <f t="shared" si="360"/>
        <v/>
      </c>
      <c r="AM190" s="41" t="str">
        <f t="shared" si="360"/>
        <v/>
      </c>
      <c r="AN190" s="41" t="str">
        <f t="shared" si="360"/>
        <v/>
      </c>
      <c r="AO190" s="41">
        <f t="shared" si="360"/>
        <v>-165.16947216211031</v>
      </c>
      <c r="AP190" s="41">
        <f t="shared" si="360"/>
        <v>-242.59200513862865</v>
      </c>
      <c r="AQ190" s="41" t="str">
        <f t="shared" si="360"/>
        <v/>
      </c>
      <c r="AR190" s="112" t="str">
        <f t="shared" si="360"/>
        <v/>
      </c>
      <c r="AS190" s="123" t="str">
        <f t="shared" ref="AS190:AZ193" si="361">IF(IF(D$67=E$67,AND($C190&gt;=MIN(D$68,E$68),$C190&lt;=MAX(D$68,E$68)),AND(T190&gt;=MIN(D$67,E$67),T190&lt;=MAX(D$67,E$67))),T190,"")</f>
        <v/>
      </c>
      <c r="AT190" s="41" t="str">
        <f t="shared" si="361"/>
        <v/>
      </c>
      <c r="AU190" s="41" t="str">
        <f t="shared" si="361"/>
        <v/>
      </c>
      <c r="AV190" s="41" t="str">
        <f t="shared" si="361"/>
        <v/>
      </c>
      <c r="AW190" s="41" t="str">
        <f t="shared" si="361"/>
        <v/>
      </c>
      <c r="AX190" s="41" t="str">
        <f t="shared" si="361"/>
        <v/>
      </c>
      <c r="AY190" s="41" t="str">
        <f t="shared" si="361"/>
        <v/>
      </c>
      <c r="AZ190" s="41" t="str">
        <f t="shared" si="361"/>
        <v/>
      </c>
      <c r="BA190" s="53"/>
      <c r="BB190" s="147" cm="1">
        <f t="array" ref="BB190:BE190">IFERROR(_xlfn._xlws.SORT(_xlfn.UNIQUE(_xlfn._xlws.FILTER($AC190:$AZ190,ISNUMBER($AC190:$AZ190)),TRUE),,,TRUE),"")</f>
        <v>-544.30224639706842</v>
      </c>
      <c r="BC190" s="51">
        <v>-242.59200513862865</v>
      </c>
      <c r="BD190" s="51">
        <v>-165.16947216211031</v>
      </c>
      <c r="BE190" s="51">
        <v>234.83052783788986</v>
      </c>
      <c r="BF190" s="51"/>
      <c r="BG190" s="51"/>
      <c r="BH190" s="51"/>
      <c r="BI190" s="51"/>
      <c r="BJ190" s="51">
        <f t="shared" ref="BJ190:BQ193" si="362">IF(ISNUMBER(BB190),$C190,"")</f>
        <v>-557.24085456640341</v>
      </c>
      <c r="BK190" s="51">
        <f t="shared" si="362"/>
        <v>-557.24085456640341</v>
      </c>
      <c r="BL190" s="51">
        <f t="shared" si="362"/>
        <v>-557.24085456640341</v>
      </c>
      <c r="BM190" s="51">
        <f t="shared" si="362"/>
        <v>-557.24085456640341</v>
      </c>
      <c r="BN190" s="51" t="str">
        <f t="shared" si="362"/>
        <v/>
      </c>
      <c r="BO190" s="51" t="str">
        <f t="shared" si="362"/>
        <v/>
      </c>
      <c r="BP190" s="51" t="str">
        <f t="shared" si="362"/>
        <v/>
      </c>
      <c r="BQ190" s="148" t="str">
        <f t="shared" si="362"/>
        <v/>
      </c>
      <c r="BR190" s="170">
        <f t="shared" si="53"/>
        <v>4</v>
      </c>
      <c r="BS190" s="172">
        <f t="shared" ref="BS190:BY193" si="363">IF(ISNUMBER(BC190),IF(ISEVEN(BB$143),"hole",(BC190-BB190)),0)</f>
        <v>301.71024125843974</v>
      </c>
      <c r="BT190" s="172" t="str">
        <f t="shared" si="363"/>
        <v>hole</v>
      </c>
      <c r="BU190" s="172">
        <f t="shared" si="363"/>
        <v>400.00000000000017</v>
      </c>
      <c r="BV190" s="172">
        <f t="shared" si="363"/>
        <v>0</v>
      </c>
      <c r="BW190" s="172">
        <f t="shared" si="363"/>
        <v>0</v>
      </c>
      <c r="BX190" s="172">
        <f t="shared" si="363"/>
        <v>0</v>
      </c>
      <c r="BY190" s="173">
        <f t="shared" si="363"/>
        <v>0</v>
      </c>
      <c r="BZ190" s="123" cm="1">
        <f t="array" ref="BZ190">IF(ISEVEN(BR190),SUM(BS190:BY190),SUM(ABS(BS190:BY190)))</f>
        <v>701.71024125843996</v>
      </c>
      <c r="CA190" s="112">
        <f t="shared" si="39"/>
        <v>20400.242319531848</v>
      </c>
      <c r="CB190" s="126">
        <f t="shared" si="275"/>
        <v>-393.44712576784855</v>
      </c>
      <c r="CC190" s="41">
        <f t="shared" si="275"/>
        <v>0</v>
      </c>
      <c r="CD190" s="41">
        <f t="shared" si="275"/>
        <v>34.830527837889775</v>
      </c>
      <c r="CE190" s="41">
        <f t="shared" si="275"/>
        <v>0</v>
      </c>
      <c r="CF190" s="41">
        <f t="shared" si="275"/>
        <v>0</v>
      </c>
      <c r="CG190" s="41">
        <f t="shared" si="275"/>
        <v>0</v>
      </c>
      <c r="CH190" s="112">
        <f t="shared" si="275"/>
        <v>0</v>
      </c>
      <c r="CI190" s="196">
        <f t="shared" si="56"/>
        <v>-149.31350569260508</v>
      </c>
      <c r="CJ190" s="2">
        <f t="shared" si="57"/>
        <v>-557.24085456640341</v>
      </c>
      <c r="CK190" s="200">
        <f t="shared" ref="CK190" si="364">(CI190-xc)*COS(RADIANS(p)) + (CJ190-yc)*SIN(RADIANS(p))</f>
        <v>-407.92971634111007</v>
      </c>
      <c r="CL190" s="201">
        <f t="shared" ref="CL190:CL207" si="365">-(CI190-xc)*SIN(RADIANS(p)) +(CJ190-yc)*COS(RADIANS(p))</f>
        <v>-407.92798323475267</v>
      </c>
      <c r="CN190" s="126">
        <f t="shared" ref="CN190:CN207" si="366">+C190-yc</f>
        <v>-557.24085456640341</v>
      </c>
      <c r="CO190" s="50">
        <f t="shared" si="61"/>
        <v>1.3538814827852347E-3</v>
      </c>
      <c r="CP190" s="40">
        <f t="shared" si="44"/>
        <v>22.838634243415228</v>
      </c>
      <c r="CQ190" s="41">
        <f t="shared" si="62"/>
        <v>465913.67281282856</v>
      </c>
      <c r="CR190" s="41">
        <f t="shared" ref="CR190:CR207" si="367">+CQ190*COS(RADIANS(p))</f>
        <v>403493.07662642072</v>
      </c>
      <c r="CS190" s="41">
        <f t="shared" ref="CS190:CS207" si="368">+CQ190*SIN(RADIANS(p))</f>
        <v>232956.83640641425</v>
      </c>
      <c r="CT190" s="41">
        <f t="shared" si="65"/>
        <v>-164596116.99740133</v>
      </c>
      <c r="CU190" s="112">
        <f t="shared" si="66"/>
        <v>-95030016.194990948</v>
      </c>
    </row>
    <row r="191" spans="2:99" x14ac:dyDescent="0.25">
      <c r="B191" s="129">
        <v>48</v>
      </c>
      <c r="C191" s="114">
        <f>+$D$77-(B191-0.5)*$G$136</f>
        <v>-586.31302869193178</v>
      </c>
      <c r="D191" s="41">
        <f t="shared" si="296"/>
        <v>-2215.5239548340151</v>
      </c>
      <c r="E191" s="41">
        <f t="shared" si="296"/>
        <v>5330.008440922079</v>
      </c>
      <c r="F191" s="41">
        <f t="shared" si="296"/>
        <v>1204.5333887291099</v>
      </c>
      <c r="G191" s="41">
        <f t="shared" si="296"/>
        <v>684.75632615436018</v>
      </c>
      <c r="H191" s="41">
        <f t="shared" si="296"/>
        <v>184.47604516598545</v>
      </c>
      <c r="I191" s="41">
        <f t="shared" si="296"/>
        <v>-953.7084164863295</v>
      </c>
      <c r="J191" s="41">
        <f t="shared" si="296"/>
        <v>-527.51741883976706</v>
      </c>
      <c r="K191" s="121">
        <f t="shared" si="296"/>
        <v>-998.96053125405774</v>
      </c>
      <c r="L191" s="126">
        <f t="shared" si="357"/>
        <v>-1815.5239548340153</v>
      </c>
      <c r="M191" s="41">
        <f t="shared" si="357"/>
        <v>2597.9576333532068</v>
      </c>
      <c r="N191" s="41">
        <f t="shared" si="357"/>
        <v>165.30290418778384</v>
      </c>
      <c r="O191" s="41">
        <f t="shared" si="357"/>
        <v>-47.294481414517236</v>
      </c>
      <c r="P191" s="41">
        <f t="shared" si="357"/>
        <v>-215.52395483401472</v>
      </c>
      <c r="Q191" s="41">
        <f t="shared" si="357"/>
        <v>-134.0931742156676</v>
      </c>
      <c r="R191" s="41">
        <f t="shared" si="357"/>
        <v>-296.57731116391687</v>
      </c>
      <c r="S191" s="112">
        <f t="shared" si="357"/>
        <v>-779.34528898339477</v>
      </c>
      <c r="T191" s="123">
        <f t="shared" si="358"/>
        <v>-1815.5239548340148</v>
      </c>
      <c r="U191" s="41">
        <f t="shared" si="358"/>
        <v>4510.3931986514199</v>
      </c>
      <c r="V191" s="41">
        <f t="shared" si="358"/>
        <v>973.59328105326006</v>
      </c>
      <c r="W191" s="41">
        <f t="shared" si="358"/>
        <v>465.14108388369681</v>
      </c>
      <c r="X191" s="41">
        <f t="shared" si="358"/>
        <v>-215.52395483401494</v>
      </c>
      <c r="Y191" s="41">
        <f t="shared" si="358"/>
        <v>1778.3423910825445</v>
      </c>
      <c r="Z191" s="41">
        <f t="shared" si="358"/>
        <v>511.71306570155929</v>
      </c>
      <c r="AA191" s="41">
        <f t="shared" si="358"/>
        <v>-266.90972368518038</v>
      </c>
      <c r="AB191" s="53"/>
      <c r="AC191" s="126" t="str">
        <f t="shared" si="359"/>
        <v/>
      </c>
      <c r="AD191" s="41" t="str">
        <f t="shared" si="359"/>
        <v/>
      </c>
      <c r="AE191" s="41" t="str">
        <f t="shared" si="359"/>
        <v/>
      </c>
      <c r="AF191" s="41" t="str">
        <f t="shared" si="359"/>
        <v/>
      </c>
      <c r="AG191" s="41">
        <f t="shared" si="359"/>
        <v>184.47604516598545</v>
      </c>
      <c r="AH191" s="41" t="str">
        <f t="shared" si="359"/>
        <v/>
      </c>
      <c r="AI191" s="41">
        <f t="shared" si="359"/>
        <v>-527.51741883976706</v>
      </c>
      <c r="AJ191" s="112" t="str">
        <f t="shared" si="359"/>
        <v/>
      </c>
      <c r="AK191" s="126" t="str">
        <f t="shared" si="360"/>
        <v/>
      </c>
      <c r="AL191" s="41" t="str">
        <f t="shared" si="360"/>
        <v/>
      </c>
      <c r="AM191" s="41" t="str">
        <f t="shared" si="360"/>
        <v/>
      </c>
      <c r="AN191" s="41" t="str">
        <f t="shared" si="360"/>
        <v/>
      </c>
      <c r="AO191" s="41" t="str">
        <f t="shared" si="360"/>
        <v/>
      </c>
      <c r="AP191" s="41" t="str">
        <f t="shared" si="360"/>
        <v/>
      </c>
      <c r="AQ191" s="41" t="str">
        <f t="shared" si="360"/>
        <v/>
      </c>
      <c r="AR191" s="112" t="str">
        <f t="shared" si="360"/>
        <v/>
      </c>
      <c r="AS191" s="123" t="str">
        <f t="shared" si="361"/>
        <v/>
      </c>
      <c r="AT191" s="41" t="str">
        <f t="shared" si="361"/>
        <v/>
      </c>
      <c r="AU191" s="41" t="str">
        <f t="shared" si="361"/>
        <v/>
      </c>
      <c r="AV191" s="41" t="str">
        <f t="shared" si="361"/>
        <v/>
      </c>
      <c r="AW191" s="41" t="str">
        <f t="shared" si="361"/>
        <v/>
      </c>
      <c r="AX191" s="41" t="str">
        <f t="shared" si="361"/>
        <v/>
      </c>
      <c r="AY191" s="41" t="str">
        <f t="shared" si="361"/>
        <v/>
      </c>
      <c r="AZ191" s="41" t="str">
        <f t="shared" si="361"/>
        <v/>
      </c>
      <c r="BA191" s="53"/>
      <c r="BB191" s="147" cm="1">
        <f t="array" ref="BB191:BC191">IFERROR(_xlfn._xlws.SORT(_xlfn.UNIQUE(_xlfn._xlws.FILTER($AC191:$AZ191,ISNUMBER($AC191:$AZ191)),TRUE),,,TRUE),"")</f>
        <v>-527.51741883976706</v>
      </c>
      <c r="BC191" s="51">
        <v>184.47604516598545</v>
      </c>
      <c r="BD191" s="51"/>
      <c r="BE191" s="51"/>
      <c r="BF191" s="51"/>
      <c r="BG191" s="51"/>
      <c r="BH191" s="51"/>
      <c r="BI191" s="51"/>
      <c r="BJ191" s="51">
        <f t="shared" si="362"/>
        <v>-586.31302869193178</v>
      </c>
      <c r="BK191" s="51">
        <f t="shared" si="362"/>
        <v>-586.31302869193178</v>
      </c>
      <c r="BL191" s="51" t="str">
        <f t="shared" si="362"/>
        <v/>
      </c>
      <c r="BM191" s="51" t="str">
        <f t="shared" si="362"/>
        <v/>
      </c>
      <c r="BN191" s="51" t="str">
        <f t="shared" si="362"/>
        <v/>
      </c>
      <c r="BO191" s="51" t="str">
        <f t="shared" si="362"/>
        <v/>
      </c>
      <c r="BP191" s="51" t="str">
        <f t="shared" si="362"/>
        <v/>
      </c>
      <c r="BQ191" s="148" t="str">
        <f t="shared" si="362"/>
        <v/>
      </c>
      <c r="BR191" s="170">
        <f t="shared" si="53"/>
        <v>2</v>
      </c>
      <c r="BS191" s="172">
        <f t="shared" si="363"/>
        <v>711.99346400575246</v>
      </c>
      <c r="BT191" s="172">
        <f t="shared" si="363"/>
        <v>0</v>
      </c>
      <c r="BU191" s="172">
        <f t="shared" si="363"/>
        <v>0</v>
      </c>
      <c r="BV191" s="172">
        <f t="shared" si="363"/>
        <v>0</v>
      </c>
      <c r="BW191" s="172">
        <f t="shared" si="363"/>
        <v>0</v>
      </c>
      <c r="BX191" s="172">
        <f t="shared" si="363"/>
        <v>0</v>
      </c>
      <c r="BY191" s="173">
        <f t="shared" si="363"/>
        <v>0</v>
      </c>
      <c r="BZ191" s="123" cm="1">
        <f t="array" ref="BZ191">IF(ISEVEN(BR191),SUM(BS191:BY191),SUM(ABS(BS191:BY191)))</f>
        <v>711.99346400575246</v>
      </c>
      <c r="CA191" s="112">
        <f t="shared" si="39"/>
        <v>20699.197961813312</v>
      </c>
      <c r="CB191" s="126">
        <f t="shared" si="275"/>
        <v>-171.52068683689083</v>
      </c>
      <c r="CC191" s="41">
        <f t="shared" si="275"/>
        <v>0</v>
      </c>
      <c r="CD191" s="41">
        <f t="shared" si="275"/>
        <v>0</v>
      </c>
      <c r="CE191" s="41">
        <f t="shared" si="275"/>
        <v>0</v>
      </c>
      <c r="CF191" s="41">
        <f t="shared" si="275"/>
        <v>0</v>
      </c>
      <c r="CG191" s="41">
        <f t="shared" si="275"/>
        <v>0</v>
      </c>
      <c r="CH191" s="112">
        <f t="shared" si="275"/>
        <v>0</v>
      </c>
      <c r="CI191" s="196">
        <f t="shared" si="56"/>
        <v>-171.52068683689083</v>
      </c>
      <c r="CJ191" s="2">
        <f t="shared" si="57"/>
        <v>-586.31302869193178</v>
      </c>
      <c r="CK191" s="200">
        <f t="shared" ref="CK191" si="369">(CI191-xc)*COS(RADIANS(p)) + (CJ191-yc)*SIN(RADIANS(p))</f>
        <v>-441.69778642126846</v>
      </c>
      <c r="CL191" s="201">
        <f t="shared" ref="CL191:CL208" si="370">-(CI191-xc)*SIN(RADIANS(p)) +(CJ191-yc)*COS(RADIANS(p))</f>
        <v>-422.001633998562</v>
      </c>
      <c r="CN191" s="126">
        <f t="shared" ref="CN191:CN208" si="371">+C191-yc</f>
        <v>-586.31302869193178</v>
      </c>
      <c r="CO191" s="50">
        <f t="shared" si="61"/>
        <v>1.2878814827852344E-3</v>
      </c>
      <c r="CP191" s="40">
        <f t="shared" si="44"/>
        <v>22.267156011179001</v>
      </c>
      <c r="CQ191" s="41">
        <f t="shared" si="62"/>
        <v>460912.2703219754</v>
      </c>
      <c r="CR191" s="41">
        <f t="shared" ref="CR191:CR208" si="372">+CQ191*COS(RADIANS(p))</f>
        <v>399161.73501479113</v>
      </c>
      <c r="CS191" s="41">
        <f t="shared" ref="CS191:CS208" si="373">+CQ191*SIN(RADIANS(p))</f>
        <v>230456.13516098767</v>
      </c>
      <c r="CT191" s="41">
        <f t="shared" si="65"/>
        <v>-168446904.40594289</v>
      </c>
      <c r="CU191" s="112">
        <f t="shared" si="66"/>
        <v>-101791964.76780891</v>
      </c>
    </row>
    <row r="192" spans="2:99" x14ac:dyDescent="0.25">
      <c r="B192" s="129">
        <v>49</v>
      </c>
      <c r="C192" s="114">
        <f>+$D$77-(B192-0.5)*$G$136</f>
        <v>-615.38520281745991</v>
      </c>
      <c r="D192" s="41">
        <f t="shared" si="296"/>
        <v>-2265.878437505919</v>
      </c>
      <c r="E192" s="41">
        <f t="shared" si="296"/>
        <v>5438.5072718450401</v>
      </c>
      <c r="F192" s="41">
        <f t="shared" si="296"/>
        <v>1221.3182162864114</v>
      </c>
      <c r="G192" s="41">
        <f t="shared" si="296"/>
        <v>676.96646057520798</v>
      </c>
      <c r="H192" s="41">
        <f t="shared" si="296"/>
        <v>134.12156249408125</v>
      </c>
      <c r="I192" s="41">
        <f t="shared" si="296"/>
        <v>-845.20958556336927</v>
      </c>
      <c r="J192" s="41">
        <f t="shared" si="296"/>
        <v>-510.73259128246565</v>
      </c>
      <c r="K192" s="121">
        <f t="shared" si="296"/>
        <v>-1006.7503968332099</v>
      </c>
      <c r="L192" s="126">
        <f t="shared" si="357"/>
        <v>-1865.8784375059197</v>
      </c>
      <c r="M192" s="41">
        <f t="shared" si="357"/>
        <v>2706.456464276167</v>
      </c>
      <c r="N192" s="41">
        <f t="shared" si="357"/>
        <v>182.08773174508519</v>
      </c>
      <c r="O192" s="41">
        <f t="shared" si="357"/>
        <v>-55.084346993669499</v>
      </c>
      <c r="P192" s="41">
        <f t="shared" si="357"/>
        <v>-265.87843750591873</v>
      </c>
      <c r="Q192" s="41">
        <f t="shared" si="357"/>
        <v>-25.594343292707336</v>
      </c>
      <c r="R192" s="41">
        <f t="shared" si="357"/>
        <v>-279.79248360661552</v>
      </c>
      <c r="S192" s="112">
        <f t="shared" si="357"/>
        <v>-787.13515456254697</v>
      </c>
      <c r="T192" s="123">
        <f t="shared" si="358"/>
        <v>-1865.8784375059186</v>
      </c>
      <c r="U192" s="41">
        <f t="shared" si="358"/>
        <v>4618.8920295743801</v>
      </c>
      <c r="V192" s="41">
        <f t="shared" si="358"/>
        <v>990.37810861056141</v>
      </c>
      <c r="W192" s="41">
        <f t="shared" si="358"/>
        <v>457.35121830454455</v>
      </c>
      <c r="X192" s="41">
        <f t="shared" si="358"/>
        <v>-265.87843750591907</v>
      </c>
      <c r="Y192" s="41">
        <f t="shared" si="358"/>
        <v>1886.8412220055047</v>
      </c>
      <c r="Z192" s="41">
        <f t="shared" si="358"/>
        <v>528.4978932588607</v>
      </c>
      <c r="AA192" s="41">
        <f t="shared" si="358"/>
        <v>-274.69958926433264</v>
      </c>
      <c r="AB192" s="53"/>
      <c r="AC192" s="126" t="str">
        <f t="shared" si="359"/>
        <v/>
      </c>
      <c r="AD192" s="41" t="str">
        <f t="shared" si="359"/>
        <v/>
      </c>
      <c r="AE192" s="41" t="str">
        <f t="shared" si="359"/>
        <v/>
      </c>
      <c r="AF192" s="41" t="str">
        <f t="shared" si="359"/>
        <v/>
      </c>
      <c r="AG192" s="41">
        <f t="shared" si="359"/>
        <v>134.12156249408125</v>
      </c>
      <c r="AH192" s="41" t="str">
        <f t="shared" si="359"/>
        <v/>
      </c>
      <c r="AI192" s="41">
        <f t="shared" si="359"/>
        <v>-510.73259128246565</v>
      </c>
      <c r="AJ192" s="112" t="str">
        <f t="shared" si="359"/>
        <v/>
      </c>
      <c r="AK192" s="126" t="str">
        <f t="shared" si="360"/>
        <v/>
      </c>
      <c r="AL192" s="41" t="str">
        <f t="shared" si="360"/>
        <v/>
      </c>
      <c r="AM192" s="41" t="str">
        <f t="shared" si="360"/>
        <v/>
      </c>
      <c r="AN192" s="41" t="str">
        <f t="shared" si="360"/>
        <v/>
      </c>
      <c r="AO192" s="41" t="str">
        <f t="shared" si="360"/>
        <v/>
      </c>
      <c r="AP192" s="41" t="str">
        <f t="shared" si="360"/>
        <v/>
      </c>
      <c r="AQ192" s="41" t="str">
        <f t="shared" si="360"/>
        <v/>
      </c>
      <c r="AR192" s="112" t="str">
        <f t="shared" si="360"/>
        <v/>
      </c>
      <c r="AS192" s="123" t="str">
        <f t="shared" si="361"/>
        <v/>
      </c>
      <c r="AT192" s="41" t="str">
        <f t="shared" si="361"/>
        <v/>
      </c>
      <c r="AU192" s="41" t="str">
        <f t="shared" si="361"/>
        <v/>
      </c>
      <c r="AV192" s="41" t="str">
        <f t="shared" si="361"/>
        <v/>
      </c>
      <c r="AW192" s="41" t="str">
        <f t="shared" si="361"/>
        <v/>
      </c>
      <c r="AX192" s="41" t="str">
        <f t="shared" si="361"/>
        <v/>
      </c>
      <c r="AY192" s="41" t="str">
        <f t="shared" si="361"/>
        <v/>
      </c>
      <c r="AZ192" s="41" t="str">
        <f t="shared" si="361"/>
        <v/>
      </c>
      <c r="BA192" s="53"/>
      <c r="BB192" s="147" cm="1">
        <f t="array" ref="BB192:BC192">IFERROR(_xlfn._xlws.SORT(_xlfn.UNIQUE(_xlfn._xlws.FILTER($AC192:$AZ192,ISNUMBER($AC192:$AZ192)),TRUE),,,TRUE),"")</f>
        <v>-510.73259128246565</v>
      </c>
      <c r="BC192" s="51">
        <v>134.12156249408125</v>
      </c>
      <c r="BD192" s="51"/>
      <c r="BE192" s="51"/>
      <c r="BF192" s="51"/>
      <c r="BG192" s="51"/>
      <c r="BH192" s="51"/>
      <c r="BI192" s="51"/>
      <c r="BJ192" s="51">
        <f t="shared" si="362"/>
        <v>-615.38520281745991</v>
      </c>
      <c r="BK192" s="51">
        <f t="shared" si="362"/>
        <v>-615.38520281745991</v>
      </c>
      <c r="BL192" s="51" t="str">
        <f t="shared" si="362"/>
        <v/>
      </c>
      <c r="BM192" s="51" t="str">
        <f t="shared" si="362"/>
        <v/>
      </c>
      <c r="BN192" s="51" t="str">
        <f t="shared" si="362"/>
        <v/>
      </c>
      <c r="BO192" s="51" t="str">
        <f t="shared" si="362"/>
        <v/>
      </c>
      <c r="BP192" s="51" t="str">
        <f t="shared" si="362"/>
        <v/>
      </c>
      <c r="BQ192" s="148" t="str">
        <f t="shared" si="362"/>
        <v/>
      </c>
      <c r="BR192" s="170">
        <f t="shared" si="53"/>
        <v>2</v>
      </c>
      <c r="BS192" s="172">
        <f t="shared" si="363"/>
        <v>644.85415377654692</v>
      </c>
      <c r="BT192" s="172">
        <f t="shared" si="363"/>
        <v>0</v>
      </c>
      <c r="BU192" s="172">
        <f t="shared" si="363"/>
        <v>0</v>
      </c>
      <c r="BV192" s="172">
        <f t="shared" si="363"/>
        <v>0</v>
      </c>
      <c r="BW192" s="172">
        <f t="shared" si="363"/>
        <v>0</v>
      </c>
      <c r="BX192" s="172">
        <f t="shared" si="363"/>
        <v>0</v>
      </c>
      <c r="BY192" s="173">
        <f t="shared" si="363"/>
        <v>0</v>
      </c>
      <c r="BZ192" s="123" cm="1">
        <f t="array" ref="BZ192">IF(ISEVEN(BR192),SUM(BS192:BY192),SUM(ABS(BS192:BY192)))</f>
        <v>644.85415377654692</v>
      </c>
      <c r="CA192" s="112">
        <f t="shared" si="39"/>
        <v>18747.312244161985</v>
      </c>
      <c r="CB192" s="126">
        <f t="shared" si="275"/>
        <v>-188.30551439419219</v>
      </c>
      <c r="CC192" s="41">
        <f t="shared" si="275"/>
        <v>0</v>
      </c>
      <c r="CD192" s="41">
        <f t="shared" si="275"/>
        <v>0</v>
      </c>
      <c r="CE192" s="41">
        <f t="shared" si="275"/>
        <v>0</v>
      </c>
      <c r="CF192" s="41">
        <f t="shared" si="275"/>
        <v>0</v>
      </c>
      <c r="CG192" s="41">
        <f t="shared" si="275"/>
        <v>0</v>
      </c>
      <c r="CH192" s="112">
        <f t="shared" si="275"/>
        <v>0</v>
      </c>
      <c r="CI192" s="196">
        <f t="shared" si="56"/>
        <v>-188.30551439419219</v>
      </c>
      <c r="CJ192" s="2">
        <f t="shared" si="57"/>
        <v>-615.38520281745991</v>
      </c>
      <c r="CK192" s="200">
        <f t="shared" ref="CK192" si="374">(CI192-xc)*COS(RADIANS(p)) + (CJ192-yc)*SIN(RADIANS(p))</f>
        <v>-470.7699605467966</v>
      </c>
      <c r="CL192" s="201">
        <f t="shared" ref="CL192:CL209" si="375">-(CI192-xc)*SIN(RADIANS(p)) +(CJ192-yc)*COS(RADIANS(p))</f>
        <v>-438.7864615558633</v>
      </c>
      <c r="CN192" s="126">
        <f t="shared" ref="CN192:CN209" si="376">+C192-yc</f>
        <v>-615.38520281745991</v>
      </c>
      <c r="CO192" s="50">
        <f t="shared" si="61"/>
        <v>1.2218814827852349E-3</v>
      </c>
      <c r="CP192" s="40">
        <f t="shared" si="44"/>
        <v>21.640138778942781</v>
      </c>
      <c r="CQ192" s="41">
        <f t="shared" si="62"/>
        <v>405694.43869583862</v>
      </c>
      <c r="CR192" s="41">
        <f t="shared" ref="CR192:CR209" si="377">+CQ192*COS(RADIANS(p))</f>
        <v>351341.69008466485</v>
      </c>
      <c r="CS192" s="41">
        <f t="shared" ref="CS192:CS209" si="378">+CQ192*SIN(RADIANS(p))</f>
        <v>202847.21934791928</v>
      </c>
      <c r="CT192" s="41">
        <f t="shared" si="65"/>
        <v>-154163976.98930684</v>
      </c>
      <c r="CU192" s="112">
        <f t="shared" si="66"/>
        <v>-95494377.449447349</v>
      </c>
    </row>
    <row r="193" spans="2:110" x14ac:dyDescent="0.25">
      <c r="B193" s="129">
        <v>50</v>
      </c>
      <c r="C193" s="114">
        <f>+$D$77-(B193-0.5)*$G$136</f>
        <v>-644.45737694298828</v>
      </c>
      <c r="D193" s="41">
        <f t="shared" si="296"/>
        <v>-2316.2329201778234</v>
      </c>
      <c r="E193" s="41">
        <f t="shared" si="296"/>
        <v>5547.0061027680013</v>
      </c>
      <c r="F193" s="41">
        <f t="shared" si="296"/>
        <v>1238.1030438437128</v>
      </c>
      <c r="G193" s="41">
        <f t="shared" si="296"/>
        <v>669.17659499605577</v>
      </c>
      <c r="H193" s="41">
        <f t="shared" si="296"/>
        <v>83.767079822176811</v>
      </c>
      <c r="I193" s="41">
        <f t="shared" si="296"/>
        <v>-736.71075464040814</v>
      </c>
      <c r="J193" s="41">
        <f t="shared" si="296"/>
        <v>-493.94776372516424</v>
      </c>
      <c r="K193" s="121">
        <f t="shared" si="296"/>
        <v>-1014.5402624123624</v>
      </c>
      <c r="L193" s="126">
        <f t="shared" si="357"/>
        <v>-1916.2329201778239</v>
      </c>
      <c r="M193" s="41">
        <f t="shared" si="357"/>
        <v>2814.9552951991282</v>
      </c>
      <c r="N193" s="41">
        <f t="shared" si="357"/>
        <v>198.87255930238663</v>
      </c>
      <c r="O193" s="41">
        <f t="shared" si="357"/>
        <v>-62.874212572821783</v>
      </c>
      <c r="P193" s="41">
        <f t="shared" si="357"/>
        <v>-316.23292017782313</v>
      </c>
      <c r="Q193" s="41">
        <f t="shared" si="357"/>
        <v>82.904487630253726</v>
      </c>
      <c r="R193" s="41">
        <f t="shared" si="357"/>
        <v>-263.00765604931405</v>
      </c>
      <c r="S193" s="112">
        <f t="shared" si="357"/>
        <v>-794.92502014169929</v>
      </c>
      <c r="T193" s="123">
        <f t="shared" si="358"/>
        <v>-1916.2329201778232</v>
      </c>
      <c r="U193" s="41">
        <f t="shared" si="358"/>
        <v>4727.3908604973412</v>
      </c>
      <c r="V193" s="41">
        <f t="shared" si="358"/>
        <v>1007.1629361678629</v>
      </c>
      <c r="W193" s="41">
        <f t="shared" si="358"/>
        <v>449.56135272539223</v>
      </c>
      <c r="X193" s="41">
        <f t="shared" si="358"/>
        <v>-316.23292017782347</v>
      </c>
      <c r="Y193" s="41">
        <f t="shared" si="358"/>
        <v>1995.3400529284656</v>
      </c>
      <c r="Z193" s="41">
        <f t="shared" si="358"/>
        <v>545.28272081616217</v>
      </c>
      <c r="AA193" s="41">
        <f t="shared" si="358"/>
        <v>-282.48945484348491</v>
      </c>
      <c r="AB193" s="53"/>
      <c r="AC193" s="126" t="str">
        <f t="shared" si="359"/>
        <v/>
      </c>
      <c r="AD193" s="41" t="str">
        <f t="shared" si="359"/>
        <v/>
      </c>
      <c r="AE193" s="41" t="str">
        <f t="shared" si="359"/>
        <v/>
      </c>
      <c r="AF193" s="41" t="str">
        <f t="shared" si="359"/>
        <v/>
      </c>
      <c r="AG193" s="41">
        <f t="shared" si="359"/>
        <v>83.767079822176811</v>
      </c>
      <c r="AH193" s="41" t="str">
        <f t="shared" si="359"/>
        <v/>
      </c>
      <c r="AI193" s="41">
        <f t="shared" si="359"/>
        <v>-493.94776372516424</v>
      </c>
      <c r="AJ193" s="112" t="str">
        <f t="shared" si="359"/>
        <v/>
      </c>
      <c r="AK193" s="126" t="str">
        <f t="shared" si="360"/>
        <v/>
      </c>
      <c r="AL193" s="41" t="str">
        <f t="shared" si="360"/>
        <v/>
      </c>
      <c r="AM193" s="41" t="str">
        <f t="shared" si="360"/>
        <v/>
      </c>
      <c r="AN193" s="41" t="str">
        <f t="shared" si="360"/>
        <v/>
      </c>
      <c r="AO193" s="41" t="str">
        <f t="shared" si="360"/>
        <v/>
      </c>
      <c r="AP193" s="41" t="str">
        <f t="shared" si="360"/>
        <v/>
      </c>
      <c r="AQ193" s="41" t="str">
        <f t="shared" si="360"/>
        <v/>
      </c>
      <c r="AR193" s="112" t="str">
        <f t="shared" si="360"/>
        <v/>
      </c>
      <c r="AS193" s="123" t="str">
        <f t="shared" si="361"/>
        <v/>
      </c>
      <c r="AT193" s="41" t="str">
        <f t="shared" si="361"/>
        <v/>
      </c>
      <c r="AU193" s="41" t="str">
        <f t="shared" si="361"/>
        <v/>
      </c>
      <c r="AV193" s="41" t="str">
        <f t="shared" si="361"/>
        <v/>
      </c>
      <c r="AW193" s="41" t="str">
        <f t="shared" si="361"/>
        <v/>
      </c>
      <c r="AX193" s="41" t="str">
        <f t="shared" si="361"/>
        <v/>
      </c>
      <c r="AY193" s="41" t="str">
        <f t="shared" si="361"/>
        <v/>
      </c>
      <c r="AZ193" s="41" t="str">
        <f t="shared" si="361"/>
        <v/>
      </c>
      <c r="BA193" s="53"/>
      <c r="BB193" s="147" cm="1">
        <f t="array" ref="BB193:BC193">IFERROR(_xlfn._xlws.SORT(_xlfn.UNIQUE(_xlfn._xlws.FILTER($AC193:$AZ193,ISNUMBER($AC193:$AZ193)),TRUE),,,TRUE),"")</f>
        <v>-493.94776372516424</v>
      </c>
      <c r="BC193" s="51">
        <v>83.767079822176811</v>
      </c>
      <c r="BD193" s="51"/>
      <c r="BE193" s="51"/>
      <c r="BF193" s="51"/>
      <c r="BG193" s="51"/>
      <c r="BH193" s="51"/>
      <c r="BI193" s="51"/>
      <c r="BJ193" s="51">
        <f t="shared" si="362"/>
        <v>-644.45737694298828</v>
      </c>
      <c r="BK193" s="51">
        <f t="shared" si="362"/>
        <v>-644.45737694298828</v>
      </c>
      <c r="BL193" s="51" t="str">
        <f t="shared" si="362"/>
        <v/>
      </c>
      <c r="BM193" s="51" t="str">
        <f t="shared" si="362"/>
        <v/>
      </c>
      <c r="BN193" s="51" t="str">
        <f t="shared" si="362"/>
        <v/>
      </c>
      <c r="BO193" s="51" t="str">
        <f t="shared" si="362"/>
        <v/>
      </c>
      <c r="BP193" s="51" t="str">
        <f t="shared" si="362"/>
        <v/>
      </c>
      <c r="BQ193" s="148" t="str">
        <f t="shared" si="362"/>
        <v/>
      </c>
      <c r="BR193" s="170">
        <f t="shared" si="53"/>
        <v>2</v>
      </c>
      <c r="BS193" s="172">
        <f t="shared" si="363"/>
        <v>577.71484354734105</v>
      </c>
      <c r="BT193" s="172">
        <f t="shared" si="363"/>
        <v>0</v>
      </c>
      <c r="BU193" s="172">
        <f t="shared" si="363"/>
        <v>0</v>
      </c>
      <c r="BV193" s="172">
        <f t="shared" si="363"/>
        <v>0</v>
      </c>
      <c r="BW193" s="172">
        <f t="shared" si="363"/>
        <v>0</v>
      </c>
      <c r="BX193" s="172">
        <f t="shared" si="363"/>
        <v>0</v>
      </c>
      <c r="BY193" s="173">
        <f t="shared" si="363"/>
        <v>0</v>
      </c>
      <c r="BZ193" s="123" cm="1">
        <f t="array" ref="BZ193">IF(ISEVEN(BR193),SUM(BS193:BY193),SUM(ABS(BS193:BY193)))</f>
        <v>577.71484354734105</v>
      </c>
      <c r="CA193" s="112">
        <f t="shared" si="39"/>
        <v>16795.426526510648</v>
      </c>
      <c r="CB193" s="126">
        <f t="shared" si="275"/>
        <v>-205.09034195149371</v>
      </c>
      <c r="CC193" s="41">
        <f t="shared" si="275"/>
        <v>0</v>
      </c>
      <c r="CD193" s="41">
        <f t="shared" si="275"/>
        <v>0</v>
      </c>
      <c r="CE193" s="41">
        <f t="shared" si="275"/>
        <v>0</v>
      </c>
      <c r="CF193" s="41">
        <f t="shared" si="275"/>
        <v>0</v>
      </c>
      <c r="CG193" s="41">
        <f t="shared" si="275"/>
        <v>0</v>
      </c>
      <c r="CH193" s="112">
        <f t="shared" si="275"/>
        <v>0</v>
      </c>
      <c r="CI193" s="196">
        <f t="shared" si="56"/>
        <v>-205.09034195149371</v>
      </c>
      <c r="CJ193" s="2">
        <f t="shared" si="57"/>
        <v>-644.45737694298828</v>
      </c>
      <c r="CK193" s="200">
        <f t="shared" ref="CK193" si="379">(CI193-xc)*COS(RADIANS(p)) + (CJ193-yc)*SIN(RADIANS(p))</f>
        <v>-499.84213467232507</v>
      </c>
      <c r="CL193" s="201">
        <f t="shared" ref="CL193:CL210" si="380">-(CI193-xc)*SIN(RADIANS(p)) +(CJ193-yc)*COS(RADIANS(p))</f>
        <v>-455.57128911316477</v>
      </c>
      <c r="CN193" s="126">
        <f t="shared" ref="CN193:CN210" si="381">+C193-yc</f>
        <v>-644.45737694298828</v>
      </c>
      <c r="CO193" s="50">
        <f t="shared" si="61"/>
        <v>1.1558814827852348E-3</v>
      </c>
      <c r="CP193" s="40">
        <f t="shared" si="44"/>
        <v>20.957582546706558</v>
      </c>
      <c r="CQ193" s="41">
        <f t="shared" si="62"/>
        <v>351991.53783649189</v>
      </c>
      <c r="CR193" s="41">
        <f t="shared" ref="CR193:CR210" si="382">+CQ193*COS(RADIANS(p))</f>
        <v>304833.61368355341</v>
      </c>
      <c r="CS193" s="41">
        <f t="shared" ref="CS193:CS210" si="383">+CQ193*SIN(RADIANS(p))</f>
        <v>175995.76891824591</v>
      </c>
      <c r="CT193" s="41">
        <f t="shared" si="65"/>
        <v>-138873442.3508409</v>
      </c>
      <c r="CU193" s="112">
        <f t="shared" si="66"/>
        <v>-87970100.829393283</v>
      </c>
    </row>
    <row r="196" spans="2:110" s="281" customFormat="1" x14ac:dyDescent="0.25">
      <c r="D196" s="282"/>
      <c r="E196" s="283"/>
      <c r="G196" s="283"/>
      <c r="H196" s="283"/>
      <c r="I196" s="284"/>
      <c r="J196" s="284"/>
      <c r="K196" s="284"/>
      <c r="L196" s="284"/>
      <c r="M196" s="285"/>
    </row>
    <row r="197" spans="2:110" ht="16.5" thickBot="1" x14ac:dyDescent="0.3">
      <c r="C197" s="278" t="s">
        <v>43</v>
      </c>
      <c r="D197" s="178"/>
      <c r="E197" s="86"/>
      <c r="G197" s="86"/>
      <c r="H197" s="86"/>
      <c r="I197" s="8"/>
      <c r="J197" s="8"/>
      <c r="K197" s="8"/>
      <c r="L197" s="8"/>
      <c r="M197" s="179"/>
    </row>
    <row r="198" spans="2:110" ht="17.25" thickTop="1" thickBot="1" x14ac:dyDescent="0.3">
      <c r="C198" s="11" t="s">
        <v>70</v>
      </c>
      <c r="D198" s="12"/>
      <c r="E198" s="12"/>
      <c r="F198" s="186" t="s">
        <v>17</v>
      </c>
      <c r="G198" s="187">
        <f>INDEX(D$71:U$71,MATCH(MIN(D$73:U$73),D$73:U$73,0))</f>
        <v>6</v>
      </c>
      <c r="H198" s="181"/>
      <c r="I198" s="8"/>
      <c r="J198" s="8"/>
      <c r="K198" s="8"/>
      <c r="L198" s="8"/>
      <c r="M198" s="179"/>
      <c r="O198" s="180" t="s">
        <v>156</v>
      </c>
    </row>
    <row r="199" spans="2:110" ht="15.75" thickTop="1" x14ac:dyDescent="0.25">
      <c r="C199" s="13" t="s">
        <v>71</v>
      </c>
      <c r="E199" t="s">
        <v>9</v>
      </c>
      <c r="F199" s="7" t="s">
        <v>17</v>
      </c>
      <c r="G199" s="86">
        <f>+MIN(D$73:U$73)</f>
        <v>-658.99346400575246</v>
      </c>
      <c r="H199" s="182"/>
      <c r="I199" s="8"/>
      <c r="L199" t="s">
        <v>97</v>
      </c>
      <c r="N199" s="179"/>
      <c r="O199" s="18"/>
      <c r="P199" s="19" t="s">
        <v>129</v>
      </c>
      <c r="Q199" s="279" t="s">
        <v>23</v>
      </c>
      <c r="R199" s="20" t="s">
        <v>142</v>
      </c>
    </row>
    <row r="200" spans="2:110" x14ac:dyDescent="0.25">
      <c r="C200" s="13"/>
      <c r="E200" t="s">
        <v>143</v>
      </c>
      <c r="F200" s="7" t="s">
        <v>17</v>
      </c>
      <c r="G200" s="86">
        <f>+$D$77-G199</f>
        <v>1453.6087062764157</v>
      </c>
      <c r="H200" s="182"/>
      <c r="I200" t="s">
        <v>148</v>
      </c>
      <c r="L200" s="23" t="s">
        <v>15</v>
      </c>
      <c r="M200" s="25" t="s">
        <v>9</v>
      </c>
      <c r="N200" s="179"/>
      <c r="O200" s="289" t="s">
        <v>11</v>
      </c>
      <c r="P200" s="286">
        <f>+CQ210/10^3</f>
        <v>21387.303422649165</v>
      </c>
      <c r="Q200" s="287">
        <f>+DE210/10^3</f>
        <v>4292.5438186792317</v>
      </c>
      <c r="R200" s="288">
        <f>+P200+Q200</f>
        <v>25679.847241328396</v>
      </c>
      <c r="V200" s="2"/>
      <c r="W200" s="2"/>
    </row>
    <row r="201" spans="2:110" ht="15.75" thickBot="1" x14ac:dyDescent="0.3">
      <c r="C201" s="13"/>
      <c r="E201" t="s">
        <v>25</v>
      </c>
      <c r="F201" s="7" t="s">
        <v>17</v>
      </c>
      <c r="G201" s="294">
        <f>ecu/(ecu+0.5*fy/Es)*G200</f>
        <v>1115.5601699330632</v>
      </c>
      <c r="H201" s="182"/>
      <c r="I201" t="s">
        <v>149</v>
      </c>
      <c r="L201" s="188">
        <f>E160</f>
        <v>1966.5446823102945</v>
      </c>
      <c r="M201" s="189">
        <f>+G199</f>
        <v>-658.99346400575246</v>
      </c>
      <c r="N201" s="179"/>
      <c r="O201" s="289" t="s">
        <v>13</v>
      </c>
      <c r="P201" s="286">
        <f>+SQRT(P202^2 +P203^2)</f>
        <v>2764.8457975110537</v>
      </c>
      <c r="Q201" s="286">
        <f t="shared" ref="Q201:R201" si="384">+SQRT(Q202^2 +Q203^2)</f>
        <v>436.24479475504864</v>
      </c>
      <c r="R201" s="288">
        <f t="shared" si="384"/>
        <v>3200.9654461694877</v>
      </c>
      <c r="V201" s="2"/>
      <c r="W201" s="2"/>
    </row>
    <row r="202" spans="2:110" ht="15.75" thickTop="1" x14ac:dyDescent="0.25">
      <c r="C202" s="183" t="s">
        <v>72</v>
      </c>
      <c r="D202" s="179"/>
      <c r="F202" s="7" t="s">
        <v>17</v>
      </c>
      <c r="G202" s="61">
        <v>50</v>
      </c>
      <c r="H202" s="182"/>
      <c r="I202" s="290" t="s">
        <v>146</v>
      </c>
      <c r="J202" s="291">
        <f>+ecu*(G201-h/2)/G201</f>
        <v>2.4125534716254679E-3</v>
      </c>
      <c r="L202" s="190">
        <f>+D160</f>
        <v>-654.53499200498038</v>
      </c>
      <c r="M202" s="157">
        <f>+G199</f>
        <v>-658.99346400575246</v>
      </c>
      <c r="O202" s="21" t="s">
        <v>126</v>
      </c>
      <c r="P202" s="62">
        <f>+CT210/10^6</f>
        <v>2490.1424571895623</v>
      </c>
      <c r="Q202" s="280">
        <f>+DJ210/10^6</f>
        <v>397.65636943752787</v>
      </c>
      <c r="R202" s="100">
        <f t="shared" ref="R202" si="385">+P202+Q202</f>
        <v>2887.79882662709</v>
      </c>
      <c r="CN202" s="70" t="s">
        <v>101</v>
      </c>
      <c r="CO202" s="71"/>
      <c r="CP202" s="71"/>
      <c r="CQ202" s="71"/>
      <c r="CR202" s="71" t="s">
        <v>102</v>
      </c>
      <c r="CS202" s="71"/>
      <c r="CT202" s="72"/>
      <c r="CW202" s="70" t="s">
        <v>101</v>
      </c>
      <c r="CX202" s="71"/>
      <c r="CY202" s="71"/>
      <c r="CZ202" s="71"/>
      <c r="DA202" s="71"/>
      <c r="DB202" s="71" t="s">
        <v>105</v>
      </c>
      <c r="DC202" s="71"/>
      <c r="DD202" s="71"/>
      <c r="DE202" s="71"/>
      <c r="DF202" s="72"/>
    </row>
    <row r="203" spans="2:110" ht="15.75" thickBot="1" x14ac:dyDescent="0.3">
      <c r="C203" s="15" t="s">
        <v>73</v>
      </c>
      <c r="D203" s="16"/>
      <c r="E203" s="16"/>
      <c r="F203" s="184" t="s">
        <v>17</v>
      </c>
      <c r="G203" s="185">
        <f>G201/G202</f>
        <v>22.311203398661263</v>
      </c>
      <c r="H203" s="17"/>
      <c r="I203" s="292" t="s">
        <v>147</v>
      </c>
      <c r="J203" s="293">
        <f>+ecu/G201</f>
        <v>2.9581550945817734E-6</v>
      </c>
      <c r="O203" s="22" t="s">
        <v>127</v>
      </c>
      <c r="P203" s="89">
        <f>+CU210/10^6</f>
        <v>1201.4835941104081</v>
      </c>
      <c r="Q203" s="277">
        <f>+DK210/10^6</f>
        <v>179.38487337743635</v>
      </c>
      <c r="R203" s="101">
        <f>+P203+Q203</f>
        <v>1380.8684674878446</v>
      </c>
      <c r="CN203" s="154" t="s">
        <v>103</v>
      </c>
      <c r="CO203" s="205"/>
      <c r="CP203" s="205"/>
      <c r="CQ203" s="205"/>
      <c r="CR203" s="205"/>
      <c r="CS203" s="205"/>
      <c r="CT203" s="191"/>
      <c r="CW203" s="154" t="s">
        <v>106</v>
      </c>
      <c r="CX203" s="205"/>
      <c r="CY203" s="205"/>
      <c r="CZ203" s="205"/>
      <c r="DA203" s="205"/>
      <c r="DB203" s="205"/>
      <c r="DC203" s="205"/>
      <c r="DD203" s="205"/>
      <c r="DE203" s="205"/>
      <c r="DF203" s="191"/>
    </row>
    <row r="204" spans="2:110" ht="15.75" thickTop="1" x14ac:dyDescent="0.25">
      <c r="CN204" s="154" t="s">
        <v>104</v>
      </c>
      <c r="CO204" s="205"/>
      <c r="CP204" s="205"/>
      <c r="CQ204" s="205"/>
      <c r="CR204" s="205"/>
      <c r="CS204" s="205"/>
      <c r="CT204" s="191"/>
      <c r="CW204" s="154" t="s">
        <v>104</v>
      </c>
      <c r="CX204" s="205"/>
      <c r="CY204" s="205"/>
      <c r="CZ204" s="205"/>
      <c r="DA204" s="205"/>
      <c r="DB204" s="205" t="s">
        <v>107</v>
      </c>
      <c r="DC204" s="205"/>
      <c r="DD204" s="205"/>
      <c r="DE204" s="205"/>
      <c r="DF204" s="191"/>
    </row>
    <row r="205" spans="2:110" x14ac:dyDescent="0.25">
      <c r="D205" s="5" t="s">
        <v>82</v>
      </c>
      <c r="L205" s="69" t="s">
        <v>58</v>
      </c>
      <c r="AC205" s="69" t="s">
        <v>79</v>
      </c>
      <c r="BB205" s="69" t="s">
        <v>83</v>
      </c>
      <c r="BS205" s="69" t="s">
        <v>88</v>
      </c>
      <c r="CN205" s="154" t="s">
        <v>115</v>
      </c>
      <c r="CO205" s="205"/>
      <c r="CP205" s="205"/>
      <c r="CQ205" s="205"/>
      <c r="CR205" s="205"/>
      <c r="CS205" s="205"/>
      <c r="CT205" s="191"/>
      <c r="CW205" s="154" t="s">
        <v>123</v>
      </c>
      <c r="CX205" s="205"/>
      <c r="CY205" s="205"/>
      <c r="CZ205" s="205"/>
      <c r="DA205" s="205"/>
      <c r="DB205" s="205"/>
      <c r="DC205" s="205"/>
      <c r="DD205" s="205"/>
      <c r="DE205" s="205"/>
      <c r="DF205" s="191"/>
    </row>
    <row r="206" spans="2:110" x14ac:dyDescent="0.25">
      <c r="D206" s="70" t="s">
        <v>52</v>
      </c>
      <c r="E206" s="71"/>
      <c r="F206" s="71"/>
      <c r="G206" s="71"/>
      <c r="H206" s="71"/>
      <c r="I206" s="71"/>
      <c r="J206" s="72"/>
      <c r="L206" s="70" t="s">
        <v>59</v>
      </c>
      <c r="M206" s="71"/>
      <c r="N206" s="71"/>
      <c r="O206" s="72"/>
      <c r="AC206" s="70" t="s">
        <v>80</v>
      </c>
      <c r="AD206" s="71"/>
      <c r="AE206" s="71"/>
      <c r="AF206" s="71"/>
      <c r="AG206" s="71"/>
      <c r="AH206" s="72"/>
      <c r="BB206" s="70" t="s">
        <v>84</v>
      </c>
      <c r="BC206" s="71"/>
      <c r="BD206" s="71"/>
      <c r="BE206" s="71"/>
      <c r="BF206" s="71"/>
      <c r="BG206" s="72"/>
      <c r="BS206" s="70" t="s">
        <v>90</v>
      </c>
      <c r="BT206" s="71"/>
      <c r="BU206" s="71"/>
      <c r="BV206" s="71"/>
      <c r="BW206" s="71"/>
      <c r="BX206" s="72"/>
      <c r="CI206" s="63" t="s">
        <v>152</v>
      </c>
      <c r="CJ206" s="64"/>
      <c r="CK206" s="65"/>
      <c r="CN206" s="154" t="s">
        <v>124</v>
      </c>
      <c r="CO206" s="205"/>
      <c r="CP206" s="205"/>
      <c r="CQ206" s="205"/>
      <c r="CR206" s="205"/>
      <c r="CS206" s="205"/>
      <c r="CT206" s="191"/>
      <c r="CW206" s="154" t="s">
        <v>125</v>
      </c>
      <c r="CX206" s="205"/>
      <c r="CY206" s="205"/>
      <c r="CZ206" s="205"/>
      <c r="DA206" s="205"/>
      <c r="DB206" s="205"/>
      <c r="DC206" s="205"/>
      <c r="DD206" s="205"/>
      <c r="DE206" s="205"/>
      <c r="DF206" s="191"/>
    </row>
    <row r="207" spans="2:110" x14ac:dyDescent="0.25">
      <c r="D207" s="73" t="s">
        <v>53</v>
      </c>
      <c r="E207" s="74"/>
      <c r="F207" s="74" t="s">
        <v>54</v>
      </c>
      <c r="G207" s="74"/>
      <c r="H207" s="74" t="s">
        <v>55</v>
      </c>
      <c r="I207" s="74"/>
      <c r="J207" s="75"/>
      <c r="L207" s="73" t="s">
        <v>60</v>
      </c>
      <c r="M207" s="74"/>
      <c r="N207" s="74"/>
      <c r="O207" s="75"/>
      <c r="AC207" s="73" t="s">
        <v>81</v>
      </c>
      <c r="AD207" s="74"/>
      <c r="AE207" s="74"/>
      <c r="AF207" s="74"/>
      <c r="AG207" s="74"/>
      <c r="AH207" s="75"/>
      <c r="BB207" s="73" t="s">
        <v>85</v>
      </c>
      <c r="BC207" s="74"/>
      <c r="BD207" s="74"/>
      <c r="BE207" s="74"/>
      <c r="BF207" s="74"/>
      <c r="BG207" s="75"/>
      <c r="BS207" s="73" t="s">
        <v>89</v>
      </c>
      <c r="BT207" s="74"/>
      <c r="BU207" s="74"/>
      <c r="BV207" s="74"/>
      <c r="BW207" s="74"/>
      <c r="BX207" s="75"/>
      <c r="CC207" s="192" t="s">
        <v>111</v>
      </c>
      <c r="CD207" s="193"/>
      <c r="CE207" s="194"/>
      <c r="CF207" s="195"/>
      <c r="CI207" s="66" t="s">
        <v>153</v>
      </c>
      <c r="CJ207" s="67"/>
      <c r="CK207" s="68"/>
      <c r="CN207" s="73" t="s">
        <v>116</v>
      </c>
      <c r="CO207" s="74"/>
      <c r="CP207" s="74"/>
      <c r="CQ207" s="74"/>
      <c r="CR207" s="74"/>
      <c r="CS207" s="74"/>
      <c r="CT207" s="75"/>
      <c r="CW207" s="73" t="s">
        <v>116</v>
      </c>
      <c r="CX207" s="74"/>
      <c r="CY207" s="74"/>
      <c r="CZ207" s="74"/>
      <c r="DA207" s="74"/>
      <c r="DB207" s="74"/>
      <c r="DC207" s="74"/>
      <c r="DD207" s="74"/>
      <c r="DE207" s="74"/>
      <c r="DF207" s="75"/>
    </row>
    <row r="208" spans="2:110" ht="16.5" thickBot="1" x14ac:dyDescent="0.3">
      <c r="C208" s="61" t="s">
        <v>144</v>
      </c>
      <c r="CA208" s="61" t="s">
        <v>144</v>
      </c>
      <c r="CI208" t="s">
        <v>112</v>
      </c>
      <c r="CN208" s="180" t="s">
        <v>40</v>
      </c>
      <c r="CO208" s="61" t="s">
        <v>144</v>
      </c>
      <c r="CW208" s="180" t="s">
        <v>39</v>
      </c>
      <c r="CX208" s="180"/>
      <c r="DA208" s="61" t="s">
        <v>144</v>
      </c>
    </row>
    <row r="209" spans="2:116" ht="24.75" customHeight="1" thickTop="1" x14ac:dyDescent="0.25">
      <c r="B209" s="18"/>
      <c r="C209" s="19"/>
      <c r="D209" s="115" t="s">
        <v>76</v>
      </c>
      <c r="E209" s="115"/>
      <c r="F209" s="116"/>
      <c r="G209" s="117"/>
      <c r="H209" s="115"/>
      <c r="I209" s="115"/>
      <c r="J209" s="115"/>
      <c r="K209" s="120"/>
      <c r="L209" s="124" t="s">
        <v>77</v>
      </c>
      <c r="M209" s="118"/>
      <c r="N209" s="118"/>
      <c r="O209" s="118"/>
      <c r="P209" s="118"/>
      <c r="Q209" s="118"/>
      <c r="R209" s="118"/>
      <c r="S209" s="125"/>
      <c r="T209" s="141" t="s">
        <v>78</v>
      </c>
      <c r="U209" s="142"/>
      <c r="V209" s="142"/>
      <c r="W209" s="142"/>
      <c r="X209" s="142"/>
      <c r="Y209" s="142"/>
      <c r="Z209" s="142"/>
      <c r="AA209" s="142"/>
      <c r="AB209" s="143"/>
      <c r="AC209" s="127" t="s">
        <v>76</v>
      </c>
      <c r="AD209" s="115"/>
      <c r="AE209" s="116"/>
      <c r="AF209" s="117"/>
      <c r="AG209" s="115"/>
      <c r="AH209" s="115"/>
      <c r="AI209" s="115"/>
      <c r="AJ209" s="128"/>
      <c r="AK209" s="124" t="s">
        <v>77</v>
      </c>
      <c r="AL209" s="118"/>
      <c r="AM209" s="118"/>
      <c r="AN209" s="118"/>
      <c r="AO209" s="118"/>
      <c r="AP209" s="118"/>
      <c r="AQ209" s="118"/>
      <c r="AR209" s="125"/>
      <c r="AS209" s="141" t="s">
        <v>78</v>
      </c>
      <c r="AT209" s="142"/>
      <c r="AU209" s="142"/>
      <c r="AV209" s="142"/>
      <c r="AW209" s="142"/>
      <c r="AX209" s="142"/>
      <c r="AY209" s="142"/>
      <c r="AZ209" s="142"/>
      <c r="BA209" s="143"/>
      <c r="BB209" s="139" t="s">
        <v>86</v>
      </c>
      <c r="BC209" s="119"/>
      <c r="BD209" s="119"/>
      <c r="BE209" s="119"/>
      <c r="BF209" s="119"/>
      <c r="BG209" s="119"/>
      <c r="BH209" s="119"/>
      <c r="BI209" s="119"/>
      <c r="BJ209" s="122" t="s">
        <v>87</v>
      </c>
      <c r="BK209" s="119"/>
      <c r="BL209" s="119"/>
      <c r="BM209" s="119"/>
      <c r="BN209" s="119"/>
      <c r="BO209" s="119"/>
      <c r="BP209" s="119"/>
      <c r="BQ209" s="140"/>
      <c r="BR209" s="18" t="s">
        <v>91</v>
      </c>
      <c r="BS209" s="119" t="s">
        <v>92</v>
      </c>
      <c r="BT209" s="113"/>
      <c r="BU209" s="113"/>
      <c r="BV209" s="113"/>
      <c r="BW209" s="113"/>
      <c r="BX209" s="113"/>
      <c r="BY209" s="149"/>
      <c r="BZ209" s="151" t="s">
        <v>93</v>
      </c>
      <c r="CA209" s="152" t="s">
        <v>74</v>
      </c>
      <c r="CB209" s="139" t="s">
        <v>110</v>
      </c>
      <c r="CC209" s="113"/>
      <c r="CD209" s="113"/>
      <c r="CE209" s="113"/>
      <c r="CF209" s="113"/>
      <c r="CG209" s="113"/>
      <c r="CH209" s="149"/>
      <c r="CI209" s="202" t="s">
        <v>15</v>
      </c>
      <c r="CJ209" s="203" t="s">
        <v>9</v>
      </c>
      <c r="CK209" s="203" t="s">
        <v>15</v>
      </c>
      <c r="CL209" s="204" t="s">
        <v>9</v>
      </c>
      <c r="CN209" s="42" t="s">
        <v>9</v>
      </c>
      <c r="CO209" s="43" t="s">
        <v>27</v>
      </c>
      <c r="CP209" s="43" t="s">
        <v>28</v>
      </c>
      <c r="CQ209" s="43" t="s">
        <v>37</v>
      </c>
      <c r="CR209" s="43" t="s">
        <v>113</v>
      </c>
      <c r="CS209" s="43" t="s">
        <v>114</v>
      </c>
      <c r="CT209" s="43" t="s">
        <v>117</v>
      </c>
      <c r="CU209" s="44" t="s">
        <v>118</v>
      </c>
      <c r="CW209" s="42" t="s">
        <v>63</v>
      </c>
      <c r="CX209" s="43" t="s">
        <v>137</v>
      </c>
      <c r="CY209" s="43" t="s">
        <v>9</v>
      </c>
      <c r="CZ209" s="43" t="s">
        <v>154</v>
      </c>
      <c r="DA209" s="43" t="s">
        <v>32</v>
      </c>
      <c r="DB209" s="43" t="s">
        <v>31</v>
      </c>
      <c r="DC209" s="43" t="s">
        <v>28</v>
      </c>
      <c r="DD209" s="43" t="s">
        <v>33</v>
      </c>
      <c r="DE209" s="43" t="s">
        <v>34</v>
      </c>
      <c r="DF209" s="43" t="s">
        <v>155</v>
      </c>
      <c r="DG209" s="43" t="s">
        <v>154</v>
      </c>
      <c r="DH209" s="43" t="s">
        <v>119</v>
      </c>
      <c r="DI209" s="43" t="s">
        <v>120</v>
      </c>
      <c r="DJ209" s="43" t="s">
        <v>121</v>
      </c>
      <c r="DK209" s="44" t="s">
        <v>122</v>
      </c>
    </row>
    <row r="210" spans="2:116" s="30" customFormat="1" x14ac:dyDescent="0.25">
      <c r="B210" s="129" t="s">
        <v>75</v>
      </c>
      <c r="C210" s="130" t="s">
        <v>98</v>
      </c>
      <c r="D210" s="131">
        <v>1</v>
      </c>
      <c r="E210" s="131">
        <v>2</v>
      </c>
      <c r="F210" s="131">
        <v>3</v>
      </c>
      <c r="G210" s="131">
        <v>4</v>
      </c>
      <c r="H210" s="131">
        <v>5</v>
      </c>
      <c r="I210" s="131">
        <v>6</v>
      </c>
      <c r="J210" s="131">
        <v>7</v>
      </c>
      <c r="K210" s="132">
        <v>8</v>
      </c>
      <c r="L210" s="133">
        <v>1</v>
      </c>
      <c r="M210" s="134">
        <v>2</v>
      </c>
      <c r="N210" s="134">
        <v>3</v>
      </c>
      <c r="O210" s="134">
        <v>4</v>
      </c>
      <c r="P210" s="134">
        <v>5</v>
      </c>
      <c r="Q210" s="134">
        <v>6</v>
      </c>
      <c r="R210" s="134">
        <v>7</v>
      </c>
      <c r="S210" s="135">
        <v>8</v>
      </c>
      <c r="T210" s="144">
        <v>1</v>
      </c>
      <c r="U210" s="145">
        <v>2</v>
      </c>
      <c r="V210" s="145">
        <v>3</v>
      </c>
      <c r="W210" s="145">
        <v>4</v>
      </c>
      <c r="X210" s="145">
        <v>5</v>
      </c>
      <c r="Y210" s="145">
        <v>6</v>
      </c>
      <c r="Z210" s="145">
        <v>7</v>
      </c>
      <c r="AA210" s="145">
        <v>8</v>
      </c>
      <c r="AB210" s="146"/>
      <c r="AC210" s="136">
        <v>1</v>
      </c>
      <c r="AD210" s="131">
        <v>2</v>
      </c>
      <c r="AE210" s="131">
        <v>3</v>
      </c>
      <c r="AF210" s="131">
        <v>4</v>
      </c>
      <c r="AG210" s="131">
        <v>5</v>
      </c>
      <c r="AH210" s="131">
        <v>6</v>
      </c>
      <c r="AI210" s="131">
        <v>7</v>
      </c>
      <c r="AJ210" s="137">
        <v>8</v>
      </c>
      <c r="AK210" s="133">
        <v>1</v>
      </c>
      <c r="AL210" s="134">
        <v>2</v>
      </c>
      <c r="AM210" s="134">
        <v>3</v>
      </c>
      <c r="AN210" s="134">
        <v>4</v>
      </c>
      <c r="AO210" s="134">
        <v>5</v>
      </c>
      <c r="AP210" s="134">
        <v>6</v>
      </c>
      <c r="AQ210" s="134">
        <v>7</v>
      </c>
      <c r="AR210" s="135">
        <v>8</v>
      </c>
      <c r="AS210" s="144">
        <v>1</v>
      </c>
      <c r="AT210" s="145">
        <v>2</v>
      </c>
      <c r="AU210" s="145">
        <v>3</v>
      </c>
      <c r="AV210" s="145">
        <v>4</v>
      </c>
      <c r="AW210" s="145">
        <v>5</v>
      </c>
      <c r="AX210" s="145">
        <v>6</v>
      </c>
      <c r="AY210" s="145">
        <v>7</v>
      </c>
      <c r="AZ210" s="145">
        <v>8</v>
      </c>
      <c r="BA210" s="146"/>
      <c r="BB210" s="129">
        <v>1</v>
      </c>
      <c r="BC210" s="130">
        <v>2</v>
      </c>
      <c r="BD210" s="130">
        <v>3</v>
      </c>
      <c r="BE210" s="130">
        <v>4</v>
      </c>
      <c r="BF210" s="130">
        <v>5</v>
      </c>
      <c r="BG210" s="130">
        <v>6</v>
      </c>
      <c r="BH210" s="130">
        <v>7</v>
      </c>
      <c r="BI210" s="130">
        <v>8</v>
      </c>
      <c r="BJ210" s="130">
        <v>1</v>
      </c>
      <c r="BK210" s="130">
        <v>2</v>
      </c>
      <c r="BL210" s="130">
        <v>3</v>
      </c>
      <c r="BM210" s="130">
        <v>4</v>
      </c>
      <c r="BN210" s="130">
        <v>5</v>
      </c>
      <c r="BO210" s="130">
        <v>6</v>
      </c>
      <c r="BP210" s="130">
        <v>7</v>
      </c>
      <c r="BQ210" s="138">
        <v>8</v>
      </c>
      <c r="BR210" s="129"/>
      <c r="BS210" s="130">
        <v>1</v>
      </c>
      <c r="BT210" s="130">
        <v>2</v>
      </c>
      <c r="BU210" s="130">
        <v>3</v>
      </c>
      <c r="BV210" s="130">
        <v>4</v>
      </c>
      <c r="BW210" s="130">
        <v>5</v>
      </c>
      <c r="BX210" s="130">
        <v>6</v>
      </c>
      <c r="BY210" s="138">
        <v>7</v>
      </c>
      <c r="BZ210" s="150">
        <f>+SUM(BZ211:BZ260)</f>
        <v>37777.149605621053</v>
      </c>
      <c r="CA210" s="153">
        <f>+SUM(CA211:CA260)</f>
        <v>842853.668672667</v>
      </c>
      <c r="CB210" s="129">
        <v>1</v>
      </c>
      <c r="CC210" s="130">
        <v>2</v>
      </c>
      <c r="CD210" s="130">
        <v>3</v>
      </c>
      <c r="CE210" s="130">
        <v>4</v>
      </c>
      <c r="CF210" s="130">
        <v>5</v>
      </c>
      <c r="CG210" s="130">
        <v>6</v>
      </c>
      <c r="CH210" s="138">
        <v>7</v>
      </c>
      <c r="CI210" s="197">
        <f>+SUM(CI211:CI260)</f>
        <v>2467.5418635747719</v>
      </c>
      <c r="CJ210" s="198">
        <f>+SUM(CJ211:CJ260)</f>
        <v>11841.757865206582</v>
      </c>
      <c r="CK210" s="198">
        <f>+SUM(CK211:CK260)</f>
        <v>8057.8328713606343</v>
      </c>
      <c r="CL210" s="199">
        <f>+SUM(CL211:CL260)</f>
        <v>9021.4922049456945</v>
      </c>
      <c r="CN210" s="47"/>
      <c r="CO210" s="48"/>
      <c r="CP210" s="48"/>
      <c r="CQ210" s="49">
        <f>+SUM(CQ211:CQ260)</f>
        <v>21387303.422649164</v>
      </c>
      <c r="CR210" s="49">
        <f>+SUM(CR211:CR260)</f>
        <v>18521948.08246005</v>
      </c>
      <c r="CS210" s="49">
        <f>+SUM(CS211:CS260)</f>
        <v>10693651.711324582</v>
      </c>
      <c r="CT210" s="49">
        <f>+SUM(CT211:CT260)</f>
        <v>2490142457.1895623</v>
      </c>
      <c r="CU210" s="206">
        <f>+SUM(CU211:CU260)</f>
        <v>1201483594.1104081</v>
      </c>
      <c r="CW210" s="47"/>
      <c r="CX210" s="48"/>
      <c r="CY210" s="48"/>
      <c r="CZ210" s="48"/>
      <c r="DA210" s="48"/>
      <c r="DB210" s="48"/>
      <c r="DC210" s="49"/>
      <c r="DD210" s="48"/>
      <c r="DE210" s="52">
        <f>+SUM(DE211:DE228)</f>
        <v>4292543.8186792312</v>
      </c>
      <c r="DF210" s="48"/>
      <c r="DG210" s="48"/>
      <c r="DH210" s="49">
        <f>+SUM(DH211:DH228)</f>
        <v>3717451.9938340769</v>
      </c>
      <c r="DI210" s="49">
        <f>+SUM(DI211:DI228)</f>
        <v>2146271.9093396142</v>
      </c>
      <c r="DJ210" s="49">
        <f>+SUM(DJ211:DJ228)</f>
        <v>397656369.43752789</v>
      </c>
      <c r="DK210" s="206">
        <f>+SUM(DK211:DK228)</f>
        <v>179384873.37743634</v>
      </c>
      <c r="DL210"/>
    </row>
    <row r="211" spans="2:116" x14ac:dyDescent="0.25">
      <c r="B211" s="129">
        <v>1</v>
      </c>
      <c r="C211" s="114">
        <f>+$D$77-(B211-0.5)*$G$203</f>
        <v>783.45964057133256</v>
      </c>
      <c r="D211" s="41">
        <f>IF(D$58-E$58=0,"",(-(E$57-D$57)*$C211-(D$57*E$58-E$57*D$58))/(D$58-E$58))</f>
        <v>156.99190314919878</v>
      </c>
      <c r="E211" s="41">
        <f t="shared" ref="E211:K260" si="386">IF(E$58-F$58=0,"",(-(F$57-E$57)*$C211-(E$57*F$58-F$57*E$58))/(E$58-F$58))</f>
        <v>217.94724441234479</v>
      </c>
      <c r="F211" s="41">
        <f t="shared" si="386"/>
        <v>413.6947694013723</v>
      </c>
      <c r="G211" s="41">
        <f t="shared" si="386"/>
        <v>1051.7858066976751</v>
      </c>
      <c r="H211" s="41">
        <f t="shared" si="386"/>
        <v>2556.9919031491995</v>
      </c>
      <c r="I211" s="41">
        <f t="shared" si="386"/>
        <v>-6065.7696129960641</v>
      </c>
      <c r="J211" s="41">
        <f t="shared" si="386"/>
        <v>-1318.3560381675047</v>
      </c>
      <c r="K211" s="121">
        <f t="shared" si="386"/>
        <v>-631.93105071074285</v>
      </c>
      <c r="L211" s="126">
        <f>IF(D$63-E$63=0,"",(-(E$62-D$62)*$C211-(D$62*E$63-E$62*D$63))/(D$63-E$63))</f>
        <v>556.9919031491994</v>
      </c>
      <c r="M211" s="41">
        <f t="shared" ref="M211:S260" si="387">IF(E$63-F$63=0,"",(-(F$62-E$62)*$C211-(E$62*F$63-F$62*E$63))/(E$63-F$63))</f>
        <v>-2514.1035631565301</v>
      </c>
      <c r="N211" s="41">
        <f t="shared" si="387"/>
        <v>-625.53571513995405</v>
      </c>
      <c r="O211" s="41">
        <f t="shared" si="387"/>
        <v>319.73499912879777</v>
      </c>
      <c r="P211" s="41">
        <f t="shared" si="387"/>
        <v>2156.9919031491991</v>
      </c>
      <c r="Q211" s="41">
        <f t="shared" si="387"/>
        <v>-5246.154370725405</v>
      </c>
      <c r="R211" s="41">
        <f t="shared" si="387"/>
        <v>-1087.4159304916545</v>
      </c>
      <c r="S211" s="112">
        <f t="shared" si="387"/>
        <v>-412.31580844007931</v>
      </c>
      <c r="T211" s="123">
        <f>IF(D$68-E$68=0,"",(-(E$67-D$67)*$C211-(D$67*E$68-E$67*D$68))/(D$68-E$68))</f>
        <v>556.99190314919895</v>
      </c>
      <c r="U211" s="41">
        <f t="shared" ref="U211:AA260" si="388">IF(E$68-F$68=0,"",(-(F$67-E$67)*$C211-(E$67*F$68-F$67*E$68))/(E$68-F$68))</f>
        <v>-601.66799785831745</v>
      </c>
      <c r="V211" s="41">
        <f t="shared" si="388"/>
        <v>182.75466172552217</v>
      </c>
      <c r="W211" s="41">
        <f t="shared" si="388"/>
        <v>832.17056442701221</v>
      </c>
      <c r="X211" s="41">
        <f t="shared" si="388"/>
        <v>2156.9919031492</v>
      </c>
      <c r="Y211" s="41">
        <f t="shared" si="388"/>
        <v>-3333.7188054271915</v>
      </c>
      <c r="Z211" s="41">
        <f t="shared" si="388"/>
        <v>-279.12555362617849</v>
      </c>
      <c r="AA211" s="41">
        <f t="shared" si="388"/>
        <v>100.11975685813465</v>
      </c>
      <c r="AB211" s="53"/>
      <c r="AC211" s="126">
        <f>IF(IF(D$57=E$57,AND($C211&gt;=MIN(D$58,E$58),$C211&lt;=MAX(D$58,E$58)),AND(D211&gt;=MIN(D$57,E$57),D211&lt;=MAX(D$57,E$57))),D211,"")</f>
        <v>156.99190314919878</v>
      </c>
      <c r="AD211" s="41">
        <f t="shared" ref="AD211:AJ260" si="389">IF(IF(E$57=F$57,AND($C211&gt;=MIN(E$58,F$58),$C211&lt;=MAX(E$58,F$58)),AND(E211&gt;=MIN(E$57,F$57),E211&lt;=MAX(E$57,F$57))),E211,"")</f>
        <v>217.94724441234479</v>
      </c>
      <c r="AE211" s="41" t="str">
        <f t="shared" si="389"/>
        <v/>
      </c>
      <c r="AF211" s="41" t="str">
        <f t="shared" si="389"/>
        <v/>
      </c>
      <c r="AG211" s="41" t="str">
        <f t="shared" si="389"/>
        <v/>
      </c>
      <c r="AH211" s="41" t="str">
        <f t="shared" si="389"/>
        <v/>
      </c>
      <c r="AI211" s="41" t="str">
        <f t="shared" si="389"/>
        <v/>
      </c>
      <c r="AJ211" s="112" t="str">
        <f t="shared" si="389"/>
        <v/>
      </c>
      <c r="AK211" s="126" t="str">
        <f>IF(IF(D$62=E$62,AND($C211&gt;=MIN(D$63,E$63),$C211&lt;=MAX(D$63,E$63)),AND(L211&gt;=MIN(D$62,E$62),L211&lt;=MAX(D$62,E$62))),L211,"")</f>
        <v/>
      </c>
      <c r="AL211" s="41" t="str">
        <f t="shared" ref="AL211:AR260" si="390">IF(IF(E$62=F$62,AND($C211&gt;=MIN(E$63,F$63),$C211&lt;=MAX(E$63,F$63)),AND(M211&gt;=MIN(E$62,F$62),M211&lt;=MAX(E$62,F$62))),M211,"")</f>
        <v/>
      </c>
      <c r="AM211" s="41" t="str">
        <f t="shared" si="390"/>
        <v/>
      </c>
      <c r="AN211" s="41" t="str">
        <f t="shared" si="390"/>
        <v/>
      </c>
      <c r="AO211" s="41" t="str">
        <f t="shared" si="390"/>
        <v/>
      </c>
      <c r="AP211" s="41" t="str">
        <f t="shared" si="390"/>
        <v/>
      </c>
      <c r="AQ211" s="41" t="str">
        <f t="shared" si="390"/>
        <v/>
      </c>
      <c r="AR211" s="112" t="str">
        <f t="shared" si="390"/>
        <v/>
      </c>
      <c r="AS211" s="123" t="str">
        <f>IF(IF(D$67=E$67,AND($C211&gt;=MIN(D$68,E$68),$C211&lt;=MAX(D$68,E$68)),AND(T211&gt;=MIN(D$67,E$67),T211&lt;=MAX(D$67,E$67))),T211,"")</f>
        <v/>
      </c>
      <c r="AT211" s="41" t="str">
        <f t="shared" ref="AT211:AZ260" si="391">IF(IF(E$67=F$67,AND($C211&gt;=MIN(E$68,F$68),$C211&lt;=MAX(E$68,F$68)),AND(U211&gt;=MIN(E$67,F$67),U211&lt;=MAX(E$67,F$67))),U211,"")</f>
        <v/>
      </c>
      <c r="AU211" s="41" t="str">
        <f t="shared" si="391"/>
        <v/>
      </c>
      <c r="AV211" s="41" t="str">
        <f t="shared" si="391"/>
        <v/>
      </c>
      <c r="AW211" s="41" t="str">
        <f t="shared" si="391"/>
        <v/>
      </c>
      <c r="AX211" s="41" t="str">
        <f t="shared" si="391"/>
        <v/>
      </c>
      <c r="AY211" s="41" t="str">
        <f t="shared" si="391"/>
        <v/>
      </c>
      <c r="AZ211" s="41" t="str">
        <f>IF(IF(K$67=L$67,AND($C211&gt;=MIN(K$68,L$68),$C211&lt;=MAX(K$68,L$68)),AND(AA211&gt;=MIN(K$67,L$67),AA211&lt;=MAX(K$67,L$67))),AA211,"")</f>
        <v/>
      </c>
      <c r="BA211" s="53"/>
      <c r="BB211" s="147" cm="1">
        <f t="array" ref="BB211:BC211">IFERROR(_xlfn._xlws.SORT(_xlfn.UNIQUE(_xlfn._xlws.FILTER($AC211:$AZ211,ISNUMBER($AC211:$AZ211)),TRUE),,,TRUE),"")</f>
        <v>156.99190314919878</v>
      </c>
      <c r="BC211" s="51">
        <v>217.94724441234479</v>
      </c>
      <c r="BD211" s="51"/>
      <c r="BE211" s="51"/>
      <c r="BF211" s="51"/>
      <c r="BG211" s="51"/>
      <c r="BH211" s="51"/>
      <c r="BI211" s="51"/>
      <c r="BJ211" s="51">
        <f>IF(ISNUMBER(BB211),$C211,"")</f>
        <v>783.45964057133256</v>
      </c>
      <c r="BK211" s="51">
        <f t="shared" ref="BK211:BQ260" si="392">IF(ISNUMBER(BC211),$C211,"")</f>
        <v>783.45964057133256</v>
      </c>
      <c r="BL211" s="51" t="str">
        <f t="shared" si="392"/>
        <v/>
      </c>
      <c r="BM211" s="51" t="str">
        <f t="shared" si="392"/>
        <v/>
      </c>
      <c r="BN211" s="51" t="str">
        <f t="shared" si="392"/>
        <v/>
      </c>
      <c r="BO211" s="51" t="str">
        <f t="shared" si="392"/>
        <v/>
      </c>
      <c r="BP211" s="51" t="str">
        <f t="shared" si="392"/>
        <v/>
      </c>
      <c r="BQ211" s="148" t="str">
        <f t="shared" si="392"/>
        <v/>
      </c>
      <c r="BR211" s="170">
        <f>COUNTIF(BJ211:BQ211,"&lt;0")+COUNTIF(BJ211:BQ211,"&gt;0")</f>
        <v>2</v>
      </c>
      <c r="BS211" s="172">
        <f>IF(ISNUMBER(BC211),IF(ISEVEN(BB$143),"hole",(BC211-BB211)),0)</f>
        <v>60.955341263146011</v>
      </c>
      <c r="BT211" s="172">
        <f t="shared" ref="BT211:BY260" si="393">IF(ISNUMBER(BD211),IF(ISEVEN(BC$143),"hole",(BD211-BC211)),0)</f>
        <v>0</v>
      </c>
      <c r="BU211" s="172">
        <f t="shared" si="393"/>
        <v>0</v>
      </c>
      <c r="BV211" s="172">
        <f t="shared" si="393"/>
        <v>0</v>
      </c>
      <c r="BW211" s="172">
        <f t="shared" si="393"/>
        <v>0</v>
      </c>
      <c r="BX211" s="172">
        <f t="shared" si="393"/>
        <v>0</v>
      </c>
      <c r="BY211" s="173">
        <f t="shared" si="393"/>
        <v>0</v>
      </c>
      <c r="BZ211" s="123" cm="1">
        <f t="array" ref="BZ211">IF(ISEVEN(BR211),SUM(BS211:BY211),SUM(ABS(BS211:BY211)))</f>
        <v>60.955341263146011</v>
      </c>
      <c r="CA211" s="112">
        <f>+BZ211*$G$203</f>
        <v>1359.9870171568605</v>
      </c>
      <c r="CB211" s="126">
        <f>+IF(AND(ISNUMBER(BS211),BS211&gt;0),BB211+BS211/2,0)</f>
        <v>187.46957378077178</v>
      </c>
      <c r="CC211" s="41">
        <f t="shared" ref="CC211:CH260" si="394">+IF(AND(ISNUMBER(BT211),BT211&gt;0),BC211+BT211/2,0)</f>
        <v>0</v>
      </c>
      <c r="CD211" s="41">
        <f t="shared" si="394"/>
        <v>0</v>
      </c>
      <c r="CE211" s="41">
        <f t="shared" si="394"/>
        <v>0</v>
      </c>
      <c r="CF211" s="41">
        <f t="shared" si="394"/>
        <v>0</v>
      </c>
      <c r="CG211" s="41">
        <f t="shared" si="394"/>
        <v>0</v>
      </c>
      <c r="CH211" s="112">
        <f t="shared" si="394"/>
        <v>0</v>
      </c>
      <c r="CI211" s="196">
        <f>+SUMPRODUCT(BS211:BY211,CB211:CH211)/BZ211</f>
        <v>187.46957378077178</v>
      </c>
      <c r="CJ211" s="2">
        <f>+C211</f>
        <v>783.45964057133256</v>
      </c>
      <c r="CK211" s="200">
        <f t="shared" ref="CK211" si="395">(CI211-xc)*COS(RADIANS(p)) + (CJ211-yc)*SIN(RADIANS(p))</f>
        <v>554.08323361645569</v>
      </c>
      <c r="CL211" s="201">
        <f t="shared" ref="CL211:CL242" si="396">-(CI211-xc)*SIN(RADIANS(p)) +(CJ211-yc)*COS(RADIANS(p))</f>
        <v>584.76116468421367</v>
      </c>
      <c r="CN211" s="126">
        <f t="shared" ref="CN211:CN242" si="397">+C211-yc</f>
        <v>783.45964057133256</v>
      </c>
      <c r="CO211" s="50">
        <f>$J$202+$J$203*CN211</f>
        <v>4.7301485987807602E-3</v>
      </c>
      <c r="CP211" s="40">
        <f>+IF(CO211&gt;=0,IF(CO211&lt;=eco,1-(1-CO211/eco)^n,1),0)*0.85*fck</f>
        <v>25.5</v>
      </c>
      <c r="CQ211" s="41">
        <f>+CP211*CA211</f>
        <v>34679.668937499941</v>
      </c>
      <c r="CR211" s="41">
        <f>+CQ211*COS(RADIANS(p))</f>
        <v>30033.474294709042</v>
      </c>
      <c r="CS211" s="41">
        <f>+CQ211*SIN(RADIANS(p))</f>
        <v>17339.834468749967</v>
      </c>
      <c r="CT211" s="41">
        <f>+CR211*CL211</f>
        <v>17562409.408087451</v>
      </c>
      <c r="CU211" s="112">
        <f>+CS211*CK211</f>
        <v>9607711.5528190583</v>
      </c>
      <c r="CW211" s="21" cm="1">
        <f t="array" ref="CW211:CW228">+TRANSPOSE($D$71:$U$71)</f>
        <v>1</v>
      </c>
      <c r="CX211" s="41" cm="1">
        <f t="array" ref="CX211:CX228">+TRANSPOSE($D$23:$U$23)</f>
        <v>32</v>
      </c>
      <c r="CY211" s="41" cm="1">
        <f t="array" ref="CY211:CY228">+TRANSPOSE($D$73:$U$73)</f>
        <v>258.99346400575257</v>
      </c>
      <c r="CZ211" s="51">
        <f t="shared" ref="CZ211" si="398">CY211-yc</f>
        <v>258.99346400575257</v>
      </c>
      <c r="DA211" s="50">
        <f>$J$202+$J$203*CZ211</f>
        <v>3.1786963066374662E-3</v>
      </c>
      <c r="DB211" s="40">
        <f t="shared" ref="DB211:DB228" si="399">DA211*Es</f>
        <v>635.7392613274933</v>
      </c>
      <c r="DC211" s="40">
        <f t="shared" ref="DC211:DC228" si="400">+IF(DB211&gt;=0,IF(DA211&lt;=eco,1-(1-DA211/eco)^n,1),0)*0.85*fck</f>
        <v>25.5</v>
      </c>
      <c r="DD211" s="51">
        <f t="shared" ref="DD211:DD228" si="401">MAX(MIN(DB211,fy),-fy)-IF(DB211&gt;=0,DC211,0)</f>
        <v>374.5</v>
      </c>
      <c r="DE211" s="39">
        <f>+DD211*0.25*PI()*CX211^2</f>
        <v>301190.77088496066</v>
      </c>
      <c r="DF211" s="41" cm="1">
        <f t="array" ref="DF211:DF228">+TRANSPOSE($D$21:$U$21)-xc</f>
        <v>-400</v>
      </c>
      <c r="DG211" s="51" cm="1">
        <f t="array" ref="DG211:DG228">+TRANSPOSE($D$22:$U$22)-yc</f>
        <v>530</v>
      </c>
      <c r="DH211" s="41">
        <f t="shared" ref="DH211:DH228" si="402">+DE211*COS(RADIANS(p))</f>
        <v>260838.85897179443</v>
      </c>
      <c r="DI211" s="41">
        <f t="shared" ref="DI211:DI228" si="403">+DE211*SIN(RADIANS(p))</f>
        <v>150595.3854424803</v>
      </c>
      <c r="DJ211" s="41">
        <f t="shared" ref="DJ211:DJ228" si="404">+DH211*DG211</f>
        <v>138244595.25505105</v>
      </c>
      <c r="DK211" s="112">
        <f t="shared" ref="DK211:DK228" si="405">+DI211*DF211</f>
        <v>-60238154.176992118</v>
      </c>
    </row>
    <row r="212" spans="2:116" x14ac:dyDescent="0.25">
      <c r="B212" s="129">
        <v>2</v>
      </c>
      <c r="C212" s="114">
        <f>+$D$77-(B212-0.5)*$G$203</f>
        <v>761.14843717267127</v>
      </c>
      <c r="D212" s="41">
        <f>IF(D$58-E$58=0,"",(-(E$57-D$57)*$C212-(D$57*E$58-E$57*D$58))/(D$58-E$58))</f>
        <v>118.34776528471403</v>
      </c>
      <c r="E212" s="41">
        <f t="shared" si="386"/>
        <v>301.21378907415192</v>
      </c>
      <c r="F212" s="41">
        <f t="shared" si="386"/>
        <v>426.57614868953391</v>
      </c>
      <c r="G212" s="41">
        <f t="shared" si="386"/>
        <v>1045.8075377648374</v>
      </c>
      <c r="H212" s="41">
        <f t="shared" si="386"/>
        <v>2518.3477652847146</v>
      </c>
      <c r="I212" s="41">
        <f t="shared" si="386"/>
        <v>-5982.5030683342575</v>
      </c>
      <c r="J212" s="41">
        <f t="shared" si="386"/>
        <v>-1305.4746588793432</v>
      </c>
      <c r="K212" s="121">
        <f t="shared" si="386"/>
        <v>-637.90931964358072</v>
      </c>
      <c r="L212" s="126">
        <f>IF(D$63-E$63=0,"",(-(E$62-D$62)*$C212-(D$62*E$63-E$62*D$63))/(D$63-E$63))</f>
        <v>518.34776528471457</v>
      </c>
      <c r="M212" s="41">
        <f t="shared" si="387"/>
        <v>-2430.8370184947225</v>
      </c>
      <c r="N212" s="41">
        <f t="shared" si="387"/>
        <v>-612.65433585179244</v>
      </c>
      <c r="O212" s="41">
        <f t="shared" si="387"/>
        <v>313.75673019596002</v>
      </c>
      <c r="P212" s="41">
        <f t="shared" si="387"/>
        <v>2118.3477652847141</v>
      </c>
      <c r="Q212" s="41">
        <f t="shared" si="387"/>
        <v>-5162.8878260635975</v>
      </c>
      <c r="R212" s="41">
        <f t="shared" si="387"/>
        <v>-1074.5345512034933</v>
      </c>
      <c r="S212" s="112">
        <f t="shared" si="387"/>
        <v>-418.29407737291717</v>
      </c>
      <c r="T212" s="123">
        <f>IF(D$68-E$68=0,"",(-(E$67-D$67)*$C212-(D$67*E$68-E$67*D$68))/(D$68-E$68))</f>
        <v>518.34776528471411</v>
      </c>
      <c r="U212" s="41">
        <f t="shared" si="388"/>
        <v>-518.40145319651037</v>
      </c>
      <c r="V212" s="41">
        <f t="shared" si="388"/>
        <v>195.63604101368375</v>
      </c>
      <c r="W212" s="41">
        <f t="shared" si="388"/>
        <v>826.19229549417435</v>
      </c>
      <c r="X212" s="41">
        <f t="shared" si="388"/>
        <v>2118.347765284715</v>
      </c>
      <c r="Y212" s="41">
        <f t="shared" si="388"/>
        <v>-3250.4522607653839</v>
      </c>
      <c r="Z212" s="41">
        <f t="shared" si="388"/>
        <v>-266.24417433801693</v>
      </c>
      <c r="AA212" s="41">
        <f t="shared" si="388"/>
        <v>94.141487925296857</v>
      </c>
      <c r="AB212" s="53"/>
      <c r="AC212" s="126">
        <f>IF(IF(D$57=E$57,AND($C212&gt;=MIN(D$58,E$58),$C212&lt;=MAX(D$58,E$58)),AND(D212&gt;=MIN(D$57,E$57),D212&lt;=MAX(D$57,E$57))),D212,"")</f>
        <v>118.34776528471403</v>
      </c>
      <c r="AD212" s="41">
        <f t="shared" si="389"/>
        <v>301.21378907415192</v>
      </c>
      <c r="AE212" s="41" t="str">
        <f t="shared" si="389"/>
        <v/>
      </c>
      <c r="AF212" s="41" t="str">
        <f t="shared" si="389"/>
        <v/>
      </c>
      <c r="AG212" s="41" t="str">
        <f t="shared" si="389"/>
        <v/>
      </c>
      <c r="AH212" s="41" t="str">
        <f t="shared" si="389"/>
        <v/>
      </c>
      <c r="AI212" s="41" t="str">
        <f t="shared" si="389"/>
        <v/>
      </c>
      <c r="AJ212" s="112" t="str">
        <f t="shared" si="389"/>
        <v/>
      </c>
      <c r="AK212" s="126" t="str">
        <f>IF(IF(D$62=E$62,AND($C212&gt;=MIN(D$63,E$63),$C212&lt;=MAX(D$63,E$63)),AND(L212&gt;=MIN(D$62,E$62),L212&lt;=MAX(D$62,E$62))),L212,"")</f>
        <v/>
      </c>
      <c r="AL212" s="41" t="str">
        <f t="shared" si="390"/>
        <v/>
      </c>
      <c r="AM212" s="41" t="str">
        <f t="shared" si="390"/>
        <v/>
      </c>
      <c r="AN212" s="41" t="str">
        <f t="shared" si="390"/>
        <v/>
      </c>
      <c r="AO212" s="41" t="str">
        <f t="shared" si="390"/>
        <v/>
      </c>
      <c r="AP212" s="41" t="str">
        <f t="shared" si="390"/>
        <v/>
      </c>
      <c r="AQ212" s="41" t="str">
        <f t="shared" si="390"/>
        <v/>
      </c>
      <c r="AR212" s="112" t="str">
        <f t="shared" si="390"/>
        <v/>
      </c>
      <c r="AS212" s="123" t="str">
        <f>IF(IF(D$67=E$67,AND($C212&gt;=MIN(D$68,E$68),$C212&lt;=MAX(D$68,E$68)),AND(T212&gt;=MIN(D$67,E$67),T212&lt;=MAX(D$67,E$67))),T212,"")</f>
        <v/>
      </c>
      <c r="AT212" s="41" t="str">
        <f t="shared" si="391"/>
        <v/>
      </c>
      <c r="AU212" s="41" t="str">
        <f t="shared" si="391"/>
        <v/>
      </c>
      <c r="AV212" s="41" t="str">
        <f t="shared" si="391"/>
        <v/>
      </c>
      <c r="AW212" s="41" t="str">
        <f t="shared" si="391"/>
        <v/>
      </c>
      <c r="AX212" s="41" t="str">
        <f t="shared" si="391"/>
        <v/>
      </c>
      <c r="AY212" s="41" t="str">
        <f t="shared" si="391"/>
        <v/>
      </c>
      <c r="AZ212" s="41" t="str">
        <f>IF(IF(K$67=L$67,AND($C212&gt;=MIN(K$68,L$68),$C212&lt;=MAX(K$68,L$68)),AND(AA212&gt;=MIN(K$67,L$67),AA212&lt;=MAX(K$67,L$67))),AA212,"")</f>
        <v/>
      </c>
      <c r="BA212" s="53"/>
      <c r="BB212" s="147" cm="1">
        <f t="array" ref="BB212:BC212">IFERROR(_xlfn._xlws.SORT(_xlfn.UNIQUE(_xlfn._xlws.FILTER($AC212:$AZ212,ISNUMBER($AC212:$AZ212)),TRUE),,,TRUE),"")</f>
        <v>118.34776528471403</v>
      </c>
      <c r="BC212" s="51">
        <v>301.21378907415192</v>
      </c>
      <c r="BD212" s="51"/>
      <c r="BE212" s="51"/>
      <c r="BF212" s="51"/>
      <c r="BG212" s="51"/>
      <c r="BH212" s="51"/>
      <c r="BI212" s="51"/>
      <c r="BJ212" s="51">
        <f>IF(ISNUMBER(BB212),$C212,"")</f>
        <v>761.14843717267127</v>
      </c>
      <c r="BK212" s="51">
        <f t="shared" si="392"/>
        <v>761.14843717267127</v>
      </c>
      <c r="BL212" s="51" t="str">
        <f t="shared" si="392"/>
        <v/>
      </c>
      <c r="BM212" s="51" t="str">
        <f t="shared" si="392"/>
        <v/>
      </c>
      <c r="BN212" s="51" t="str">
        <f t="shared" si="392"/>
        <v/>
      </c>
      <c r="BO212" s="51" t="str">
        <f t="shared" si="392"/>
        <v/>
      </c>
      <c r="BP212" s="51" t="str">
        <f t="shared" si="392"/>
        <v/>
      </c>
      <c r="BQ212" s="148" t="str">
        <f t="shared" si="392"/>
        <v/>
      </c>
      <c r="BR212" s="170">
        <f t="shared" ref="BR212:BR260" si="406">COUNTIF(BJ212:BQ212,"&lt;0")+COUNTIF(BJ212:BQ212,"&gt;0")</f>
        <v>2</v>
      </c>
      <c r="BS212" s="172">
        <f t="shared" ref="BS212:BV260" si="407">IF(ISNUMBER(BC212),IF(ISEVEN(BB$143),"hole",(BC212-BB212)),0)</f>
        <v>182.86602378943789</v>
      </c>
      <c r="BT212" s="172">
        <f t="shared" si="393"/>
        <v>0</v>
      </c>
      <c r="BU212" s="172">
        <f t="shared" si="393"/>
        <v>0</v>
      </c>
      <c r="BV212" s="172">
        <f t="shared" si="393"/>
        <v>0</v>
      </c>
      <c r="BW212" s="172">
        <f t="shared" si="393"/>
        <v>0</v>
      </c>
      <c r="BX212" s="172">
        <f t="shared" si="393"/>
        <v>0</v>
      </c>
      <c r="BY212" s="173">
        <f t="shared" si="393"/>
        <v>0</v>
      </c>
      <c r="BZ212" s="123" cm="1">
        <f t="array" ref="BZ212">IF(ISEVEN(BR212),SUM(BS212:BY212),SUM(ABS(BS212:BY212)))</f>
        <v>182.86602378943789</v>
      </c>
      <c r="CA212" s="112">
        <f t="shared" ref="CA212:CA260" si="408">+BZ212*$G$203</f>
        <v>4079.9610514705782</v>
      </c>
      <c r="CB212" s="126">
        <f t="shared" ref="CB212:CE260" si="409">+IF(AND(ISNUMBER(BS212),BS212&gt;0),BB212+BS212/2,0)</f>
        <v>209.78077717943296</v>
      </c>
      <c r="CC212" s="41">
        <f t="shared" si="394"/>
        <v>0</v>
      </c>
      <c r="CD212" s="41">
        <f t="shared" si="394"/>
        <v>0</v>
      </c>
      <c r="CE212" s="41">
        <f t="shared" si="394"/>
        <v>0</v>
      </c>
      <c r="CF212" s="41">
        <f t="shared" si="394"/>
        <v>0</v>
      </c>
      <c r="CG212" s="41">
        <f t="shared" si="394"/>
        <v>0</v>
      </c>
      <c r="CH212" s="112">
        <f t="shared" si="394"/>
        <v>0</v>
      </c>
      <c r="CI212" s="196">
        <f t="shared" ref="CI212:CI260" si="410">+SUMPRODUCT(BS212:BY212,CB212:CH212)/BZ212</f>
        <v>209.78077717943293</v>
      </c>
      <c r="CJ212" s="2">
        <f t="shared" ref="CJ212:CJ260" si="411">+C212</f>
        <v>761.14843717267127</v>
      </c>
      <c r="CK212" s="200">
        <f t="shared" ref="CK212" si="412">(CI212-xc)*COS(RADIANS(p)) + (CJ212-yc)*SIN(RADIANS(p))</f>
        <v>562.2497008493674</v>
      </c>
      <c r="CL212" s="201">
        <f t="shared" ref="CL212:CL243" si="413">-(CI212-xc)*SIN(RADIANS(p)) +(CJ212-yc)*COS(RADIANS(p))</f>
        <v>554.28349405264066</v>
      </c>
      <c r="CN212" s="126">
        <f t="shared" ref="CN212:CN243" si="414">+C212-yc</f>
        <v>761.14843717267127</v>
      </c>
      <c r="CO212" s="50">
        <f t="shared" ref="CO212:CO260" si="415">$J$202+$J$203*CN212</f>
        <v>4.6641485987807601E-3</v>
      </c>
      <c r="CP212" s="40">
        <f t="shared" ref="CP212:CP260" si="416">+IF(CO212&gt;=0,IF(CO212&lt;=eco,1-(1-CO212/eco)^n,1),0)*0.85*fck</f>
        <v>25.5</v>
      </c>
      <c r="CQ212" s="41">
        <f t="shared" ref="CQ212:CQ260" si="417">+CP212*CA212</f>
        <v>104039.00681249975</v>
      </c>
      <c r="CR212" s="41">
        <f t="shared" ref="CR212:CR260" si="418">+CQ212*COS(RADIANS(p))</f>
        <v>90100.422884127067</v>
      </c>
      <c r="CS212" s="41">
        <f t="shared" ref="CS212:CS260" si="419">+CQ212*SIN(RADIANS(p))</f>
        <v>52019.503406249867</v>
      </c>
      <c r="CT212" s="41">
        <f t="shared" ref="CT212:CT260" si="420">+CR212*CL212</f>
        <v>49941177.211834453</v>
      </c>
      <c r="CU212" s="112">
        <f t="shared" ref="CU212:CU260" si="421">+CS212*CK212</f>
        <v>29247950.228496637</v>
      </c>
      <c r="CW212" s="21">
        <v>2</v>
      </c>
      <c r="CX212" s="41">
        <v>32</v>
      </c>
      <c r="CY212" s="41">
        <v>358.99346400575251</v>
      </c>
      <c r="CZ212" s="51">
        <f t="shared" ref="CZ212" si="422">CY212-yc</f>
        <v>358.99346400575251</v>
      </c>
      <c r="DA212" s="50">
        <f t="shared" ref="DA212:DA228" si="423">$J$202+$J$203*CZ212</f>
        <v>3.4745118160956429E-3</v>
      </c>
      <c r="DB212" s="40">
        <f t="shared" si="399"/>
        <v>694.90236321912857</v>
      </c>
      <c r="DC212" s="40">
        <f t="shared" si="400"/>
        <v>25.5</v>
      </c>
      <c r="DD212" s="51">
        <f t="shared" si="401"/>
        <v>374.5</v>
      </c>
      <c r="DE212" s="39">
        <f t="shared" ref="DE212:DE228" si="424">+DD212*0.25*PI()*CX212^2</f>
        <v>301190.77088496066</v>
      </c>
      <c r="DF212" s="41">
        <v>-200</v>
      </c>
      <c r="DG212" s="51">
        <v>530</v>
      </c>
      <c r="DH212" s="41">
        <f t="shared" ref="DH212:DH229" si="425">+DE212*COS(RADIANS(p))</f>
        <v>260838.85897179443</v>
      </c>
      <c r="DI212" s="41">
        <f t="shared" ref="DI212:DI229" si="426">+DE212*SIN(RADIANS(p))</f>
        <v>150595.3854424803</v>
      </c>
      <c r="DJ212" s="41">
        <f t="shared" si="404"/>
        <v>138244595.25505105</v>
      </c>
      <c r="DK212" s="112">
        <f t="shared" si="405"/>
        <v>-30119077.088496059</v>
      </c>
    </row>
    <row r="213" spans="2:116" x14ac:dyDescent="0.25">
      <c r="B213" s="129">
        <v>3</v>
      </c>
      <c r="C213" s="114">
        <f>+$D$77-(B213-0.5)*$G$203</f>
        <v>738.83723377401009</v>
      </c>
      <c r="D213" s="41">
        <f t="shared" ref="D213:G260" si="427">IF(D$58-E$58=0,"",(-(E$57-D$57)*$C213-(D$57*E$58-E$57*D$58))/(D$58-E$58))</f>
        <v>79.703627420229495</v>
      </c>
      <c r="E213" s="41">
        <f t="shared" si="386"/>
        <v>384.48033373595865</v>
      </c>
      <c r="F213" s="41">
        <f t="shared" si="386"/>
        <v>439.45752797769541</v>
      </c>
      <c r="G213" s="41">
        <f t="shared" si="386"/>
        <v>1039.8292688319996</v>
      </c>
      <c r="H213" s="41">
        <f t="shared" si="386"/>
        <v>2479.7036274202301</v>
      </c>
      <c r="I213" s="41">
        <f t="shared" si="386"/>
        <v>-5899.2365236724509</v>
      </c>
      <c r="J213" s="41">
        <f t="shared" si="386"/>
        <v>-1292.5932795911817</v>
      </c>
      <c r="K213" s="121">
        <f t="shared" si="386"/>
        <v>-643.88758857641847</v>
      </c>
      <c r="L213" s="126">
        <f t="shared" ref="L213:O260" si="428">IF(D$63-E$63=0,"",(-(E$62-D$62)*$C213-(D$62*E$63-E$62*D$63))/(D$63-E$63))</f>
        <v>479.70362742022991</v>
      </c>
      <c r="M213" s="41">
        <f t="shared" si="387"/>
        <v>-2347.5704738329155</v>
      </c>
      <c r="N213" s="41">
        <f t="shared" si="387"/>
        <v>-599.77295656363094</v>
      </c>
      <c r="O213" s="41">
        <f t="shared" si="387"/>
        <v>307.77846126312221</v>
      </c>
      <c r="P213" s="41">
        <f t="shared" si="387"/>
        <v>2079.7036274202296</v>
      </c>
      <c r="Q213" s="41">
        <f t="shared" si="387"/>
        <v>-5079.6212814017899</v>
      </c>
      <c r="R213" s="41">
        <f t="shared" si="387"/>
        <v>-1061.6531719153315</v>
      </c>
      <c r="S213" s="112">
        <f t="shared" si="387"/>
        <v>-424.27234630575492</v>
      </c>
      <c r="T213" s="123">
        <f t="shared" ref="T213:W260" si="429">IF(D$68-E$68=0,"",(-(E$67-D$67)*$C213-(D$67*E$68-E$67*D$68))/(D$68-E$68))</f>
        <v>479.70362742022945</v>
      </c>
      <c r="U213" s="41">
        <f t="shared" si="388"/>
        <v>-435.13490853470324</v>
      </c>
      <c r="V213" s="41">
        <f t="shared" si="388"/>
        <v>208.51742030184525</v>
      </c>
      <c r="W213" s="41">
        <f t="shared" si="388"/>
        <v>820.2140265613366</v>
      </c>
      <c r="X213" s="41">
        <f t="shared" si="388"/>
        <v>2079.7036274202301</v>
      </c>
      <c r="Y213" s="41">
        <f t="shared" si="388"/>
        <v>-3167.1857161035773</v>
      </c>
      <c r="Z213" s="41">
        <f t="shared" si="388"/>
        <v>-253.36279504985546</v>
      </c>
      <c r="AA213" s="41">
        <f t="shared" si="388"/>
        <v>88.163218992459065</v>
      </c>
      <c r="AB213" s="53"/>
      <c r="AC213" s="126">
        <f t="shared" ref="AC213:AF260" si="430">IF(IF(D$57=E$57,AND($C213&gt;=MIN(D$58,E$58),$C213&lt;=MAX(D$58,E$58)),AND(D213&gt;=MIN(D$57,E$57),D213&lt;=MAX(D$57,E$57))),D213,"")</f>
        <v>79.703627420229495</v>
      </c>
      <c r="AD213" s="41">
        <f t="shared" si="389"/>
        <v>384.48033373595865</v>
      </c>
      <c r="AE213" s="41" t="str">
        <f t="shared" si="389"/>
        <v/>
      </c>
      <c r="AF213" s="41" t="str">
        <f t="shared" si="389"/>
        <v/>
      </c>
      <c r="AG213" s="41" t="str">
        <f t="shared" si="389"/>
        <v/>
      </c>
      <c r="AH213" s="41" t="str">
        <f t="shared" si="389"/>
        <v/>
      </c>
      <c r="AI213" s="41" t="str">
        <f t="shared" si="389"/>
        <v/>
      </c>
      <c r="AJ213" s="112" t="str">
        <f t="shared" si="389"/>
        <v/>
      </c>
      <c r="AK213" s="126" t="str">
        <f t="shared" ref="AK213:AN260" si="431">IF(IF(D$62=E$62,AND($C213&gt;=MIN(D$63,E$63),$C213&lt;=MAX(D$63,E$63)),AND(L213&gt;=MIN(D$62,E$62),L213&lt;=MAX(D$62,E$62))),L213,"")</f>
        <v/>
      </c>
      <c r="AL213" s="41" t="str">
        <f t="shared" si="390"/>
        <v/>
      </c>
      <c r="AM213" s="41" t="str">
        <f t="shared" si="390"/>
        <v/>
      </c>
      <c r="AN213" s="41" t="str">
        <f t="shared" si="390"/>
        <v/>
      </c>
      <c r="AO213" s="41" t="str">
        <f t="shared" si="390"/>
        <v/>
      </c>
      <c r="AP213" s="41" t="str">
        <f t="shared" si="390"/>
        <v/>
      </c>
      <c r="AQ213" s="41" t="str">
        <f t="shared" si="390"/>
        <v/>
      </c>
      <c r="AR213" s="112" t="str">
        <f t="shared" si="390"/>
        <v/>
      </c>
      <c r="AS213" s="123" t="str">
        <f t="shared" ref="AS213:AX260" si="432">IF(IF(D$67=E$67,AND($C213&gt;=MIN(D$68,E$68),$C213&lt;=MAX(D$68,E$68)),AND(T213&gt;=MIN(D$67,E$67),T213&lt;=MAX(D$67,E$67))),T213,"")</f>
        <v/>
      </c>
      <c r="AT213" s="41" t="str">
        <f t="shared" si="391"/>
        <v/>
      </c>
      <c r="AU213" s="41" t="str">
        <f t="shared" si="391"/>
        <v/>
      </c>
      <c r="AV213" s="41" t="str">
        <f t="shared" si="391"/>
        <v/>
      </c>
      <c r="AW213" s="41" t="str">
        <f t="shared" si="391"/>
        <v/>
      </c>
      <c r="AX213" s="41" t="str">
        <f t="shared" si="391"/>
        <v/>
      </c>
      <c r="AY213" s="41" t="str">
        <f t="shared" si="391"/>
        <v/>
      </c>
      <c r="AZ213" s="41" t="str">
        <f t="shared" si="391"/>
        <v/>
      </c>
      <c r="BA213" s="53"/>
      <c r="BB213" s="147" cm="1">
        <f t="array" ref="BB213:BC213">IFERROR(_xlfn._xlws.SORT(_xlfn.UNIQUE(_xlfn._xlws.FILTER($AC213:$AZ213,ISNUMBER($AC213:$AZ213)),TRUE),,,TRUE),"")</f>
        <v>79.703627420229495</v>
      </c>
      <c r="BC213" s="51">
        <v>384.48033373595865</v>
      </c>
      <c r="BD213" s="51"/>
      <c r="BE213" s="51"/>
      <c r="BF213" s="51"/>
      <c r="BG213" s="51"/>
      <c r="BH213" s="51"/>
      <c r="BI213" s="51"/>
      <c r="BJ213" s="51">
        <f t="shared" ref="BJ213:BM260" si="433">IF(ISNUMBER(BB213),$C213,"")</f>
        <v>738.83723377401009</v>
      </c>
      <c r="BK213" s="51">
        <f t="shared" si="392"/>
        <v>738.83723377401009</v>
      </c>
      <c r="BL213" s="51" t="str">
        <f t="shared" si="392"/>
        <v/>
      </c>
      <c r="BM213" s="51" t="str">
        <f t="shared" si="392"/>
        <v/>
      </c>
      <c r="BN213" s="51" t="str">
        <f t="shared" si="392"/>
        <v/>
      </c>
      <c r="BO213" s="51" t="str">
        <f t="shared" si="392"/>
        <v/>
      </c>
      <c r="BP213" s="51" t="str">
        <f t="shared" si="392"/>
        <v/>
      </c>
      <c r="BQ213" s="148" t="str">
        <f t="shared" si="392"/>
        <v/>
      </c>
      <c r="BR213" s="170">
        <f t="shared" si="406"/>
        <v>2</v>
      </c>
      <c r="BS213" s="172">
        <f t="shared" si="407"/>
        <v>304.77670631572914</v>
      </c>
      <c r="BT213" s="172">
        <f t="shared" si="393"/>
        <v>0</v>
      </c>
      <c r="BU213" s="172">
        <f t="shared" si="393"/>
        <v>0</v>
      </c>
      <c r="BV213" s="172">
        <f t="shared" si="393"/>
        <v>0</v>
      </c>
      <c r="BW213" s="172">
        <f t="shared" si="393"/>
        <v>0</v>
      </c>
      <c r="BX213" s="172">
        <f t="shared" si="393"/>
        <v>0</v>
      </c>
      <c r="BY213" s="173">
        <f t="shared" si="393"/>
        <v>0</v>
      </c>
      <c r="BZ213" s="123" cm="1">
        <f t="array" ref="BZ213">IF(ISEVEN(BR213),SUM(BS213:BY213),SUM(ABS(BS213:BY213)))</f>
        <v>304.77670631572914</v>
      </c>
      <c r="CA213" s="112">
        <f t="shared" si="408"/>
        <v>6799.9350857842819</v>
      </c>
      <c r="CB213" s="126">
        <f t="shared" si="409"/>
        <v>232.09198057809408</v>
      </c>
      <c r="CC213" s="41">
        <f t="shared" si="394"/>
        <v>0</v>
      </c>
      <c r="CD213" s="41">
        <f t="shared" si="394"/>
        <v>0</v>
      </c>
      <c r="CE213" s="41">
        <f t="shared" si="394"/>
        <v>0</v>
      </c>
      <c r="CF213" s="41">
        <f t="shared" si="394"/>
        <v>0</v>
      </c>
      <c r="CG213" s="41">
        <f t="shared" si="394"/>
        <v>0</v>
      </c>
      <c r="CH213" s="112">
        <f t="shared" si="394"/>
        <v>0</v>
      </c>
      <c r="CI213" s="196">
        <f t="shared" si="410"/>
        <v>232.09198057809405</v>
      </c>
      <c r="CJ213" s="2">
        <f t="shared" si="411"/>
        <v>738.83723377401009</v>
      </c>
      <c r="CK213" s="200">
        <f t="shared" ref="CK213" si="434">(CI213-xc)*COS(RADIANS(p)) + (CJ213-yc)*SIN(RADIANS(p))</f>
        <v>570.416168082279</v>
      </c>
      <c r="CL213" s="201">
        <f t="shared" ref="CL213:CL244" si="435">-(CI213-xc)*SIN(RADIANS(p)) +(CJ213-yc)*COS(RADIANS(p))</f>
        <v>523.80582342106777</v>
      </c>
      <c r="CN213" s="126">
        <f t="shared" ref="CN213:CN244" si="436">+C213-yc</f>
        <v>738.83723377401009</v>
      </c>
      <c r="CO213" s="50">
        <f t="shared" si="415"/>
        <v>4.5981485987807609E-3</v>
      </c>
      <c r="CP213" s="40">
        <f t="shared" si="416"/>
        <v>25.5</v>
      </c>
      <c r="CQ213" s="41">
        <f t="shared" si="417"/>
        <v>173398.34468749919</v>
      </c>
      <c r="CR213" s="41">
        <f t="shared" ref="CR213:CR261" si="437">+CQ213*COS(RADIANS(p))</f>
        <v>150167.37147354477</v>
      </c>
      <c r="CS213" s="41">
        <f t="shared" ref="CS213:CS261" si="438">+CQ213*SIN(RADIANS(p))</f>
        <v>86699.172343749582</v>
      </c>
      <c r="CT213" s="41">
        <f t="shared" si="420"/>
        <v>78658543.665677488</v>
      </c>
      <c r="CU213" s="112">
        <f t="shared" si="421"/>
        <v>49454609.664226733</v>
      </c>
      <c r="CW213" s="21">
        <v>3</v>
      </c>
      <c r="CX213" s="41">
        <v>32</v>
      </c>
      <c r="CY213" s="41">
        <v>458.99346400575251</v>
      </c>
      <c r="CZ213" s="51">
        <f t="shared" ref="CZ213" si="439">CY213-yc</f>
        <v>458.99346400575251</v>
      </c>
      <c r="DA213" s="50">
        <f t="shared" si="423"/>
        <v>3.7703273255538204E-3</v>
      </c>
      <c r="DB213" s="40">
        <f t="shared" si="399"/>
        <v>754.06546511076408</v>
      </c>
      <c r="DC213" s="40">
        <f t="shared" si="400"/>
        <v>25.5</v>
      </c>
      <c r="DD213" s="51">
        <f t="shared" si="401"/>
        <v>374.5</v>
      </c>
      <c r="DE213" s="39">
        <f t="shared" si="424"/>
        <v>301190.77088496066</v>
      </c>
      <c r="DF213" s="41">
        <v>0</v>
      </c>
      <c r="DG213" s="51">
        <v>530</v>
      </c>
      <c r="DH213" s="41">
        <f t="shared" ref="DH213:DH230" si="440">+DE213*COS(RADIANS(p))</f>
        <v>260838.85897179443</v>
      </c>
      <c r="DI213" s="41">
        <f t="shared" ref="DI213:DI230" si="441">+DE213*SIN(RADIANS(p))</f>
        <v>150595.3854424803</v>
      </c>
      <c r="DJ213" s="41">
        <f t="shared" si="404"/>
        <v>138244595.25505105</v>
      </c>
      <c r="DK213" s="112">
        <f t="shared" si="405"/>
        <v>0</v>
      </c>
    </row>
    <row r="214" spans="2:116" x14ac:dyDescent="0.25">
      <c r="B214" s="129">
        <v>4</v>
      </c>
      <c r="C214" s="114">
        <f>+$D$77-(B214-0.5)*$G$203</f>
        <v>716.5260303753488</v>
      </c>
      <c r="D214" s="41">
        <f t="shared" si="427"/>
        <v>41.059489555744747</v>
      </c>
      <c r="E214" s="41">
        <f t="shared" si="386"/>
        <v>467.74687839776618</v>
      </c>
      <c r="F214" s="41">
        <f t="shared" si="386"/>
        <v>452.33890726585702</v>
      </c>
      <c r="G214" s="41">
        <f t="shared" si="386"/>
        <v>1033.8509998991617</v>
      </c>
      <c r="H214" s="41">
        <f t="shared" si="386"/>
        <v>2441.0594895557451</v>
      </c>
      <c r="I214" s="41">
        <f t="shared" si="386"/>
        <v>-5815.9699790106433</v>
      </c>
      <c r="J214" s="41">
        <f t="shared" si="386"/>
        <v>-1279.71190030302</v>
      </c>
      <c r="K214" s="121">
        <f t="shared" si="386"/>
        <v>-649.86585750925633</v>
      </c>
      <c r="L214" s="126">
        <f t="shared" si="428"/>
        <v>441.05948955574507</v>
      </c>
      <c r="M214" s="41">
        <f t="shared" si="387"/>
        <v>-2264.3039291711079</v>
      </c>
      <c r="N214" s="41">
        <f t="shared" si="387"/>
        <v>-586.89157727546933</v>
      </c>
      <c r="O214" s="41">
        <f t="shared" si="387"/>
        <v>301.8001923302844</v>
      </c>
      <c r="P214" s="41">
        <f t="shared" si="387"/>
        <v>2041.0594895557449</v>
      </c>
      <c r="Q214" s="41">
        <f t="shared" si="387"/>
        <v>-4996.3547367399833</v>
      </c>
      <c r="R214" s="41">
        <f t="shared" si="387"/>
        <v>-1048.77179262717</v>
      </c>
      <c r="S214" s="112">
        <f t="shared" si="387"/>
        <v>-430.25061523859279</v>
      </c>
      <c r="T214" s="123">
        <f t="shared" si="429"/>
        <v>441.05948955574479</v>
      </c>
      <c r="U214" s="41">
        <f t="shared" si="388"/>
        <v>-351.86836387289611</v>
      </c>
      <c r="V214" s="41">
        <f t="shared" si="388"/>
        <v>221.39879959000683</v>
      </c>
      <c r="W214" s="41">
        <f t="shared" si="388"/>
        <v>814.23575762849873</v>
      </c>
      <c r="X214" s="41">
        <f t="shared" si="388"/>
        <v>2041.0594895557454</v>
      </c>
      <c r="Y214" s="41">
        <f t="shared" si="388"/>
        <v>-3083.9191714417702</v>
      </c>
      <c r="Z214" s="41">
        <f t="shared" si="388"/>
        <v>-240.48141576169385</v>
      </c>
      <c r="AA214" s="41">
        <f t="shared" si="388"/>
        <v>82.184950059621258</v>
      </c>
      <c r="AB214" s="53"/>
      <c r="AC214" s="126">
        <f t="shared" si="430"/>
        <v>41.059489555744747</v>
      </c>
      <c r="AD214" s="41" t="str">
        <f t="shared" si="389"/>
        <v/>
      </c>
      <c r="AE214" s="41">
        <f t="shared" si="389"/>
        <v>452.33890726585702</v>
      </c>
      <c r="AF214" s="41" t="str">
        <f t="shared" si="389"/>
        <v/>
      </c>
      <c r="AG214" s="41" t="str">
        <f t="shared" si="389"/>
        <v/>
      </c>
      <c r="AH214" s="41" t="str">
        <f t="shared" si="389"/>
        <v/>
      </c>
      <c r="AI214" s="41" t="str">
        <f t="shared" si="389"/>
        <v/>
      </c>
      <c r="AJ214" s="112" t="str">
        <f t="shared" si="389"/>
        <v/>
      </c>
      <c r="AK214" s="126" t="str">
        <f t="shared" si="431"/>
        <v/>
      </c>
      <c r="AL214" s="41" t="str">
        <f t="shared" si="390"/>
        <v/>
      </c>
      <c r="AM214" s="41" t="str">
        <f t="shared" si="390"/>
        <v/>
      </c>
      <c r="AN214" s="41" t="str">
        <f t="shared" si="390"/>
        <v/>
      </c>
      <c r="AO214" s="41" t="str">
        <f t="shared" si="390"/>
        <v/>
      </c>
      <c r="AP214" s="41" t="str">
        <f t="shared" si="390"/>
        <v/>
      </c>
      <c r="AQ214" s="41" t="str">
        <f t="shared" si="390"/>
        <v/>
      </c>
      <c r="AR214" s="112" t="str">
        <f t="shared" si="390"/>
        <v/>
      </c>
      <c r="AS214" s="123" t="str">
        <f t="shared" si="432"/>
        <v/>
      </c>
      <c r="AT214" s="41" t="str">
        <f t="shared" si="391"/>
        <v/>
      </c>
      <c r="AU214" s="41" t="str">
        <f t="shared" si="391"/>
        <v/>
      </c>
      <c r="AV214" s="41" t="str">
        <f t="shared" si="391"/>
        <v/>
      </c>
      <c r="AW214" s="41" t="str">
        <f t="shared" si="391"/>
        <v/>
      </c>
      <c r="AX214" s="41" t="str">
        <f t="shared" si="391"/>
        <v/>
      </c>
      <c r="AY214" s="41" t="str">
        <f t="shared" si="391"/>
        <v/>
      </c>
      <c r="AZ214" s="41" t="str">
        <f t="shared" si="391"/>
        <v/>
      </c>
      <c r="BA214" s="53"/>
      <c r="BB214" s="147" cm="1">
        <f t="array" ref="BB214:BC214">IFERROR(_xlfn._xlws.SORT(_xlfn.UNIQUE(_xlfn._xlws.FILTER($AC214:$AZ214,ISNUMBER($AC214:$AZ214)),TRUE),,,TRUE),"")</f>
        <v>41.059489555744747</v>
      </c>
      <c r="BC214" s="51">
        <v>452.33890726585702</v>
      </c>
      <c r="BD214" s="51"/>
      <c r="BE214" s="51"/>
      <c r="BF214" s="51"/>
      <c r="BG214" s="51"/>
      <c r="BH214" s="51"/>
      <c r="BI214" s="51"/>
      <c r="BJ214" s="51">
        <f t="shared" si="433"/>
        <v>716.5260303753488</v>
      </c>
      <c r="BK214" s="51">
        <f t="shared" si="392"/>
        <v>716.5260303753488</v>
      </c>
      <c r="BL214" s="51" t="str">
        <f t="shared" si="392"/>
        <v/>
      </c>
      <c r="BM214" s="51" t="str">
        <f t="shared" si="392"/>
        <v/>
      </c>
      <c r="BN214" s="51" t="str">
        <f t="shared" si="392"/>
        <v/>
      </c>
      <c r="BO214" s="51" t="str">
        <f t="shared" si="392"/>
        <v/>
      </c>
      <c r="BP214" s="51" t="str">
        <f t="shared" si="392"/>
        <v/>
      </c>
      <c r="BQ214" s="148" t="str">
        <f t="shared" si="392"/>
        <v/>
      </c>
      <c r="BR214" s="170">
        <f t="shared" si="406"/>
        <v>2</v>
      </c>
      <c r="BS214" s="172">
        <f t="shared" si="407"/>
        <v>411.27941771011228</v>
      </c>
      <c r="BT214" s="172">
        <f t="shared" si="393"/>
        <v>0</v>
      </c>
      <c r="BU214" s="172">
        <f t="shared" si="393"/>
        <v>0</v>
      </c>
      <c r="BV214" s="172">
        <f t="shared" si="393"/>
        <v>0</v>
      </c>
      <c r="BW214" s="172">
        <f t="shared" si="393"/>
        <v>0</v>
      </c>
      <c r="BX214" s="172">
        <f t="shared" si="393"/>
        <v>0</v>
      </c>
      <c r="BY214" s="173">
        <f t="shared" si="393"/>
        <v>0</v>
      </c>
      <c r="BZ214" s="123" cm="1">
        <f t="array" ref="BZ214">IF(ISEVEN(BR214),SUM(BS214:BY214),SUM(ABS(BS214:BY214)))</f>
        <v>411.27941771011228</v>
      </c>
      <c r="CA214" s="112">
        <f t="shared" si="408"/>
        <v>9176.138742213283</v>
      </c>
      <c r="CB214" s="126">
        <f t="shared" si="409"/>
        <v>246.69919841080088</v>
      </c>
      <c r="CC214" s="41">
        <f t="shared" si="394"/>
        <v>0</v>
      </c>
      <c r="CD214" s="41">
        <f t="shared" si="394"/>
        <v>0</v>
      </c>
      <c r="CE214" s="41">
        <f t="shared" si="394"/>
        <v>0</v>
      </c>
      <c r="CF214" s="41">
        <f t="shared" si="394"/>
        <v>0</v>
      </c>
      <c r="CG214" s="41">
        <f t="shared" si="394"/>
        <v>0</v>
      </c>
      <c r="CH214" s="112">
        <f t="shared" si="394"/>
        <v>0</v>
      </c>
      <c r="CI214" s="196">
        <f t="shared" si="410"/>
        <v>246.69919841080088</v>
      </c>
      <c r="CJ214" s="2">
        <f t="shared" si="411"/>
        <v>716.5260303753488</v>
      </c>
      <c r="CK214" s="200">
        <f t="shared" ref="CK214" si="442">(CI214-xc)*COS(RADIANS(p)) + (CJ214-yc)*SIN(RADIANS(p))</f>
        <v>571.91078810468548</v>
      </c>
      <c r="CL214" s="201">
        <f t="shared" ref="CL214:CL245" si="443">-(CI214-xc)*SIN(RADIANS(p)) +(CJ214-yc)*COS(RADIANS(p))</f>
        <v>497.18014557247204</v>
      </c>
      <c r="CN214" s="126">
        <f t="shared" ref="CN214:CN245" si="444">+C214-yc</f>
        <v>716.5260303753488</v>
      </c>
      <c r="CO214" s="50">
        <f t="shared" si="415"/>
        <v>4.5321485987807608E-3</v>
      </c>
      <c r="CP214" s="40">
        <f t="shared" si="416"/>
        <v>25.5</v>
      </c>
      <c r="CQ214" s="41">
        <f t="shared" si="417"/>
        <v>233991.53792643873</v>
      </c>
      <c r="CR214" s="41">
        <f t="shared" ref="CR214:CR262" si="445">+CQ214*COS(RADIANS(p))</f>
        <v>202642.6161148859</v>
      </c>
      <c r="CS214" s="41">
        <f t="shared" ref="CS214:CS262" si="446">+CQ214*SIN(RADIANS(p))</f>
        <v>116995.76896321935</v>
      </c>
      <c r="CT214" s="41">
        <f t="shared" si="420"/>
        <v>100749885.37918554</v>
      </c>
      <c r="CU214" s="112">
        <f t="shared" si="421"/>
        <v>66911142.432668477</v>
      </c>
      <c r="CW214" s="21">
        <v>4</v>
      </c>
      <c r="CX214" s="41">
        <v>32</v>
      </c>
      <c r="CY214" s="41">
        <v>558.99346400575246</v>
      </c>
      <c r="CZ214" s="51">
        <f t="shared" ref="CZ214" si="447">CY214-yc</f>
        <v>558.99346400575246</v>
      </c>
      <c r="DA214" s="50">
        <f t="shared" si="423"/>
        <v>4.0661428350119979E-3</v>
      </c>
      <c r="DB214" s="40">
        <f t="shared" si="399"/>
        <v>813.22856700239959</v>
      </c>
      <c r="DC214" s="40">
        <f t="shared" si="400"/>
        <v>25.5</v>
      </c>
      <c r="DD214" s="51">
        <f t="shared" si="401"/>
        <v>374.5</v>
      </c>
      <c r="DE214" s="39">
        <f t="shared" si="424"/>
        <v>301190.77088496066</v>
      </c>
      <c r="DF214" s="41">
        <v>200</v>
      </c>
      <c r="DG214" s="51">
        <v>530</v>
      </c>
      <c r="DH214" s="41">
        <f t="shared" ref="DH214:DH231" si="448">+DE214*COS(RADIANS(p))</f>
        <v>260838.85897179443</v>
      </c>
      <c r="DI214" s="41">
        <f t="shared" ref="DI214:DI231" si="449">+DE214*SIN(RADIANS(p))</f>
        <v>150595.3854424803</v>
      </c>
      <c r="DJ214" s="41">
        <f t="shared" si="404"/>
        <v>138244595.25505105</v>
      </c>
      <c r="DK214" s="112">
        <f t="shared" si="405"/>
        <v>30119077.088496059</v>
      </c>
    </row>
    <row r="215" spans="2:116" x14ac:dyDescent="0.25">
      <c r="B215" s="129">
        <v>5</v>
      </c>
      <c r="C215" s="114">
        <f>+$D$77-(B215-0.5)*$G$203</f>
        <v>694.2148269766875</v>
      </c>
      <c r="D215" s="41">
        <f t="shared" si="427"/>
        <v>2.4153516912600024</v>
      </c>
      <c r="E215" s="41">
        <f t="shared" si="386"/>
        <v>551.01342305957337</v>
      </c>
      <c r="F215" s="41">
        <f t="shared" si="386"/>
        <v>465.22028655401857</v>
      </c>
      <c r="G215" s="41">
        <f t="shared" si="386"/>
        <v>1027.8727309663238</v>
      </c>
      <c r="H215" s="41">
        <f t="shared" si="386"/>
        <v>2402.4153516912606</v>
      </c>
      <c r="I215" s="41">
        <f t="shared" si="386"/>
        <v>-5732.7034343488358</v>
      </c>
      <c r="J215" s="41">
        <f t="shared" si="386"/>
        <v>-1266.8305210148585</v>
      </c>
      <c r="K215" s="121">
        <f t="shared" si="386"/>
        <v>-655.84412644209408</v>
      </c>
      <c r="L215" s="126">
        <f t="shared" si="428"/>
        <v>402.41535169126024</v>
      </c>
      <c r="M215" s="41">
        <f t="shared" si="387"/>
        <v>-2181.0373845093004</v>
      </c>
      <c r="N215" s="41">
        <f t="shared" si="387"/>
        <v>-574.01019798730772</v>
      </c>
      <c r="O215" s="41">
        <f t="shared" si="387"/>
        <v>295.82192339744654</v>
      </c>
      <c r="P215" s="41">
        <f t="shared" si="387"/>
        <v>2002.41535169126</v>
      </c>
      <c r="Q215" s="41">
        <f t="shared" si="387"/>
        <v>-4913.0881920781767</v>
      </c>
      <c r="R215" s="41">
        <f t="shared" si="387"/>
        <v>-1035.8904133390083</v>
      </c>
      <c r="S215" s="112">
        <f t="shared" si="387"/>
        <v>-436.22888417143054</v>
      </c>
      <c r="T215" s="123">
        <f t="shared" si="429"/>
        <v>402.41535169126001</v>
      </c>
      <c r="U215" s="41">
        <f t="shared" si="388"/>
        <v>-268.60181921108898</v>
      </c>
      <c r="V215" s="41">
        <f t="shared" si="388"/>
        <v>234.28017887816847</v>
      </c>
      <c r="W215" s="41">
        <f t="shared" si="388"/>
        <v>808.25748869566098</v>
      </c>
      <c r="X215" s="41">
        <f t="shared" si="388"/>
        <v>2002.4153516912606</v>
      </c>
      <c r="Y215" s="41">
        <f t="shared" si="388"/>
        <v>-3000.6526267799627</v>
      </c>
      <c r="Z215" s="41">
        <f t="shared" si="388"/>
        <v>-227.60003647353221</v>
      </c>
      <c r="AA215" s="41">
        <f t="shared" si="388"/>
        <v>76.206681126783437</v>
      </c>
      <c r="AB215" s="53"/>
      <c r="AC215" s="126">
        <f t="shared" si="430"/>
        <v>2.4153516912600024</v>
      </c>
      <c r="AD215" s="41" t="str">
        <f t="shared" si="389"/>
        <v/>
      </c>
      <c r="AE215" s="41">
        <f t="shared" si="389"/>
        <v>465.22028655401857</v>
      </c>
      <c r="AF215" s="41" t="str">
        <f t="shared" si="389"/>
        <v/>
      </c>
      <c r="AG215" s="41" t="str">
        <f t="shared" si="389"/>
        <v/>
      </c>
      <c r="AH215" s="41" t="str">
        <f t="shared" si="389"/>
        <v/>
      </c>
      <c r="AI215" s="41" t="str">
        <f t="shared" si="389"/>
        <v/>
      </c>
      <c r="AJ215" s="112" t="str">
        <f t="shared" si="389"/>
        <v/>
      </c>
      <c r="AK215" s="126" t="str">
        <f t="shared" si="431"/>
        <v/>
      </c>
      <c r="AL215" s="41" t="str">
        <f t="shared" si="390"/>
        <v/>
      </c>
      <c r="AM215" s="41" t="str">
        <f t="shared" si="390"/>
        <v/>
      </c>
      <c r="AN215" s="41" t="str">
        <f t="shared" si="390"/>
        <v/>
      </c>
      <c r="AO215" s="41" t="str">
        <f t="shared" si="390"/>
        <v/>
      </c>
      <c r="AP215" s="41" t="str">
        <f t="shared" si="390"/>
        <v/>
      </c>
      <c r="AQ215" s="41" t="str">
        <f t="shared" si="390"/>
        <v/>
      </c>
      <c r="AR215" s="112" t="str">
        <f t="shared" si="390"/>
        <v/>
      </c>
      <c r="AS215" s="123" t="str">
        <f t="shared" si="432"/>
        <v/>
      </c>
      <c r="AT215" s="41" t="str">
        <f t="shared" si="391"/>
        <v/>
      </c>
      <c r="AU215" s="41" t="str">
        <f t="shared" si="391"/>
        <v/>
      </c>
      <c r="AV215" s="41" t="str">
        <f t="shared" si="391"/>
        <v/>
      </c>
      <c r="AW215" s="41" t="str">
        <f t="shared" si="391"/>
        <v/>
      </c>
      <c r="AX215" s="41" t="str">
        <f t="shared" si="391"/>
        <v/>
      </c>
      <c r="AY215" s="41" t="str">
        <f t="shared" si="391"/>
        <v/>
      </c>
      <c r="AZ215" s="41" t="str">
        <f t="shared" si="391"/>
        <v/>
      </c>
      <c r="BA215" s="53"/>
      <c r="BB215" s="147" cm="1">
        <f t="array" ref="BB215:BC215">IFERROR(_xlfn._xlws.SORT(_xlfn.UNIQUE(_xlfn._xlws.FILTER($AC215:$AZ215,ISNUMBER($AC215:$AZ215)),TRUE),,,TRUE),"")</f>
        <v>2.4153516912600024</v>
      </c>
      <c r="BC215" s="51">
        <v>465.22028655401857</v>
      </c>
      <c r="BD215" s="51"/>
      <c r="BE215" s="51"/>
      <c r="BF215" s="51"/>
      <c r="BG215" s="51"/>
      <c r="BH215" s="51"/>
      <c r="BI215" s="51"/>
      <c r="BJ215" s="51">
        <f t="shared" si="433"/>
        <v>694.2148269766875</v>
      </c>
      <c r="BK215" s="51">
        <f t="shared" si="392"/>
        <v>694.2148269766875</v>
      </c>
      <c r="BL215" s="51" t="str">
        <f t="shared" si="392"/>
        <v/>
      </c>
      <c r="BM215" s="51" t="str">
        <f t="shared" si="392"/>
        <v/>
      </c>
      <c r="BN215" s="51" t="str">
        <f t="shared" si="392"/>
        <v/>
      </c>
      <c r="BO215" s="51" t="str">
        <f t="shared" si="392"/>
        <v/>
      </c>
      <c r="BP215" s="51" t="str">
        <f t="shared" si="392"/>
        <v/>
      </c>
      <c r="BQ215" s="148" t="str">
        <f t="shared" si="392"/>
        <v/>
      </c>
      <c r="BR215" s="170">
        <f t="shared" si="406"/>
        <v>2</v>
      </c>
      <c r="BS215" s="172">
        <f t="shared" si="407"/>
        <v>462.80493486275856</v>
      </c>
      <c r="BT215" s="172">
        <f t="shared" si="393"/>
        <v>0</v>
      </c>
      <c r="BU215" s="172">
        <f t="shared" si="393"/>
        <v>0</v>
      </c>
      <c r="BV215" s="172">
        <f t="shared" si="393"/>
        <v>0</v>
      </c>
      <c r="BW215" s="172">
        <f t="shared" si="393"/>
        <v>0</v>
      </c>
      <c r="BX215" s="172">
        <f t="shared" si="393"/>
        <v>0</v>
      </c>
      <c r="BY215" s="173">
        <f t="shared" si="393"/>
        <v>0</v>
      </c>
      <c r="BZ215" s="123" cm="1">
        <f t="array" ref="BZ215">IF(ISEVEN(BR215),SUM(BS215:BY215),SUM(ABS(BS215:BY215)))</f>
        <v>462.80493486275856</v>
      </c>
      <c r="CA215" s="112">
        <f t="shared" si="408"/>
        <v>10325.735035627184</v>
      </c>
      <c r="CB215" s="126">
        <f t="shared" si="409"/>
        <v>233.81781912263929</v>
      </c>
      <c r="CC215" s="41">
        <f t="shared" si="394"/>
        <v>0</v>
      </c>
      <c r="CD215" s="41">
        <f t="shared" si="394"/>
        <v>0</v>
      </c>
      <c r="CE215" s="41">
        <f t="shared" si="394"/>
        <v>0</v>
      </c>
      <c r="CF215" s="41">
        <f t="shared" si="394"/>
        <v>0</v>
      </c>
      <c r="CG215" s="41">
        <f t="shared" si="394"/>
        <v>0</v>
      </c>
      <c r="CH215" s="112">
        <f t="shared" si="394"/>
        <v>0</v>
      </c>
      <c r="CI215" s="196">
        <f t="shared" si="410"/>
        <v>233.81781912263929</v>
      </c>
      <c r="CJ215" s="2">
        <f t="shared" si="411"/>
        <v>694.2148269766875</v>
      </c>
      <c r="CK215" s="200">
        <f t="shared" ref="CK215" si="450">(CI215-xc)*COS(RADIANS(p)) + (CJ215-yc)*SIN(RADIANS(p))</f>
        <v>549.59958470602419</v>
      </c>
      <c r="CL215" s="201">
        <f t="shared" ref="CL215:CL246" si="451">-(CI215-xc)*SIN(RADIANS(p)) +(CJ215-yc)*COS(RADIANS(p))</f>
        <v>484.29876628431043</v>
      </c>
      <c r="CN215" s="126">
        <f t="shared" ref="CN215:CN246" si="452">+C215-yc</f>
        <v>694.2148269766875</v>
      </c>
      <c r="CO215" s="50">
        <f t="shared" si="415"/>
        <v>4.4661485987807607E-3</v>
      </c>
      <c r="CP215" s="40">
        <f t="shared" si="416"/>
        <v>25.5</v>
      </c>
      <c r="CQ215" s="41">
        <f t="shared" si="417"/>
        <v>263306.24340849317</v>
      </c>
      <c r="CR215" s="41">
        <f t="shared" ref="CR215:CR263" si="453">+CQ215*COS(RADIANS(p))</f>
        <v>228029.89576680399</v>
      </c>
      <c r="CS215" s="41">
        <f t="shared" ref="CS215:CS263" si="454">+CQ215*SIN(RADIANS(p))</f>
        <v>131653.12170424656</v>
      </c>
      <c r="CT215" s="41">
        <f t="shared" si="420"/>
        <v>110434597.19580308</v>
      </c>
      <c r="CU215" s="112">
        <f t="shared" si="421"/>
        <v>72356501.01390557</v>
      </c>
      <c r="CW215" s="21">
        <v>5</v>
      </c>
      <c r="CX215" s="41">
        <v>32</v>
      </c>
      <c r="CY215" s="41">
        <v>658.99346400575246</v>
      </c>
      <c r="CZ215" s="51">
        <f t="shared" ref="CZ215" si="455">CY215-yc</f>
        <v>658.99346400575246</v>
      </c>
      <c r="DA215" s="50">
        <f t="shared" si="423"/>
        <v>4.3619583444701755E-3</v>
      </c>
      <c r="DB215" s="40">
        <f t="shared" si="399"/>
        <v>872.39166889403509</v>
      </c>
      <c r="DC215" s="40">
        <f t="shared" si="400"/>
        <v>25.5</v>
      </c>
      <c r="DD215" s="51">
        <f t="shared" si="401"/>
        <v>374.5</v>
      </c>
      <c r="DE215" s="39">
        <f t="shared" si="424"/>
        <v>301190.77088496066</v>
      </c>
      <c r="DF215" s="41">
        <v>400</v>
      </c>
      <c r="DG215" s="51">
        <v>530</v>
      </c>
      <c r="DH215" s="41">
        <f t="shared" ref="DH215:DH232" si="456">+DE215*COS(RADIANS(p))</f>
        <v>260838.85897179443</v>
      </c>
      <c r="DI215" s="41">
        <f t="shared" ref="DI215:DI232" si="457">+DE215*SIN(RADIANS(p))</f>
        <v>150595.3854424803</v>
      </c>
      <c r="DJ215" s="41">
        <f t="shared" si="404"/>
        <v>138244595.25505105</v>
      </c>
      <c r="DK215" s="112">
        <f t="shared" si="405"/>
        <v>60238154.176992118</v>
      </c>
    </row>
    <row r="216" spans="2:116" x14ac:dyDescent="0.25">
      <c r="B216" s="129">
        <v>6</v>
      </c>
      <c r="C216" s="114">
        <f>+$D$77-(B216-0.5)*$G$203</f>
        <v>671.90362357802621</v>
      </c>
      <c r="D216" s="41">
        <f t="shared" si="427"/>
        <v>-36.228786173224748</v>
      </c>
      <c r="E216" s="41">
        <f t="shared" si="386"/>
        <v>634.27996772138044</v>
      </c>
      <c r="F216" s="41">
        <f t="shared" si="386"/>
        <v>478.10166584218018</v>
      </c>
      <c r="G216" s="41">
        <f t="shared" si="386"/>
        <v>1021.8944620334861</v>
      </c>
      <c r="H216" s="41">
        <f t="shared" si="386"/>
        <v>2363.7712138267757</v>
      </c>
      <c r="I216" s="41">
        <f t="shared" si="386"/>
        <v>-5649.4368896870292</v>
      </c>
      <c r="J216" s="41">
        <f t="shared" si="386"/>
        <v>-1253.949141726697</v>
      </c>
      <c r="K216" s="121">
        <f t="shared" si="386"/>
        <v>-661.82239537493183</v>
      </c>
      <c r="L216" s="126">
        <f t="shared" si="428"/>
        <v>363.77121382677547</v>
      </c>
      <c r="M216" s="41">
        <f t="shared" si="387"/>
        <v>-2097.7708398474938</v>
      </c>
      <c r="N216" s="41">
        <f t="shared" si="387"/>
        <v>-561.12881869914622</v>
      </c>
      <c r="O216" s="41">
        <f t="shared" si="387"/>
        <v>289.84365446460873</v>
      </c>
      <c r="P216" s="41">
        <f t="shared" si="387"/>
        <v>1963.7712138267752</v>
      </c>
      <c r="Q216" s="41">
        <f t="shared" si="387"/>
        <v>-4829.8216474163683</v>
      </c>
      <c r="R216" s="41">
        <f t="shared" si="387"/>
        <v>-1023.0090340508469</v>
      </c>
      <c r="S216" s="112">
        <f t="shared" si="387"/>
        <v>-442.2071531042684</v>
      </c>
      <c r="T216" s="123">
        <f t="shared" si="429"/>
        <v>363.77121382677518</v>
      </c>
      <c r="U216" s="41">
        <f t="shared" si="388"/>
        <v>-185.33527454928145</v>
      </c>
      <c r="V216" s="41">
        <f t="shared" si="388"/>
        <v>247.16155816633002</v>
      </c>
      <c r="W216" s="41">
        <f t="shared" si="388"/>
        <v>802.27921976282312</v>
      </c>
      <c r="X216" s="41">
        <f t="shared" si="388"/>
        <v>1963.7712138267757</v>
      </c>
      <c r="Y216" s="41">
        <f t="shared" si="388"/>
        <v>-2917.3860821181552</v>
      </c>
      <c r="Z216" s="41">
        <f t="shared" si="388"/>
        <v>-214.71865718537066</v>
      </c>
      <c r="AA216" s="41">
        <f t="shared" si="388"/>
        <v>70.228412193945616</v>
      </c>
      <c r="AB216" s="53"/>
      <c r="AC216" s="126">
        <f t="shared" si="430"/>
        <v>-36.228786173224748</v>
      </c>
      <c r="AD216" s="41" t="str">
        <f t="shared" si="389"/>
        <v/>
      </c>
      <c r="AE216" s="41">
        <f t="shared" si="389"/>
        <v>478.10166584218018</v>
      </c>
      <c r="AF216" s="41" t="str">
        <f t="shared" si="389"/>
        <v/>
      </c>
      <c r="AG216" s="41" t="str">
        <f t="shared" si="389"/>
        <v/>
      </c>
      <c r="AH216" s="41" t="str">
        <f t="shared" si="389"/>
        <v/>
      </c>
      <c r="AI216" s="41" t="str">
        <f t="shared" si="389"/>
        <v/>
      </c>
      <c r="AJ216" s="112" t="str">
        <f t="shared" si="389"/>
        <v/>
      </c>
      <c r="AK216" s="126" t="str">
        <f t="shared" si="431"/>
        <v/>
      </c>
      <c r="AL216" s="41" t="str">
        <f t="shared" si="390"/>
        <v/>
      </c>
      <c r="AM216" s="41" t="str">
        <f t="shared" si="390"/>
        <v/>
      </c>
      <c r="AN216" s="41" t="str">
        <f t="shared" si="390"/>
        <v/>
      </c>
      <c r="AO216" s="41" t="str">
        <f t="shared" si="390"/>
        <v/>
      </c>
      <c r="AP216" s="41" t="str">
        <f t="shared" si="390"/>
        <v/>
      </c>
      <c r="AQ216" s="41" t="str">
        <f t="shared" si="390"/>
        <v/>
      </c>
      <c r="AR216" s="112" t="str">
        <f t="shared" si="390"/>
        <v/>
      </c>
      <c r="AS216" s="123" t="str">
        <f t="shared" si="432"/>
        <v/>
      </c>
      <c r="AT216" s="41" t="str">
        <f t="shared" si="391"/>
        <v/>
      </c>
      <c r="AU216" s="41" t="str">
        <f t="shared" si="391"/>
        <v/>
      </c>
      <c r="AV216" s="41" t="str">
        <f t="shared" si="391"/>
        <v/>
      </c>
      <c r="AW216" s="41" t="str">
        <f t="shared" si="391"/>
        <v/>
      </c>
      <c r="AX216" s="41" t="str">
        <f t="shared" si="391"/>
        <v/>
      </c>
      <c r="AY216" s="41" t="str">
        <f t="shared" si="391"/>
        <v/>
      </c>
      <c r="AZ216" s="41" t="str">
        <f t="shared" si="391"/>
        <v/>
      </c>
      <c r="BA216" s="53"/>
      <c r="BB216" s="147" cm="1">
        <f t="array" ref="BB216:BC216">IFERROR(_xlfn._xlws.SORT(_xlfn.UNIQUE(_xlfn._xlws.FILTER($AC216:$AZ216,ISNUMBER($AC216:$AZ216)),TRUE),,,TRUE),"")</f>
        <v>-36.228786173224748</v>
      </c>
      <c r="BC216" s="51">
        <v>478.10166584218018</v>
      </c>
      <c r="BD216" s="51"/>
      <c r="BE216" s="51"/>
      <c r="BF216" s="51"/>
      <c r="BG216" s="51"/>
      <c r="BH216" s="51"/>
      <c r="BI216" s="51"/>
      <c r="BJ216" s="51">
        <f t="shared" si="433"/>
        <v>671.90362357802621</v>
      </c>
      <c r="BK216" s="51">
        <f t="shared" si="392"/>
        <v>671.90362357802621</v>
      </c>
      <c r="BL216" s="51" t="str">
        <f t="shared" si="392"/>
        <v/>
      </c>
      <c r="BM216" s="51" t="str">
        <f t="shared" si="392"/>
        <v/>
      </c>
      <c r="BN216" s="51" t="str">
        <f t="shared" si="392"/>
        <v/>
      </c>
      <c r="BO216" s="51" t="str">
        <f t="shared" si="392"/>
        <v/>
      </c>
      <c r="BP216" s="51" t="str">
        <f t="shared" si="392"/>
        <v/>
      </c>
      <c r="BQ216" s="148" t="str">
        <f t="shared" si="392"/>
        <v/>
      </c>
      <c r="BR216" s="170">
        <f t="shared" si="406"/>
        <v>2</v>
      </c>
      <c r="BS216" s="172">
        <f t="shared" si="407"/>
        <v>514.33045201540494</v>
      </c>
      <c r="BT216" s="172">
        <f t="shared" si="393"/>
        <v>0</v>
      </c>
      <c r="BU216" s="172">
        <f t="shared" si="393"/>
        <v>0</v>
      </c>
      <c r="BV216" s="172">
        <f t="shared" si="393"/>
        <v>0</v>
      </c>
      <c r="BW216" s="172">
        <f t="shared" si="393"/>
        <v>0</v>
      </c>
      <c r="BX216" s="172">
        <f t="shared" si="393"/>
        <v>0</v>
      </c>
      <c r="BY216" s="173">
        <f t="shared" si="393"/>
        <v>0</v>
      </c>
      <c r="BZ216" s="123" cm="1">
        <f t="array" ref="BZ216">IF(ISEVEN(BR216),SUM(BS216:BY216),SUM(ABS(BS216:BY216)))</f>
        <v>514.33045201540494</v>
      </c>
      <c r="CA216" s="112">
        <f t="shared" si="408"/>
        <v>11475.331329041086</v>
      </c>
      <c r="CB216" s="126">
        <f t="shared" si="409"/>
        <v>220.93643983447771</v>
      </c>
      <c r="CC216" s="41">
        <f t="shared" si="394"/>
        <v>0</v>
      </c>
      <c r="CD216" s="41">
        <f t="shared" si="394"/>
        <v>0</v>
      </c>
      <c r="CE216" s="41">
        <f t="shared" si="394"/>
        <v>0</v>
      </c>
      <c r="CF216" s="41">
        <f t="shared" si="394"/>
        <v>0</v>
      </c>
      <c r="CG216" s="41">
        <f t="shared" si="394"/>
        <v>0</v>
      </c>
      <c r="CH216" s="112">
        <f t="shared" si="394"/>
        <v>0</v>
      </c>
      <c r="CI216" s="196">
        <f t="shared" si="410"/>
        <v>220.93643983447771</v>
      </c>
      <c r="CJ216" s="2">
        <f t="shared" si="411"/>
        <v>671.90362357802621</v>
      </c>
      <c r="CK216" s="200">
        <f t="shared" ref="CK216" si="458">(CI216-xc)*COS(RADIANS(p)) + (CJ216-yc)*SIN(RADIANS(p))</f>
        <v>527.2883813073629</v>
      </c>
      <c r="CL216" s="201">
        <f t="shared" ref="CL216:CL247" si="459">-(CI216-xc)*SIN(RADIANS(p)) +(CJ216-yc)*COS(RADIANS(p))</f>
        <v>471.41738699614876</v>
      </c>
      <c r="CN216" s="126">
        <f t="shared" ref="CN216:CN247" si="460">+C216-yc</f>
        <v>671.90362357802621</v>
      </c>
      <c r="CO216" s="50">
        <f t="shared" si="415"/>
        <v>4.4001485987807606E-3</v>
      </c>
      <c r="CP216" s="40">
        <f t="shared" si="416"/>
        <v>25.5</v>
      </c>
      <c r="CQ216" s="41">
        <f t="shared" si="417"/>
        <v>292620.94889054768</v>
      </c>
      <c r="CR216" s="41">
        <f t="shared" ref="CR216:CR264" si="461">+CQ216*COS(RADIANS(p))</f>
        <v>253417.17541872215</v>
      </c>
      <c r="CS216" s="41">
        <f t="shared" ref="CS216:CS264" si="462">+CQ216*SIN(RADIANS(p))</f>
        <v>146310.47444527381</v>
      </c>
      <c r="CT216" s="41">
        <f t="shared" si="420"/>
        <v>119465262.65583865</v>
      </c>
      <c r="CU216" s="112">
        <f t="shared" si="421"/>
        <v>77147813.238560706</v>
      </c>
      <c r="CW216" s="21">
        <v>6</v>
      </c>
      <c r="CX216" s="41">
        <v>32</v>
      </c>
      <c r="CY216" s="41">
        <v>-658.99346400575246</v>
      </c>
      <c r="CZ216" s="51">
        <f t="shared" ref="CZ216" si="463">CY216-yc</f>
        <v>-658.99346400575246</v>
      </c>
      <c r="DA216" s="50">
        <f t="shared" si="423"/>
        <v>4.6314859878076068E-4</v>
      </c>
      <c r="DB216" s="40">
        <f t="shared" si="399"/>
        <v>92.629719756152141</v>
      </c>
      <c r="DC216" s="40">
        <f t="shared" si="400"/>
        <v>10.442809537386685</v>
      </c>
      <c r="DD216" s="51">
        <f t="shared" si="401"/>
        <v>82.186910218765462</v>
      </c>
      <c r="DE216" s="39">
        <f t="shared" si="424"/>
        <v>66098.635101316468</v>
      </c>
      <c r="DF216" s="41">
        <v>-400</v>
      </c>
      <c r="DG216" s="51">
        <v>-530</v>
      </c>
      <c r="DH216" s="41">
        <f t="shared" ref="DH216:DH233" si="464">+DE216*COS(RADIANS(p))</f>
        <v>57243.097153217866</v>
      </c>
      <c r="DI216" s="41">
        <f t="shared" ref="DI216:DI233" si="465">+DE216*SIN(RADIANS(p))</f>
        <v>33049.317550658227</v>
      </c>
      <c r="DJ216" s="41">
        <f t="shared" si="404"/>
        <v>-30338841.491205469</v>
      </c>
      <c r="DK216" s="112">
        <f t="shared" si="405"/>
        <v>-13219727.02026329</v>
      </c>
    </row>
    <row r="217" spans="2:116" x14ac:dyDescent="0.25">
      <c r="B217" s="129">
        <v>7</v>
      </c>
      <c r="C217" s="114">
        <f>+$D$77-(B217-0.5)*$G$203</f>
        <v>649.59242017936504</v>
      </c>
      <c r="D217" s="41">
        <f t="shared" si="427"/>
        <v>-74.872924037709495</v>
      </c>
      <c r="E217" s="41">
        <f t="shared" si="386"/>
        <v>717.54651238318718</v>
      </c>
      <c r="F217" s="41">
        <f t="shared" si="386"/>
        <v>490.98304513034174</v>
      </c>
      <c r="G217" s="41">
        <f t="shared" si="386"/>
        <v>1015.9161931006483</v>
      </c>
      <c r="H217" s="41">
        <f t="shared" si="386"/>
        <v>2325.1270759622907</v>
      </c>
      <c r="I217" s="41">
        <f t="shared" si="386"/>
        <v>-5566.1703450252216</v>
      </c>
      <c r="J217" s="41">
        <f t="shared" si="386"/>
        <v>-1241.0677624385353</v>
      </c>
      <c r="K217" s="121">
        <f t="shared" si="386"/>
        <v>-667.80066430776958</v>
      </c>
      <c r="L217" s="126">
        <f t="shared" si="428"/>
        <v>325.12707596229092</v>
      </c>
      <c r="M217" s="41">
        <f t="shared" si="387"/>
        <v>-2014.5042951856872</v>
      </c>
      <c r="N217" s="41">
        <f t="shared" si="387"/>
        <v>-548.24743941098461</v>
      </c>
      <c r="O217" s="41">
        <f t="shared" si="387"/>
        <v>283.86538553177098</v>
      </c>
      <c r="P217" s="41">
        <f t="shared" si="387"/>
        <v>1925.1270759622907</v>
      </c>
      <c r="Q217" s="41">
        <f t="shared" si="387"/>
        <v>-4746.5551027545616</v>
      </c>
      <c r="R217" s="41">
        <f t="shared" si="387"/>
        <v>-1010.1276547626852</v>
      </c>
      <c r="S217" s="112">
        <f t="shared" si="387"/>
        <v>-448.18542203710621</v>
      </c>
      <c r="T217" s="123">
        <f t="shared" si="429"/>
        <v>325.12707596229069</v>
      </c>
      <c r="U217" s="41">
        <f t="shared" si="388"/>
        <v>-102.0687298874747</v>
      </c>
      <c r="V217" s="41">
        <f t="shared" si="388"/>
        <v>260.04293745449155</v>
      </c>
      <c r="W217" s="41">
        <f t="shared" si="388"/>
        <v>796.30095082998537</v>
      </c>
      <c r="X217" s="41">
        <f t="shared" si="388"/>
        <v>1925.1270759622914</v>
      </c>
      <c r="Y217" s="41">
        <f t="shared" si="388"/>
        <v>-2834.1195374563486</v>
      </c>
      <c r="Z217" s="41">
        <f t="shared" si="388"/>
        <v>-201.83727789720913</v>
      </c>
      <c r="AA217" s="41">
        <f t="shared" si="388"/>
        <v>64.250143261107837</v>
      </c>
      <c r="AB217" s="53"/>
      <c r="AC217" s="126">
        <f t="shared" si="430"/>
        <v>-74.872924037709495</v>
      </c>
      <c r="AD217" s="41" t="str">
        <f t="shared" si="389"/>
        <v/>
      </c>
      <c r="AE217" s="41">
        <f t="shared" si="389"/>
        <v>490.98304513034174</v>
      </c>
      <c r="AF217" s="41" t="str">
        <f t="shared" si="389"/>
        <v/>
      </c>
      <c r="AG217" s="41" t="str">
        <f t="shared" si="389"/>
        <v/>
      </c>
      <c r="AH217" s="41" t="str">
        <f t="shared" si="389"/>
        <v/>
      </c>
      <c r="AI217" s="41" t="str">
        <f t="shared" si="389"/>
        <v/>
      </c>
      <c r="AJ217" s="112" t="str">
        <f t="shared" si="389"/>
        <v/>
      </c>
      <c r="AK217" s="126" t="str">
        <f t="shared" si="431"/>
        <v/>
      </c>
      <c r="AL217" s="41" t="str">
        <f t="shared" si="390"/>
        <v/>
      </c>
      <c r="AM217" s="41" t="str">
        <f t="shared" si="390"/>
        <v/>
      </c>
      <c r="AN217" s="41" t="str">
        <f t="shared" si="390"/>
        <v/>
      </c>
      <c r="AO217" s="41" t="str">
        <f t="shared" si="390"/>
        <v/>
      </c>
      <c r="AP217" s="41" t="str">
        <f t="shared" si="390"/>
        <v/>
      </c>
      <c r="AQ217" s="41" t="str">
        <f t="shared" si="390"/>
        <v/>
      </c>
      <c r="AR217" s="112" t="str">
        <f t="shared" si="390"/>
        <v/>
      </c>
      <c r="AS217" s="123" t="str">
        <f t="shared" si="432"/>
        <v/>
      </c>
      <c r="AT217" s="41" t="str">
        <f t="shared" si="391"/>
        <v/>
      </c>
      <c r="AU217" s="41" t="str">
        <f t="shared" si="391"/>
        <v/>
      </c>
      <c r="AV217" s="41" t="str">
        <f t="shared" si="391"/>
        <v/>
      </c>
      <c r="AW217" s="41" t="str">
        <f t="shared" si="391"/>
        <v/>
      </c>
      <c r="AX217" s="41" t="str">
        <f t="shared" si="391"/>
        <v/>
      </c>
      <c r="AY217" s="41" t="str">
        <f t="shared" si="391"/>
        <v/>
      </c>
      <c r="AZ217" s="41" t="str">
        <f t="shared" si="391"/>
        <v/>
      </c>
      <c r="BA217" s="53"/>
      <c r="BB217" s="147" cm="1">
        <f t="array" ref="BB217:BC217">IFERROR(_xlfn._xlws.SORT(_xlfn.UNIQUE(_xlfn._xlws.FILTER($AC217:$AZ217,ISNUMBER($AC217:$AZ217)),TRUE),,,TRUE),"")</f>
        <v>-74.872924037709495</v>
      </c>
      <c r="BC217" s="51">
        <v>490.98304513034174</v>
      </c>
      <c r="BD217" s="51"/>
      <c r="BE217" s="51"/>
      <c r="BF217" s="51"/>
      <c r="BG217" s="51"/>
      <c r="BH217" s="51"/>
      <c r="BI217" s="51"/>
      <c r="BJ217" s="51">
        <f t="shared" si="433"/>
        <v>649.59242017936504</v>
      </c>
      <c r="BK217" s="51">
        <f t="shared" si="392"/>
        <v>649.59242017936504</v>
      </c>
      <c r="BL217" s="51" t="str">
        <f t="shared" si="392"/>
        <v/>
      </c>
      <c r="BM217" s="51" t="str">
        <f t="shared" si="392"/>
        <v/>
      </c>
      <c r="BN217" s="51" t="str">
        <f t="shared" si="392"/>
        <v/>
      </c>
      <c r="BO217" s="51" t="str">
        <f t="shared" si="392"/>
        <v/>
      </c>
      <c r="BP217" s="51" t="str">
        <f t="shared" si="392"/>
        <v/>
      </c>
      <c r="BQ217" s="148" t="str">
        <f t="shared" si="392"/>
        <v/>
      </c>
      <c r="BR217" s="170">
        <f t="shared" si="406"/>
        <v>2</v>
      </c>
      <c r="BS217" s="172">
        <f t="shared" si="407"/>
        <v>565.85596916805127</v>
      </c>
      <c r="BT217" s="172">
        <f t="shared" si="393"/>
        <v>0</v>
      </c>
      <c r="BU217" s="172">
        <f t="shared" si="393"/>
        <v>0</v>
      </c>
      <c r="BV217" s="172">
        <f t="shared" si="393"/>
        <v>0</v>
      </c>
      <c r="BW217" s="172">
        <f t="shared" si="393"/>
        <v>0</v>
      </c>
      <c r="BX217" s="172">
        <f t="shared" si="393"/>
        <v>0</v>
      </c>
      <c r="BY217" s="173">
        <f t="shared" si="393"/>
        <v>0</v>
      </c>
      <c r="BZ217" s="123" cm="1">
        <f t="array" ref="BZ217">IF(ISEVEN(BR217),SUM(BS217:BY217),SUM(ABS(BS217:BY217)))</f>
        <v>565.85596916805127</v>
      </c>
      <c r="CA217" s="112">
        <f t="shared" si="408"/>
        <v>12624.927622454989</v>
      </c>
      <c r="CB217" s="126">
        <f t="shared" si="409"/>
        <v>208.05506054631616</v>
      </c>
      <c r="CC217" s="41">
        <f t="shared" si="394"/>
        <v>0</v>
      </c>
      <c r="CD217" s="41">
        <f t="shared" si="394"/>
        <v>0</v>
      </c>
      <c r="CE217" s="41">
        <f t="shared" si="394"/>
        <v>0</v>
      </c>
      <c r="CF217" s="41">
        <f t="shared" si="394"/>
        <v>0</v>
      </c>
      <c r="CG217" s="41">
        <f t="shared" si="394"/>
        <v>0</v>
      </c>
      <c r="CH217" s="112">
        <f t="shared" si="394"/>
        <v>0</v>
      </c>
      <c r="CI217" s="196">
        <f t="shared" si="410"/>
        <v>208.05506054631616</v>
      </c>
      <c r="CJ217" s="2">
        <f t="shared" si="411"/>
        <v>649.59242017936504</v>
      </c>
      <c r="CK217" s="200">
        <f t="shared" ref="CK217" si="466">(CI217-xc)*COS(RADIANS(p)) + (CJ217-yc)*SIN(RADIANS(p))</f>
        <v>504.97717790870172</v>
      </c>
      <c r="CL217" s="201">
        <f t="shared" ref="CL217:CL248" si="467">-(CI217-xc)*SIN(RADIANS(p)) +(CJ217-yc)*COS(RADIANS(p))</f>
        <v>458.53600770798732</v>
      </c>
      <c r="CN217" s="126">
        <f t="shared" ref="CN217:CN248" si="468">+C217-yc</f>
        <v>649.59242017936504</v>
      </c>
      <c r="CO217" s="50">
        <f t="shared" si="415"/>
        <v>4.3341485987807606E-3</v>
      </c>
      <c r="CP217" s="40">
        <f t="shared" si="416"/>
        <v>25.5</v>
      </c>
      <c r="CQ217" s="41">
        <f t="shared" si="417"/>
        <v>321935.65437260224</v>
      </c>
      <c r="CR217" s="41">
        <f t="shared" ref="CR217:CR265" si="469">+CQ217*COS(RADIANS(p))</f>
        <v>278804.45507064037</v>
      </c>
      <c r="CS217" s="41">
        <f t="shared" ref="CS217:CS265" si="470">+CQ217*SIN(RADIANS(p))</f>
        <v>160967.82718630109</v>
      </c>
      <c r="CT217" s="41">
        <f t="shared" si="420"/>
        <v>127841881.75929236</v>
      </c>
      <c r="CU217" s="112">
        <f t="shared" si="421"/>
        <v>81285079.106633916</v>
      </c>
      <c r="CW217" s="21">
        <v>7</v>
      </c>
      <c r="CX217" s="41">
        <v>32</v>
      </c>
      <c r="CY217" s="41">
        <v>-558.99346400575246</v>
      </c>
      <c r="CZ217" s="51">
        <f t="shared" ref="CZ217" si="471">CY217-yc</f>
        <v>-558.99346400575246</v>
      </c>
      <c r="DA217" s="50">
        <f t="shared" si="423"/>
        <v>7.5896410823893799E-4</v>
      </c>
      <c r="DB217" s="40">
        <f t="shared" si="399"/>
        <v>151.7928216477876</v>
      </c>
      <c r="DC217" s="40">
        <f t="shared" si="400"/>
        <v>15.681415710425261</v>
      </c>
      <c r="DD217" s="51">
        <f t="shared" si="401"/>
        <v>136.11140593736235</v>
      </c>
      <c r="DE217" s="39">
        <f t="shared" si="424"/>
        <v>109467.2877984245</v>
      </c>
      <c r="DF217" s="41">
        <v>-200</v>
      </c>
      <c r="DG217" s="51">
        <v>-530</v>
      </c>
      <c r="DH217" s="41">
        <f t="shared" ref="DH217:DH234" si="472">+DE217*COS(RADIANS(p))</f>
        <v>94801.452116817934</v>
      </c>
      <c r="DI217" s="41">
        <f t="shared" ref="DI217:DI234" si="473">+DE217*SIN(RADIANS(p))</f>
        <v>54733.643899212242</v>
      </c>
      <c r="DJ217" s="41">
        <f t="shared" si="404"/>
        <v>-50244769.621913508</v>
      </c>
      <c r="DK217" s="112">
        <f t="shared" si="405"/>
        <v>-10946728.779842447</v>
      </c>
    </row>
    <row r="218" spans="2:116" x14ac:dyDescent="0.25">
      <c r="B218" s="129">
        <v>8</v>
      </c>
      <c r="C218" s="114">
        <f>+$D$77-(B218-0.5)*$G$203</f>
        <v>627.28121678070374</v>
      </c>
      <c r="D218" s="41">
        <f t="shared" si="427"/>
        <v>-113.51706190219424</v>
      </c>
      <c r="E218" s="41">
        <f t="shared" si="386"/>
        <v>800.81305704499471</v>
      </c>
      <c r="F218" s="41">
        <f t="shared" si="386"/>
        <v>503.86442441850329</v>
      </c>
      <c r="G218" s="41">
        <f t="shared" si="386"/>
        <v>1009.9379241678106</v>
      </c>
      <c r="H218" s="41">
        <f t="shared" si="386"/>
        <v>2286.4829380978058</v>
      </c>
      <c r="I218" s="41">
        <f t="shared" si="386"/>
        <v>-5482.9038003634141</v>
      </c>
      <c r="J218" s="41">
        <f t="shared" si="386"/>
        <v>-1228.1863831503738</v>
      </c>
      <c r="K218" s="121">
        <f t="shared" si="386"/>
        <v>-673.77893324060744</v>
      </c>
      <c r="L218" s="126">
        <f t="shared" si="428"/>
        <v>286.48293809780614</v>
      </c>
      <c r="M218" s="41">
        <f t="shared" si="387"/>
        <v>-1931.2377505238796</v>
      </c>
      <c r="N218" s="41">
        <f t="shared" si="387"/>
        <v>-535.366060122823</v>
      </c>
      <c r="O218" s="41">
        <f t="shared" si="387"/>
        <v>277.88711659893312</v>
      </c>
      <c r="P218" s="41">
        <f t="shared" si="387"/>
        <v>1886.4829380978058</v>
      </c>
      <c r="Q218" s="41">
        <f t="shared" si="387"/>
        <v>-4663.288558092755</v>
      </c>
      <c r="R218" s="41">
        <f t="shared" si="387"/>
        <v>-997.24627547452371</v>
      </c>
      <c r="S218" s="112">
        <f t="shared" si="387"/>
        <v>-454.16369096994401</v>
      </c>
      <c r="T218" s="123">
        <f t="shared" si="429"/>
        <v>286.48293809780591</v>
      </c>
      <c r="U218" s="41">
        <f t="shared" si="388"/>
        <v>-18.802185225667579</v>
      </c>
      <c r="V218" s="41">
        <f t="shared" si="388"/>
        <v>272.9243167426531</v>
      </c>
      <c r="W218" s="41">
        <f t="shared" si="388"/>
        <v>790.32268189714739</v>
      </c>
      <c r="X218" s="41">
        <f t="shared" si="388"/>
        <v>1886.4829380978067</v>
      </c>
      <c r="Y218" s="41">
        <f t="shared" si="388"/>
        <v>-2750.8529927945419</v>
      </c>
      <c r="Z218" s="41">
        <f t="shared" si="388"/>
        <v>-188.95589860904755</v>
      </c>
      <c r="AA218" s="41">
        <f t="shared" si="388"/>
        <v>58.271874328270016</v>
      </c>
      <c r="AB218" s="53"/>
      <c r="AC218" s="126">
        <f t="shared" si="430"/>
        <v>-113.51706190219424</v>
      </c>
      <c r="AD218" s="41" t="str">
        <f t="shared" si="389"/>
        <v/>
      </c>
      <c r="AE218" s="41">
        <f t="shared" si="389"/>
        <v>503.86442441850329</v>
      </c>
      <c r="AF218" s="41" t="str">
        <f t="shared" si="389"/>
        <v/>
      </c>
      <c r="AG218" s="41" t="str">
        <f t="shared" si="389"/>
        <v/>
      </c>
      <c r="AH218" s="41" t="str">
        <f t="shared" si="389"/>
        <v/>
      </c>
      <c r="AI218" s="41" t="str">
        <f t="shared" si="389"/>
        <v/>
      </c>
      <c r="AJ218" s="112" t="str">
        <f t="shared" si="389"/>
        <v/>
      </c>
      <c r="AK218" s="126" t="str">
        <f t="shared" si="431"/>
        <v/>
      </c>
      <c r="AL218" s="41" t="str">
        <f t="shared" si="390"/>
        <v/>
      </c>
      <c r="AM218" s="41" t="str">
        <f t="shared" si="390"/>
        <v/>
      </c>
      <c r="AN218" s="41" t="str">
        <f t="shared" si="390"/>
        <v/>
      </c>
      <c r="AO218" s="41" t="str">
        <f t="shared" si="390"/>
        <v/>
      </c>
      <c r="AP218" s="41" t="str">
        <f t="shared" si="390"/>
        <v/>
      </c>
      <c r="AQ218" s="41" t="str">
        <f t="shared" si="390"/>
        <v/>
      </c>
      <c r="AR218" s="112" t="str">
        <f t="shared" si="390"/>
        <v/>
      </c>
      <c r="AS218" s="123" t="str">
        <f t="shared" si="432"/>
        <v/>
      </c>
      <c r="AT218" s="41" t="str">
        <f t="shared" si="391"/>
        <v/>
      </c>
      <c r="AU218" s="41" t="str">
        <f t="shared" si="391"/>
        <v/>
      </c>
      <c r="AV218" s="41" t="str">
        <f t="shared" si="391"/>
        <v/>
      </c>
      <c r="AW218" s="41" t="str">
        <f t="shared" si="391"/>
        <v/>
      </c>
      <c r="AX218" s="41" t="str">
        <f t="shared" si="391"/>
        <v/>
      </c>
      <c r="AY218" s="41" t="str">
        <f t="shared" si="391"/>
        <v/>
      </c>
      <c r="AZ218" s="41" t="str">
        <f t="shared" si="391"/>
        <v/>
      </c>
      <c r="BA218" s="53"/>
      <c r="BB218" s="147" cm="1">
        <f t="array" ref="BB218:BC218">IFERROR(_xlfn._xlws.SORT(_xlfn.UNIQUE(_xlfn._xlws.FILTER($AC218:$AZ218,ISNUMBER($AC218:$AZ218)),TRUE),,,TRUE),"")</f>
        <v>-113.51706190219424</v>
      </c>
      <c r="BC218" s="51">
        <v>503.86442441850329</v>
      </c>
      <c r="BD218" s="51"/>
      <c r="BE218" s="51"/>
      <c r="BF218" s="51"/>
      <c r="BG218" s="51"/>
      <c r="BH218" s="51"/>
      <c r="BI218" s="51"/>
      <c r="BJ218" s="51">
        <f t="shared" si="433"/>
        <v>627.28121678070374</v>
      </c>
      <c r="BK218" s="51">
        <f t="shared" si="392"/>
        <v>627.28121678070374</v>
      </c>
      <c r="BL218" s="51" t="str">
        <f t="shared" si="392"/>
        <v/>
      </c>
      <c r="BM218" s="51" t="str">
        <f t="shared" si="392"/>
        <v/>
      </c>
      <c r="BN218" s="51" t="str">
        <f t="shared" si="392"/>
        <v/>
      </c>
      <c r="BO218" s="51" t="str">
        <f t="shared" si="392"/>
        <v/>
      </c>
      <c r="BP218" s="51" t="str">
        <f t="shared" si="392"/>
        <v/>
      </c>
      <c r="BQ218" s="148" t="str">
        <f t="shared" si="392"/>
        <v/>
      </c>
      <c r="BR218" s="170">
        <f t="shared" si="406"/>
        <v>2</v>
      </c>
      <c r="BS218" s="172">
        <f t="shared" si="407"/>
        <v>617.38148632069749</v>
      </c>
      <c r="BT218" s="172">
        <f t="shared" si="393"/>
        <v>0</v>
      </c>
      <c r="BU218" s="172">
        <f t="shared" si="393"/>
        <v>0</v>
      </c>
      <c r="BV218" s="172">
        <f t="shared" si="393"/>
        <v>0</v>
      </c>
      <c r="BW218" s="172">
        <f t="shared" si="393"/>
        <v>0</v>
      </c>
      <c r="BX218" s="172">
        <f t="shared" si="393"/>
        <v>0</v>
      </c>
      <c r="BY218" s="173">
        <f t="shared" si="393"/>
        <v>0</v>
      </c>
      <c r="BZ218" s="123" cm="1">
        <f t="array" ref="BZ218">IF(ISEVEN(BR218),SUM(BS218:BY218),SUM(ABS(BS218:BY218)))</f>
        <v>617.38148632069749</v>
      </c>
      <c r="CA218" s="112">
        <f t="shared" si="408"/>
        <v>13774.523915868887</v>
      </c>
      <c r="CB218" s="126">
        <f t="shared" si="409"/>
        <v>195.17368125815449</v>
      </c>
      <c r="CC218" s="41">
        <f t="shared" si="394"/>
        <v>0</v>
      </c>
      <c r="CD218" s="41">
        <f t="shared" si="394"/>
        <v>0</v>
      </c>
      <c r="CE218" s="41">
        <f t="shared" si="394"/>
        <v>0</v>
      </c>
      <c r="CF218" s="41">
        <f t="shared" si="394"/>
        <v>0</v>
      </c>
      <c r="CG218" s="41">
        <f t="shared" si="394"/>
        <v>0</v>
      </c>
      <c r="CH218" s="112">
        <f t="shared" si="394"/>
        <v>0</v>
      </c>
      <c r="CI218" s="196">
        <f t="shared" si="410"/>
        <v>195.17368125815449</v>
      </c>
      <c r="CJ218" s="2">
        <f t="shared" si="411"/>
        <v>627.28121678070374</v>
      </c>
      <c r="CK218" s="200">
        <f t="shared" ref="CK218" si="474">(CI218-xc)*COS(RADIANS(p)) + (CJ218-yc)*SIN(RADIANS(p))</f>
        <v>482.66597451004043</v>
      </c>
      <c r="CL218" s="201">
        <f t="shared" ref="CL218:CL249" si="475">-(CI218-xc)*SIN(RADIANS(p)) +(CJ218-yc)*COS(RADIANS(p))</f>
        <v>445.65462841982577</v>
      </c>
      <c r="CN218" s="126">
        <f t="shared" ref="CN218:CN249" si="476">+C218-yc</f>
        <v>627.28121678070374</v>
      </c>
      <c r="CO218" s="50">
        <f t="shared" si="415"/>
        <v>4.2681485987807605E-3</v>
      </c>
      <c r="CP218" s="40">
        <f t="shared" si="416"/>
        <v>25.5</v>
      </c>
      <c r="CQ218" s="41">
        <f t="shared" si="417"/>
        <v>351250.35985465662</v>
      </c>
      <c r="CR218" s="41">
        <f t="shared" ref="CR218:CR266" si="477">+CQ218*COS(RADIANS(p))</f>
        <v>304191.73472255841</v>
      </c>
      <c r="CS218" s="41">
        <f t="shared" ref="CS218:CS266" si="478">+CQ218*SIN(RADIANS(p))</f>
        <v>175625.17992732828</v>
      </c>
      <c r="CT218" s="41">
        <f t="shared" si="420"/>
        <v>135564454.50616398</v>
      </c>
      <c r="CU218" s="112">
        <f t="shared" si="421"/>
        <v>84768298.618125096</v>
      </c>
      <c r="CW218" s="21">
        <v>8</v>
      </c>
      <c r="CX218" s="41">
        <v>32</v>
      </c>
      <c r="CY218" s="41">
        <v>-458.99346400575251</v>
      </c>
      <c r="CZ218" s="51">
        <f t="shared" ref="CZ218" si="479">CY218-yc</f>
        <v>-458.99346400575251</v>
      </c>
      <c r="DA218" s="50">
        <f t="shared" si="423"/>
        <v>1.0547796176971153E-3</v>
      </c>
      <c r="DB218" s="40">
        <f t="shared" si="399"/>
        <v>210.95592353942305</v>
      </c>
      <c r="DC218" s="40">
        <f t="shared" si="400"/>
        <v>19.80430998410483</v>
      </c>
      <c r="DD218" s="51">
        <f t="shared" si="401"/>
        <v>191.15161355531822</v>
      </c>
      <c r="DE218" s="39">
        <f t="shared" si="424"/>
        <v>153733.24924600904</v>
      </c>
      <c r="DF218" s="41">
        <v>0</v>
      </c>
      <c r="DG218" s="51">
        <v>-530</v>
      </c>
      <c r="DH218" s="41">
        <f t="shared" ref="DH218:DH235" si="480">+DE218*COS(RADIANS(p))</f>
        <v>133136.89925336873</v>
      </c>
      <c r="DI218" s="41">
        <f t="shared" ref="DI218:DI235" si="481">+DE218*SIN(RADIANS(p))</f>
        <v>76866.624623004507</v>
      </c>
      <c r="DJ218" s="41">
        <f t="shared" si="404"/>
        <v>-70562556.604285419</v>
      </c>
      <c r="DK218" s="112">
        <f t="shared" si="405"/>
        <v>0</v>
      </c>
    </row>
    <row r="219" spans="2:116" x14ac:dyDescent="0.25">
      <c r="B219" s="129">
        <v>9</v>
      </c>
      <c r="C219" s="114">
        <f>+$D$77-(B219-0.5)*$G$203</f>
        <v>604.97001338204245</v>
      </c>
      <c r="D219" s="41">
        <f t="shared" si="427"/>
        <v>-152.16119976667898</v>
      </c>
      <c r="E219" s="41">
        <f t="shared" si="386"/>
        <v>884.07960170680178</v>
      </c>
      <c r="F219" s="41">
        <f t="shared" si="386"/>
        <v>516.74580370666479</v>
      </c>
      <c r="G219" s="41">
        <f t="shared" si="386"/>
        <v>1003.9596552349726</v>
      </c>
      <c r="H219" s="41">
        <f t="shared" si="386"/>
        <v>2247.8388002333213</v>
      </c>
      <c r="I219" s="41">
        <f t="shared" si="386"/>
        <v>-5399.6372557016066</v>
      </c>
      <c r="J219" s="41">
        <f t="shared" si="386"/>
        <v>-1215.3050038622123</v>
      </c>
      <c r="K219" s="121">
        <f t="shared" si="386"/>
        <v>-679.75720217344519</v>
      </c>
      <c r="L219" s="126">
        <f t="shared" si="428"/>
        <v>247.83880023332131</v>
      </c>
      <c r="M219" s="41">
        <f t="shared" si="387"/>
        <v>-1847.9712058620721</v>
      </c>
      <c r="N219" s="41">
        <f t="shared" si="387"/>
        <v>-522.4846808346615</v>
      </c>
      <c r="O219" s="41">
        <f t="shared" si="387"/>
        <v>271.90884766609537</v>
      </c>
      <c r="P219" s="41">
        <f t="shared" si="387"/>
        <v>1847.8388002333211</v>
      </c>
      <c r="Q219" s="41">
        <f t="shared" si="387"/>
        <v>-4580.0220134309475</v>
      </c>
      <c r="R219" s="41">
        <f t="shared" si="387"/>
        <v>-984.3648961863621</v>
      </c>
      <c r="S219" s="112">
        <f t="shared" si="387"/>
        <v>-460.14195990278182</v>
      </c>
      <c r="T219" s="123">
        <f t="shared" si="429"/>
        <v>247.83880023332108</v>
      </c>
      <c r="U219" s="41">
        <f t="shared" si="388"/>
        <v>64.464359436139944</v>
      </c>
      <c r="V219" s="41">
        <f t="shared" si="388"/>
        <v>285.80569603081477</v>
      </c>
      <c r="W219" s="41">
        <f t="shared" si="388"/>
        <v>784.34441296430964</v>
      </c>
      <c r="X219" s="41">
        <f t="shared" si="388"/>
        <v>1847.838800233322</v>
      </c>
      <c r="Y219" s="41">
        <f t="shared" si="388"/>
        <v>-2667.5864481327344</v>
      </c>
      <c r="Z219" s="41">
        <f t="shared" si="388"/>
        <v>-176.07451932088594</v>
      </c>
      <c r="AA219" s="41">
        <f t="shared" si="388"/>
        <v>52.293605395432223</v>
      </c>
      <c r="AB219" s="53"/>
      <c r="AC219" s="126">
        <f t="shared" si="430"/>
        <v>-152.16119976667898</v>
      </c>
      <c r="AD219" s="41" t="str">
        <f t="shared" si="389"/>
        <v/>
      </c>
      <c r="AE219" s="41">
        <f t="shared" si="389"/>
        <v>516.74580370666479</v>
      </c>
      <c r="AF219" s="41" t="str">
        <f t="shared" si="389"/>
        <v/>
      </c>
      <c r="AG219" s="41" t="str">
        <f t="shared" si="389"/>
        <v/>
      </c>
      <c r="AH219" s="41" t="str">
        <f t="shared" si="389"/>
        <v/>
      </c>
      <c r="AI219" s="41" t="str">
        <f t="shared" si="389"/>
        <v/>
      </c>
      <c r="AJ219" s="112" t="str">
        <f t="shared" si="389"/>
        <v/>
      </c>
      <c r="AK219" s="126" t="str">
        <f t="shared" si="431"/>
        <v/>
      </c>
      <c r="AL219" s="41" t="str">
        <f t="shared" si="390"/>
        <v/>
      </c>
      <c r="AM219" s="41" t="str">
        <f t="shared" si="390"/>
        <v/>
      </c>
      <c r="AN219" s="41" t="str">
        <f t="shared" si="390"/>
        <v/>
      </c>
      <c r="AO219" s="41" t="str">
        <f t="shared" si="390"/>
        <v/>
      </c>
      <c r="AP219" s="41" t="str">
        <f t="shared" si="390"/>
        <v/>
      </c>
      <c r="AQ219" s="41" t="str">
        <f t="shared" si="390"/>
        <v/>
      </c>
      <c r="AR219" s="112" t="str">
        <f t="shared" si="390"/>
        <v/>
      </c>
      <c r="AS219" s="123" t="str">
        <f t="shared" si="432"/>
        <v/>
      </c>
      <c r="AT219" s="41" t="str">
        <f t="shared" si="391"/>
        <v/>
      </c>
      <c r="AU219" s="41" t="str">
        <f t="shared" si="391"/>
        <v/>
      </c>
      <c r="AV219" s="41" t="str">
        <f t="shared" si="391"/>
        <v/>
      </c>
      <c r="AW219" s="41" t="str">
        <f t="shared" si="391"/>
        <v/>
      </c>
      <c r="AX219" s="41" t="str">
        <f t="shared" si="391"/>
        <v/>
      </c>
      <c r="AY219" s="41" t="str">
        <f t="shared" si="391"/>
        <v/>
      </c>
      <c r="AZ219" s="41" t="str">
        <f t="shared" si="391"/>
        <v/>
      </c>
      <c r="BA219" s="53"/>
      <c r="BB219" s="147" cm="1">
        <f t="array" ref="BB219:BC219">IFERROR(_xlfn._xlws.SORT(_xlfn.UNIQUE(_xlfn._xlws.FILTER($AC219:$AZ219,ISNUMBER($AC219:$AZ219)),TRUE),,,TRUE),"")</f>
        <v>-152.16119976667898</v>
      </c>
      <c r="BC219" s="51">
        <v>516.74580370666479</v>
      </c>
      <c r="BD219" s="51"/>
      <c r="BE219" s="51"/>
      <c r="BF219" s="51"/>
      <c r="BG219" s="51"/>
      <c r="BH219" s="51"/>
      <c r="BI219" s="51"/>
      <c r="BJ219" s="51">
        <f t="shared" si="433"/>
        <v>604.97001338204245</v>
      </c>
      <c r="BK219" s="51">
        <f t="shared" si="392"/>
        <v>604.97001338204245</v>
      </c>
      <c r="BL219" s="51" t="str">
        <f t="shared" si="392"/>
        <v/>
      </c>
      <c r="BM219" s="51" t="str">
        <f t="shared" si="392"/>
        <v/>
      </c>
      <c r="BN219" s="51" t="str">
        <f t="shared" si="392"/>
        <v/>
      </c>
      <c r="BO219" s="51" t="str">
        <f t="shared" si="392"/>
        <v/>
      </c>
      <c r="BP219" s="51" t="str">
        <f t="shared" si="392"/>
        <v/>
      </c>
      <c r="BQ219" s="148" t="str">
        <f t="shared" si="392"/>
        <v/>
      </c>
      <c r="BR219" s="170">
        <f t="shared" si="406"/>
        <v>2</v>
      </c>
      <c r="BS219" s="172">
        <f t="shared" si="407"/>
        <v>668.90700347334382</v>
      </c>
      <c r="BT219" s="172">
        <f t="shared" si="393"/>
        <v>0</v>
      </c>
      <c r="BU219" s="172">
        <f t="shared" si="393"/>
        <v>0</v>
      </c>
      <c r="BV219" s="172">
        <f t="shared" si="393"/>
        <v>0</v>
      </c>
      <c r="BW219" s="172">
        <f t="shared" si="393"/>
        <v>0</v>
      </c>
      <c r="BX219" s="172">
        <f t="shared" si="393"/>
        <v>0</v>
      </c>
      <c r="BY219" s="173">
        <f t="shared" si="393"/>
        <v>0</v>
      </c>
      <c r="BZ219" s="123" cm="1">
        <f t="array" ref="BZ219">IF(ISEVEN(BR219),SUM(BS219:BY219),SUM(ABS(BS219:BY219)))</f>
        <v>668.90700347334382</v>
      </c>
      <c r="CA219" s="112">
        <f t="shared" si="408"/>
        <v>14924.12020928279</v>
      </c>
      <c r="CB219" s="126">
        <f t="shared" si="409"/>
        <v>182.29230196999293</v>
      </c>
      <c r="CC219" s="41">
        <f t="shared" si="394"/>
        <v>0</v>
      </c>
      <c r="CD219" s="41">
        <f t="shared" si="394"/>
        <v>0</v>
      </c>
      <c r="CE219" s="41">
        <f t="shared" si="394"/>
        <v>0</v>
      </c>
      <c r="CF219" s="41">
        <f t="shared" si="394"/>
        <v>0</v>
      </c>
      <c r="CG219" s="41">
        <f t="shared" si="394"/>
        <v>0</v>
      </c>
      <c r="CH219" s="112">
        <f t="shared" si="394"/>
        <v>0</v>
      </c>
      <c r="CI219" s="196">
        <f t="shared" si="410"/>
        <v>182.29230196999293</v>
      </c>
      <c r="CJ219" s="2">
        <f t="shared" si="411"/>
        <v>604.97001338204245</v>
      </c>
      <c r="CK219" s="200">
        <f t="shared" ref="CK219" si="482">(CI219-xc)*COS(RADIANS(p)) + (CJ219-yc)*SIN(RADIANS(p))</f>
        <v>460.35477111137914</v>
      </c>
      <c r="CL219" s="201">
        <f t="shared" ref="CL219:CL250" si="483">-(CI219-xc)*SIN(RADIANS(p)) +(CJ219-yc)*COS(RADIANS(p))</f>
        <v>432.77324913166422</v>
      </c>
      <c r="CN219" s="126">
        <f t="shared" ref="CN219:CN250" si="484">+C219-yc</f>
        <v>604.97001338204245</v>
      </c>
      <c r="CO219" s="50">
        <f t="shared" si="415"/>
        <v>4.2021485987807604E-3</v>
      </c>
      <c r="CP219" s="40">
        <f t="shared" si="416"/>
        <v>25.5</v>
      </c>
      <c r="CQ219" s="41">
        <f t="shared" si="417"/>
        <v>380565.06533671112</v>
      </c>
      <c r="CR219" s="41">
        <f t="shared" ref="CR219:CR267" si="485">+CQ219*COS(RADIANS(p))</f>
        <v>329579.01437447657</v>
      </c>
      <c r="CS219" s="41">
        <f t="shared" ref="CS219:CS267" si="486">+CQ219*SIN(RADIANS(p))</f>
        <v>190282.53266835553</v>
      </c>
      <c r="CT219" s="41">
        <f t="shared" si="420"/>
        <v>142632980.89645368</v>
      </c>
      <c r="CU219" s="112">
        <f t="shared" si="421"/>
        <v>87597471.773034334</v>
      </c>
      <c r="CW219" s="21">
        <v>9</v>
      </c>
      <c r="CX219" s="41">
        <v>32</v>
      </c>
      <c r="CY219" s="41">
        <v>-358.99346400575251</v>
      </c>
      <c r="CZ219" s="51">
        <f t="shared" ref="CZ219" si="487">CY219-yc</f>
        <v>-358.99346400575251</v>
      </c>
      <c r="DA219" s="50">
        <f t="shared" si="423"/>
        <v>1.3505951271552926E-3</v>
      </c>
      <c r="DB219" s="40">
        <f t="shared" si="399"/>
        <v>270.1190254310585</v>
      </c>
      <c r="DC219" s="40">
        <f t="shared" si="400"/>
        <v>22.811492358425376</v>
      </c>
      <c r="DD219" s="51">
        <f t="shared" si="401"/>
        <v>247.30753307263313</v>
      </c>
      <c r="DE219" s="39">
        <f t="shared" si="424"/>
        <v>198896.51944407015</v>
      </c>
      <c r="DF219" s="41">
        <v>200</v>
      </c>
      <c r="DG219" s="51">
        <v>-530</v>
      </c>
      <c r="DH219" s="41">
        <f t="shared" ref="DH219:DH236" si="488">+DE219*COS(RADIANS(p))</f>
        <v>172249.43856287032</v>
      </c>
      <c r="DI219" s="41">
        <f t="shared" ref="DI219:DI236" si="489">+DE219*SIN(RADIANS(p))</f>
        <v>99448.259722035058</v>
      </c>
      <c r="DJ219" s="41">
        <f t="shared" si="404"/>
        <v>-91292202.438321263</v>
      </c>
      <c r="DK219" s="112">
        <f t="shared" si="405"/>
        <v>19889651.944407012</v>
      </c>
    </row>
    <row r="220" spans="2:116" x14ac:dyDescent="0.25">
      <c r="B220" s="129">
        <v>10</v>
      </c>
      <c r="C220" s="114">
        <f>+$D$77-(B220-0.5)*$G$203</f>
        <v>582.65880998338116</v>
      </c>
      <c r="D220" s="41">
        <f t="shared" si="427"/>
        <v>-190.80533763116372</v>
      </c>
      <c r="E220" s="41">
        <f t="shared" si="386"/>
        <v>967.34614636860897</v>
      </c>
      <c r="F220" s="41">
        <f t="shared" si="386"/>
        <v>529.62718299482651</v>
      </c>
      <c r="G220" s="41">
        <f t="shared" si="386"/>
        <v>997.98138630213487</v>
      </c>
      <c r="H220" s="41">
        <f t="shared" si="386"/>
        <v>2209.1946623688368</v>
      </c>
      <c r="I220" s="41">
        <f t="shared" si="386"/>
        <v>-5316.3707110398</v>
      </c>
      <c r="J220" s="41">
        <f t="shared" si="386"/>
        <v>-1202.4236245740506</v>
      </c>
      <c r="K220" s="121">
        <f t="shared" si="386"/>
        <v>-685.73547110628306</v>
      </c>
      <c r="L220" s="126">
        <f t="shared" si="428"/>
        <v>209.1946623688365</v>
      </c>
      <c r="M220" s="41">
        <f t="shared" si="387"/>
        <v>-1764.704661200265</v>
      </c>
      <c r="N220" s="41">
        <f t="shared" si="387"/>
        <v>-509.60330154649989</v>
      </c>
      <c r="O220" s="41">
        <f t="shared" si="387"/>
        <v>265.93057873325751</v>
      </c>
      <c r="P220" s="41">
        <f t="shared" si="387"/>
        <v>1809.1946623688364</v>
      </c>
      <c r="Q220" s="41">
        <f t="shared" si="387"/>
        <v>-4496.75546876914</v>
      </c>
      <c r="R220" s="41">
        <f t="shared" si="387"/>
        <v>-971.48351689820061</v>
      </c>
      <c r="S220" s="112">
        <f t="shared" si="387"/>
        <v>-466.12022883561963</v>
      </c>
      <c r="T220" s="123">
        <f t="shared" si="429"/>
        <v>209.19466236883628</v>
      </c>
      <c r="U220" s="41">
        <f t="shared" si="388"/>
        <v>147.73090409794708</v>
      </c>
      <c r="V220" s="41">
        <f t="shared" si="388"/>
        <v>298.68707531897633</v>
      </c>
      <c r="W220" s="41">
        <f t="shared" si="388"/>
        <v>778.36614403147189</v>
      </c>
      <c r="X220" s="41">
        <f t="shared" si="388"/>
        <v>1809.194662368837</v>
      </c>
      <c r="Y220" s="41">
        <f t="shared" si="388"/>
        <v>-2584.3199034709269</v>
      </c>
      <c r="Z220" s="41">
        <f t="shared" si="388"/>
        <v>-163.19314003272436</v>
      </c>
      <c r="AA220" s="41">
        <f t="shared" si="388"/>
        <v>46.315336462594409</v>
      </c>
      <c r="AB220" s="53"/>
      <c r="AC220" s="126">
        <f t="shared" si="430"/>
        <v>-190.80533763116372</v>
      </c>
      <c r="AD220" s="41" t="str">
        <f t="shared" si="389"/>
        <v/>
      </c>
      <c r="AE220" s="41">
        <f t="shared" si="389"/>
        <v>529.62718299482651</v>
      </c>
      <c r="AF220" s="41" t="str">
        <f t="shared" si="389"/>
        <v/>
      </c>
      <c r="AG220" s="41" t="str">
        <f t="shared" si="389"/>
        <v/>
      </c>
      <c r="AH220" s="41" t="str">
        <f t="shared" si="389"/>
        <v/>
      </c>
      <c r="AI220" s="41" t="str">
        <f t="shared" si="389"/>
        <v/>
      </c>
      <c r="AJ220" s="112" t="str">
        <f t="shared" si="389"/>
        <v/>
      </c>
      <c r="AK220" s="126" t="str">
        <f t="shared" si="431"/>
        <v/>
      </c>
      <c r="AL220" s="41" t="str">
        <f t="shared" si="390"/>
        <v/>
      </c>
      <c r="AM220" s="41" t="str">
        <f t="shared" si="390"/>
        <v/>
      </c>
      <c r="AN220" s="41" t="str">
        <f t="shared" si="390"/>
        <v/>
      </c>
      <c r="AO220" s="41" t="str">
        <f t="shared" si="390"/>
        <v/>
      </c>
      <c r="AP220" s="41" t="str">
        <f t="shared" si="390"/>
        <v/>
      </c>
      <c r="AQ220" s="41" t="str">
        <f t="shared" si="390"/>
        <v/>
      </c>
      <c r="AR220" s="112" t="str">
        <f t="shared" si="390"/>
        <v/>
      </c>
      <c r="AS220" s="123" t="str">
        <f t="shared" si="432"/>
        <v/>
      </c>
      <c r="AT220" s="41" t="str">
        <f t="shared" si="391"/>
        <v/>
      </c>
      <c r="AU220" s="41" t="str">
        <f t="shared" si="391"/>
        <v/>
      </c>
      <c r="AV220" s="41" t="str">
        <f t="shared" si="391"/>
        <v/>
      </c>
      <c r="AW220" s="41" t="str">
        <f t="shared" si="391"/>
        <v/>
      </c>
      <c r="AX220" s="41" t="str">
        <f t="shared" si="391"/>
        <v/>
      </c>
      <c r="AY220" s="41" t="str">
        <f t="shared" si="391"/>
        <v/>
      </c>
      <c r="AZ220" s="41" t="str">
        <f t="shared" si="391"/>
        <v/>
      </c>
      <c r="BA220" s="53"/>
      <c r="BB220" s="147" cm="1">
        <f t="array" ref="BB220:BC220">IFERROR(_xlfn._xlws.SORT(_xlfn.UNIQUE(_xlfn._xlws.FILTER($AC220:$AZ220,ISNUMBER($AC220:$AZ220)),TRUE),,,TRUE),"")</f>
        <v>-190.80533763116372</v>
      </c>
      <c r="BC220" s="51">
        <v>529.62718299482651</v>
      </c>
      <c r="BD220" s="51"/>
      <c r="BE220" s="51"/>
      <c r="BF220" s="51"/>
      <c r="BG220" s="51"/>
      <c r="BH220" s="51"/>
      <c r="BI220" s="51"/>
      <c r="BJ220" s="51">
        <f t="shared" si="433"/>
        <v>582.65880998338116</v>
      </c>
      <c r="BK220" s="51">
        <f t="shared" si="392"/>
        <v>582.65880998338116</v>
      </c>
      <c r="BL220" s="51" t="str">
        <f t="shared" si="392"/>
        <v/>
      </c>
      <c r="BM220" s="51" t="str">
        <f t="shared" si="392"/>
        <v/>
      </c>
      <c r="BN220" s="51" t="str">
        <f t="shared" si="392"/>
        <v/>
      </c>
      <c r="BO220" s="51" t="str">
        <f t="shared" si="392"/>
        <v/>
      </c>
      <c r="BP220" s="51" t="str">
        <f t="shared" si="392"/>
        <v/>
      </c>
      <c r="BQ220" s="148" t="str">
        <f t="shared" si="392"/>
        <v/>
      </c>
      <c r="BR220" s="170">
        <f t="shared" si="406"/>
        <v>2</v>
      </c>
      <c r="BS220" s="172">
        <f t="shared" si="407"/>
        <v>720.43252062599026</v>
      </c>
      <c r="BT220" s="172">
        <f t="shared" si="393"/>
        <v>0</v>
      </c>
      <c r="BU220" s="172">
        <f t="shared" si="393"/>
        <v>0</v>
      </c>
      <c r="BV220" s="172">
        <f t="shared" si="393"/>
        <v>0</v>
      </c>
      <c r="BW220" s="172">
        <f t="shared" si="393"/>
        <v>0</v>
      </c>
      <c r="BX220" s="172">
        <f t="shared" si="393"/>
        <v>0</v>
      </c>
      <c r="BY220" s="173">
        <f t="shared" si="393"/>
        <v>0</v>
      </c>
      <c r="BZ220" s="123" cm="1">
        <f t="array" ref="BZ220">IF(ISEVEN(BR220),SUM(BS220:BY220),SUM(ABS(BS220:BY220)))</f>
        <v>720.43252062599026</v>
      </c>
      <c r="CA220" s="112">
        <f t="shared" si="408"/>
        <v>16073.716502696694</v>
      </c>
      <c r="CB220" s="126">
        <f t="shared" si="409"/>
        <v>169.41092268183141</v>
      </c>
      <c r="CC220" s="41">
        <f t="shared" si="394"/>
        <v>0</v>
      </c>
      <c r="CD220" s="41">
        <f t="shared" si="394"/>
        <v>0</v>
      </c>
      <c r="CE220" s="41">
        <f t="shared" si="394"/>
        <v>0</v>
      </c>
      <c r="CF220" s="41">
        <f t="shared" si="394"/>
        <v>0</v>
      </c>
      <c r="CG220" s="41">
        <f t="shared" si="394"/>
        <v>0</v>
      </c>
      <c r="CH220" s="112">
        <f t="shared" si="394"/>
        <v>0</v>
      </c>
      <c r="CI220" s="196">
        <f t="shared" si="410"/>
        <v>169.41092268183141</v>
      </c>
      <c r="CJ220" s="2">
        <f t="shared" si="411"/>
        <v>582.65880998338116</v>
      </c>
      <c r="CK220" s="200">
        <f t="shared" ref="CK220" si="490">(CI220-xc)*COS(RADIANS(p)) + (CJ220-yc)*SIN(RADIANS(p))</f>
        <v>438.0435677127179</v>
      </c>
      <c r="CL220" s="201">
        <f t="shared" ref="CL220:CL251" si="491">-(CI220-xc)*SIN(RADIANS(p)) +(CJ220-yc)*COS(RADIANS(p))</f>
        <v>419.89186984350255</v>
      </c>
      <c r="CN220" s="126">
        <f t="shared" ref="CN220:CN251" si="492">+C220-yc</f>
        <v>582.65880998338116</v>
      </c>
      <c r="CO220" s="50">
        <f t="shared" si="415"/>
        <v>4.1361485987807603E-3</v>
      </c>
      <c r="CP220" s="40">
        <f t="shared" si="416"/>
        <v>25.5</v>
      </c>
      <c r="CQ220" s="41">
        <f t="shared" si="417"/>
        <v>409879.77081876568</v>
      </c>
      <c r="CR220" s="41">
        <f t="shared" ref="CR220:CR268" si="493">+CQ220*COS(RADIANS(p))</f>
        <v>354966.29402639472</v>
      </c>
      <c r="CS220" s="41">
        <f t="shared" ref="CS220:CS268" si="494">+CQ220*SIN(RADIANS(p))</f>
        <v>204939.88540938281</v>
      </c>
      <c r="CT220" s="41">
        <f t="shared" si="420"/>
        <v>149047460.93016139</v>
      </c>
      <c r="CU220" s="112">
        <f t="shared" si="421"/>
        <v>89772598.571361631</v>
      </c>
      <c r="CW220" s="21">
        <v>10</v>
      </c>
      <c r="CX220" s="41">
        <v>32</v>
      </c>
      <c r="CY220" s="41">
        <v>-258.99346400575257</v>
      </c>
      <c r="CZ220" s="51">
        <f t="shared" ref="CZ220" si="495">CY220-yc</f>
        <v>-258.99346400575257</v>
      </c>
      <c r="DA220" s="50">
        <f t="shared" si="423"/>
        <v>1.6464106366134697E-3</v>
      </c>
      <c r="DB220" s="40">
        <f t="shared" si="399"/>
        <v>329.28212732269395</v>
      </c>
      <c r="DC220" s="40">
        <f t="shared" si="400"/>
        <v>24.702962833386913</v>
      </c>
      <c r="DD220" s="51">
        <f t="shared" si="401"/>
        <v>304.57916448930706</v>
      </c>
      <c r="DE220" s="39">
        <f t="shared" si="424"/>
        <v>244957.09839260782</v>
      </c>
      <c r="DF220" s="41">
        <v>400</v>
      </c>
      <c r="DG220" s="51">
        <v>-530</v>
      </c>
      <c r="DH220" s="41">
        <f t="shared" ref="DH220:DH237" si="496">+DE220*COS(RADIANS(p))</f>
        <v>212139.07004532267</v>
      </c>
      <c r="DI220" s="41">
        <f t="shared" ref="DI220:DI237" si="497">+DE220*SIN(RADIANS(p))</f>
        <v>122478.54919630389</v>
      </c>
      <c r="DJ220" s="41">
        <f t="shared" si="404"/>
        <v>-112433707.12402102</v>
      </c>
      <c r="DK220" s="112">
        <f t="shared" si="405"/>
        <v>48991419.678521559</v>
      </c>
    </row>
    <row r="221" spans="2:116" x14ac:dyDescent="0.25">
      <c r="B221" s="129">
        <v>11</v>
      </c>
      <c r="C221" s="114">
        <f>+$D$77-(B221-0.5)*$G$203</f>
        <v>560.34760658471987</v>
      </c>
      <c r="D221" s="41">
        <f t="shared" si="427"/>
        <v>-229.4494754956485</v>
      </c>
      <c r="E221" s="41">
        <f t="shared" si="386"/>
        <v>1050.612691030416</v>
      </c>
      <c r="F221" s="41">
        <f t="shared" si="386"/>
        <v>542.50856228298801</v>
      </c>
      <c r="G221" s="41">
        <f t="shared" si="386"/>
        <v>992.00311736929712</v>
      </c>
      <c r="H221" s="41">
        <f t="shared" si="386"/>
        <v>2170.5505245043519</v>
      </c>
      <c r="I221" s="41">
        <f t="shared" si="386"/>
        <v>-5233.1041663779934</v>
      </c>
      <c r="J221" s="41">
        <f t="shared" si="386"/>
        <v>-1189.5422452858891</v>
      </c>
      <c r="K221" s="121">
        <f t="shared" si="386"/>
        <v>-691.71374003912092</v>
      </c>
      <c r="L221" s="126">
        <f t="shared" si="428"/>
        <v>170.55052450435184</v>
      </c>
      <c r="M221" s="41">
        <f t="shared" si="387"/>
        <v>-1681.438116538458</v>
      </c>
      <c r="N221" s="41">
        <f t="shared" si="387"/>
        <v>-496.72192225833834</v>
      </c>
      <c r="O221" s="41">
        <f t="shared" si="387"/>
        <v>259.9523098004197</v>
      </c>
      <c r="P221" s="41">
        <f t="shared" si="387"/>
        <v>1770.5505245043519</v>
      </c>
      <c r="Q221" s="41">
        <f t="shared" si="387"/>
        <v>-4413.4889241073324</v>
      </c>
      <c r="R221" s="41">
        <f t="shared" si="387"/>
        <v>-958.60213761003888</v>
      </c>
      <c r="S221" s="112">
        <f t="shared" si="387"/>
        <v>-472.09849776845743</v>
      </c>
      <c r="T221" s="123">
        <f t="shared" si="429"/>
        <v>170.55052450435164</v>
      </c>
      <c r="U221" s="41">
        <f t="shared" si="388"/>
        <v>230.99744875975421</v>
      </c>
      <c r="V221" s="41">
        <f t="shared" si="388"/>
        <v>311.56845460713788</v>
      </c>
      <c r="W221" s="41">
        <f t="shared" si="388"/>
        <v>772.38787509863403</v>
      </c>
      <c r="X221" s="41">
        <f t="shared" si="388"/>
        <v>1770.5505245043523</v>
      </c>
      <c r="Y221" s="41">
        <f t="shared" si="388"/>
        <v>-2501.0533588091203</v>
      </c>
      <c r="Z221" s="41">
        <f t="shared" si="388"/>
        <v>-150.3117607445628</v>
      </c>
      <c r="AA221" s="41">
        <f t="shared" si="388"/>
        <v>40.337067529756595</v>
      </c>
      <c r="AB221" s="53"/>
      <c r="AC221" s="126">
        <f t="shared" si="430"/>
        <v>-229.4494754956485</v>
      </c>
      <c r="AD221" s="41" t="str">
        <f t="shared" si="389"/>
        <v/>
      </c>
      <c r="AE221" s="41">
        <f t="shared" si="389"/>
        <v>542.50856228298801</v>
      </c>
      <c r="AF221" s="41" t="str">
        <f t="shared" si="389"/>
        <v/>
      </c>
      <c r="AG221" s="41" t="str">
        <f t="shared" si="389"/>
        <v/>
      </c>
      <c r="AH221" s="41" t="str">
        <f t="shared" si="389"/>
        <v/>
      </c>
      <c r="AI221" s="41" t="str">
        <f t="shared" si="389"/>
        <v/>
      </c>
      <c r="AJ221" s="112" t="str">
        <f t="shared" si="389"/>
        <v/>
      </c>
      <c r="AK221" s="126" t="str">
        <f t="shared" si="431"/>
        <v/>
      </c>
      <c r="AL221" s="41" t="str">
        <f t="shared" si="390"/>
        <v/>
      </c>
      <c r="AM221" s="41" t="str">
        <f t="shared" si="390"/>
        <v/>
      </c>
      <c r="AN221" s="41" t="str">
        <f t="shared" si="390"/>
        <v/>
      </c>
      <c r="AO221" s="41" t="str">
        <f t="shared" si="390"/>
        <v/>
      </c>
      <c r="AP221" s="41" t="str">
        <f t="shared" si="390"/>
        <v/>
      </c>
      <c r="AQ221" s="41" t="str">
        <f t="shared" si="390"/>
        <v/>
      </c>
      <c r="AR221" s="112" t="str">
        <f t="shared" si="390"/>
        <v/>
      </c>
      <c r="AS221" s="123">
        <f t="shared" si="432"/>
        <v>170.55052450435164</v>
      </c>
      <c r="AT221" s="41">
        <f t="shared" si="391"/>
        <v>230.99744875975421</v>
      </c>
      <c r="AU221" s="41" t="str">
        <f t="shared" si="391"/>
        <v/>
      </c>
      <c r="AV221" s="41" t="str">
        <f t="shared" si="391"/>
        <v/>
      </c>
      <c r="AW221" s="41" t="str">
        <f t="shared" si="391"/>
        <v/>
      </c>
      <c r="AX221" s="41" t="str">
        <f t="shared" si="391"/>
        <v/>
      </c>
      <c r="AY221" s="41" t="str">
        <f t="shared" si="391"/>
        <v/>
      </c>
      <c r="AZ221" s="41" t="str">
        <f t="shared" si="391"/>
        <v/>
      </c>
      <c r="BA221" s="53"/>
      <c r="BB221" s="147" cm="1">
        <f t="array" ref="BB221:BE221">IFERROR(_xlfn._xlws.SORT(_xlfn.UNIQUE(_xlfn._xlws.FILTER($AC221:$AZ221,ISNUMBER($AC221:$AZ221)),TRUE),,,TRUE),"")</f>
        <v>-229.4494754956485</v>
      </c>
      <c r="BC221" s="51">
        <v>170.55052450435164</v>
      </c>
      <c r="BD221" s="51">
        <v>230.99744875975421</v>
      </c>
      <c r="BE221" s="51">
        <v>542.50856228298801</v>
      </c>
      <c r="BF221" s="51"/>
      <c r="BG221" s="51"/>
      <c r="BH221" s="51"/>
      <c r="BI221" s="51"/>
      <c r="BJ221" s="51">
        <f t="shared" si="433"/>
        <v>560.34760658471987</v>
      </c>
      <c r="BK221" s="51">
        <f t="shared" si="392"/>
        <v>560.34760658471987</v>
      </c>
      <c r="BL221" s="51">
        <f t="shared" si="392"/>
        <v>560.34760658471987</v>
      </c>
      <c r="BM221" s="51">
        <f t="shared" si="392"/>
        <v>560.34760658471987</v>
      </c>
      <c r="BN221" s="51" t="str">
        <f t="shared" si="392"/>
        <v/>
      </c>
      <c r="BO221" s="51" t="str">
        <f t="shared" si="392"/>
        <v/>
      </c>
      <c r="BP221" s="51" t="str">
        <f t="shared" si="392"/>
        <v/>
      </c>
      <c r="BQ221" s="148" t="str">
        <f t="shared" si="392"/>
        <v/>
      </c>
      <c r="BR221" s="170">
        <f t="shared" si="406"/>
        <v>4</v>
      </c>
      <c r="BS221" s="172">
        <f t="shared" si="407"/>
        <v>400.00000000000011</v>
      </c>
      <c r="BT221" s="172" t="str">
        <f t="shared" si="393"/>
        <v>hole</v>
      </c>
      <c r="BU221" s="172">
        <f t="shared" si="393"/>
        <v>311.5111135232338</v>
      </c>
      <c r="BV221" s="172">
        <f t="shared" si="393"/>
        <v>0</v>
      </c>
      <c r="BW221" s="172">
        <f t="shared" si="393"/>
        <v>0</v>
      </c>
      <c r="BX221" s="172">
        <f t="shared" si="393"/>
        <v>0</v>
      </c>
      <c r="BY221" s="173">
        <f t="shared" si="393"/>
        <v>0</v>
      </c>
      <c r="BZ221" s="123" cm="1">
        <f t="array" ref="BZ221">IF(ISEVEN(BR221),SUM(BS221:BY221),SUM(ABS(BS221:BY221)))</f>
        <v>711.51111352323392</v>
      </c>
      <c r="CA221" s="112">
        <f t="shared" si="408"/>
        <v>15874.669174224837</v>
      </c>
      <c r="CB221" s="126">
        <f t="shared" si="409"/>
        <v>-29.449475495648443</v>
      </c>
      <c r="CC221" s="41">
        <f t="shared" si="394"/>
        <v>0</v>
      </c>
      <c r="CD221" s="41">
        <f t="shared" si="394"/>
        <v>386.75300552137111</v>
      </c>
      <c r="CE221" s="41">
        <f t="shared" si="394"/>
        <v>0</v>
      </c>
      <c r="CF221" s="41">
        <f t="shared" si="394"/>
        <v>0</v>
      </c>
      <c r="CG221" s="41">
        <f t="shared" si="394"/>
        <v>0</v>
      </c>
      <c r="CH221" s="112">
        <f t="shared" si="394"/>
        <v>0</v>
      </c>
      <c r="CI221" s="196">
        <f t="shared" si="410"/>
        <v>152.77072577533374</v>
      </c>
      <c r="CJ221" s="2">
        <f t="shared" si="411"/>
        <v>560.34760658471987</v>
      </c>
      <c r="CK221" s="200">
        <f t="shared" ref="CK221" si="498">(CI221-xc)*COS(RADIANS(p)) + (CJ221-yc)*SIN(RADIANS(p))</f>
        <v>412.47713276838505</v>
      </c>
      <c r="CL221" s="201">
        <f t="shared" ref="CL221:CL252" si="499">-(CI221-xc)*SIN(RADIANS(p)) +(CJ221-yc)*COS(RADIANS(p))</f>
        <v>408.88989936450895</v>
      </c>
      <c r="CN221" s="126">
        <f t="shared" ref="CN221:CN252" si="500">+C221-yc</f>
        <v>560.34760658471987</v>
      </c>
      <c r="CO221" s="50">
        <f t="shared" si="415"/>
        <v>4.0701485987807602E-3</v>
      </c>
      <c r="CP221" s="40">
        <f t="shared" si="416"/>
        <v>25.5</v>
      </c>
      <c r="CQ221" s="41">
        <f t="shared" si="417"/>
        <v>404804.06394273334</v>
      </c>
      <c r="CR221" s="41">
        <f t="shared" ref="CR221:CR269" si="501">+CQ221*COS(RADIANS(p))</f>
        <v>350570.60292958736</v>
      </c>
      <c r="CS221" s="41">
        <f t="shared" ref="CS221:CS269" si="502">+CQ221*SIN(RADIANS(p))</f>
        <v>202402.03197136664</v>
      </c>
      <c r="CT221" s="41">
        <f t="shared" si="420"/>
        <v>143344778.5520342</v>
      </c>
      <c r="CU221" s="112">
        <f t="shared" si="421"/>
        <v>83486209.814044312</v>
      </c>
      <c r="CW221" s="21">
        <v>11</v>
      </c>
      <c r="CX221" s="41">
        <v>32</v>
      </c>
      <c r="CY221" s="41">
        <v>-80.192378864668342</v>
      </c>
      <c r="CZ221" s="51">
        <f t="shared" ref="CZ221" si="503">CY221-yc</f>
        <v>-80.192378864668342</v>
      </c>
      <c r="DA221" s="50">
        <f t="shared" si="423"/>
        <v>2.1753319775403173E-3</v>
      </c>
      <c r="DB221" s="40">
        <f t="shared" si="399"/>
        <v>435.06639550806347</v>
      </c>
      <c r="DC221" s="40">
        <f t="shared" si="400"/>
        <v>25.5</v>
      </c>
      <c r="DD221" s="51">
        <f t="shared" si="401"/>
        <v>374.5</v>
      </c>
      <c r="DE221" s="39">
        <f t="shared" si="424"/>
        <v>301190.77088496066</v>
      </c>
      <c r="DF221" s="41">
        <v>-680</v>
      </c>
      <c r="DG221" s="51">
        <v>300</v>
      </c>
      <c r="DH221" s="41">
        <f t="shared" ref="DH221:DH238" si="504">+DE221*COS(RADIANS(p))</f>
        <v>260838.85897179443</v>
      </c>
      <c r="DI221" s="41">
        <f t="shared" ref="DI221:DI238" si="505">+DE221*SIN(RADIANS(p))</f>
        <v>150595.3854424803</v>
      </c>
      <c r="DJ221" s="41">
        <f t="shared" si="404"/>
        <v>78251657.691538334</v>
      </c>
      <c r="DK221" s="112">
        <f t="shared" si="405"/>
        <v>-102404862.1008866</v>
      </c>
    </row>
    <row r="222" spans="2:116" x14ac:dyDescent="0.25">
      <c r="B222" s="129">
        <v>12</v>
      </c>
      <c r="C222" s="114">
        <f>+$D$77-(B222-0.5)*$G$203</f>
        <v>538.03640318605869</v>
      </c>
      <c r="D222" s="41">
        <f t="shared" si="427"/>
        <v>-268.09361336013313</v>
      </c>
      <c r="E222" s="41">
        <f t="shared" si="386"/>
        <v>1133.8792356922231</v>
      </c>
      <c r="F222" s="41">
        <f t="shared" si="386"/>
        <v>555.38994157114951</v>
      </c>
      <c r="G222" s="41">
        <f t="shared" si="386"/>
        <v>986.02484843645937</v>
      </c>
      <c r="H222" s="41">
        <f t="shared" si="386"/>
        <v>2131.9063866398674</v>
      </c>
      <c r="I222" s="41">
        <f t="shared" si="386"/>
        <v>-5149.8376217161858</v>
      </c>
      <c r="J222" s="41">
        <f t="shared" si="386"/>
        <v>-1176.6608659977276</v>
      </c>
      <c r="K222" s="121">
        <f t="shared" si="386"/>
        <v>-697.69200897195867</v>
      </c>
      <c r="L222" s="126">
        <f t="shared" si="428"/>
        <v>131.90638663986715</v>
      </c>
      <c r="M222" s="41">
        <f t="shared" si="387"/>
        <v>-1598.1715718766509</v>
      </c>
      <c r="N222" s="41">
        <f t="shared" si="387"/>
        <v>-483.84054297017673</v>
      </c>
      <c r="O222" s="41">
        <f t="shared" si="387"/>
        <v>253.97404086758195</v>
      </c>
      <c r="P222" s="41">
        <f t="shared" si="387"/>
        <v>1731.9063866398669</v>
      </c>
      <c r="Q222" s="41">
        <f t="shared" si="387"/>
        <v>-4330.2223794455258</v>
      </c>
      <c r="R222" s="41">
        <f t="shared" si="387"/>
        <v>-945.7207583218775</v>
      </c>
      <c r="S222" s="112">
        <f t="shared" si="387"/>
        <v>-478.07676670129524</v>
      </c>
      <c r="T222" s="123">
        <f t="shared" si="429"/>
        <v>131.90638663986698</v>
      </c>
      <c r="U222" s="41">
        <f t="shared" si="388"/>
        <v>314.26399342156134</v>
      </c>
      <c r="V222" s="41">
        <f t="shared" si="388"/>
        <v>324.44983389529949</v>
      </c>
      <c r="W222" s="41">
        <f t="shared" si="388"/>
        <v>766.40960616579628</v>
      </c>
      <c r="X222" s="41">
        <f t="shared" si="388"/>
        <v>1731.9063866398674</v>
      </c>
      <c r="Y222" s="41">
        <f t="shared" si="388"/>
        <v>-2417.7868141473127</v>
      </c>
      <c r="Z222" s="41">
        <f t="shared" si="388"/>
        <v>-137.43038145640122</v>
      </c>
      <c r="AA222" s="41">
        <f t="shared" si="388"/>
        <v>34.358798596918803</v>
      </c>
      <c r="AB222" s="53"/>
      <c r="AC222" s="126">
        <f t="shared" si="430"/>
        <v>-268.09361336013313</v>
      </c>
      <c r="AD222" s="41" t="str">
        <f t="shared" si="389"/>
        <v/>
      </c>
      <c r="AE222" s="41">
        <f t="shared" si="389"/>
        <v>555.38994157114951</v>
      </c>
      <c r="AF222" s="41" t="str">
        <f t="shared" si="389"/>
        <v/>
      </c>
      <c r="AG222" s="41" t="str">
        <f t="shared" si="389"/>
        <v/>
      </c>
      <c r="AH222" s="41" t="str">
        <f t="shared" si="389"/>
        <v/>
      </c>
      <c r="AI222" s="41" t="str">
        <f t="shared" si="389"/>
        <v/>
      </c>
      <c r="AJ222" s="112" t="str">
        <f t="shared" si="389"/>
        <v/>
      </c>
      <c r="AK222" s="126" t="str">
        <f t="shared" si="431"/>
        <v/>
      </c>
      <c r="AL222" s="41" t="str">
        <f t="shared" si="390"/>
        <v/>
      </c>
      <c r="AM222" s="41" t="str">
        <f t="shared" si="390"/>
        <v/>
      </c>
      <c r="AN222" s="41" t="str">
        <f t="shared" si="390"/>
        <v/>
      </c>
      <c r="AO222" s="41" t="str">
        <f t="shared" si="390"/>
        <v/>
      </c>
      <c r="AP222" s="41" t="str">
        <f t="shared" si="390"/>
        <v/>
      </c>
      <c r="AQ222" s="41" t="str">
        <f t="shared" si="390"/>
        <v/>
      </c>
      <c r="AR222" s="112" t="str">
        <f t="shared" si="390"/>
        <v/>
      </c>
      <c r="AS222" s="123">
        <f t="shared" si="432"/>
        <v>131.90638663986698</v>
      </c>
      <c r="AT222" s="41">
        <f t="shared" si="391"/>
        <v>314.26399342156134</v>
      </c>
      <c r="AU222" s="41" t="str">
        <f t="shared" si="391"/>
        <v/>
      </c>
      <c r="AV222" s="41" t="str">
        <f t="shared" si="391"/>
        <v/>
      </c>
      <c r="AW222" s="41" t="str">
        <f t="shared" si="391"/>
        <v/>
      </c>
      <c r="AX222" s="41" t="str">
        <f t="shared" si="391"/>
        <v/>
      </c>
      <c r="AY222" s="41" t="str">
        <f t="shared" si="391"/>
        <v/>
      </c>
      <c r="AZ222" s="41" t="str">
        <f t="shared" si="391"/>
        <v/>
      </c>
      <c r="BA222" s="53"/>
      <c r="BB222" s="147" cm="1">
        <f t="array" ref="BB222:BE222">IFERROR(_xlfn._xlws.SORT(_xlfn.UNIQUE(_xlfn._xlws.FILTER($AC222:$AZ222,ISNUMBER($AC222:$AZ222)),TRUE),,,TRUE),"")</f>
        <v>-268.09361336013313</v>
      </c>
      <c r="BC222" s="51">
        <v>131.90638663986698</v>
      </c>
      <c r="BD222" s="51">
        <v>314.26399342156134</v>
      </c>
      <c r="BE222" s="51">
        <v>555.38994157114951</v>
      </c>
      <c r="BF222" s="51"/>
      <c r="BG222" s="51"/>
      <c r="BH222" s="51"/>
      <c r="BI222" s="51"/>
      <c r="BJ222" s="51">
        <f t="shared" si="433"/>
        <v>538.03640318605869</v>
      </c>
      <c r="BK222" s="51">
        <f t="shared" si="392"/>
        <v>538.03640318605869</v>
      </c>
      <c r="BL222" s="51">
        <f t="shared" si="392"/>
        <v>538.03640318605869</v>
      </c>
      <c r="BM222" s="51">
        <f t="shared" si="392"/>
        <v>538.03640318605869</v>
      </c>
      <c r="BN222" s="51" t="str">
        <f t="shared" si="392"/>
        <v/>
      </c>
      <c r="BO222" s="51" t="str">
        <f t="shared" si="392"/>
        <v/>
      </c>
      <c r="BP222" s="51" t="str">
        <f t="shared" si="392"/>
        <v/>
      </c>
      <c r="BQ222" s="148" t="str">
        <f t="shared" si="392"/>
        <v/>
      </c>
      <c r="BR222" s="170">
        <f t="shared" si="406"/>
        <v>4</v>
      </c>
      <c r="BS222" s="172">
        <f t="shared" si="407"/>
        <v>400.00000000000011</v>
      </c>
      <c r="BT222" s="172" t="str">
        <f t="shared" si="393"/>
        <v>hole</v>
      </c>
      <c r="BU222" s="172">
        <f t="shared" si="393"/>
        <v>241.12594814958817</v>
      </c>
      <c r="BV222" s="172">
        <f t="shared" si="393"/>
        <v>0</v>
      </c>
      <c r="BW222" s="172">
        <f t="shared" si="393"/>
        <v>0</v>
      </c>
      <c r="BX222" s="172">
        <f t="shared" si="393"/>
        <v>0</v>
      </c>
      <c r="BY222" s="173">
        <f t="shared" si="393"/>
        <v>0</v>
      </c>
      <c r="BZ222" s="123" cm="1">
        <f t="array" ref="BZ222">IF(ISEVEN(BR222),SUM(BS222:BY222),SUM(ABS(BS222:BY222)))</f>
        <v>641.12594814958834</v>
      </c>
      <c r="CA222" s="112">
        <f t="shared" si="408"/>
        <v>14304.291433325019</v>
      </c>
      <c r="CB222" s="126">
        <f t="shared" si="409"/>
        <v>-68.093613360133077</v>
      </c>
      <c r="CC222" s="41">
        <f t="shared" si="394"/>
        <v>0</v>
      </c>
      <c r="CD222" s="41">
        <f t="shared" si="394"/>
        <v>434.82696749635545</v>
      </c>
      <c r="CE222" s="41">
        <f t="shared" si="394"/>
        <v>0</v>
      </c>
      <c r="CF222" s="41">
        <f t="shared" si="394"/>
        <v>0</v>
      </c>
      <c r="CG222" s="41">
        <f t="shared" si="394"/>
        <v>0</v>
      </c>
      <c r="CH222" s="112">
        <f t="shared" si="394"/>
        <v>0</v>
      </c>
      <c r="CI222" s="196">
        <f t="shared" si="410"/>
        <v>121.05362401648952</v>
      </c>
      <c r="CJ222" s="2">
        <f t="shared" si="411"/>
        <v>538.03640318605869</v>
      </c>
      <c r="CK222" s="200">
        <f t="shared" ref="CK222" si="506">(CI222-xc)*COS(RADIANS(p)) + (CJ222-yc)*SIN(RADIANS(p))</f>
        <v>373.85371521147925</v>
      </c>
      <c r="CL222" s="201">
        <f t="shared" ref="CL222:CL253" si="507">-(CI222-xc)*SIN(RADIANS(p)) +(CJ222-yc)*COS(RADIANS(p))</f>
        <v>405.42638131168877</v>
      </c>
      <c r="CN222" s="126">
        <f t="shared" ref="CN222:CN253" si="508">+C222-yc</f>
        <v>538.03640318605869</v>
      </c>
      <c r="CO222" s="50">
        <f t="shared" si="415"/>
        <v>4.0041485987807601E-3</v>
      </c>
      <c r="CP222" s="40">
        <f t="shared" si="416"/>
        <v>25.5</v>
      </c>
      <c r="CQ222" s="41">
        <f t="shared" si="417"/>
        <v>364759.43154978799</v>
      </c>
      <c r="CR222" s="41">
        <f t="shared" ref="CR222:CR270" si="509">+CQ222*COS(RADIANS(p))</f>
        <v>315890.93399208749</v>
      </c>
      <c r="CS222" s="41">
        <f t="shared" ref="CS222:CS270" si="510">+CQ222*SIN(RADIANS(p))</f>
        <v>182379.71577489396</v>
      </c>
      <c r="CT222" s="41">
        <f t="shared" si="420"/>
        <v>128070518.25758158</v>
      </c>
      <c r="CU222" s="112">
        <f t="shared" si="421"/>
        <v>68183334.321657732</v>
      </c>
      <c r="CW222" s="21">
        <v>12</v>
      </c>
      <c r="CX222" s="41">
        <v>32</v>
      </c>
      <c r="CY222" s="41">
        <v>-253.39745962155607</v>
      </c>
      <c r="CZ222" s="51">
        <f t="shared" ref="CZ222" si="511">CY222-yc</f>
        <v>-253.39745962155607</v>
      </c>
      <c r="DA222" s="50">
        <f t="shared" si="423"/>
        <v>1.6629644854918827E-3</v>
      </c>
      <c r="DB222" s="40">
        <f t="shared" si="399"/>
        <v>332.59289709837651</v>
      </c>
      <c r="DC222" s="40">
        <f t="shared" si="400"/>
        <v>24.775845019996584</v>
      </c>
      <c r="DD222" s="51">
        <f t="shared" si="401"/>
        <v>307.8170520783799</v>
      </c>
      <c r="DE222" s="39">
        <f t="shared" si="424"/>
        <v>247561.16210153091</v>
      </c>
      <c r="DF222" s="41">
        <v>-680</v>
      </c>
      <c r="DG222" s="51">
        <v>100</v>
      </c>
      <c r="DH222" s="41">
        <f t="shared" ref="DH222:DH239" si="512">+DE222*COS(RADIANS(p))</f>
        <v>214394.2553703232</v>
      </c>
      <c r="DI222" s="41">
        <f t="shared" ref="DI222:DI239" si="513">+DE222*SIN(RADIANS(p))</f>
        <v>123780.58105076544</v>
      </c>
      <c r="DJ222" s="41">
        <f t="shared" si="404"/>
        <v>21439425.537032321</v>
      </c>
      <c r="DK222" s="112">
        <f t="shared" si="405"/>
        <v>-84170795.114520505</v>
      </c>
    </row>
    <row r="223" spans="2:116" x14ac:dyDescent="0.25">
      <c r="B223" s="129">
        <v>13</v>
      </c>
      <c r="C223" s="114">
        <f>+$D$77-(B223-0.5)*$G$203</f>
        <v>515.7251997873974</v>
      </c>
      <c r="D223" s="41">
        <f t="shared" si="427"/>
        <v>-306.73775122461785</v>
      </c>
      <c r="E223" s="41">
        <f t="shared" si="386"/>
        <v>1217.1457803540304</v>
      </c>
      <c r="F223" s="41">
        <f t="shared" si="386"/>
        <v>568.27132085931112</v>
      </c>
      <c r="G223" s="41">
        <f t="shared" si="386"/>
        <v>980.04657950362162</v>
      </c>
      <c r="H223" s="41">
        <f t="shared" si="386"/>
        <v>2093.2622487753824</v>
      </c>
      <c r="I223" s="41">
        <f t="shared" si="386"/>
        <v>-5066.5710770543783</v>
      </c>
      <c r="J223" s="41">
        <f t="shared" si="386"/>
        <v>-1163.7794867095658</v>
      </c>
      <c r="K223" s="121">
        <f t="shared" si="386"/>
        <v>-703.67027790479654</v>
      </c>
      <c r="L223" s="126">
        <f t="shared" si="428"/>
        <v>93.262248775382346</v>
      </c>
      <c r="M223" s="41">
        <f t="shared" si="387"/>
        <v>-1514.9050272148438</v>
      </c>
      <c r="N223" s="41">
        <f t="shared" si="387"/>
        <v>-470.95916368201517</v>
      </c>
      <c r="O223" s="41">
        <f t="shared" si="387"/>
        <v>247.99577193474408</v>
      </c>
      <c r="P223" s="41">
        <f t="shared" si="387"/>
        <v>1693.2622487753822</v>
      </c>
      <c r="Q223" s="41">
        <f t="shared" si="387"/>
        <v>-4246.9558347837183</v>
      </c>
      <c r="R223" s="41">
        <f t="shared" si="387"/>
        <v>-932.83937903371577</v>
      </c>
      <c r="S223" s="112">
        <f t="shared" si="387"/>
        <v>-484.05503563413311</v>
      </c>
      <c r="T223" s="123">
        <f t="shared" si="429"/>
        <v>93.262248775382176</v>
      </c>
      <c r="U223" s="41">
        <f t="shared" si="388"/>
        <v>397.53053808336847</v>
      </c>
      <c r="V223" s="41">
        <f t="shared" si="388"/>
        <v>337.33121318346105</v>
      </c>
      <c r="W223" s="41">
        <f t="shared" si="388"/>
        <v>760.43133723295841</v>
      </c>
      <c r="X223" s="41">
        <f t="shared" si="388"/>
        <v>1693.2622487753827</v>
      </c>
      <c r="Y223" s="41">
        <f t="shared" si="388"/>
        <v>-2334.5202694855057</v>
      </c>
      <c r="Z223" s="41">
        <f t="shared" si="388"/>
        <v>-124.54900216823965</v>
      </c>
      <c r="AA223" s="41">
        <f t="shared" si="388"/>
        <v>28.380529664080989</v>
      </c>
      <c r="AB223" s="53"/>
      <c r="AC223" s="126">
        <f t="shared" si="430"/>
        <v>-306.73775122461785</v>
      </c>
      <c r="AD223" s="41" t="str">
        <f t="shared" si="389"/>
        <v/>
      </c>
      <c r="AE223" s="41">
        <f t="shared" si="389"/>
        <v>568.27132085931112</v>
      </c>
      <c r="AF223" s="41" t="str">
        <f t="shared" si="389"/>
        <v/>
      </c>
      <c r="AG223" s="41" t="str">
        <f t="shared" si="389"/>
        <v/>
      </c>
      <c r="AH223" s="41" t="str">
        <f t="shared" si="389"/>
        <v/>
      </c>
      <c r="AI223" s="41" t="str">
        <f t="shared" si="389"/>
        <v/>
      </c>
      <c r="AJ223" s="112" t="str">
        <f t="shared" si="389"/>
        <v/>
      </c>
      <c r="AK223" s="126" t="str">
        <f t="shared" si="431"/>
        <v/>
      </c>
      <c r="AL223" s="41" t="str">
        <f t="shared" si="390"/>
        <v/>
      </c>
      <c r="AM223" s="41" t="str">
        <f t="shared" si="390"/>
        <v/>
      </c>
      <c r="AN223" s="41" t="str">
        <f t="shared" si="390"/>
        <v/>
      </c>
      <c r="AO223" s="41" t="str">
        <f t="shared" si="390"/>
        <v/>
      </c>
      <c r="AP223" s="41" t="str">
        <f t="shared" si="390"/>
        <v/>
      </c>
      <c r="AQ223" s="41" t="str">
        <f t="shared" si="390"/>
        <v/>
      </c>
      <c r="AR223" s="112" t="str">
        <f t="shared" si="390"/>
        <v/>
      </c>
      <c r="AS223" s="123">
        <f t="shared" si="432"/>
        <v>93.262248775382176</v>
      </c>
      <c r="AT223" s="41" t="str">
        <f t="shared" si="391"/>
        <v/>
      </c>
      <c r="AU223" s="41">
        <f t="shared" si="391"/>
        <v>337.33121318346105</v>
      </c>
      <c r="AV223" s="41" t="str">
        <f t="shared" si="391"/>
        <v/>
      </c>
      <c r="AW223" s="41" t="str">
        <f t="shared" si="391"/>
        <v/>
      </c>
      <c r="AX223" s="41" t="str">
        <f t="shared" si="391"/>
        <v/>
      </c>
      <c r="AY223" s="41" t="str">
        <f t="shared" si="391"/>
        <v/>
      </c>
      <c r="AZ223" s="41" t="str">
        <f t="shared" si="391"/>
        <v/>
      </c>
      <c r="BA223" s="53"/>
      <c r="BB223" s="147" cm="1">
        <f t="array" ref="BB223:BE223">IFERROR(_xlfn._xlws.SORT(_xlfn.UNIQUE(_xlfn._xlws.FILTER($AC223:$AZ223,ISNUMBER($AC223:$AZ223)),TRUE),,,TRUE),"")</f>
        <v>-306.73775122461785</v>
      </c>
      <c r="BC223" s="51">
        <v>93.262248775382176</v>
      </c>
      <c r="BD223" s="51">
        <v>337.33121318346105</v>
      </c>
      <c r="BE223" s="51">
        <v>568.27132085931112</v>
      </c>
      <c r="BF223" s="51"/>
      <c r="BG223" s="51"/>
      <c r="BH223" s="51"/>
      <c r="BI223" s="51"/>
      <c r="BJ223" s="51">
        <f t="shared" si="433"/>
        <v>515.7251997873974</v>
      </c>
      <c r="BK223" s="51">
        <f t="shared" si="392"/>
        <v>515.7251997873974</v>
      </c>
      <c r="BL223" s="51">
        <f t="shared" si="392"/>
        <v>515.7251997873974</v>
      </c>
      <c r="BM223" s="51">
        <f t="shared" si="392"/>
        <v>515.7251997873974</v>
      </c>
      <c r="BN223" s="51" t="str">
        <f t="shared" si="392"/>
        <v/>
      </c>
      <c r="BO223" s="51" t="str">
        <f t="shared" si="392"/>
        <v/>
      </c>
      <c r="BP223" s="51" t="str">
        <f t="shared" si="392"/>
        <v/>
      </c>
      <c r="BQ223" s="148" t="str">
        <f t="shared" si="392"/>
        <v/>
      </c>
      <c r="BR223" s="170">
        <f t="shared" si="406"/>
        <v>4</v>
      </c>
      <c r="BS223" s="172">
        <f t="shared" si="407"/>
        <v>400</v>
      </c>
      <c r="BT223" s="172" t="str">
        <f t="shared" si="393"/>
        <v>hole</v>
      </c>
      <c r="BU223" s="172">
        <f t="shared" si="393"/>
        <v>230.94010767585007</v>
      </c>
      <c r="BV223" s="172">
        <f t="shared" si="393"/>
        <v>0</v>
      </c>
      <c r="BW223" s="172">
        <f t="shared" si="393"/>
        <v>0</v>
      </c>
      <c r="BX223" s="172">
        <f t="shared" si="393"/>
        <v>0</v>
      </c>
      <c r="BY223" s="173">
        <f t="shared" si="393"/>
        <v>0</v>
      </c>
      <c r="BZ223" s="123" cm="1">
        <f t="array" ref="BZ223">IF(ISEVEN(BR223),SUM(BS223:BY223),SUM(ABS(BS223:BY223)))</f>
        <v>630.94010767585007</v>
      </c>
      <c r="CA223" s="112">
        <f t="shared" si="408"/>
        <v>14077.03307472913</v>
      </c>
      <c r="CB223" s="126">
        <f t="shared" si="409"/>
        <v>-106.73775122461785</v>
      </c>
      <c r="CC223" s="41">
        <f t="shared" si="394"/>
        <v>0</v>
      </c>
      <c r="CD223" s="41">
        <f t="shared" si="394"/>
        <v>452.80126702138608</v>
      </c>
      <c r="CE223" s="41">
        <f t="shared" si="394"/>
        <v>0</v>
      </c>
      <c r="CF223" s="41">
        <f t="shared" si="394"/>
        <v>0</v>
      </c>
      <c r="CG223" s="41">
        <f t="shared" si="394"/>
        <v>0</v>
      </c>
      <c r="CH223" s="112">
        <f t="shared" si="394"/>
        <v>0</v>
      </c>
      <c r="CI223" s="196">
        <f t="shared" si="410"/>
        <v>98.067743862023988</v>
      </c>
      <c r="CJ223" s="2">
        <f t="shared" si="411"/>
        <v>515.7251997873974</v>
      </c>
      <c r="CK223" s="200">
        <f t="shared" ref="CK223" si="514">(CI223-xc)*COS(RADIANS(p)) + (CJ223-yc)*SIN(RADIANS(p))</f>
        <v>342.79175737003686</v>
      </c>
      <c r="CL223" s="201">
        <f t="shared" ref="CL223:CL254" si="515">-(CI223-xc)*SIN(RADIANS(p)) +(CJ223-yc)*COS(RADIANS(p))</f>
        <v>397.59725245667914</v>
      </c>
      <c r="CN223" s="126">
        <f t="shared" ref="CN223:CN254" si="516">+C223-yc</f>
        <v>515.7251997873974</v>
      </c>
      <c r="CO223" s="50">
        <f t="shared" si="415"/>
        <v>3.93814859878076E-3</v>
      </c>
      <c r="CP223" s="40">
        <f t="shared" si="416"/>
        <v>25.5</v>
      </c>
      <c r="CQ223" s="41">
        <f t="shared" si="417"/>
        <v>358964.34340559284</v>
      </c>
      <c r="CR223" s="41">
        <f t="shared" ref="CR223:CR271" si="517">+CQ223*COS(RADIANS(p))</f>
        <v>310872.24044204445</v>
      </c>
      <c r="CS223" s="41">
        <f t="shared" ref="CS223:CS271" si="518">+CQ223*SIN(RADIANS(p))</f>
        <v>179482.17170279639</v>
      </c>
      <c r="CT223" s="41">
        <f t="shared" si="420"/>
        <v>123601948.664809</v>
      </c>
      <c r="CU223" s="112">
        <f t="shared" si="421"/>
        <v>61525009.054592274</v>
      </c>
      <c r="CW223" s="21">
        <v>13</v>
      </c>
      <c r="CX223" s="41">
        <v>32</v>
      </c>
      <c r="CY223" s="41">
        <v>-426.60254037844379</v>
      </c>
      <c r="CZ223" s="51">
        <f t="shared" ref="CZ223" si="519">CY223-yc</f>
        <v>-426.60254037844379</v>
      </c>
      <c r="DA223" s="50">
        <f t="shared" si="423"/>
        <v>1.1505969934434476E-3</v>
      </c>
      <c r="DB223" s="40">
        <f t="shared" si="399"/>
        <v>230.1193986886895</v>
      </c>
      <c r="DC223" s="40">
        <f t="shared" si="400"/>
        <v>20.900530144385893</v>
      </c>
      <c r="DD223" s="51">
        <f t="shared" si="401"/>
        <v>209.2188685443036</v>
      </c>
      <c r="DE223" s="39">
        <f t="shared" si="424"/>
        <v>168263.79786525512</v>
      </c>
      <c r="DF223" s="41">
        <v>-680</v>
      </c>
      <c r="DG223" s="51">
        <v>-100</v>
      </c>
      <c r="DH223" s="41">
        <f t="shared" ref="DH223:DH240" si="520">+DE223*COS(RADIANS(p))</f>
        <v>145720.72348856073</v>
      </c>
      <c r="DI223" s="41">
        <f t="shared" ref="DI223:DI240" si="521">+DE223*SIN(RADIANS(p))</f>
        <v>84131.898932627548</v>
      </c>
      <c r="DJ223" s="41">
        <f t="shared" si="404"/>
        <v>-14572072.348856073</v>
      </c>
      <c r="DK223" s="112">
        <f t="shared" si="405"/>
        <v>-57209691.27418673</v>
      </c>
    </row>
    <row r="224" spans="2:116" x14ac:dyDescent="0.25">
      <c r="B224" s="129">
        <v>14</v>
      </c>
      <c r="C224" s="114">
        <f>+$D$77-(B224-0.5)*$G$203</f>
        <v>493.41399638873617</v>
      </c>
      <c r="D224" s="41">
        <f t="shared" si="427"/>
        <v>-345.38188908910251</v>
      </c>
      <c r="E224" s="41">
        <f t="shared" si="386"/>
        <v>1300.4123250158375</v>
      </c>
      <c r="F224" s="41">
        <f t="shared" si="386"/>
        <v>581.15270014747273</v>
      </c>
      <c r="G224" s="41">
        <f t="shared" si="386"/>
        <v>974.06831057078364</v>
      </c>
      <c r="H224" s="41">
        <f t="shared" si="386"/>
        <v>2054.6181109108979</v>
      </c>
      <c r="I224" s="41">
        <f t="shared" si="386"/>
        <v>-4983.3045323925717</v>
      </c>
      <c r="J224" s="41">
        <f t="shared" si="386"/>
        <v>-1150.8981074214043</v>
      </c>
      <c r="K224" s="121">
        <f t="shared" si="386"/>
        <v>-709.64854683763429</v>
      </c>
      <c r="L224" s="126">
        <f t="shared" si="428"/>
        <v>54.618110910897684</v>
      </c>
      <c r="M224" s="41">
        <f t="shared" si="387"/>
        <v>-1431.6384825530365</v>
      </c>
      <c r="N224" s="41">
        <f t="shared" si="387"/>
        <v>-458.07778439385362</v>
      </c>
      <c r="O224" s="41">
        <f t="shared" si="387"/>
        <v>242.01750300190633</v>
      </c>
      <c r="P224" s="41">
        <f t="shared" si="387"/>
        <v>1654.6181109108975</v>
      </c>
      <c r="Q224" s="41">
        <f t="shared" si="387"/>
        <v>-4163.6892901219107</v>
      </c>
      <c r="R224" s="41">
        <f t="shared" si="387"/>
        <v>-919.95799974555428</v>
      </c>
      <c r="S224" s="112">
        <f t="shared" si="387"/>
        <v>-490.03330456697086</v>
      </c>
      <c r="T224" s="123">
        <f t="shared" si="429"/>
        <v>54.618110910897521</v>
      </c>
      <c r="U224" s="41">
        <f t="shared" si="388"/>
        <v>480.7970827451756</v>
      </c>
      <c r="V224" s="41">
        <f t="shared" si="388"/>
        <v>350.2125924716226</v>
      </c>
      <c r="W224" s="41">
        <f t="shared" si="388"/>
        <v>754.45306830012066</v>
      </c>
      <c r="X224" s="41">
        <f t="shared" si="388"/>
        <v>1654.6181109108982</v>
      </c>
      <c r="Y224" s="41">
        <f t="shared" si="388"/>
        <v>-2251.2537248236981</v>
      </c>
      <c r="Z224" s="41">
        <f t="shared" si="388"/>
        <v>-111.66762288007807</v>
      </c>
      <c r="AA224" s="41">
        <f t="shared" si="388"/>
        <v>22.402260731243199</v>
      </c>
      <c r="AB224" s="53"/>
      <c r="AC224" s="126">
        <f t="shared" si="430"/>
        <v>-345.38188908910251</v>
      </c>
      <c r="AD224" s="41" t="str">
        <f t="shared" si="389"/>
        <v/>
      </c>
      <c r="AE224" s="41">
        <f t="shared" si="389"/>
        <v>581.15270014747273</v>
      </c>
      <c r="AF224" s="41" t="str">
        <f t="shared" si="389"/>
        <v/>
      </c>
      <c r="AG224" s="41" t="str">
        <f t="shared" si="389"/>
        <v/>
      </c>
      <c r="AH224" s="41" t="str">
        <f t="shared" si="389"/>
        <v/>
      </c>
      <c r="AI224" s="41" t="str">
        <f t="shared" si="389"/>
        <v/>
      </c>
      <c r="AJ224" s="112" t="str">
        <f t="shared" si="389"/>
        <v/>
      </c>
      <c r="AK224" s="126" t="str">
        <f t="shared" si="431"/>
        <v/>
      </c>
      <c r="AL224" s="41" t="str">
        <f t="shared" si="390"/>
        <v/>
      </c>
      <c r="AM224" s="41" t="str">
        <f t="shared" si="390"/>
        <v/>
      </c>
      <c r="AN224" s="41" t="str">
        <f t="shared" si="390"/>
        <v/>
      </c>
      <c r="AO224" s="41" t="str">
        <f t="shared" si="390"/>
        <v/>
      </c>
      <c r="AP224" s="41" t="str">
        <f t="shared" si="390"/>
        <v/>
      </c>
      <c r="AQ224" s="41" t="str">
        <f t="shared" si="390"/>
        <v/>
      </c>
      <c r="AR224" s="112" t="str">
        <f t="shared" si="390"/>
        <v/>
      </c>
      <c r="AS224" s="123">
        <f t="shared" si="432"/>
        <v>54.618110910897521</v>
      </c>
      <c r="AT224" s="41" t="str">
        <f t="shared" si="391"/>
        <v/>
      </c>
      <c r="AU224" s="41">
        <f t="shared" si="391"/>
        <v>350.2125924716226</v>
      </c>
      <c r="AV224" s="41" t="str">
        <f t="shared" si="391"/>
        <v/>
      </c>
      <c r="AW224" s="41" t="str">
        <f t="shared" si="391"/>
        <v/>
      </c>
      <c r="AX224" s="41" t="str">
        <f t="shared" si="391"/>
        <v/>
      </c>
      <c r="AY224" s="41" t="str">
        <f t="shared" si="391"/>
        <v/>
      </c>
      <c r="AZ224" s="41" t="str">
        <f t="shared" si="391"/>
        <v/>
      </c>
      <c r="BA224" s="53"/>
      <c r="BB224" s="147" cm="1">
        <f t="array" ref="BB224:BE224">IFERROR(_xlfn._xlws.SORT(_xlfn.UNIQUE(_xlfn._xlws.FILTER($AC224:$AZ224,ISNUMBER($AC224:$AZ224)),TRUE),,,TRUE),"")</f>
        <v>-345.38188908910251</v>
      </c>
      <c r="BC224" s="51">
        <v>54.618110910897521</v>
      </c>
      <c r="BD224" s="51">
        <v>350.2125924716226</v>
      </c>
      <c r="BE224" s="51">
        <v>581.15270014747273</v>
      </c>
      <c r="BF224" s="51"/>
      <c r="BG224" s="51"/>
      <c r="BH224" s="51"/>
      <c r="BI224" s="51"/>
      <c r="BJ224" s="51">
        <f t="shared" si="433"/>
        <v>493.41399638873617</v>
      </c>
      <c r="BK224" s="51">
        <f t="shared" si="392"/>
        <v>493.41399638873617</v>
      </c>
      <c r="BL224" s="51">
        <f t="shared" si="392"/>
        <v>493.41399638873617</v>
      </c>
      <c r="BM224" s="51">
        <f t="shared" si="392"/>
        <v>493.41399638873617</v>
      </c>
      <c r="BN224" s="51" t="str">
        <f t="shared" si="392"/>
        <v/>
      </c>
      <c r="BO224" s="51" t="str">
        <f t="shared" si="392"/>
        <v/>
      </c>
      <c r="BP224" s="51" t="str">
        <f t="shared" si="392"/>
        <v/>
      </c>
      <c r="BQ224" s="148" t="str">
        <f t="shared" si="392"/>
        <v/>
      </c>
      <c r="BR224" s="170">
        <f t="shared" si="406"/>
        <v>4</v>
      </c>
      <c r="BS224" s="172">
        <f t="shared" si="407"/>
        <v>400.00000000000006</v>
      </c>
      <c r="BT224" s="172" t="str">
        <f t="shared" si="393"/>
        <v>hole</v>
      </c>
      <c r="BU224" s="172">
        <f t="shared" si="393"/>
        <v>230.94010767585013</v>
      </c>
      <c r="BV224" s="172">
        <f t="shared" si="393"/>
        <v>0</v>
      </c>
      <c r="BW224" s="172">
        <f t="shared" si="393"/>
        <v>0</v>
      </c>
      <c r="BX224" s="172">
        <f t="shared" si="393"/>
        <v>0</v>
      </c>
      <c r="BY224" s="173">
        <f t="shared" si="393"/>
        <v>0</v>
      </c>
      <c r="BZ224" s="123" cm="1">
        <f t="array" ref="BZ224">IF(ISEVEN(BR224),SUM(BS224:BY224),SUM(ABS(BS224:BY224)))</f>
        <v>630.94010767585019</v>
      </c>
      <c r="CA224" s="112">
        <f t="shared" si="408"/>
        <v>14077.033074729132</v>
      </c>
      <c r="CB224" s="126">
        <f t="shared" si="409"/>
        <v>-145.38188908910249</v>
      </c>
      <c r="CC224" s="41">
        <f t="shared" si="394"/>
        <v>0</v>
      </c>
      <c r="CD224" s="41">
        <f t="shared" si="394"/>
        <v>465.68264630954764</v>
      </c>
      <c r="CE224" s="41">
        <f t="shared" si="394"/>
        <v>0</v>
      </c>
      <c r="CF224" s="41">
        <f t="shared" si="394"/>
        <v>0</v>
      </c>
      <c r="CG224" s="41">
        <f t="shared" si="394"/>
        <v>0</v>
      </c>
      <c r="CH224" s="112">
        <f t="shared" si="394"/>
        <v>0</v>
      </c>
      <c r="CI224" s="196">
        <f t="shared" si="410"/>
        <v>78.283254218538701</v>
      </c>
      <c r="CJ224" s="2">
        <f t="shared" si="411"/>
        <v>493.41399638873617</v>
      </c>
      <c r="CK224" s="200">
        <f t="shared" ref="CK224" si="522">(CI224-xc)*COS(RADIANS(p)) + (CJ224-yc)*SIN(RADIANS(p))</f>
        <v>314.50228503853788</v>
      </c>
      <c r="CL224" s="201">
        <f t="shared" ref="CL224:CL255" si="523">-(CI224-xc)*SIN(RADIANS(p)) +(CJ224-yc)*COS(RADIANS(p))</f>
        <v>388.16742834617946</v>
      </c>
      <c r="CN224" s="126">
        <f t="shared" ref="CN224:CN255" si="524">+C224-yc</f>
        <v>493.41399638873617</v>
      </c>
      <c r="CO224" s="50">
        <f t="shared" si="415"/>
        <v>3.8721485987807604E-3</v>
      </c>
      <c r="CP224" s="40">
        <f t="shared" si="416"/>
        <v>25.5</v>
      </c>
      <c r="CQ224" s="41">
        <f t="shared" si="417"/>
        <v>358964.34340559284</v>
      </c>
      <c r="CR224" s="41">
        <f t="shared" ref="CR224:CR272" si="525">+CQ224*COS(RADIANS(p))</f>
        <v>310872.24044204445</v>
      </c>
      <c r="CS224" s="41">
        <f t="shared" ref="CS224:CS272" si="526">+CQ224*SIN(RADIANS(p))</f>
        <v>179482.17170279639</v>
      </c>
      <c r="CT224" s="41">
        <f t="shared" si="420"/>
        <v>120670478.11660357</v>
      </c>
      <c r="CU224" s="112">
        <f t="shared" si="421"/>
        <v>56447553.124208666</v>
      </c>
      <c r="CW224" s="21">
        <v>14</v>
      </c>
      <c r="CX224" s="41">
        <v>32</v>
      </c>
      <c r="CY224" s="41">
        <v>-599.8076211353316</v>
      </c>
      <c r="CZ224" s="51">
        <f t="shared" ref="CZ224" si="527">CY224-yc</f>
        <v>-599.8076211353316</v>
      </c>
      <c r="DA224" s="50">
        <f t="shared" si="423"/>
        <v>6.3822950139501245E-4</v>
      </c>
      <c r="DB224" s="40">
        <f t="shared" si="399"/>
        <v>127.64590027900249</v>
      </c>
      <c r="DC224" s="40">
        <f t="shared" si="400"/>
        <v>13.678079570698165</v>
      </c>
      <c r="DD224" s="51">
        <f t="shared" si="401"/>
        <v>113.96782070830433</v>
      </c>
      <c r="DE224" s="39">
        <f t="shared" si="424"/>
        <v>91658.359880408985</v>
      </c>
      <c r="DF224" s="41">
        <v>-680</v>
      </c>
      <c r="DG224" s="51">
        <v>-300</v>
      </c>
      <c r="DH224" s="41">
        <f t="shared" ref="DH224:DH241" si="528">+DE224*COS(RADIANS(p))</f>
        <v>79378.468125650586</v>
      </c>
      <c r="DI224" s="41">
        <f t="shared" ref="DI224:DI241" si="529">+DE224*SIN(RADIANS(p))</f>
        <v>45829.179940204485</v>
      </c>
      <c r="DJ224" s="41">
        <f t="shared" si="404"/>
        <v>-23813540.437695175</v>
      </c>
      <c r="DK224" s="112">
        <f t="shared" si="405"/>
        <v>-31163842.359339051</v>
      </c>
    </row>
    <row r="225" spans="2:115" x14ac:dyDescent="0.25">
      <c r="B225" s="129">
        <v>15</v>
      </c>
      <c r="C225" s="114">
        <f>+$D$77-(B225-0.5)*$G$203</f>
        <v>471.10279299007487</v>
      </c>
      <c r="D225" s="41">
        <f t="shared" si="427"/>
        <v>-384.02602695358729</v>
      </c>
      <c r="E225" s="41">
        <f t="shared" si="386"/>
        <v>1383.6788696776446</v>
      </c>
      <c r="F225" s="41">
        <f t="shared" si="386"/>
        <v>594.03407943563423</v>
      </c>
      <c r="G225" s="41">
        <f t="shared" si="386"/>
        <v>968.09004163794577</v>
      </c>
      <c r="H225" s="41">
        <f t="shared" si="386"/>
        <v>2015.9739730464134</v>
      </c>
      <c r="I225" s="41">
        <f t="shared" si="386"/>
        <v>-4900.0379877307651</v>
      </c>
      <c r="J225" s="41">
        <f t="shared" si="386"/>
        <v>-1138.0167281332429</v>
      </c>
      <c r="K225" s="121">
        <f t="shared" si="386"/>
        <v>-715.62681577047215</v>
      </c>
      <c r="L225" s="126">
        <f t="shared" si="428"/>
        <v>15.973973046412871</v>
      </c>
      <c r="M225" s="41">
        <f t="shared" si="387"/>
        <v>-1348.3719378912294</v>
      </c>
      <c r="N225" s="41">
        <f t="shared" si="387"/>
        <v>-445.19640510569201</v>
      </c>
      <c r="O225" s="41">
        <f t="shared" si="387"/>
        <v>236.0392340690685</v>
      </c>
      <c r="P225" s="41">
        <f t="shared" si="387"/>
        <v>1615.9739730464125</v>
      </c>
      <c r="Q225" s="41">
        <f t="shared" si="387"/>
        <v>-4080.4227454601046</v>
      </c>
      <c r="R225" s="41">
        <f t="shared" si="387"/>
        <v>-907.07662045739266</v>
      </c>
      <c r="S225" s="112">
        <f t="shared" si="387"/>
        <v>-496.01157349980861</v>
      </c>
      <c r="T225" s="123">
        <f t="shared" si="429"/>
        <v>15.97397304641272</v>
      </c>
      <c r="U225" s="41">
        <f t="shared" si="388"/>
        <v>564.06362740698273</v>
      </c>
      <c r="V225" s="41">
        <f t="shared" si="388"/>
        <v>363.09397175978415</v>
      </c>
      <c r="W225" s="41">
        <f t="shared" si="388"/>
        <v>748.47479936728291</v>
      </c>
      <c r="X225" s="41">
        <f t="shared" si="388"/>
        <v>1615.9739730464132</v>
      </c>
      <c r="Y225" s="41">
        <f t="shared" si="388"/>
        <v>-2167.9871801618915</v>
      </c>
      <c r="Z225" s="41">
        <f t="shared" si="388"/>
        <v>-98.786243591916502</v>
      </c>
      <c r="AA225" s="41">
        <f t="shared" si="388"/>
        <v>16.423991798405382</v>
      </c>
      <c r="AB225" s="53"/>
      <c r="AC225" s="126">
        <f t="shared" si="430"/>
        <v>-384.02602695358729</v>
      </c>
      <c r="AD225" s="41" t="str">
        <f t="shared" si="389"/>
        <v/>
      </c>
      <c r="AE225" s="41">
        <f t="shared" si="389"/>
        <v>594.03407943563423</v>
      </c>
      <c r="AF225" s="41" t="str">
        <f t="shared" si="389"/>
        <v/>
      </c>
      <c r="AG225" s="41" t="str">
        <f t="shared" si="389"/>
        <v/>
      </c>
      <c r="AH225" s="41" t="str">
        <f t="shared" si="389"/>
        <v/>
      </c>
      <c r="AI225" s="41" t="str">
        <f t="shared" si="389"/>
        <v/>
      </c>
      <c r="AJ225" s="112" t="str">
        <f t="shared" si="389"/>
        <v/>
      </c>
      <c r="AK225" s="126" t="str">
        <f t="shared" si="431"/>
        <v/>
      </c>
      <c r="AL225" s="41" t="str">
        <f t="shared" si="390"/>
        <v/>
      </c>
      <c r="AM225" s="41" t="str">
        <f t="shared" si="390"/>
        <v/>
      </c>
      <c r="AN225" s="41" t="str">
        <f t="shared" si="390"/>
        <v/>
      </c>
      <c r="AO225" s="41" t="str">
        <f t="shared" si="390"/>
        <v/>
      </c>
      <c r="AP225" s="41" t="str">
        <f t="shared" si="390"/>
        <v/>
      </c>
      <c r="AQ225" s="41" t="str">
        <f t="shared" si="390"/>
        <v/>
      </c>
      <c r="AR225" s="112" t="str">
        <f t="shared" si="390"/>
        <v/>
      </c>
      <c r="AS225" s="123" t="str">
        <f t="shared" si="432"/>
        <v/>
      </c>
      <c r="AT225" s="41" t="str">
        <f t="shared" si="391"/>
        <v/>
      </c>
      <c r="AU225" s="41">
        <f t="shared" si="391"/>
        <v>363.09397175978415</v>
      </c>
      <c r="AV225" s="41" t="str">
        <f t="shared" si="391"/>
        <v/>
      </c>
      <c r="AW225" s="41" t="str">
        <f t="shared" si="391"/>
        <v/>
      </c>
      <c r="AX225" s="41" t="str">
        <f t="shared" si="391"/>
        <v/>
      </c>
      <c r="AY225" s="41" t="str">
        <f t="shared" si="391"/>
        <v/>
      </c>
      <c r="AZ225" s="41">
        <f t="shared" si="391"/>
        <v>16.423991798405382</v>
      </c>
      <c r="BA225" s="53"/>
      <c r="BB225" s="147" cm="1">
        <f t="array" ref="BB225:BE225">IFERROR(_xlfn._xlws.SORT(_xlfn.UNIQUE(_xlfn._xlws.FILTER($AC225:$AZ225,ISNUMBER($AC225:$AZ225)),TRUE),,,TRUE),"")</f>
        <v>-384.02602695358729</v>
      </c>
      <c r="BC225" s="51">
        <v>16.423991798405382</v>
      </c>
      <c r="BD225" s="51">
        <v>363.09397175978415</v>
      </c>
      <c r="BE225" s="51">
        <v>594.03407943563423</v>
      </c>
      <c r="BF225" s="51"/>
      <c r="BG225" s="51"/>
      <c r="BH225" s="51"/>
      <c r="BI225" s="51"/>
      <c r="BJ225" s="51">
        <f t="shared" si="433"/>
        <v>471.10279299007487</v>
      </c>
      <c r="BK225" s="51">
        <f t="shared" si="392"/>
        <v>471.10279299007487</v>
      </c>
      <c r="BL225" s="51">
        <f t="shared" si="392"/>
        <v>471.10279299007487</v>
      </c>
      <c r="BM225" s="51">
        <f t="shared" si="392"/>
        <v>471.10279299007487</v>
      </c>
      <c r="BN225" s="51" t="str">
        <f t="shared" si="392"/>
        <v/>
      </c>
      <c r="BO225" s="51" t="str">
        <f t="shared" si="392"/>
        <v/>
      </c>
      <c r="BP225" s="51" t="str">
        <f t="shared" si="392"/>
        <v/>
      </c>
      <c r="BQ225" s="148" t="str">
        <f t="shared" si="392"/>
        <v/>
      </c>
      <c r="BR225" s="170">
        <f t="shared" si="406"/>
        <v>4</v>
      </c>
      <c r="BS225" s="172">
        <f t="shared" si="407"/>
        <v>400.45001875199267</v>
      </c>
      <c r="BT225" s="172" t="str">
        <f t="shared" si="393"/>
        <v>hole</v>
      </c>
      <c r="BU225" s="172">
        <f t="shared" si="393"/>
        <v>230.94010767585007</v>
      </c>
      <c r="BV225" s="172">
        <f t="shared" si="393"/>
        <v>0</v>
      </c>
      <c r="BW225" s="172">
        <f t="shared" si="393"/>
        <v>0</v>
      </c>
      <c r="BX225" s="172">
        <f t="shared" si="393"/>
        <v>0</v>
      </c>
      <c r="BY225" s="173">
        <f t="shared" si="393"/>
        <v>0</v>
      </c>
      <c r="BZ225" s="123" cm="1">
        <f t="array" ref="BZ225">IF(ISEVEN(BR225),SUM(BS225:BY225),SUM(ABS(BS225:BY225)))</f>
        <v>631.39012642784269</v>
      </c>
      <c r="CA225" s="112">
        <f t="shared" si="408"/>
        <v>14087.073534638048</v>
      </c>
      <c r="CB225" s="126">
        <f t="shared" si="409"/>
        <v>-183.80101757759095</v>
      </c>
      <c r="CC225" s="41">
        <f t="shared" si="394"/>
        <v>0</v>
      </c>
      <c r="CD225" s="41">
        <f t="shared" si="394"/>
        <v>478.56402559770919</v>
      </c>
      <c r="CE225" s="41">
        <f t="shared" si="394"/>
        <v>0</v>
      </c>
      <c r="CF225" s="41">
        <f t="shared" si="394"/>
        <v>0</v>
      </c>
      <c r="CG225" s="41">
        <f t="shared" si="394"/>
        <v>0</v>
      </c>
      <c r="CH225" s="112">
        <f t="shared" si="394"/>
        <v>0</v>
      </c>
      <c r="CI225" s="196">
        <f t="shared" si="410"/>
        <v>58.468615710861179</v>
      </c>
      <c r="CJ225" s="2">
        <f t="shared" si="411"/>
        <v>471.10279299007487</v>
      </c>
      <c r="CK225" s="200">
        <f t="shared" ref="CK225" si="530">(CI225-xc)*COS(RADIANS(p)) + (CJ225-yc)*SIN(RADIANS(p))</f>
        <v>286.18670302475311</v>
      </c>
      <c r="CL225" s="201">
        <f t="shared" ref="CL225:CL256" si="531">-(CI225-xc)*SIN(RADIANS(p)) +(CJ225-yc)*COS(RADIANS(p))</f>
        <v>378.75267866777585</v>
      </c>
      <c r="CN225" s="126">
        <f t="shared" ref="CN225:CN256" si="532">+C225-yc</f>
        <v>471.10279299007487</v>
      </c>
      <c r="CO225" s="50">
        <f t="shared" si="415"/>
        <v>3.8061485987807607E-3</v>
      </c>
      <c r="CP225" s="40">
        <f t="shared" si="416"/>
        <v>25.5</v>
      </c>
      <c r="CQ225" s="41">
        <f t="shared" si="417"/>
        <v>359220.37513327022</v>
      </c>
      <c r="CR225" s="41">
        <f t="shared" ref="CR225:CR273" si="533">+CQ225*COS(RADIANS(p))</f>
        <v>311093.97042238788</v>
      </c>
      <c r="CS225" s="41">
        <f t="shared" ref="CS225:CS273" si="534">+CQ225*SIN(RADIANS(p))</f>
        <v>179610.18756663508</v>
      </c>
      <c r="CT225" s="41">
        <f t="shared" si="420"/>
        <v>117827674.61487325</v>
      </c>
      <c r="CU225" s="112">
        <f t="shared" si="421"/>
        <v>51402047.409352802</v>
      </c>
      <c r="CW225" s="21">
        <v>15</v>
      </c>
      <c r="CX225" s="41">
        <v>32</v>
      </c>
      <c r="CY225" s="41">
        <v>599.8076211353316</v>
      </c>
      <c r="CZ225" s="51">
        <f t="shared" ref="CZ225" si="535">CY225-yc</f>
        <v>599.8076211353316</v>
      </c>
      <c r="DA225" s="50">
        <f t="shared" si="423"/>
        <v>4.1868774418559237E-3</v>
      </c>
      <c r="DB225" s="40">
        <f t="shared" si="399"/>
        <v>837.3754883711847</v>
      </c>
      <c r="DC225" s="40">
        <f t="shared" si="400"/>
        <v>25.5</v>
      </c>
      <c r="DD225" s="51">
        <f t="shared" si="401"/>
        <v>374.5</v>
      </c>
      <c r="DE225" s="39">
        <f t="shared" si="424"/>
        <v>301190.77088496066</v>
      </c>
      <c r="DF225" s="41">
        <v>680</v>
      </c>
      <c r="DG225" s="51">
        <v>300</v>
      </c>
      <c r="DH225" s="41">
        <f t="shared" ref="DH225:DH242" si="536">+DE225*COS(RADIANS(p))</f>
        <v>260838.85897179443</v>
      </c>
      <c r="DI225" s="41">
        <f t="shared" ref="DI225:DI242" si="537">+DE225*SIN(RADIANS(p))</f>
        <v>150595.3854424803</v>
      </c>
      <c r="DJ225" s="41">
        <f t="shared" si="404"/>
        <v>78251657.691538334</v>
      </c>
      <c r="DK225" s="112">
        <f t="shared" si="405"/>
        <v>102404862.1008866</v>
      </c>
    </row>
    <row r="226" spans="2:115" x14ac:dyDescent="0.25">
      <c r="B226" s="129">
        <v>16</v>
      </c>
      <c r="C226" s="114">
        <f>+$D$77-(B226-0.5)*$G$203</f>
        <v>448.79158959141364</v>
      </c>
      <c r="D226" s="41">
        <f t="shared" si="427"/>
        <v>-422.67016481807201</v>
      </c>
      <c r="E226" s="41">
        <f t="shared" si="386"/>
        <v>1466.9454143394516</v>
      </c>
      <c r="F226" s="41">
        <f t="shared" si="386"/>
        <v>606.91545872379584</v>
      </c>
      <c r="G226" s="41">
        <f t="shared" si="386"/>
        <v>962.11177270510802</v>
      </c>
      <c r="H226" s="41">
        <f t="shared" si="386"/>
        <v>1977.3298351819285</v>
      </c>
      <c r="I226" s="41">
        <f t="shared" si="386"/>
        <v>-4816.7714430689575</v>
      </c>
      <c r="J226" s="41">
        <f t="shared" si="386"/>
        <v>-1125.1353488450811</v>
      </c>
      <c r="K226" s="121">
        <f t="shared" si="386"/>
        <v>-721.6050847033099</v>
      </c>
      <c r="L226" s="126">
        <f t="shared" si="428"/>
        <v>-22.670164818071797</v>
      </c>
      <c r="M226" s="41">
        <f t="shared" si="387"/>
        <v>-1265.1053932294224</v>
      </c>
      <c r="N226" s="41">
        <f t="shared" si="387"/>
        <v>-432.31502581753045</v>
      </c>
      <c r="O226" s="41">
        <f t="shared" si="387"/>
        <v>230.06096513623072</v>
      </c>
      <c r="P226" s="41">
        <f t="shared" si="387"/>
        <v>1577.329835181928</v>
      </c>
      <c r="Q226" s="41">
        <f t="shared" si="387"/>
        <v>-3997.1562007982975</v>
      </c>
      <c r="R226" s="41">
        <f t="shared" si="387"/>
        <v>-894.19524116923117</v>
      </c>
      <c r="S226" s="112">
        <f t="shared" si="387"/>
        <v>-501.98984243264647</v>
      </c>
      <c r="T226" s="123">
        <f t="shared" si="429"/>
        <v>-22.670164818071935</v>
      </c>
      <c r="U226" s="41">
        <f t="shared" si="388"/>
        <v>647.33017206878981</v>
      </c>
      <c r="V226" s="41">
        <f t="shared" si="388"/>
        <v>375.97535104794576</v>
      </c>
      <c r="W226" s="41">
        <f t="shared" si="388"/>
        <v>742.49653043444505</v>
      </c>
      <c r="X226" s="41">
        <f t="shared" si="388"/>
        <v>1577.3298351819287</v>
      </c>
      <c r="Y226" s="41">
        <f t="shared" si="388"/>
        <v>-2084.720635500084</v>
      </c>
      <c r="Z226" s="41">
        <f t="shared" si="388"/>
        <v>-85.904864303754934</v>
      </c>
      <c r="AA226" s="41">
        <f t="shared" si="388"/>
        <v>10.445722865567591</v>
      </c>
      <c r="AB226" s="53"/>
      <c r="AC226" s="126">
        <f t="shared" si="430"/>
        <v>-422.67016481807201</v>
      </c>
      <c r="AD226" s="41" t="str">
        <f t="shared" si="389"/>
        <v/>
      </c>
      <c r="AE226" s="41">
        <f t="shared" si="389"/>
        <v>606.91545872379584</v>
      </c>
      <c r="AF226" s="41" t="str">
        <f t="shared" si="389"/>
        <v/>
      </c>
      <c r="AG226" s="41" t="str">
        <f t="shared" si="389"/>
        <v/>
      </c>
      <c r="AH226" s="41" t="str">
        <f t="shared" si="389"/>
        <v/>
      </c>
      <c r="AI226" s="41" t="str">
        <f t="shared" si="389"/>
        <v/>
      </c>
      <c r="AJ226" s="112" t="str">
        <f t="shared" si="389"/>
        <v/>
      </c>
      <c r="AK226" s="126" t="str">
        <f t="shared" si="431"/>
        <v/>
      </c>
      <c r="AL226" s="41" t="str">
        <f t="shared" si="390"/>
        <v/>
      </c>
      <c r="AM226" s="41" t="str">
        <f t="shared" si="390"/>
        <v/>
      </c>
      <c r="AN226" s="41" t="str">
        <f t="shared" si="390"/>
        <v/>
      </c>
      <c r="AO226" s="41" t="str">
        <f t="shared" si="390"/>
        <v/>
      </c>
      <c r="AP226" s="41" t="str">
        <f t="shared" si="390"/>
        <v/>
      </c>
      <c r="AQ226" s="41" t="str">
        <f t="shared" si="390"/>
        <v/>
      </c>
      <c r="AR226" s="112" t="str">
        <f t="shared" si="390"/>
        <v/>
      </c>
      <c r="AS226" s="123" t="str">
        <f t="shared" si="432"/>
        <v/>
      </c>
      <c r="AT226" s="41" t="str">
        <f t="shared" si="391"/>
        <v/>
      </c>
      <c r="AU226" s="41">
        <f t="shared" si="391"/>
        <v>375.97535104794576</v>
      </c>
      <c r="AV226" s="41" t="str">
        <f t="shared" si="391"/>
        <v/>
      </c>
      <c r="AW226" s="41" t="str">
        <f t="shared" si="391"/>
        <v/>
      </c>
      <c r="AX226" s="41" t="str">
        <f t="shared" si="391"/>
        <v/>
      </c>
      <c r="AY226" s="41" t="str">
        <f t="shared" si="391"/>
        <v/>
      </c>
      <c r="AZ226" s="41">
        <f t="shared" si="391"/>
        <v>10.445722865567591</v>
      </c>
      <c r="BA226" s="53"/>
      <c r="BB226" s="147" cm="1">
        <f t="array" ref="BB226:BE226">IFERROR(_xlfn._xlws.SORT(_xlfn.UNIQUE(_xlfn._xlws.FILTER($AC226:$AZ226,ISNUMBER($AC226:$AZ226)),TRUE),,,TRUE),"")</f>
        <v>-422.67016481807201</v>
      </c>
      <c r="BC226" s="51">
        <v>10.445722865567591</v>
      </c>
      <c r="BD226" s="51">
        <v>375.97535104794576</v>
      </c>
      <c r="BE226" s="51">
        <v>606.91545872379584</v>
      </c>
      <c r="BF226" s="51"/>
      <c r="BG226" s="51"/>
      <c r="BH226" s="51"/>
      <c r="BI226" s="51"/>
      <c r="BJ226" s="51">
        <f t="shared" si="433"/>
        <v>448.79158959141364</v>
      </c>
      <c r="BK226" s="51">
        <f t="shared" si="392"/>
        <v>448.79158959141364</v>
      </c>
      <c r="BL226" s="51">
        <f t="shared" si="392"/>
        <v>448.79158959141364</v>
      </c>
      <c r="BM226" s="51">
        <f t="shared" si="392"/>
        <v>448.79158959141364</v>
      </c>
      <c r="BN226" s="51" t="str">
        <f t="shared" si="392"/>
        <v/>
      </c>
      <c r="BO226" s="51" t="str">
        <f t="shared" si="392"/>
        <v/>
      </c>
      <c r="BP226" s="51" t="str">
        <f t="shared" si="392"/>
        <v/>
      </c>
      <c r="BQ226" s="148" t="str">
        <f t="shared" si="392"/>
        <v/>
      </c>
      <c r="BR226" s="170">
        <f t="shared" si="406"/>
        <v>4</v>
      </c>
      <c r="BS226" s="172">
        <f t="shared" si="407"/>
        <v>433.11588768363958</v>
      </c>
      <c r="BT226" s="172" t="str">
        <f t="shared" si="393"/>
        <v>hole</v>
      </c>
      <c r="BU226" s="172">
        <f t="shared" si="393"/>
        <v>230.94010767585007</v>
      </c>
      <c r="BV226" s="172">
        <f t="shared" si="393"/>
        <v>0</v>
      </c>
      <c r="BW226" s="172">
        <f t="shared" si="393"/>
        <v>0</v>
      </c>
      <c r="BX226" s="172">
        <f t="shared" si="393"/>
        <v>0</v>
      </c>
      <c r="BY226" s="173">
        <f t="shared" si="393"/>
        <v>0</v>
      </c>
      <c r="BZ226" s="123" cm="1">
        <f t="array" ref="BZ226">IF(ISEVEN(BR226),SUM(BS226:BY226),SUM(ABS(BS226:BY226)))</f>
        <v>664.05599535948966</v>
      </c>
      <c r="CA226" s="112">
        <f t="shared" si="408"/>
        <v>14815.888380566033</v>
      </c>
      <c r="CB226" s="126">
        <f t="shared" si="409"/>
        <v>-206.11222097625222</v>
      </c>
      <c r="CC226" s="41">
        <f t="shared" si="394"/>
        <v>0</v>
      </c>
      <c r="CD226" s="41">
        <f t="shared" si="394"/>
        <v>491.4454048858708</v>
      </c>
      <c r="CE226" s="41">
        <f t="shared" si="394"/>
        <v>0</v>
      </c>
      <c r="CF226" s="41">
        <f t="shared" si="394"/>
        <v>0</v>
      </c>
      <c r="CG226" s="41">
        <f t="shared" si="394"/>
        <v>0</v>
      </c>
      <c r="CH226" s="112">
        <f t="shared" si="394"/>
        <v>0</v>
      </c>
      <c r="CI226" s="196">
        <f t="shared" si="410"/>
        <v>36.478817057370314</v>
      </c>
      <c r="CJ226" s="2">
        <f t="shared" si="411"/>
        <v>448.79158959141364</v>
      </c>
      <c r="CK226" s="200">
        <f t="shared" ref="CK226" si="538">(CI226-xc)*COS(RADIANS(p)) + (CJ226-yc)*SIN(RADIANS(p))</f>
        <v>255.98737706739459</v>
      </c>
      <c r="CL226" s="201">
        <f t="shared" ref="CL226:CL257" si="539">-(CI226-xc)*SIN(RADIANS(p)) +(CJ226-yc)*COS(RADIANS(p))</f>
        <v>370.42550906227893</v>
      </c>
      <c r="CN226" s="126">
        <f t="shared" ref="CN226:CN257" si="540">+C226-yc</f>
        <v>448.79158959141364</v>
      </c>
      <c r="CO226" s="50">
        <f t="shared" si="415"/>
        <v>3.7401485987807606E-3</v>
      </c>
      <c r="CP226" s="40">
        <f t="shared" si="416"/>
        <v>25.5</v>
      </c>
      <c r="CQ226" s="41">
        <f t="shared" si="417"/>
        <v>377805.15370443388</v>
      </c>
      <c r="CR226" s="41">
        <f t="shared" ref="CR226:CR274" si="541">+CQ226*COS(RADIANS(p))</f>
        <v>327188.86078872427</v>
      </c>
      <c r="CS226" s="41">
        <f t="shared" ref="CS226:CS274" si="542">+CQ226*SIN(RADIANS(p))</f>
        <v>188902.57685221691</v>
      </c>
      <c r="CT226" s="41">
        <f t="shared" si="420"/>
        <v>121199100.31717031</v>
      </c>
      <c r="CU226" s="112">
        <f t="shared" si="421"/>
        <v>48356675.169670932</v>
      </c>
      <c r="CW226" s="21">
        <v>16</v>
      </c>
      <c r="CX226" s="41">
        <v>32</v>
      </c>
      <c r="CY226" s="41">
        <v>426.60254037844379</v>
      </c>
      <c r="CZ226" s="51">
        <f t="shared" ref="CZ226" si="543">CY226-yc</f>
        <v>426.60254037844379</v>
      </c>
      <c r="DA226" s="50">
        <f t="shared" si="423"/>
        <v>3.6745099498074882E-3</v>
      </c>
      <c r="DB226" s="40">
        <f t="shared" si="399"/>
        <v>734.90198996149763</v>
      </c>
      <c r="DC226" s="40">
        <f t="shared" si="400"/>
        <v>25.5</v>
      </c>
      <c r="DD226" s="51">
        <f t="shared" si="401"/>
        <v>374.5</v>
      </c>
      <c r="DE226" s="39">
        <f t="shared" si="424"/>
        <v>301190.77088496066</v>
      </c>
      <c r="DF226" s="41">
        <v>680</v>
      </c>
      <c r="DG226" s="51">
        <v>100</v>
      </c>
      <c r="DH226" s="41">
        <f t="shared" ref="DH226:DH243" si="544">+DE226*COS(RADIANS(p))</f>
        <v>260838.85897179443</v>
      </c>
      <c r="DI226" s="41">
        <f t="shared" ref="DI226:DI243" si="545">+DE226*SIN(RADIANS(p))</f>
        <v>150595.3854424803</v>
      </c>
      <c r="DJ226" s="41">
        <f t="shared" si="404"/>
        <v>26083885.897179443</v>
      </c>
      <c r="DK226" s="112">
        <f t="shared" si="405"/>
        <v>102404862.1008866</v>
      </c>
    </row>
    <row r="227" spans="2:115" x14ac:dyDescent="0.25">
      <c r="B227" s="129">
        <v>17</v>
      </c>
      <c r="C227" s="114">
        <f>+$D$77-(B227-0.5)*$G$203</f>
        <v>426.48038619275235</v>
      </c>
      <c r="D227" s="41">
        <f t="shared" si="427"/>
        <v>-461.31430268255679</v>
      </c>
      <c r="E227" s="41">
        <f t="shared" si="386"/>
        <v>1550.2119590012589</v>
      </c>
      <c r="F227" s="41">
        <f t="shared" si="386"/>
        <v>619.79683801195745</v>
      </c>
      <c r="G227" s="41">
        <f t="shared" si="386"/>
        <v>956.13350377227027</v>
      </c>
      <c r="H227" s="41">
        <f t="shared" si="386"/>
        <v>1938.6856973174436</v>
      </c>
      <c r="I227" s="41">
        <f t="shared" si="386"/>
        <v>-4733.50489840715</v>
      </c>
      <c r="J227" s="41">
        <f t="shared" si="386"/>
        <v>-1112.2539695569196</v>
      </c>
      <c r="K227" s="121">
        <f t="shared" si="386"/>
        <v>-727.58335363614765</v>
      </c>
      <c r="L227" s="126">
        <f t="shared" si="428"/>
        <v>-61.314302682556608</v>
      </c>
      <c r="M227" s="41">
        <f t="shared" si="387"/>
        <v>-1181.8388485676153</v>
      </c>
      <c r="N227" s="41">
        <f t="shared" si="387"/>
        <v>-419.4336465293689</v>
      </c>
      <c r="O227" s="41">
        <f t="shared" si="387"/>
        <v>224.08269620339289</v>
      </c>
      <c r="P227" s="41">
        <f t="shared" si="387"/>
        <v>1538.6856973174436</v>
      </c>
      <c r="Q227" s="41">
        <f t="shared" si="387"/>
        <v>-3913.88965613649</v>
      </c>
      <c r="R227" s="41">
        <f t="shared" si="387"/>
        <v>-881.31386188106944</v>
      </c>
      <c r="S227" s="112">
        <f t="shared" si="387"/>
        <v>-507.96811136548439</v>
      </c>
      <c r="T227" s="123">
        <f t="shared" si="429"/>
        <v>-61.314302682556587</v>
      </c>
      <c r="U227" s="41">
        <f t="shared" si="388"/>
        <v>730.59671673059722</v>
      </c>
      <c r="V227" s="41">
        <f t="shared" si="388"/>
        <v>388.85673033610732</v>
      </c>
      <c r="W227" s="41">
        <f t="shared" si="388"/>
        <v>736.51826150160718</v>
      </c>
      <c r="X227" s="41">
        <f t="shared" si="388"/>
        <v>1538.685697317444</v>
      </c>
      <c r="Y227" s="41">
        <f t="shared" si="388"/>
        <v>-2001.4540908382774</v>
      </c>
      <c r="Z227" s="41">
        <f t="shared" si="388"/>
        <v>-73.023485015593366</v>
      </c>
      <c r="AA227" s="41">
        <f t="shared" si="388"/>
        <v>4.4674539327297618</v>
      </c>
      <c r="AB227" s="53"/>
      <c r="AC227" s="126">
        <f t="shared" si="430"/>
        <v>-461.31430268255679</v>
      </c>
      <c r="AD227" s="41" t="str">
        <f t="shared" si="389"/>
        <v/>
      </c>
      <c r="AE227" s="41">
        <f t="shared" si="389"/>
        <v>619.79683801195745</v>
      </c>
      <c r="AF227" s="41" t="str">
        <f t="shared" si="389"/>
        <v/>
      </c>
      <c r="AG227" s="41" t="str">
        <f t="shared" si="389"/>
        <v/>
      </c>
      <c r="AH227" s="41" t="str">
        <f t="shared" si="389"/>
        <v/>
      </c>
      <c r="AI227" s="41" t="str">
        <f t="shared" si="389"/>
        <v/>
      </c>
      <c r="AJ227" s="112" t="str">
        <f t="shared" si="389"/>
        <v/>
      </c>
      <c r="AK227" s="126" t="str">
        <f t="shared" si="431"/>
        <v/>
      </c>
      <c r="AL227" s="41" t="str">
        <f t="shared" si="390"/>
        <v/>
      </c>
      <c r="AM227" s="41" t="str">
        <f t="shared" si="390"/>
        <v/>
      </c>
      <c r="AN227" s="41" t="str">
        <f t="shared" si="390"/>
        <v/>
      </c>
      <c r="AO227" s="41" t="str">
        <f t="shared" si="390"/>
        <v/>
      </c>
      <c r="AP227" s="41" t="str">
        <f t="shared" si="390"/>
        <v/>
      </c>
      <c r="AQ227" s="41" t="str">
        <f t="shared" si="390"/>
        <v/>
      </c>
      <c r="AR227" s="112" t="str">
        <f t="shared" si="390"/>
        <v/>
      </c>
      <c r="AS227" s="123" t="str">
        <f t="shared" si="432"/>
        <v/>
      </c>
      <c r="AT227" s="41" t="str">
        <f t="shared" si="391"/>
        <v/>
      </c>
      <c r="AU227" s="41">
        <f t="shared" si="391"/>
        <v>388.85673033610732</v>
      </c>
      <c r="AV227" s="41" t="str">
        <f t="shared" si="391"/>
        <v/>
      </c>
      <c r="AW227" s="41" t="str">
        <f t="shared" si="391"/>
        <v/>
      </c>
      <c r="AX227" s="41" t="str">
        <f t="shared" si="391"/>
        <v/>
      </c>
      <c r="AY227" s="41" t="str">
        <f t="shared" si="391"/>
        <v/>
      </c>
      <c r="AZ227" s="41">
        <f t="shared" si="391"/>
        <v>4.4674539327297618</v>
      </c>
      <c r="BA227" s="53"/>
      <c r="BB227" s="147" cm="1">
        <f t="array" ref="BB227:BE227">IFERROR(_xlfn._xlws.SORT(_xlfn.UNIQUE(_xlfn._xlws.FILTER($AC227:$AZ227,ISNUMBER($AC227:$AZ227)),TRUE),,,TRUE),"")</f>
        <v>-461.31430268255679</v>
      </c>
      <c r="BC227" s="51">
        <v>4.4674539327297618</v>
      </c>
      <c r="BD227" s="51">
        <v>388.85673033610732</v>
      </c>
      <c r="BE227" s="51">
        <v>619.79683801195745</v>
      </c>
      <c r="BF227" s="51"/>
      <c r="BG227" s="51"/>
      <c r="BH227" s="51"/>
      <c r="BI227" s="51"/>
      <c r="BJ227" s="51">
        <f t="shared" si="433"/>
        <v>426.48038619275235</v>
      </c>
      <c r="BK227" s="51">
        <f t="shared" si="392"/>
        <v>426.48038619275235</v>
      </c>
      <c r="BL227" s="51">
        <f t="shared" si="392"/>
        <v>426.48038619275235</v>
      </c>
      <c r="BM227" s="51">
        <f t="shared" si="392"/>
        <v>426.48038619275235</v>
      </c>
      <c r="BN227" s="51" t="str">
        <f t="shared" si="392"/>
        <v/>
      </c>
      <c r="BO227" s="51" t="str">
        <f t="shared" si="392"/>
        <v/>
      </c>
      <c r="BP227" s="51" t="str">
        <f t="shared" si="392"/>
        <v/>
      </c>
      <c r="BQ227" s="148" t="str">
        <f t="shared" si="392"/>
        <v/>
      </c>
      <c r="BR227" s="170">
        <f t="shared" si="406"/>
        <v>4</v>
      </c>
      <c r="BS227" s="172">
        <f t="shared" si="407"/>
        <v>465.78175661528655</v>
      </c>
      <c r="BT227" s="172" t="str">
        <f t="shared" si="393"/>
        <v>hole</v>
      </c>
      <c r="BU227" s="172">
        <f t="shared" si="393"/>
        <v>230.94010767585013</v>
      </c>
      <c r="BV227" s="172">
        <f t="shared" si="393"/>
        <v>0</v>
      </c>
      <c r="BW227" s="172">
        <f t="shared" si="393"/>
        <v>0</v>
      </c>
      <c r="BX227" s="172">
        <f t="shared" si="393"/>
        <v>0</v>
      </c>
      <c r="BY227" s="173">
        <f t="shared" si="393"/>
        <v>0</v>
      </c>
      <c r="BZ227" s="123" cm="1">
        <f t="array" ref="BZ227">IF(ISEVEN(BR227),SUM(BS227:BY227),SUM(ABS(BS227:BY227)))</f>
        <v>696.72186429113663</v>
      </c>
      <c r="CA227" s="112">
        <f t="shared" si="408"/>
        <v>15544.703226494019</v>
      </c>
      <c r="CB227" s="126">
        <f t="shared" si="409"/>
        <v>-228.42342437491351</v>
      </c>
      <c r="CC227" s="41">
        <f t="shared" si="394"/>
        <v>0</v>
      </c>
      <c r="CD227" s="41">
        <f t="shared" si="394"/>
        <v>504.32678417403235</v>
      </c>
      <c r="CE227" s="41">
        <f t="shared" si="394"/>
        <v>0</v>
      </c>
      <c r="CF227" s="41">
        <f t="shared" si="394"/>
        <v>0</v>
      </c>
      <c r="CG227" s="41">
        <f t="shared" si="394"/>
        <v>0</v>
      </c>
      <c r="CH227" s="112">
        <f t="shared" si="394"/>
        <v>0</v>
      </c>
      <c r="CI227" s="196">
        <f t="shared" si="410"/>
        <v>14.458880221577873</v>
      </c>
      <c r="CJ227" s="2">
        <f t="shared" si="411"/>
        <v>426.48038619275235</v>
      </c>
      <c r="CK227" s="200">
        <f t="shared" ref="CK227" si="546">(CI227-xc)*COS(RADIANS(p)) + (CJ227-yc)*SIN(RADIANS(p))</f>
        <v>225.76195067853897</v>
      </c>
      <c r="CL227" s="201">
        <f t="shared" ref="CL227:CL258" si="547">-(CI227-xc)*SIN(RADIANS(p)) +(CJ227-yc)*COS(RADIANS(p))</f>
        <v>362.11340854793281</v>
      </c>
      <c r="CN227" s="126">
        <f t="shared" ref="CN227:CN258" si="548">+C227-yc</f>
        <v>426.48038619275235</v>
      </c>
      <c r="CO227" s="50">
        <f t="shared" si="415"/>
        <v>3.6741485987807606E-3</v>
      </c>
      <c r="CP227" s="40">
        <f t="shared" si="416"/>
        <v>25.5</v>
      </c>
      <c r="CQ227" s="41">
        <f t="shared" si="417"/>
        <v>396389.93227559747</v>
      </c>
      <c r="CR227" s="41">
        <f t="shared" ref="CR227:CR275" si="549">+CQ227*COS(RADIANS(p))</f>
        <v>343283.7511550606</v>
      </c>
      <c r="CS227" s="41">
        <f t="shared" ref="CS227:CS275" si="550">+CQ227*SIN(RADIANS(p))</f>
        <v>198194.96613779871</v>
      </c>
      <c r="CT227" s="41">
        <f t="shared" si="420"/>
        <v>124307649.22987936</v>
      </c>
      <c r="CU227" s="112">
        <f t="shared" si="421"/>
        <v>44744882.169936411</v>
      </c>
      <c r="CW227" s="21">
        <v>17</v>
      </c>
      <c r="CX227" s="41">
        <v>32</v>
      </c>
      <c r="CY227" s="41">
        <v>253.39745962155607</v>
      </c>
      <c r="CZ227" s="51">
        <f t="shared" ref="CZ227" si="551">CY227-yc</f>
        <v>253.39745962155607</v>
      </c>
      <c r="DA227" s="50">
        <f t="shared" si="423"/>
        <v>3.162142457759053E-3</v>
      </c>
      <c r="DB227" s="40">
        <f t="shared" si="399"/>
        <v>632.42849155181057</v>
      </c>
      <c r="DC227" s="40">
        <f t="shared" si="400"/>
        <v>25.5</v>
      </c>
      <c r="DD227" s="51">
        <f t="shared" si="401"/>
        <v>374.5</v>
      </c>
      <c r="DE227" s="39">
        <f t="shared" si="424"/>
        <v>301190.77088496066</v>
      </c>
      <c r="DF227" s="41">
        <v>680</v>
      </c>
      <c r="DG227" s="51">
        <v>-100</v>
      </c>
      <c r="DH227" s="41">
        <f t="shared" ref="DH227:DH244" si="552">+DE227*COS(RADIANS(p))</f>
        <v>260838.85897179443</v>
      </c>
      <c r="DI227" s="41">
        <f t="shared" ref="DI227:DI244" si="553">+DE227*SIN(RADIANS(p))</f>
        <v>150595.3854424803</v>
      </c>
      <c r="DJ227" s="41">
        <f t="shared" si="404"/>
        <v>-26083885.897179443</v>
      </c>
      <c r="DK227" s="112">
        <f t="shared" si="405"/>
        <v>102404862.1008866</v>
      </c>
    </row>
    <row r="228" spans="2:115" x14ac:dyDescent="0.25">
      <c r="B228" s="129">
        <v>18</v>
      </c>
      <c r="C228" s="114">
        <f>+$D$77-(B228-0.5)*$G$203</f>
        <v>404.16918279409111</v>
      </c>
      <c r="D228" s="41">
        <f t="shared" si="427"/>
        <v>-499.95844054704139</v>
      </c>
      <c r="E228" s="41">
        <f t="shared" si="386"/>
        <v>1633.4785036630658</v>
      </c>
      <c r="F228" s="41">
        <f t="shared" si="386"/>
        <v>632.67821730011894</v>
      </c>
      <c r="G228" s="41">
        <f t="shared" si="386"/>
        <v>950.15523483943252</v>
      </c>
      <c r="H228" s="41">
        <f t="shared" si="386"/>
        <v>1900.0415594529588</v>
      </c>
      <c r="I228" s="41">
        <f t="shared" si="386"/>
        <v>-4650.2383537453434</v>
      </c>
      <c r="J228" s="41">
        <f t="shared" si="386"/>
        <v>-1099.3725902687581</v>
      </c>
      <c r="K228" s="121">
        <f t="shared" si="386"/>
        <v>-733.5616225689854</v>
      </c>
      <c r="L228" s="126">
        <f t="shared" si="428"/>
        <v>-99.958440547041278</v>
      </c>
      <c r="M228" s="41">
        <f t="shared" si="387"/>
        <v>-1098.572303905808</v>
      </c>
      <c r="N228" s="41">
        <f t="shared" si="387"/>
        <v>-406.55226724120735</v>
      </c>
      <c r="O228" s="41">
        <f t="shared" si="387"/>
        <v>218.10442727055511</v>
      </c>
      <c r="P228" s="41">
        <f t="shared" si="387"/>
        <v>1500.0415594529588</v>
      </c>
      <c r="Q228" s="41">
        <f t="shared" si="387"/>
        <v>-3830.6231114746824</v>
      </c>
      <c r="R228" s="41">
        <f t="shared" si="387"/>
        <v>-868.43248259290806</v>
      </c>
      <c r="S228" s="112">
        <f t="shared" si="387"/>
        <v>-513.94638029832208</v>
      </c>
      <c r="T228" s="123">
        <f t="shared" si="429"/>
        <v>-99.958440547041391</v>
      </c>
      <c r="U228" s="41">
        <f t="shared" si="388"/>
        <v>813.86326139240407</v>
      </c>
      <c r="V228" s="41">
        <f t="shared" si="388"/>
        <v>401.73810962426882</v>
      </c>
      <c r="W228" s="41">
        <f t="shared" si="388"/>
        <v>730.53999256876932</v>
      </c>
      <c r="X228" s="41">
        <f t="shared" si="388"/>
        <v>1500.0415594529593</v>
      </c>
      <c r="Y228" s="41">
        <f t="shared" si="388"/>
        <v>-1918.1875461764698</v>
      </c>
      <c r="Z228" s="41">
        <f t="shared" si="388"/>
        <v>-60.142105727431812</v>
      </c>
      <c r="AA228" s="41">
        <f t="shared" si="388"/>
        <v>-1.5108150001080278</v>
      </c>
      <c r="AB228" s="53"/>
      <c r="AC228" s="126">
        <f t="shared" si="430"/>
        <v>-499.95844054704139</v>
      </c>
      <c r="AD228" s="41" t="str">
        <f t="shared" si="389"/>
        <v/>
      </c>
      <c r="AE228" s="41">
        <f t="shared" si="389"/>
        <v>632.67821730011894</v>
      </c>
      <c r="AF228" s="41" t="str">
        <f t="shared" si="389"/>
        <v/>
      </c>
      <c r="AG228" s="41" t="str">
        <f t="shared" si="389"/>
        <v/>
      </c>
      <c r="AH228" s="41" t="str">
        <f t="shared" si="389"/>
        <v/>
      </c>
      <c r="AI228" s="41" t="str">
        <f t="shared" si="389"/>
        <v/>
      </c>
      <c r="AJ228" s="112" t="str">
        <f t="shared" si="389"/>
        <v/>
      </c>
      <c r="AK228" s="126" t="str">
        <f t="shared" si="431"/>
        <v/>
      </c>
      <c r="AL228" s="41" t="str">
        <f t="shared" si="390"/>
        <v/>
      </c>
      <c r="AM228" s="41" t="str">
        <f t="shared" si="390"/>
        <v/>
      </c>
      <c r="AN228" s="41" t="str">
        <f t="shared" si="390"/>
        <v/>
      </c>
      <c r="AO228" s="41" t="str">
        <f t="shared" si="390"/>
        <v/>
      </c>
      <c r="AP228" s="41" t="str">
        <f t="shared" si="390"/>
        <v/>
      </c>
      <c r="AQ228" s="41" t="str">
        <f t="shared" si="390"/>
        <v/>
      </c>
      <c r="AR228" s="112" t="str">
        <f t="shared" si="390"/>
        <v/>
      </c>
      <c r="AS228" s="123" t="str">
        <f t="shared" si="432"/>
        <v/>
      </c>
      <c r="AT228" s="41" t="str">
        <f t="shared" si="391"/>
        <v/>
      </c>
      <c r="AU228" s="41">
        <f t="shared" si="391"/>
        <v>401.73810962426882</v>
      </c>
      <c r="AV228" s="41" t="str">
        <f t="shared" si="391"/>
        <v/>
      </c>
      <c r="AW228" s="41" t="str">
        <f t="shared" si="391"/>
        <v/>
      </c>
      <c r="AX228" s="41" t="str">
        <f t="shared" si="391"/>
        <v/>
      </c>
      <c r="AY228" s="41" t="str">
        <f t="shared" si="391"/>
        <v/>
      </c>
      <c r="AZ228" s="41">
        <f t="shared" si="391"/>
        <v>-1.5108150001080278</v>
      </c>
      <c r="BA228" s="53"/>
      <c r="BB228" s="147" cm="1">
        <f t="array" ref="BB228:BE228">IFERROR(_xlfn._xlws.SORT(_xlfn.UNIQUE(_xlfn._xlws.FILTER($AC228:$AZ228,ISNUMBER($AC228:$AZ228)),TRUE),,,TRUE),"")</f>
        <v>-499.95844054704139</v>
      </c>
      <c r="BC228" s="51">
        <v>-1.5108150001080278</v>
      </c>
      <c r="BD228" s="51">
        <v>401.73810962426882</v>
      </c>
      <c r="BE228" s="51">
        <v>632.67821730011894</v>
      </c>
      <c r="BF228" s="51"/>
      <c r="BG228" s="51"/>
      <c r="BH228" s="51"/>
      <c r="BI228" s="51"/>
      <c r="BJ228" s="51">
        <f t="shared" si="433"/>
        <v>404.16918279409111</v>
      </c>
      <c r="BK228" s="51">
        <f t="shared" si="392"/>
        <v>404.16918279409111</v>
      </c>
      <c r="BL228" s="51">
        <f t="shared" si="392"/>
        <v>404.16918279409111</v>
      </c>
      <c r="BM228" s="51">
        <f t="shared" si="392"/>
        <v>404.16918279409111</v>
      </c>
      <c r="BN228" s="51" t="str">
        <f t="shared" si="392"/>
        <v/>
      </c>
      <c r="BO228" s="51" t="str">
        <f t="shared" si="392"/>
        <v/>
      </c>
      <c r="BP228" s="51" t="str">
        <f t="shared" si="392"/>
        <v/>
      </c>
      <c r="BQ228" s="148" t="str">
        <f t="shared" si="392"/>
        <v/>
      </c>
      <c r="BR228" s="170">
        <f t="shared" si="406"/>
        <v>4</v>
      </c>
      <c r="BS228" s="172">
        <f t="shared" si="407"/>
        <v>498.44762554693335</v>
      </c>
      <c r="BT228" s="172" t="str">
        <f t="shared" si="393"/>
        <v>hole</v>
      </c>
      <c r="BU228" s="172">
        <f t="shared" si="393"/>
        <v>230.94010767585013</v>
      </c>
      <c r="BV228" s="172">
        <f t="shared" si="393"/>
        <v>0</v>
      </c>
      <c r="BW228" s="172">
        <f t="shared" si="393"/>
        <v>0</v>
      </c>
      <c r="BX228" s="172">
        <f t="shared" si="393"/>
        <v>0</v>
      </c>
      <c r="BY228" s="173">
        <f t="shared" si="393"/>
        <v>0</v>
      </c>
      <c r="BZ228" s="123" cm="1">
        <f t="array" ref="BZ228">IF(ISEVEN(BR228),SUM(BS228:BY228),SUM(ABS(BS228:BY228)))</f>
        <v>729.38773322278348</v>
      </c>
      <c r="CA228" s="112">
        <f t="shared" si="408"/>
        <v>16273.518072422001</v>
      </c>
      <c r="CB228" s="126">
        <f t="shared" si="409"/>
        <v>-250.73462777357472</v>
      </c>
      <c r="CC228" s="41">
        <f t="shared" si="394"/>
        <v>0</v>
      </c>
      <c r="CD228" s="41">
        <f t="shared" si="394"/>
        <v>517.20816346219385</v>
      </c>
      <c r="CE228" s="41">
        <f t="shared" si="394"/>
        <v>0</v>
      </c>
      <c r="CF228" s="41">
        <f t="shared" si="394"/>
        <v>0</v>
      </c>
      <c r="CG228" s="41">
        <f t="shared" si="394"/>
        <v>0</v>
      </c>
      <c r="CH228" s="112">
        <f t="shared" si="394"/>
        <v>0</v>
      </c>
      <c r="CI228" s="196">
        <f t="shared" si="410"/>
        <v>-7.5871455513695407</v>
      </c>
      <c r="CJ228" s="2">
        <f t="shared" si="411"/>
        <v>404.16918279409111</v>
      </c>
      <c r="CK228" s="200">
        <f t="shared" ref="CK228" si="554">(CI228-xc)*COS(RADIANS(p)) + (CJ228-yc)*SIN(RADIANS(p))</f>
        <v>195.51393060734941</v>
      </c>
      <c r="CL228" s="201">
        <f t="shared" ref="CL228:CL259" si="555">-(CI228-xc)*SIN(RADIANS(p)) +(CJ228-yc)*COS(RADIANS(p))</f>
        <v>353.81435250216413</v>
      </c>
      <c r="CN228" s="126">
        <f t="shared" ref="CN228:CN259" si="556">+C228-yc</f>
        <v>404.16918279409111</v>
      </c>
      <c r="CO228" s="50">
        <f t="shared" si="415"/>
        <v>3.6081485987807605E-3</v>
      </c>
      <c r="CP228" s="40">
        <f t="shared" si="416"/>
        <v>25.5</v>
      </c>
      <c r="CQ228" s="41">
        <f t="shared" si="417"/>
        <v>414974.71084676101</v>
      </c>
      <c r="CR228" s="41">
        <f t="shared" ref="CR228:CR276" si="557">+CQ228*COS(RADIANS(p))</f>
        <v>359378.64152139687</v>
      </c>
      <c r="CS228" s="41">
        <f t="shared" ref="CS228:CS276" si="558">+CQ228*SIN(RADIANS(p))</f>
        <v>207487.35542338048</v>
      </c>
      <c r="CT228" s="41">
        <f t="shared" si="420"/>
        <v>127153321.35300039</v>
      </c>
      <c r="CU228" s="112">
        <f t="shared" si="421"/>
        <v>40566668.410149254</v>
      </c>
      <c r="CW228" s="21">
        <v>18</v>
      </c>
      <c r="CX228" s="41">
        <v>32</v>
      </c>
      <c r="CY228" s="41">
        <v>80.192378864668342</v>
      </c>
      <c r="CZ228" s="51">
        <f t="shared" ref="CZ228" si="559">CY228-yc</f>
        <v>80.192378864668342</v>
      </c>
      <c r="DA228" s="50">
        <f t="shared" si="423"/>
        <v>2.6497749657106184E-3</v>
      </c>
      <c r="DB228" s="40">
        <f t="shared" si="399"/>
        <v>529.95499314212373</v>
      </c>
      <c r="DC228" s="40">
        <f t="shared" si="400"/>
        <v>25.5</v>
      </c>
      <c r="DD228" s="51">
        <f t="shared" si="401"/>
        <v>374.5</v>
      </c>
      <c r="DE228" s="39">
        <f t="shared" si="424"/>
        <v>301190.77088496066</v>
      </c>
      <c r="DF228" s="41">
        <v>680</v>
      </c>
      <c r="DG228" s="51">
        <v>-300</v>
      </c>
      <c r="DH228" s="41">
        <f t="shared" ref="DH228:DH245" si="560">+DE228*COS(RADIANS(p))</f>
        <v>260838.85897179443</v>
      </c>
      <c r="DI228" s="41">
        <f t="shared" ref="DI228:DI245" si="561">+DE228*SIN(RADIANS(p))</f>
        <v>150595.3854424803</v>
      </c>
      <c r="DJ228" s="41">
        <f t="shared" si="404"/>
        <v>-78251657.691538334</v>
      </c>
      <c r="DK228" s="112">
        <f t="shared" si="405"/>
        <v>102404862.1008866</v>
      </c>
    </row>
    <row r="229" spans="2:115" x14ac:dyDescent="0.25">
      <c r="B229" s="129">
        <v>19</v>
      </c>
      <c r="C229" s="114">
        <f>+$D$77-(B229-0.5)*$G$203</f>
        <v>381.85797939542982</v>
      </c>
      <c r="D229" s="41">
        <f t="shared" si="427"/>
        <v>-538.60257841152622</v>
      </c>
      <c r="E229" s="41">
        <f t="shared" si="386"/>
        <v>1716.7450483248731</v>
      </c>
      <c r="F229" s="41">
        <f t="shared" si="386"/>
        <v>645.55959658828067</v>
      </c>
      <c r="G229" s="41">
        <f t="shared" si="386"/>
        <v>944.17696590659466</v>
      </c>
      <c r="H229" s="41">
        <f t="shared" si="386"/>
        <v>1861.3974215884741</v>
      </c>
      <c r="I229" s="41">
        <f t="shared" si="386"/>
        <v>-4566.9718090835368</v>
      </c>
      <c r="J229" s="41">
        <f t="shared" si="386"/>
        <v>-1086.4912109805964</v>
      </c>
      <c r="K229" s="121">
        <f t="shared" si="386"/>
        <v>-739.53989150182338</v>
      </c>
      <c r="L229" s="126">
        <f t="shared" si="428"/>
        <v>-138.60257841152608</v>
      </c>
      <c r="M229" s="41">
        <f t="shared" si="387"/>
        <v>-1015.3057592440009</v>
      </c>
      <c r="N229" s="41">
        <f t="shared" si="387"/>
        <v>-393.67088795304574</v>
      </c>
      <c r="O229" s="41">
        <f t="shared" si="387"/>
        <v>212.1261583377173</v>
      </c>
      <c r="P229" s="41">
        <f t="shared" si="387"/>
        <v>1461.3974215884739</v>
      </c>
      <c r="Q229" s="41">
        <f t="shared" si="387"/>
        <v>-3747.3565668128758</v>
      </c>
      <c r="R229" s="41">
        <f t="shared" si="387"/>
        <v>-855.55110330474633</v>
      </c>
      <c r="S229" s="112">
        <f t="shared" si="387"/>
        <v>-519.92464923115995</v>
      </c>
      <c r="T229" s="123">
        <f t="shared" si="429"/>
        <v>-138.60257841152605</v>
      </c>
      <c r="U229" s="41">
        <f t="shared" si="388"/>
        <v>897.12980605421149</v>
      </c>
      <c r="V229" s="41">
        <f t="shared" si="388"/>
        <v>414.61948891243048</v>
      </c>
      <c r="W229" s="41">
        <f t="shared" si="388"/>
        <v>724.56172363593157</v>
      </c>
      <c r="X229" s="41">
        <f t="shared" si="388"/>
        <v>1461.3974215884743</v>
      </c>
      <c r="Y229" s="41">
        <f t="shared" si="388"/>
        <v>-1834.921001514663</v>
      </c>
      <c r="Z229" s="41">
        <f t="shared" si="388"/>
        <v>-47.260726439270215</v>
      </c>
      <c r="AA229" s="41">
        <f t="shared" si="388"/>
        <v>-7.4890839329458441</v>
      </c>
      <c r="AB229" s="53"/>
      <c r="AC229" s="126">
        <f t="shared" si="430"/>
        <v>-538.60257841152622</v>
      </c>
      <c r="AD229" s="41" t="str">
        <f t="shared" si="389"/>
        <v/>
      </c>
      <c r="AE229" s="41">
        <f t="shared" si="389"/>
        <v>645.55959658828067</v>
      </c>
      <c r="AF229" s="41" t="str">
        <f t="shared" si="389"/>
        <v/>
      </c>
      <c r="AG229" s="41" t="str">
        <f t="shared" si="389"/>
        <v/>
      </c>
      <c r="AH229" s="41" t="str">
        <f t="shared" si="389"/>
        <v/>
      </c>
      <c r="AI229" s="41" t="str">
        <f t="shared" si="389"/>
        <v/>
      </c>
      <c r="AJ229" s="112" t="str">
        <f t="shared" si="389"/>
        <v/>
      </c>
      <c r="AK229" s="126" t="str">
        <f t="shared" si="431"/>
        <v/>
      </c>
      <c r="AL229" s="41" t="str">
        <f t="shared" si="390"/>
        <v/>
      </c>
      <c r="AM229" s="41" t="str">
        <f t="shared" si="390"/>
        <v/>
      </c>
      <c r="AN229" s="41" t="str">
        <f t="shared" si="390"/>
        <v/>
      </c>
      <c r="AO229" s="41" t="str">
        <f t="shared" si="390"/>
        <v/>
      </c>
      <c r="AP229" s="41" t="str">
        <f t="shared" si="390"/>
        <v/>
      </c>
      <c r="AQ229" s="41" t="str">
        <f t="shared" si="390"/>
        <v/>
      </c>
      <c r="AR229" s="112" t="str">
        <f t="shared" si="390"/>
        <v/>
      </c>
      <c r="AS229" s="123" t="str">
        <f t="shared" si="432"/>
        <v/>
      </c>
      <c r="AT229" s="41" t="str">
        <f t="shared" si="391"/>
        <v/>
      </c>
      <c r="AU229" s="41">
        <f t="shared" si="391"/>
        <v>414.61948891243048</v>
      </c>
      <c r="AV229" s="41" t="str">
        <f t="shared" si="391"/>
        <v/>
      </c>
      <c r="AW229" s="41" t="str">
        <f t="shared" si="391"/>
        <v/>
      </c>
      <c r="AX229" s="41" t="str">
        <f t="shared" si="391"/>
        <v/>
      </c>
      <c r="AY229" s="41" t="str">
        <f t="shared" si="391"/>
        <v/>
      </c>
      <c r="AZ229" s="41">
        <f t="shared" si="391"/>
        <v>-7.4890839329458441</v>
      </c>
      <c r="BA229" s="53"/>
      <c r="BB229" s="147" cm="1">
        <f t="array" ref="BB229:BE229">IFERROR(_xlfn._xlws.SORT(_xlfn.UNIQUE(_xlfn._xlws.FILTER($AC229:$AZ229,ISNUMBER($AC229:$AZ229)),TRUE),,,TRUE),"")</f>
        <v>-538.60257841152622</v>
      </c>
      <c r="BC229" s="51">
        <v>-7.4890839329458441</v>
      </c>
      <c r="BD229" s="51">
        <v>414.61948891243048</v>
      </c>
      <c r="BE229" s="51">
        <v>645.55959658828067</v>
      </c>
      <c r="BF229" s="51"/>
      <c r="BG229" s="51"/>
      <c r="BH229" s="51"/>
      <c r="BI229" s="51"/>
      <c r="BJ229" s="51">
        <f t="shared" si="433"/>
        <v>381.85797939542982</v>
      </c>
      <c r="BK229" s="51">
        <f t="shared" si="392"/>
        <v>381.85797939542982</v>
      </c>
      <c r="BL229" s="51">
        <f t="shared" si="392"/>
        <v>381.85797939542982</v>
      </c>
      <c r="BM229" s="51">
        <f t="shared" si="392"/>
        <v>381.85797939542982</v>
      </c>
      <c r="BN229" s="51" t="str">
        <f t="shared" si="392"/>
        <v/>
      </c>
      <c r="BO229" s="51" t="str">
        <f t="shared" si="392"/>
        <v/>
      </c>
      <c r="BP229" s="51" t="str">
        <f t="shared" si="392"/>
        <v/>
      </c>
      <c r="BQ229" s="148" t="str">
        <f t="shared" si="392"/>
        <v/>
      </c>
      <c r="BR229" s="170">
        <f t="shared" si="406"/>
        <v>4</v>
      </c>
      <c r="BS229" s="172">
        <f t="shared" si="407"/>
        <v>531.11349447858038</v>
      </c>
      <c r="BT229" s="172" t="str">
        <f t="shared" si="393"/>
        <v>hole</v>
      </c>
      <c r="BU229" s="172">
        <f t="shared" si="393"/>
        <v>230.94010767585019</v>
      </c>
      <c r="BV229" s="172">
        <f t="shared" si="393"/>
        <v>0</v>
      </c>
      <c r="BW229" s="172">
        <f t="shared" si="393"/>
        <v>0</v>
      </c>
      <c r="BX229" s="172">
        <f t="shared" si="393"/>
        <v>0</v>
      </c>
      <c r="BY229" s="173">
        <f t="shared" si="393"/>
        <v>0</v>
      </c>
      <c r="BZ229" s="123" cm="1">
        <f t="array" ref="BZ229">IF(ISEVEN(BR229),SUM(BS229:BY229),SUM(ABS(BS229:BY229)))</f>
        <v>762.05360215443056</v>
      </c>
      <c r="CA229" s="112">
        <f t="shared" si="408"/>
        <v>17002.332918349988</v>
      </c>
      <c r="CB229" s="126">
        <f t="shared" si="409"/>
        <v>-273.04583117223603</v>
      </c>
      <c r="CC229" s="41">
        <f t="shared" si="394"/>
        <v>0</v>
      </c>
      <c r="CD229" s="41">
        <f t="shared" si="394"/>
        <v>530.08954275035558</v>
      </c>
      <c r="CE229" s="41">
        <f t="shared" si="394"/>
        <v>0</v>
      </c>
      <c r="CF229" s="41">
        <f t="shared" si="394"/>
        <v>0</v>
      </c>
      <c r="CG229" s="41">
        <f t="shared" si="394"/>
        <v>0</v>
      </c>
      <c r="CH229" s="112">
        <f t="shared" si="394"/>
        <v>0</v>
      </c>
      <c r="CI229" s="196">
        <f t="shared" si="410"/>
        <v>-29.655905309277305</v>
      </c>
      <c r="CJ229" s="2">
        <f t="shared" si="411"/>
        <v>381.85797939542982</v>
      </c>
      <c r="CK229" s="200">
        <f t="shared" ref="CK229" si="562">(CI229-xc)*COS(RADIANS(p)) + (CJ229-yc)*SIN(RADIANS(p))</f>
        <v>165.24622232765492</v>
      </c>
      <c r="CL229" s="201">
        <f t="shared" ref="CL229:CL260" si="563">-(CI229-xc)*SIN(RADIANS(p)) +(CJ229-yc)*COS(RADIANS(p))</f>
        <v>345.52666344887564</v>
      </c>
      <c r="CN229" s="126">
        <f t="shared" ref="CN229:CN260" si="564">+C229-yc</f>
        <v>381.85797939542982</v>
      </c>
      <c r="CO229" s="50">
        <f t="shared" si="415"/>
        <v>3.5421485987807604E-3</v>
      </c>
      <c r="CP229" s="40">
        <f t="shared" si="416"/>
        <v>25.5</v>
      </c>
      <c r="CQ229" s="41">
        <f t="shared" si="417"/>
        <v>433559.48941792472</v>
      </c>
      <c r="CR229" s="41">
        <f t="shared" ref="CR229:CR277" si="565">+CQ229*COS(RADIANS(p))</f>
        <v>375473.53188773332</v>
      </c>
      <c r="CS229" s="41">
        <f t="shared" ref="CS229:CS277" si="566">+CQ229*SIN(RADIANS(p))</f>
        <v>216779.74470896233</v>
      </c>
      <c r="CT229" s="41">
        <f t="shared" si="420"/>
        <v>129736116.68653351</v>
      </c>
      <c r="CU229" s="112">
        <f t="shared" si="421"/>
        <v>35822033.890309468</v>
      </c>
    </row>
    <row r="230" spans="2:115" x14ac:dyDescent="0.25">
      <c r="B230" s="129">
        <v>20</v>
      </c>
      <c r="C230" s="114">
        <f>+$D$77-(B230-0.5)*$G$203</f>
        <v>359.54677599676859</v>
      </c>
      <c r="D230" s="41">
        <f t="shared" si="427"/>
        <v>-577.24671627601094</v>
      </c>
      <c r="E230" s="41">
        <f t="shared" si="386"/>
        <v>1800.0115929866802</v>
      </c>
      <c r="F230" s="41">
        <f t="shared" si="386"/>
        <v>658.44097587644217</v>
      </c>
      <c r="G230" s="41">
        <f t="shared" si="386"/>
        <v>938.19869697375691</v>
      </c>
      <c r="H230" s="41">
        <f t="shared" si="386"/>
        <v>1822.7532837239894</v>
      </c>
      <c r="I230" s="41">
        <f t="shared" si="386"/>
        <v>-4483.7052644217292</v>
      </c>
      <c r="J230" s="41">
        <f t="shared" si="386"/>
        <v>-1073.6098316924349</v>
      </c>
      <c r="K230" s="121">
        <f t="shared" si="386"/>
        <v>-745.51816043466113</v>
      </c>
      <c r="L230" s="126">
        <f t="shared" si="428"/>
        <v>-177.24671627601069</v>
      </c>
      <c r="M230" s="41">
        <f t="shared" si="387"/>
        <v>-932.03921458219384</v>
      </c>
      <c r="N230" s="41">
        <f t="shared" si="387"/>
        <v>-380.78950866488418</v>
      </c>
      <c r="O230" s="41">
        <f t="shared" si="387"/>
        <v>206.14788940487946</v>
      </c>
      <c r="P230" s="41">
        <f t="shared" si="387"/>
        <v>1422.7532837239892</v>
      </c>
      <c r="Q230" s="41">
        <f t="shared" si="387"/>
        <v>-3664.0900221510692</v>
      </c>
      <c r="R230" s="41">
        <f t="shared" si="387"/>
        <v>-842.66972401658484</v>
      </c>
      <c r="S230" s="112">
        <f t="shared" si="387"/>
        <v>-525.90291816399781</v>
      </c>
      <c r="T230" s="123">
        <f t="shared" si="429"/>
        <v>-177.24671627601077</v>
      </c>
      <c r="U230" s="41">
        <f t="shared" si="388"/>
        <v>980.39635071601833</v>
      </c>
      <c r="V230" s="41">
        <f t="shared" si="388"/>
        <v>427.50086820059198</v>
      </c>
      <c r="W230" s="41">
        <f t="shared" si="388"/>
        <v>718.58345470309371</v>
      </c>
      <c r="X230" s="41">
        <f t="shared" si="388"/>
        <v>1422.7532837239899</v>
      </c>
      <c r="Y230" s="41">
        <f t="shared" si="388"/>
        <v>-1751.6544568528557</v>
      </c>
      <c r="Z230" s="41">
        <f t="shared" si="388"/>
        <v>-34.379347151108668</v>
      </c>
      <c r="AA230" s="41">
        <f t="shared" si="388"/>
        <v>-13.467352865783647</v>
      </c>
      <c r="AB230" s="53"/>
      <c r="AC230" s="126">
        <f t="shared" si="430"/>
        <v>-577.24671627601094</v>
      </c>
      <c r="AD230" s="41" t="str">
        <f t="shared" si="389"/>
        <v/>
      </c>
      <c r="AE230" s="41">
        <f t="shared" si="389"/>
        <v>658.44097587644217</v>
      </c>
      <c r="AF230" s="41" t="str">
        <f t="shared" si="389"/>
        <v/>
      </c>
      <c r="AG230" s="41" t="str">
        <f t="shared" si="389"/>
        <v/>
      </c>
      <c r="AH230" s="41" t="str">
        <f t="shared" si="389"/>
        <v/>
      </c>
      <c r="AI230" s="41" t="str">
        <f t="shared" si="389"/>
        <v/>
      </c>
      <c r="AJ230" s="112" t="str">
        <f t="shared" si="389"/>
        <v/>
      </c>
      <c r="AK230" s="126" t="str">
        <f t="shared" si="431"/>
        <v/>
      </c>
      <c r="AL230" s="41" t="str">
        <f t="shared" si="390"/>
        <v/>
      </c>
      <c r="AM230" s="41" t="str">
        <f t="shared" si="390"/>
        <v/>
      </c>
      <c r="AN230" s="41" t="str">
        <f t="shared" si="390"/>
        <v/>
      </c>
      <c r="AO230" s="41" t="str">
        <f t="shared" si="390"/>
        <v/>
      </c>
      <c r="AP230" s="41" t="str">
        <f t="shared" si="390"/>
        <v/>
      </c>
      <c r="AQ230" s="41" t="str">
        <f t="shared" si="390"/>
        <v/>
      </c>
      <c r="AR230" s="112" t="str">
        <f t="shared" si="390"/>
        <v/>
      </c>
      <c r="AS230" s="123" t="str">
        <f t="shared" si="432"/>
        <v/>
      </c>
      <c r="AT230" s="41" t="str">
        <f t="shared" si="391"/>
        <v/>
      </c>
      <c r="AU230" s="41">
        <f t="shared" si="391"/>
        <v>427.50086820059198</v>
      </c>
      <c r="AV230" s="41" t="str">
        <f t="shared" si="391"/>
        <v/>
      </c>
      <c r="AW230" s="41" t="str">
        <f t="shared" si="391"/>
        <v/>
      </c>
      <c r="AX230" s="41" t="str">
        <f t="shared" si="391"/>
        <v/>
      </c>
      <c r="AY230" s="41" t="str">
        <f t="shared" si="391"/>
        <v/>
      </c>
      <c r="AZ230" s="41">
        <f t="shared" si="391"/>
        <v>-13.467352865783647</v>
      </c>
      <c r="BA230" s="53"/>
      <c r="BB230" s="147" cm="1">
        <f t="array" ref="BB230:BE230">IFERROR(_xlfn._xlws.SORT(_xlfn.UNIQUE(_xlfn._xlws.FILTER($AC230:$AZ230,ISNUMBER($AC230:$AZ230)),TRUE),,,TRUE),"")</f>
        <v>-577.24671627601094</v>
      </c>
      <c r="BC230" s="51">
        <v>-13.467352865783647</v>
      </c>
      <c r="BD230" s="51">
        <v>427.50086820059198</v>
      </c>
      <c r="BE230" s="51">
        <v>658.44097587644217</v>
      </c>
      <c r="BF230" s="51"/>
      <c r="BG230" s="51"/>
      <c r="BH230" s="51"/>
      <c r="BI230" s="51"/>
      <c r="BJ230" s="51">
        <f t="shared" si="433"/>
        <v>359.54677599676859</v>
      </c>
      <c r="BK230" s="51">
        <f t="shared" si="392"/>
        <v>359.54677599676859</v>
      </c>
      <c r="BL230" s="51">
        <f t="shared" si="392"/>
        <v>359.54677599676859</v>
      </c>
      <c r="BM230" s="51">
        <f t="shared" si="392"/>
        <v>359.54677599676859</v>
      </c>
      <c r="BN230" s="51" t="str">
        <f t="shared" si="392"/>
        <v/>
      </c>
      <c r="BO230" s="51" t="str">
        <f t="shared" si="392"/>
        <v/>
      </c>
      <c r="BP230" s="51" t="str">
        <f t="shared" si="392"/>
        <v/>
      </c>
      <c r="BQ230" s="148" t="str">
        <f t="shared" si="392"/>
        <v/>
      </c>
      <c r="BR230" s="170">
        <f t="shared" si="406"/>
        <v>4</v>
      </c>
      <c r="BS230" s="172">
        <f t="shared" si="407"/>
        <v>563.77936341022735</v>
      </c>
      <c r="BT230" s="172" t="str">
        <f t="shared" si="393"/>
        <v>hole</v>
      </c>
      <c r="BU230" s="172">
        <f t="shared" si="393"/>
        <v>230.94010767585019</v>
      </c>
      <c r="BV230" s="172">
        <f t="shared" si="393"/>
        <v>0</v>
      </c>
      <c r="BW230" s="172">
        <f t="shared" si="393"/>
        <v>0</v>
      </c>
      <c r="BX230" s="172">
        <f t="shared" si="393"/>
        <v>0</v>
      </c>
      <c r="BY230" s="173">
        <f t="shared" si="393"/>
        <v>0</v>
      </c>
      <c r="BZ230" s="123" cm="1">
        <f t="array" ref="BZ230">IF(ISEVEN(BR230),SUM(BS230:BY230),SUM(ABS(BS230:BY230)))</f>
        <v>794.71947108607753</v>
      </c>
      <c r="CA230" s="112">
        <f t="shared" si="408"/>
        <v>17731.147764277976</v>
      </c>
      <c r="CB230" s="126">
        <f t="shared" si="409"/>
        <v>-295.35703457089727</v>
      </c>
      <c r="CC230" s="41">
        <f t="shared" si="394"/>
        <v>0</v>
      </c>
      <c r="CD230" s="41">
        <f t="shared" si="394"/>
        <v>542.97092203851707</v>
      </c>
      <c r="CE230" s="41">
        <f t="shared" si="394"/>
        <v>0</v>
      </c>
      <c r="CF230" s="41">
        <f t="shared" si="394"/>
        <v>0</v>
      </c>
      <c r="CG230" s="41">
        <f t="shared" si="394"/>
        <v>0</v>
      </c>
      <c r="CH230" s="112">
        <f t="shared" si="394"/>
        <v>0</v>
      </c>
      <c r="CI230" s="196">
        <f t="shared" si="410"/>
        <v>-51.744595703039117</v>
      </c>
      <c r="CJ230" s="2">
        <f t="shared" si="411"/>
        <v>359.54677599676859</v>
      </c>
      <c r="CK230" s="200">
        <f t="shared" ref="CK230" si="567">(CI230-xc)*COS(RADIANS(p)) + (CJ230-yc)*SIN(RADIANS(p))</f>
        <v>134.96125361099729</v>
      </c>
      <c r="CL230" s="201">
        <f t="shared" ref="CL230:CL261" si="568">-(CI230-xc)*SIN(RADIANS(p)) +(CJ230-yc)*COS(RADIANS(p))</f>
        <v>337.24893971351418</v>
      </c>
      <c r="CN230" s="126">
        <f t="shared" ref="CN230:CN261" si="569">+C230-yc</f>
        <v>359.54677599676859</v>
      </c>
      <c r="CO230" s="50">
        <f t="shared" si="415"/>
        <v>3.4761485987807603E-3</v>
      </c>
      <c r="CP230" s="40">
        <f t="shared" si="416"/>
        <v>25.5</v>
      </c>
      <c r="CQ230" s="41">
        <f t="shared" si="417"/>
        <v>452144.26798908837</v>
      </c>
      <c r="CR230" s="41">
        <f t="shared" ref="CR230:CR278" si="570">+CQ230*COS(RADIANS(p))</f>
        <v>391568.42225406971</v>
      </c>
      <c r="CS230" s="41">
        <f t="shared" ref="CS230:CS278" si="571">+CQ230*SIN(RADIANS(p))</f>
        <v>226072.13399454416</v>
      </c>
      <c r="CT230" s="41">
        <f t="shared" si="420"/>
        <v>132056035.23047861</v>
      </c>
      <c r="CU230" s="112">
        <f t="shared" si="421"/>
        <v>30510978.610417034</v>
      </c>
    </row>
    <row r="231" spans="2:115" x14ac:dyDescent="0.25">
      <c r="B231" s="129">
        <v>21</v>
      </c>
      <c r="C231" s="114">
        <f>+$D$77-(B231-0.5)*$G$203</f>
        <v>337.2355725981073</v>
      </c>
      <c r="D231" s="41">
        <f t="shared" si="427"/>
        <v>-615.89085414049566</v>
      </c>
      <c r="E231" s="41">
        <f t="shared" si="386"/>
        <v>1883.2781376484875</v>
      </c>
      <c r="F231" s="41">
        <f t="shared" si="386"/>
        <v>671.32235516460366</v>
      </c>
      <c r="G231" s="41">
        <f t="shared" si="386"/>
        <v>932.22042804091905</v>
      </c>
      <c r="H231" s="41">
        <f t="shared" si="386"/>
        <v>1784.1091458595049</v>
      </c>
      <c r="I231" s="41">
        <f t="shared" si="386"/>
        <v>-4400.4387197599217</v>
      </c>
      <c r="J231" s="41">
        <f t="shared" si="386"/>
        <v>-1060.7284524042734</v>
      </c>
      <c r="K231" s="121">
        <f t="shared" si="386"/>
        <v>-751.49642936749899</v>
      </c>
      <c r="L231" s="126">
        <f t="shared" si="428"/>
        <v>-215.89085414049549</v>
      </c>
      <c r="M231" s="41">
        <f t="shared" si="387"/>
        <v>-848.77266992038665</v>
      </c>
      <c r="N231" s="41">
        <f t="shared" si="387"/>
        <v>-367.90812937672263</v>
      </c>
      <c r="O231" s="41">
        <f t="shared" si="387"/>
        <v>200.16962047204166</v>
      </c>
      <c r="P231" s="41">
        <f t="shared" si="387"/>
        <v>1384.1091458595045</v>
      </c>
      <c r="Q231" s="41">
        <f t="shared" si="387"/>
        <v>-3580.8234774892617</v>
      </c>
      <c r="R231" s="41">
        <f t="shared" si="387"/>
        <v>-829.78834472842323</v>
      </c>
      <c r="S231" s="112">
        <f t="shared" si="387"/>
        <v>-531.88118709683556</v>
      </c>
      <c r="T231" s="123">
        <f t="shared" si="429"/>
        <v>-215.89085414049549</v>
      </c>
      <c r="U231" s="41">
        <f t="shared" si="388"/>
        <v>1063.6628953778256</v>
      </c>
      <c r="V231" s="41">
        <f t="shared" si="388"/>
        <v>440.38224748875359</v>
      </c>
      <c r="W231" s="41">
        <f t="shared" si="388"/>
        <v>712.60518577025596</v>
      </c>
      <c r="X231" s="41">
        <f t="shared" si="388"/>
        <v>1384.1091458595051</v>
      </c>
      <c r="Y231" s="41">
        <f t="shared" si="388"/>
        <v>-1668.3879121910486</v>
      </c>
      <c r="Z231" s="41">
        <f t="shared" si="388"/>
        <v>-21.497967862947071</v>
      </c>
      <c r="AA231" s="41">
        <f t="shared" si="388"/>
        <v>-19.445621798621449</v>
      </c>
      <c r="AB231" s="53"/>
      <c r="AC231" s="126">
        <f t="shared" si="430"/>
        <v>-615.89085414049566</v>
      </c>
      <c r="AD231" s="41" t="str">
        <f t="shared" si="389"/>
        <v/>
      </c>
      <c r="AE231" s="41">
        <f t="shared" si="389"/>
        <v>671.32235516460366</v>
      </c>
      <c r="AF231" s="41" t="str">
        <f t="shared" si="389"/>
        <v/>
      </c>
      <c r="AG231" s="41" t="str">
        <f t="shared" si="389"/>
        <v/>
      </c>
      <c r="AH231" s="41" t="str">
        <f t="shared" si="389"/>
        <v/>
      </c>
      <c r="AI231" s="41" t="str">
        <f t="shared" si="389"/>
        <v/>
      </c>
      <c r="AJ231" s="112" t="str">
        <f t="shared" si="389"/>
        <v/>
      </c>
      <c r="AK231" s="126" t="str">
        <f t="shared" si="431"/>
        <v/>
      </c>
      <c r="AL231" s="41" t="str">
        <f t="shared" si="390"/>
        <v/>
      </c>
      <c r="AM231" s="41" t="str">
        <f t="shared" si="390"/>
        <v/>
      </c>
      <c r="AN231" s="41" t="str">
        <f t="shared" si="390"/>
        <v/>
      </c>
      <c r="AO231" s="41" t="str">
        <f t="shared" si="390"/>
        <v/>
      </c>
      <c r="AP231" s="41" t="str">
        <f t="shared" si="390"/>
        <v/>
      </c>
      <c r="AQ231" s="41" t="str">
        <f t="shared" si="390"/>
        <v/>
      </c>
      <c r="AR231" s="112" t="str">
        <f t="shared" si="390"/>
        <v/>
      </c>
      <c r="AS231" s="123" t="str">
        <f t="shared" si="432"/>
        <v/>
      </c>
      <c r="AT231" s="41" t="str">
        <f t="shared" si="391"/>
        <v/>
      </c>
      <c r="AU231" s="41">
        <f t="shared" si="391"/>
        <v>440.38224748875359</v>
      </c>
      <c r="AV231" s="41" t="str">
        <f t="shared" si="391"/>
        <v/>
      </c>
      <c r="AW231" s="41" t="str">
        <f t="shared" si="391"/>
        <v/>
      </c>
      <c r="AX231" s="41" t="str">
        <f t="shared" si="391"/>
        <v/>
      </c>
      <c r="AY231" s="41" t="str">
        <f t="shared" si="391"/>
        <v/>
      </c>
      <c r="AZ231" s="41">
        <f t="shared" si="391"/>
        <v>-19.445621798621449</v>
      </c>
      <c r="BA231" s="53"/>
      <c r="BB231" s="147" cm="1">
        <f t="array" ref="BB231:BE231">IFERROR(_xlfn._xlws.SORT(_xlfn.UNIQUE(_xlfn._xlws.FILTER($AC231:$AZ231,ISNUMBER($AC231:$AZ231)),TRUE),,,TRUE),"")</f>
        <v>-615.89085414049566</v>
      </c>
      <c r="BC231" s="51">
        <v>-19.445621798621449</v>
      </c>
      <c r="BD231" s="51">
        <v>440.38224748875359</v>
      </c>
      <c r="BE231" s="51">
        <v>671.32235516460366</v>
      </c>
      <c r="BF231" s="51"/>
      <c r="BG231" s="51"/>
      <c r="BH231" s="51"/>
      <c r="BI231" s="51"/>
      <c r="BJ231" s="51">
        <f t="shared" si="433"/>
        <v>337.2355725981073</v>
      </c>
      <c r="BK231" s="51">
        <f t="shared" si="392"/>
        <v>337.2355725981073</v>
      </c>
      <c r="BL231" s="51">
        <f t="shared" si="392"/>
        <v>337.2355725981073</v>
      </c>
      <c r="BM231" s="51">
        <f t="shared" si="392"/>
        <v>337.2355725981073</v>
      </c>
      <c r="BN231" s="51" t="str">
        <f t="shared" si="392"/>
        <v/>
      </c>
      <c r="BO231" s="51" t="str">
        <f t="shared" si="392"/>
        <v/>
      </c>
      <c r="BP231" s="51" t="str">
        <f t="shared" si="392"/>
        <v/>
      </c>
      <c r="BQ231" s="148" t="str">
        <f t="shared" si="392"/>
        <v/>
      </c>
      <c r="BR231" s="170">
        <f t="shared" si="406"/>
        <v>4</v>
      </c>
      <c r="BS231" s="172">
        <f t="shared" si="407"/>
        <v>596.4452323418742</v>
      </c>
      <c r="BT231" s="172" t="str">
        <f t="shared" si="393"/>
        <v>hole</v>
      </c>
      <c r="BU231" s="172">
        <f t="shared" si="393"/>
        <v>230.94010767585007</v>
      </c>
      <c r="BV231" s="172">
        <f t="shared" si="393"/>
        <v>0</v>
      </c>
      <c r="BW231" s="172">
        <f t="shared" si="393"/>
        <v>0</v>
      </c>
      <c r="BX231" s="172">
        <f t="shared" si="393"/>
        <v>0</v>
      </c>
      <c r="BY231" s="173">
        <f t="shared" si="393"/>
        <v>0</v>
      </c>
      <c r="BZ231" s="123" cm="1">
        <f t="array" ref="BZ231">IF(ISEVEN(BR231),SUM(BS231:BY231),SUM(ABS(BS231:BY231)))</f>
        <v>827.38534001772427</v>
      </c>
      <c r="CA231" s="112">
        <f t="shared" si="408"/>
        <v>18459.962610205956</v>
      </c>
      <c r="CB231" s="126">
        <f t="shared" si="409"/>
        <v>-317.66823796955856</v>
      </c>
      <c r="CC231" s="41">
        <f t="shared" si="394"/>
        <v>0</v>
      </c>
      <c r="CD231" s="41">
        <f t="shared" si="394"/>
        <v>555.85230132667857</v>
      </c>
      <c r="CE231" s="41">
        <f t="shared" si="394"/>
        <v>0</v>
      </c>
      <c r="CF231" s="41">
        <f t="shared" si="394"/>
        <v>0</v>
      </c>
      <c r="CG231" s="41">
        <f t="shared" si="394"/>
        <v>0</v>
      </c>
      <c r="CH231" s="112">
        <f t="shared" si="394"/>
        <v>0</v>
      </c>
      <c r="CI231" s="196">
        <f t="shared" si="410"/>
        <v>-73.850856097868473</v>
      </c>
      <c r="CJ231" s="2">
        <f t="shared" si="411"/>
        <v>337.2355725981073</v>
      </c>
      <c r="CK231" s="200">
        <f t="shared" ref="CK231" si="572">(CI231-xc)*COS(RADIANS(p)) + (CJ231-yc)*SIN(RADIANS(p))</f>
        <v>104.66106882707061</v>
      </c>
      <c r="CL231" s="201">
        <f t="shared" ref="CL231:CL262" si="573">-(CI231-xc)*SIN(RADIANS(p)) +(CJ231-yc)*COS(RADIANS(p))</f>
        <v>328.98000097868652</v>
      </c>
      <c r="CN231" s="126">
        <f t="shared" ref="CN231:CN262" si="574">+C231-yc</f>
        <v>337.2355725981073</v>
      </c>
      <c r="CO231" s="50">
        <f t="shared" si="415"/>
        <v>3.4101485987807602E-3</v>
      </c>
      <c r="CP231" s="40">
        <f t="shared" si="416"/>
        <v>25.5</v>
      </c>
      <c r="CQ231" s="41">
        <f t="shared" si="417"/>
        <v>470729.04656025185</v>
      </c>
      <c r="CR231" s="41">
        <f t="shared" ref="CR231:CR279" si="575">+CQ231*COS(RADIANS(p))</f>
        <v>407663.31262040598</v>
      </c>
      <c r="CS231" s="41">
        <f t="shared" ref="CS231:CS279" si="576">+CQ231*SIN(RADIANS(p))</f>
        <v>235364.5232801259</v>
      </c>
      <c r="CT231" s="41">
        <f t="shared" si="420"/>
        <v>134113076.98483574</v>
      </c>
      <c r="CU231" s="112">
        <f t="shared" si="421"/>
        <v>24633502.57047192</v>
      </c>
    </row>
    <row r="232" spans="2:115" x14ac:dyDescent="0.25">
      <c r="B232" s="129">
        <v>22</v>
      </c>
      <c r="C232" s="114">
        <f>+$D$77-(B232-0.5)*$G$203</f>
        <v>314.92436919944606</v>
      </c>
      <c r="D232" s="41">
        <f t="shared" si="427"/>
        <v>-654.53499200498027</v>
      </c>
      <c r="E232" s="41">
        <f t="shared" si="386"/>
        <v>1966.5446823102945</v>
      </c>
      <c r="F232" s="41">
        <f t="shared" si="386"/>
        <v>684.20373445276527</v>
      </c>
      <c r="G232" s="41">
        <f t="shared" si="386"/>
        <v>926.2421591080813</v>
      </c>
      <c r="H232" s="41">
        <f t="shared" si="386"/>
        <v>1745.4650079950202</v>
      </c>
      <c r="I232" s="41">
        <f t="shared" si="386"/>
        <v>-4317.1721750981151</v>
      </c>
      <c r="J232" s="41">
        <f t="shared" si="386"/>
        <v>-1047.8470731161117</v>
      </c>
      <c r="K232" s="121">
        <f t="shared" si="386"/>
        <v>-757.47469830033674</v>
      </c>
      <c r="L232" s="126">
        <f t="shared" si="428"/>
        <v>-254.53499200498015</v>
      </c>
      <c r="M232" s="41">
        <f t="shared" si="387"/>
        <v>-765.50612525857957</v>
      </c>
      <c r="N232" s="41">
        <f t="shared" si="387"/>
        <v>-355.02675008856102</v>
      </c>
      <c r="O232" s="41">
        <f t="shared" si="387"/>
        <v>194.19135153920388</v>
      </c>
      <c r="P232" s="41">
        <f t="shared" si="387"/>
        <v>1345.4650079950197</v>
      </c>
      <c r="Q232" s="41">
        <f t="shared" si="387"/>
        <v>-3497.5569328274541</v>
      </c>
      <c r="R232" s="41">
        <f t="shared" si="387"/>
        <v>-816.90696544026173</v>
      </c>
      <c r="S232" s="112">
        <f t="shared" si="387"/>
        <v>-537.85945602967342</v>
      </c>
      <c r="T232" s="123">
        <f t="shared" si="429"/>
        <v>-254.53499200498024</v>
      </c>
      <c r="U232" s="41">
        <f t="shared" si="388"/>
        <v>1146.9294400396329</v>
      </c>
      <c r="V232" s="41">
        <f t="shared" si="388"/>
        <v>453.26362677691515</v>
      </c>
      <c r="W232" s="41">
        <f t="shared" si="388"/>
        <v>706.62691683741809</v>
      </c>
      <c r="X232" s="41">
        <f t="shared" si="388"/>
        <v>1345.4650079950202</v>
      </c>
      <c r="Y232" s="41">
        <f t="shared" si="388"/>
        <v>-1585.1213675292415</v>
      </c>
      <c r="Z232" s="41">
        <f t="shared" si="388"/>
        <v>-8.6165885747855278</v>
      </c>
      <c r="AA232" s="41">
        <f t="shared" si="388"/>
        <v>-25.423890731459252</v>
      </c>
      <c r="AB232" s="53"/>
      <c r="AC232" s="126">
        <f t="shared" si="430"/>
        <v>-654.53499200498027</v>
      </c>
      <c r="AD232" s="41" t="str">
        <f t="shared" si="389"/>
        <v/>
      </c>
      <c r="AE232" s="41">
        <f t="shared" si="389"/>
        <v>684.20373445276527</v>
      </c>
      <c r="AF232" s="41" t="str">
        <f t="shared" si="389"/>
        <v/>
      </c>
      <c r="AG232" s="41" t="str">
        <f t="shared" si="389"/>
        <v/>
      </c>
      <c r="AH232" s="41" t="str">
        <f t="shared" si="389"/>
        <v/>
      </c>
      <c r="AI232" s="41" t="str">
        <f t="shared" si="389"/>
        <v/>
      </c>
      <c r="AJ232" s="112" t="str">
        <f t="shared" si="389"/>
        <v/>
      </c>
      <c r="AK232" s="126" t="str">
        <f t="shared" si="431"/>
        <v/>
      </c>
      <c r="AL232" s="41" t="str">
        <f t="shared" si="390"/>
        <v/>
      </c>
      <c r="AM232" s="41" t="str">
        <f t="shared" si="390"/>
        <v/>
      </c>
      <c r="AN232" s="41" t="str">
        <f t="shared" si="390"/>
        <v/>
      </c>
      <c r="AO232" s="41" t="str">
        <f t="shared" si="390"/>
        <v/>
      </c>
      <c r="AP232" s="41" t="str">
        <f t="shared" si="390"/>
        <v/>
      </c>
      <c r="AQ232" s="41" t="str">
        <f t="shared" si="390"/>
        <v/>
      </c>
      <c r="AR232" s="112" t="str">
        <f t="shared" si="390"/>
        <v/>
      </c>
      <c r="AS232" s="123" t="str">
        <f t="shared" si="432"/>
        <v/>
      </c>
      <c r="AT232" s="41" t="str">
        <f t="shared" si="391"/>
        <v/>
      </c>
      <c r="AU232" s="41">
        <f t="shared" si="391"/>
        <v>453.26362677691515</v>
      </c>
      <c r="AV232" s="41" t="str">
        <f t="shared" si="391"/>
        <v/>
      </c>
      <c r="AW232" s="41" t="str">
        <f t="shared" si="391"/>
        <v/>
      </c>
      <c r="AX232" s="41" t="str">
        <f t="shared" si="391"/>
        <v/>
      </c>
      <c r="AY232" s="41">
        <f t="shared" si="391"/>
        <v>-8.6165885747855278</v>
      </c>
      <c r="AZ232" s="41" t="str">
        <f t="shared" si="391"/>
        <v/>
      </c>
      <c r="BA232" s="53"/>
      <c r="BB232" s="147" cm="1">
        <f t="array" ref="BB232:BE232">IFERROR(_xlfn._xlws.SORT(_xlfn.UNIQUE(_xlfn._xlws.FILTER($AC232:$AZ232,ISNUMBER($AC232:$AZ232)),TRUE),,,TRUE),"")</f>
        <v>-654.53499200498027</v>
      </c>
      <c r="BC232" s="51">
        <v>-8.6165885747855278</v>
      </c>
      <c r="BD232" s="51">
        <v>453.26362677691515</v>
      </c>
      <c r="BE232" s="51">
        <v>684.20373445276527</v>
      </c>
      <c r="BF232" s="51"/>
      <c r="BG232" s="51"/>
      <c r="BH232" s="51"/>
      <c r="BI232" s="51"/>
      <c r="BJ232" s="51">
        <f t="shared" si="433"/>
        <v>314.92436919944606</v>
      </c>
      <c r="BK232" s="51">
        <f t="shared" si="392"/>
        <v>314.92436919944606</v>
      </c>
      <c r="BL232" s="51">
        <f t="shared" si="392"/>
        <v>314.92436919944606</v>
      </c>
      <c r="BM232" s="51">
        <f t="shared" si="392"/>
        <v>314.92436919944606</v>
      </c>
      <c r="BN232" s="51" t="str">
        <f t="shared" si="392"/>
        <v/>
      </c>
      <c r="BO232" s="51" t="str">
        <f t="shared" si="392"/>
        <v/>
      </c>
      <c r="BP232" s="51" t="str">
        <f t="shared" si="392"/>
        <v/>
      </c>
      <c r="BQ232" s="148" t="str">
        <f t="shared" si="392"/>
        <v/>
      </c>
      <c r="BR232" s="170">
        <f t="shared" si="406"/>
        <v>4</v>
      </c>
      <c r="BS232" s="172">
        <f t="shared" si="407"/>
        <v>645.91840343019476</v>
      </c>
      <c r="BT232" s="172" t="str">
        <f t="shared" si="393"/>
        <v>hole</v>
      </c>
      <c r="BU232" s="172">
        <f t="shared" si="393"/>
        <v>230.94010767585013</v>
      </c>
      <c r="BV232" s="172">
        <f t="shared" si="393"/>
        <v>0</v>
      </c>
      <c r="BW232" s="172">
        <f t="shared" si="393"/>
        <v>0</v>
      </c>
      <c r="BX232" s="172">
        <f t="shared" si="393"/>
        <v>0</v>
      </c>
      <c r="BY232" s="173">
        <f t="shared" si="393"/>
        <v>0</v>
      </c>
      <c r="BZ232" s="123" cm="1">
        <f t="array" ref="BZ232">IF(ISEVEN(BR232),SUM(BS232:BY232),SUM(ABS(BS232:BY232)))</f>
        <v>876.85851110604494</v>
      </c>
      <c r="CA232" s="112">
        <f t="shared" si="408"/>
        <v>19563.768593134246</v>
      </c>
      <c r="CB232" s="126">
        <f t="shared" si="409"/>
        <v>-331.57579028988289</v>
      </c>
      <c r="CC232" s="41">
        <f t="shared" si="394"/>
        <v>0</v>
      </c>
      <c r="CD232" s="41">
        <f t="shared" si="394"/>
        <v>568.73368061484018</v>
      </c>
      <c r="CE232" s="41">
        <f t="shared" si="394"/>
        <v>0</v>
      </c>
      <c r="CF232" s="41">
        <f t="shared" si="394"/>
        <v>0</v>
      </c>
      <c r="CG232" s="41">
        <f t="shared" si="394"/>
        <v>0</v>
      </c>
      <c r="CH232" s="112">
        <f t="shared" si="394"/>
        <v>0</v>
      </c>
      <c r="CI232" s="196">
        <f t="shared" si="410"/>
        <v>-94.459353009639159</v>
      </c>
      <c r="CJ232" s="2">
        <f t="shared" si="411"/>
        <v>314.92436919944606</v>
      </c>
      <c r="CK232" s="200">
        <f t="shared" ref="CK232" si="577">(CI232-xc)*COS(RADIANS(p)) + (CJ232-yc)*SIN(RADIANS(p))</f>
        <v>75.65798526833342</v>
      </c>
      <c r="CL232" s="201">
        <f t="shared" ref="CL232:CL263" si="578">-(CI232-xc)*SIN(RADIANS(p)) +(CJ232-yc)*COS(RADIANS(p))</f>
        <v>319.96218050232949</v>
      </c>
      <c r="CN232" s="126">
        <f t="shared" ref="CN232:CN263" si="579">+C232-yc</f>
        <v>314.92436919944606</v>
      </c>
      <c r="CO232" s="50">
        <f t="shared" si="415"/>
        <v>3.3441485987807606E-3</v>
      </c>
      <c r="CP232" s="40">
        <f t="shared" si="416"/>
        <v>25.5</v>
      </c>
      <c r="CQ232" s="41">
        <f t="shared" si="417"/>
        <v>498876.09912492329</v>
      </c>
      <c r="CR232" s="41">
        <f t="shared" ref="CR232:CR280" si="580">+CQ232*COS(RADIANS(p))</f>
        <v>432039.37518306734</v>
      </c>
      <c r="CS232" s="41">
        <f t="shared" ref="CS232:CS280" si="581">+CQ232*SIN(RADIANS(p))</f>
        <v>249438.04956246162</v>
      </c>
      <c r="CT232" s="41">
        <f t="shared" si="420"/>
        <v>138236260.54643825</v>
      </c>
      <c r="CU232" s="112">
        <f t="shared" si="421"/>
        <v>18871980.279158544</v>
      </c>
    </row>
    <row r="233" spans="2:115" x14ac:dyDescent="0.25">
      <c r="B233" s="129">
        <v>23</v>
      </c>
      <c r="C233" s="114">
        <f>+$D$77-(B233-0.5)*$G$203</f>
        <v>292.61316580078477</v>
      </c>
      <c r="D233" s="41">
        <f t="shared" si="427"/>
        <v>-693.1791298694651</v>
      </c>
      <c r="E233" s="41">
        <f t="shared" si="386"/>
        <v>2049.8112269721018</v>
      </c>
      <c r="F233" s="41">
        <f t="shared" si="386"/>
        <v>697.08511374092689</v>
      </c>
      <c r="G233" s="41">
        <f t="shared" si="386"/>
        <v>920.26389017524343</v>
      </c>
      <c r="H233" s="41">
        <f t="shared" si="386"/>
        <v>1706.8208701305355</v>
      </c>
      <c r="I233" s="41">
        <f t="shared" si="386"/>
        <v>-4233.9056304363085</v>
      </c>
      <c r="J233" s="41">
        <f t="shared" si="386"/>
        <v>-1034.9656938279502</v>
      </c>
      <c r="K233" s="121">
        <f t="shared" si="386"/>
        <v>-763.45296723317449</v>
      </c>
      <c r="L233" s="126">
        <f t="shared" si="428"/>
        <v>-293.17912986946499</v>
      </c>
      <c r="M233" s="41">
        <f t="shared" si="387"/>
        <v>-682.23958059677227</v>
      </c>
      <c r="N233" s="41">
        <f t="shared" si="387"/>
        <v>-342.14537080039946</v>
      </c>
      <c r="O233" s="41">
        <f t="shared" si="387"/>
        <v>188.21308260636604</v>
      </c>
      <c r="P233" s="41">
        <f t="shared" si="387"/>
        <v>1306.820870130535</v>
      </c>
      <c r="Q233" s="41">
        <f t="shared" si="387"/>
        <v>-3414.2903881656475</v>
      </c>
      <c r="R233" s="41">
        <f t="shared" si="387"/>
        <v>-804.0255861521</v>
      </c>
      <c r="S233" s="112">
        <f t="shared" si="387"/>
        <v>-543.83772496251117</v>
      </c>
      <c r="T233" s="123">
        <f t="shared" si="429"/>
        <v>-293.17912986946499</v>
      </c>
      <c r="U233" s="41">
        <f t="shared" si="388"/>
        <v>1230.19598470144</v>
      </c>
      <c r="V233" s="41">
        <f t="shared" si="388"/>
        <v>466.14500606507676</v>
      </c>
      <c r="W233" s="41">
        <f t="shared" si="388"/>
        <v>700.64864790458034</v>
      </c>
      <c r="X233" s="41">
        <f t="shared" si="388"/>
        <v>1306.8208701305355</v>
      </c>
      <c r="Y233" s="41">
        <f t="shared" si="388"/>
        <v>-1501.8548228674342</v>
      </c>
      <c r="Z233" s="41">
        <f t="shared" si="388"/>
        <v>4.2647907133760734</v>
      </c>
      <c r="AA233" s="41">
        <f t="shared" si="388"/>
        <v>-31.40215966429707</v>
      </c>
      <c r="AB233" s="53"/>
      <c r="AC233" s="126">
        <f t="shared" si="430"/>
        <v>-693.1791298694651</v>
      </c>
      <c r="AD233" s="41" t="str">
        <f t="shared" si="389"/>
        <v/>
      </c>
      <c r="AE233" s="41">
        <f t="shared" si="389"/>
        <v>697.08511374092689</v>
      </c>
      <c r="AF233" s="41" t="str">
        <f t="shared" si="389"/>
        <v/>
      </c>
      <c r="AG233" s="41" t="str">
        <f t="shared" si="389"/>
        <v/>
      </c>
      <c r="AH233" s="41" t="str">
        <f t="shared" si="389"/>
        <v/>
      </c>
      <c r="AI233" s="41" t="str">
        <f t="shared" si="389"/>
        <v/>
      </c>
      <c r="AJ233" s="112" t="str">
        <f t="shared" si="389"/>
        <v/>
      </c>
      <c r="AK233" s="126" t="str">
        <f t="shared" si="431"/>
        <v/>
      </c>
      <c r="AL233" s="41" t="str">
        <f t="shared" si="390"/>
        <v/>
      </c>
      <c r="AM233" s="41" t="str">
        <f t="shared" si="390"/>
        <v/>
      </c>
      <c r="AN233" s="41" t="str">
        <f t="shared" si="390"/>
        <v/>
      </c>
      <c r="AO233" s="41" t="str">
        <f t="shared" si="390"/>
        <v/>
      </c>
      <c r="AP233" s="41" t="str">
        <f t="shared" si="390"/>
        <v/>
      </c>
      <c r="AQ233" s="41" t="str">
        <f t="shared" si="390"/>
        <v/>
      </c>
      <c r="AR233" s="112" t="str">
        <f t="shared" si="390"/>
        <v/>
      </c>
      <c r="AS233" s="123" t="str">
        <f t="shared" si="432"/>
        <v/>
      </c>
      <c r="AT233" s="41" t="str">
        <f t="shared" si="391"/>
        <v/>
      </c>
      <c r="AU233" s="41">
        <f t="shared" si="391"/>
        <v>466.14500606507676</v>
      </c>
      <c r="AV233" s="41" t="str">
        <f t="shared" si="391"/>
        <v/>
      </c>
      <c r="AW233" s="41" t="str">
        <f t="shared" si="391"/>
        <v/>
      </c>
      <c r="AX233" s="41" t="str">
        <f t="shared" si="391"/>
        <v/>
      </c>
      <c r="AY233" s="41">
        <f t="shared" si="391"/>
        <v>4.2647907133760734</v>
      </c>
      <c r="AZ233" s="41" t="str">
        <f t="shared" si="391"/>
        <v/>
      </c>
      <c r="BA233" s="53"/>
      <c r="BB233" s="147" cm="1">
        <f t="array" ref="BB233:BE233">IFERROR(_xlfn._xlws.SORT(_xlfn.UNIQUE(_xlfn._xlws.FILTER($AC233:$AZ233,ISNUMBER($AC233:$AZ233)),TRUE),,,TRUE),"")</f>
        <v>-693.1791298694651</v>
      </c>
      <c r="BC233" s="51">
        <v>4.2647907133760734</v>
      </c>
      <c r="BD233" s="51">
        <v>466.14500606507676</v>
      </c>
      <c r="BE233" s="51">
        <v>697.08511374092689</v>
      </c>
      <c r="BF233" s="51"/>
      <c r="BG233" s="51"/>
      <c r="BH233" s="51"/>
      <c r="BI233" s="51"/>
      <c r="BJ233" s="51">
        <f t="shared" si="433"/>
        <v>292.61316580078477</v>
      </c>
      <c r="BK233" s="51">
        <f t="shared" si="392"/>
        <v>292.61316580078477</v>
      </c>
      <c r="BL233" s="51">
        <f t="shared" si="392"/>
        <v>292.61316580078477</v>
      </c>
      <c r="BM233" s="51">
        <f t="shared" si="392"/>
        <v>292.61316580078477</v>
      </c>
      <c r="BN233" s="51" t="str">
        <f t="shared" si="392"/>
        <v/>
      </c>
      <c r="BO233" s="51" t="str">
        <f t="shared" si="392"/>
        <v/>
      </c>
      <c r="BP233" s="51" t="str">
        <f t="shared" si="392"/>
        <v/>
      </c>
      <c r="BQ233" s="148" t="str">
        <f t="shared" si="392"/>
        <v/>
      </c>
      <c r="BR233" s="170">
        <f t="shared" si="406"/>
        <v>4</v>
      </c>
      <c r="BS233" s="172">
        <f t="shared" si="407"/>
        <v>697.4439205828412</v>
      </c>
      <c r="BT233" s="172" t="str">
        <f t="shared" si="393"/>
        <v>hole</v>
      </c>
      <c r="BU233" s="172">
        <f t="shared" si="393"/>
        <v>230.94010767585013</v>
      </c>
      <c r="BV233" s="172">
        <f t="shared" si="393"/>
        <v>0</v>
      </c>
      <c r="BW233" s="172">
        <f t="shared" si="393"/>
        <v>0</v>
      </c>
      <c r="BX233" s="172">
        <f t="shared" si="393"/>
        <v>0</v>
      </c>
      <c r="BY233" s="173">
        <f t="shared" si="393"/>
        <v>0</v>
      </c>
      <c r="BZ233" s="123" cm="1">
        <f t="array" ref="BZ233">IF(ISEVEN(BR233),SUM(BS233:BY233),SUM(ABS(BS233:BY233)))</f>
        <v>928.38402825869139</v>
      </c>
      <c r="CA233" s="112">
        <f t="shared" si="408"/>
        <v>20713.364886548148</v>
      </c>
      <c r="CB233" s="126">
        <f t="shared" si="409"/>
        <v>-344.4571695780445</v>
      </c>
      <c r="CC233" s="41">
        <f t="shared" si="394"/>
        <v>0</v>
      </c>
      <c r="CD233" s="41">
        <f t="shared" si="394"/>
        <v>581.61505990300179</v>
      </c>
      <c r="CE233" s="41">
        <f t="shared" si="394"/>
        <v>0</v>
      </c>
      <c r="CF233" s="41">
        <f t="shared" si="394"/>
        <v>0</v>
      </c>
      <c r="CG233" s="41">
        <f t="shared" si="394"/>
        <v>0</v>
      </c>
      <c r="CH233" s="112">
        <f t="shared" si="394"/>
        <v>0</v>
      </c>
      <c r="CI233" s="196">
        <f t="shared" si="410"/>
        <v>-114.092133254548</v>
      </c>
      <c r="CJ233" s="2">
        <f t="shared" si="411"/>
        <v>292.61316580078477</v>
      </c>
      <c r="CK233" s="200">
        <f t="shared" ref="CK233" si="582">(CI233-xc)*COS(RADIANS(p)) + (CJ233-yc)*SIN(RADIANS(p))</f>
        <v>47.499897129994437</v>
      </c>
      <c r="CL233" s="201">
        <f t="shared" ref="CL233:CL264" si="583">-(CI233-xc)*SIN(RADIANS(p)) +(CJ233-yc)*COS(RADIANS(p))</f>
        <v>310.45650169254151</v>
      </c>
      <c r="CN233" s="126">
        <f t="shared" ref="CN233:CN264" si="584">+C233-yc</f>
        <v>292.61316580078477</v>
      </c>
      <c r="CO233" s="50">
        <f t="shared" si="415"/>
        <v>3.2781485987807605E-3</v>
      </c>
      <c r="CP233" s="40">
        <f t="shared" si="416"/>
        <v>25.5</v>
      </c>
      <c r="CQ233" s="41">
        <f t="shared" si="417"/>
        <v>528190.80460697773</v>
      </c>
      <c r="CR233" s="41">
        <f t="shared" ref="CR233:CR281" si="585">+CQ233*COS(RADIANS(p))</f>
        <v>457426.65483498544</v>
      </c>
      <c r="CS233" s="41">
        <f t="shared" ref="CS233:CS281" si="586">+CQ233*SIN(RADIANS(p))</f>
        <v>264095.40230348881</v>
      </c>
      <c r="CT233" s="41">
        <f t="shared" si="420"/>
        <v>142011079.04099125</v>
      </c>
      <c r="CU233" s="112">
        <f t="shared" si="421"/>
        <v>12544504.441920215</v>
      </c>
    </row>
    <row r="234" spans="2:115" x14ac:dyDescent="0.25">
      <c r="B234" s="129">
        <v>24</v>
      </c>
      <c r="C234" s="114">
        <f>+$D$77-(B234-0.5)*$G$203</f>
        <v>270.30196240212354</v>
      </c>
      <c r="D234" s="41">
        <f t="shared" si="427"/>
        <v>-731.82326773394982</v>
      </c>
      <c r="E234" s="41">
        <f t="shared" si="386"/>
        <v>2133.0777716339089</v>
      </c>
      <c r="F234" s="41">
        <f t="shared" si="386"/>
        <v>709.96649302908838</v>
      </c>
      <c r="G234" s="41">
        <f t="shared" si="386"/>
        <v>914.28562124240557</v>
      </c>
      <c r="H234" s="41">
        <f t="shared" si="386"/>
        <v>1668.1767322660507</v>
      </c>
      <c r="I234" s="41">
        <f t="shared" si="386"/>
        <v>-4150.6390857745009</v>
      </c>
      <c r="J234" s="41">
        <f t="shared" si="386"/>
        <v>-1022.0843145397887</v>
      </c>
      <c r="K234" s="121">
        <f t="shared" si="386"/>
        <v>-769.43123616601235</v>
      </c>
      <c r="L234" s="126">
        <f t="shared" si="428"/>
        <v>-331.82326773394965</v>
      </c>
      <c r="M234" s="41">
        <f t="shared" si="387"/>
        <v>-598.97303593496531</v>
      </c>
      <c r="N234" s="41">
        <f t="shared" si="387"/>
        <v>-329.26399151223791</v>
      </c>
      <c r="O234" s="41">
        <f t="shared" si="387"/>
        <v>182.23481367352827</v>
      </c>
      <c r="P234" s="41">
        <f t="shared" si="387"/>
        <v>1268.1767322660503</v>
      </c>
      <c r="Q234" s="41">
        <f t="shared" si="387"/>
        <v>-3331.02384350384</v>
      </c>
      <c r="R234" s="41">
        <f t="shared" si="387"/>
        <v>-791.14420686393862</v>
      </c>
      <c r="S234" s="112">
        <f t="shared" si="387"/>
        <v>-549.81599389534892</v>
      </c>
      <c r="T234" s="123">
        <f t="shared" si="429"/>
        <v>-331.82326773394959</v>
      </c>
      <c r="U234" s="41">
        <f t="shared" si="388"/>
        <v>1313.4625293632471</v>
      </c>
      <c r="V234" s="41">
        <f t="shared" si="388"/>
        <v>479.02638535323831</v>
      </c>
      <c r="W234" s="41">
        <f t="shared" si="388"/>
        <v>694.67037897174259</v>
      </c>
      <c r="X234" s="41">
        <f t="shared" si="388"/>
        <v>1268.176732266051</v>
      </c>
      <c r="Y234" s="41">
        <f t="shared" si="388"/>
        <v>-1418.5882782056271</v>
      </c>
      <c r="Z234" s="41">
        <f t="shared" si="388"/>
        <v>17.146170001537644</v>
      </c>
      <c r="AA234" s="41">
        <f t="shared" si="388"/>
        <v>-37.380428597134859</v>
      </c>
      <c r="AB234" s="53"/>
      <c r="AC234" s="126">
        <f t="shared" si="430"/>
        <v>-731.82326773394982</v>
      </c>
      <c r="AD234" s="41" t="str">
        <f t="shared" si="389"/>
        <v/>
      </c>
      <c r="AE234" s="41">
        <f t="shared" si="389"/>
        <v>709.96649302908838</v>
      </c>
      <c r="AF234" s="41" t="str">
        <f t="shared" si="389"/>
        <v/>
      </c>
      <c r="AG234" s="41" t="str">
        <f t="shared" si="389"/>
        <v/>
      </c>
      <c r="AH234" s="41" t="str">
        <f t="shared" si="389"/>
        <v/>
      </c>
      <c r="AI234" s="41" t="str">
        <f t="shared" si="389"/>
        <v/>
      </c>
      <c r="AJ234" s="112" t="str">
        <f t="shared" si="389"/>
        <v/>
      </c>
      <c r="AK234" s="126" t="str">
        <f t="shared" si="431"/>
        <v/>
      </c>
      <c r="AL234" s="41" t="str">
        <f t="shared" si="390"/>
        <v/>
      </c>
      <c r="AM234" s="41" t="str">
        <f t="shared" si="390"/>
        <v/>
      </c>
      <c r="AN234" s="41" t="str">
        <f t="shared" si="390"/>
        <v/>
      </c>
      <c r="AO234" s="41" t="str">
        <f t="shared" si="390"/>
        <v/>
      </c>
      <c r="AP234" s="41" t="str">
        <f t="shared" si="390"/>
        <v/>
      </c>
      <c r="AQ234" s="41" t="str">
        <f t="shared" si="390"/>
        <v/>
      </c>
      <c r="AR234" s="112" t="str">
        <f t="shared" si="390"/>
        <v/>
      </c>
      <c r="AS234" s="123" t="str">
        <f t="shared" si="432"/>
        <v/>
      </c>
      <c r="AT234" s="41" t="str">
        <f t="shared" si="391"/>
        <v/>
      </c>
      <c r="AU234" s="41">
        <f t="shared" si="391"/>
        <v>479.02638535323831</v>
      </c>
      <c r="AV234" s="41" t="str">
        <f t="shared" si="391"/>
        <v/>
      </c>
      <c r="AW234" s="41" t="str">
        <f t="shared" si="391"/>
        <v/>
      </c>
      <c r="AX234" s="41" t="str">
        <f t="shared" si="391"/>
        <v/>
      </c>
      <c r="AY234" s="41">
        <f t="shared" si="391"/>
        <v>17.146170001537644</v>
      </c>
      <c r="AZ234" s="41" t="str">
        <f t="shared" si="391"/>
        <v/>
      </c>
      <c r="BA234" s="53"/>
      <c r="BB234" s="147" cm="1">
        <f t="array" ref="BB234:BE234">IFERROR(_xlfn._xlws.SORT(_xlfn.UNIQUE(_xlfn._xlws.FILTER($AC234:$AZ234,ISNUMBER($AC234:$AZ234)),TRUE),,,TRUE),"")</f>
        <v>-731.82326773394982</v>
      </c>
      <c r="BC234" s="51">
        <v>17.146170001537644</v>
      </c>
      <c r="BD234" s="51">
        <v>479.02638535323831</v>
      </c>
      <c r="BE234" s="51">
        <v>709.96649302908838</v>
      </c>
      <c r="BF234" s="51"/>
      <c r="BG234" s="51"/>
      <c r="BH234" s="51"/>
      <c r="BI234" s="51"/>
      <c r="BJ234" s="51">
        <f t="shared" si="433"/>
        <v>270.30196240212354</v>
      </c>
      <c r="BK234" s="51">
        <f t="shared" si="392"/>
        <v>270.30196240212354</v>
      </c>
      <c r="BL234" s="51">
        <f t="shared" si="392"/>
        <v>270.30196240212354</v>
      </c>
      <c r="BM234" s="51">
        <f t="shared" si="392"/>
        <v>270.30196240212354</v>
      </c>
      <c r="BN234" s="51" t="str">
        <f t="shared" si="392"/>
        <v/>
      </c>
      <c r="BO234" s="51" t="str">
        <f t="shared" si="392"/>
        <v/>
      </c>
      <c r="BP234" s="51" t="str">
        <f t="shared" si="392"/>
        <v/>
      </c>
      <c r="BQ234" s="148" t="str">
        <f t="shared" si="392"/>
        <v/>
      </c>
      <c r="BR234" s="170">
        <f t="shared" si="406"/>
        <v>4</v>
      </c>
      <c r="BS234" s="172">
        <f t="shared" si="407"/>
        <v>748.96943773548742</v>
      </c>
      <c r="BT234" s="172" t="str">
        <f t="shared" si="393"/>
        <v>hole</v>
      </c>
      <c r="BU234" s="172">
        <f t="shared" si="393"/>
        <v>230.94010767585007</v>
      </c>
      <c r="BV234" s="172">
        <f t="shared" si="393"/>
        <v>0</v>
      </c>
      <c r="BW234" s="172">
        <f t="shared" si="393"/>
        <v>0</v>
      </c>
      <c r="BX234" s="172">
        <f t="shared" si="393"/>
        <v>0</v>
      </c>
      <c r="BY234" s="173">
        <f t="shared" si="393"/>
        <v>0</v>
      </c>
      <c r="BZ234" s="123" cm="1">
        <f t="array" ref="BZ234">IF(ISEVEN(BR234),SUM(BS234:BY234),SUM(ABS(BS234:BY234)))</f>
        <v>979.90954541133749</v>
      </c>
      <c r="CA234" s="112">
        <f t="shared" si="408"/>
        <v>21862.961179962047</v>
      </c>
      <c r="CB234" s="126">
        <f t="shared" si="409"/>
        <v>-357.33854886620611</v>
      </c>
      <c r="CC234" s="41">
        <f t="shared" si="394"/>
        <v>0</v>
      </c>
      <c r="CD234" s="41">
        <f t="shared" si="394"/>
        <v>594.49643919116329</v>
      </c>
      <c r="CE234" s="41">
        <f t="shared" si="394"/>
        <v>0</v>
      </c>
      <c r="CF234" s="41">
        <f t="shared" si="394"/>
        <v>0</v>
      </c>
      <c r="CG234" s="41">
        <f t="shared" si="394"/>
        <v>0</v>
      </c>
      <c r="CH234" s="112">
        <f t="shared" si="394"/>
        <v>0</v>
      </c>
      <c r="CI234" s="196">
        <f t="shared" si="410"/>
        <v>-133.01491036206477</v>
      </c>
      <c r="CJ234" s="2">
        <f t="shared" si="411"/>
        <v>270.30196240212354</v>
      </c>
      <c r="CK234" s="200">
        <f t="shared" ref="CK234" si="587">(CI234-xc)*COS(RADIANS(p)) + (CJ234-yc)*SIN(RADIANS(p))</f>
        <v>19.956689745403679</v>
      </c>
      <c r="CL234" s="201">
        <f t="shared" ref="CL234:CL265" si="588">-(CI234-xc)*SIN(RADIANS(p)) +(CJ234-yc)*COS(RADIANS(p))</f>
        <v>300.59582131405756</v>
      </c>
      <c r="CN234" s="126">
        <f t="shared" ref="CN234:CN265" si="589">+C234-yc</f>
        <v>270.30196240212354</v>
      </c>
      <c r="CO234" s="50">
        <f t="shared" si="415"/>
        <v>3.2121485987807608E-3</v>
      </c>
      <c r="CP234" s="40">
        <f t="shared" si="416"/>
        <v>25.5</v>
      </c>
      <c r="CQ234" s="41">
        <f t="shared" si="417"/>
        <v>557505.51008903224</v>
      </c>
      <c r="CR234" s="41">
        <f t="shared" ref="CR234:CR282" si="590">+CQ234*COS(RADIANS(p))</f>
        <v>482813.9344869036</v>
      </c>
      <c r="CS234" s="41">
        <f t="shared" ref="CS234:CS282" si="591">+CQ234*SIN(RADIANS(p))</f>
        <v>278752.75504451606</v>
      </c>
      <c r="CT234" s="41">
        <f t="shared" si="420"/>
        <v>145131851.17896238</v>
      </c>
      <c r="CU234" s="112">
        <f t="shared" si="421"/>
        <v>5562982.2480999175</v>
      </c>
    </row>
    <row r="235" spans="2:115" x14ac:dyDescent="0.25">
      <c r="B235" s="129">
        <v>25</v>
      </c>
      <c r="C235" s="114">
        <f>+$D$77-(B235-0.5)*$G$203</f>
        <v>247.99075900346224</v>
      </c>
      <c r="D235" s="41">
        <f t="shared" si="427"/>
        <v>-770.46740559843454</v>
      </c>
      <c r="E235" s="41">
        <f t="shared" si="386"/>
        <v>2216.344316295716</v>
      </c>
      <c r="F235" s="41">
        <f t="shared" si="386"/>
        <v>722.84787231725011</v>
      </c>
      <c r="G235" s="41">
        <f t="shared" si="386"/>
        <v>908.30735230956782</v>
      </c>
      <c r="H235" s="41">
        <f t="shared" si="386"/>
        <v>1629.5325944015658</v>
      </c>
      <c r="I235" s="41">
        <f t="shared" si="386"/>
        <v>-4067.3725411126929</v>
      </c>
      <c r="J235" s="41">
        <f t="shared" si="386"/>
        <v>-1009.202935251627</v>
      </c>
      <c r="K235" s="121">
        <f t="shared" si="386"/>
        <v>-775.4095050988501</v>
      </c>
      <c r="L235" s="126">
        <f t="shared" si="428"/>
        <v>-370.46740559843442</v>
      </c>
      <c r="M235" s="41">
        <f t="shared" si="387"/>
        <v>-515.70649127315801</v>
      </c>
      <c r="N235" s="41">
        <f t="shared" si="387"/>
        <v>-316.3826122240763</v>
      </c>
      <c r="O235" s="41">
        <f t="shared" si="387"/>
        <v>176.25654474069046</v>
      </c>
      <c r="P235" s="41">
        <f t="shared" si="387"/>
        <v>1229.5325944015656</v>
      </c>
      <c r="Q235" s="41">
        <f t="shared" si="387"/>
        <v>-3247.7572988420325</v>
      </c>
      <c r="R235" s="41">
        <f t="shared" si="387"/>
        <v>-778.2628275757769</v>
      </c>
      <c r="S235" s="112">
        <f t="shared" si="387"/>
        <v>-555.79426282818679</v>
      </c>
      <c r="T235" s="123">
        <f t="shared" si="429"/>
        <v>-370.46740559843442</v>
      </c>
      <c r="U235" s="41">
        <f t="shared" si="388"/>
        <v>1396.7290740250544</v>
      </c>
      <c r="V235" s="41">
        <f t="shared" si="388"/>
        <v>491.90776464139992</v>
      </c>
      <c r="W235" s="41">
        <f t="shared" si="388"/>
        <v>688.69211003890473</v>
      </c>
      <c r="X235" s="41">
        <f t="shared" si="388"/>
        <v>1229.532594401566</v>
      </c>
      <c r="Y235" s="41">
        <f t="shared" si="388"/>
        <v>-1335.3217335438198</v>
      </c>
      <c r="Z235" s="41">
        <f t="shared" si="388"/>
        <v>30.027549289699216</v>
      </c>
      <c r="AA235" s="41">
        <f t="shared" si="388"/>
        <v>-43.358697529972673</v>
      </c>
      <c r="AB235" s="53"/>
      <c r="AC235" s="126">
        <f t="shared" si="430"/>
        <v>-770.46740559843454</v>
      </c>
      <c r="AD235" s="41" t="str">
        <f t="shared" si="389"/>
        <v/>
      </c>
      <c r="AE235" s="41">
        <f t="shared" si="389"/>
        <v>722.84787231725011</v>
      </c>
      <c r="AF235" s="41" t="str">
        <f t="shared" si="389"/>
        <v/>
      </c>
      <c r="AG235" s="41" t="str">
        <f t="shared" si="389"/>
        <v/>
      </c>
      <c r="AH235" s="41" t="str">
        <f t="shared" si="389"/>
        <v/>
      </c>
      <c r="AI235" s="41" t="str">
        <f t="shared" si="389"/>
        <v/>
      </c>
      <c r="AJ235" s="112" t="str">
        <f t="shared" si="389"/>
        <v/>
      </c>
      <c r="AK235" s="126" t="str">
        <f t="shared" si="431"/>
        <v/>
      </c>
      <c r="AL235" s="41" t="str">
        <f t="shared" si="390"/>
        <v/>
      </c>
      <c r="AM235" s="41" t="str">
        <f t="shared" si="390"/>
        <v/>
      </c>
      <c r="AN235" s="41" t="str">
        <f t="shared" si="390"/>
        <v/>
      </c>
      <c r="AO235" s="41" t="str">
        <f t="shared" si="390"/>
        <v/>
      </c>
      <c r="AP235" s="41" t="str">
        <f t="shared" si="390"/>
        <v/>
      </c>
      <c r="AQ235" s="41" t="str">
        <f t="shared" si="390"/>
        <v/>
      </c>
      <c r="AR235" s="112" t="str">
        <f t="shared" si="390"/>
        <v/>
      </c>
      <c r="AS235" s="123" t="str">
        <f t="shared" si="432"/>
        <v/>
      </c>
      <c r="AT235" s="41" t="str">
        <f t="shared" si="391"/>
        <v/>
      </c>
      <c r="AU235" s="41">
        <f t="shared" si="391"/>
        <v>491.90776464139992</v>
      </c>
      <c r="AV235" s="41" t="str">
        <f t="shared" si="391"/>
        <v/>
      </c>
      <c r="AW235" s="41" t="str">
        <f t="shared" si="391"/>
        <v/>
      </c>
      <c r="AX235" s="41" t="str">
        <f t="shared" si="391"/>
        <v/>
      </c>
      <c r="AY235" s="41">
        <f t="shared" si="391"/>
        <v>30.027549289699216</v>
      </c>
      <c r="AZ235" s="41" t="str">
        <f t="shared" si="391"/>
        <v/>
      </c>
      <c r="BA235" s="53"/>
      <c r="BB235" s="147" cm="1">
        <f t="array" ref="BB235:BE235">IFERROR(_xlfn._xlws.SORT(_xlfn.UNIQUE(_xlfn._xlws.FILTER($AC235:$AZ235,ISNUMBER($AC235:$AZ235)),TRUE),,,TRUE),"")</f>
        <v>-770.46740559843454</v>
      </c>
      <c r="BC235" s="51">
        <v>30.027549289699216</v>
      </c>
      <c r="BD235" s="51">
        <v>491.90776464139992</v>
      </c>
      <c r="BE235" s="51">
        <v>722.84787231725011</v>
      </c>
      <c r="BF235" s="51"/>
      <c r="BG235" s="51"/>
      <c r="BH235" s="51"/>
      <c r="BI235" s="51"/>
      <c r="BJ235" s="51">
        <f t="shared" si="433"/>
        <v>247.99075900346224</v>
      </c>
      <c r="BK235" s="51">
        <f t="shared" si="392"/>
        <v>247.99075900346224</v>
      </c>
      <c r="BL235" s="51">
        <f t="shared" si="392"/>
        <v>247.99075900346224</v>
      </c>
      <c r="BM235" s="51">
        <f t="shared" si="392"/>
        <v>247.99075900346224</v>
      </c>
      <c r="BN235" s="51" t="str">
        <f t="shared" si="392"/>
        <v/>
      </c>
      <c r="BO235" s="51" t="str">
        <f t="shared" si="392"/>
        <v/>
      </c>
      <c r="BP235" s="51" t="str">
        <f t="shared" si="392"/>
        <v/>
      </c>
      <c r="BQ235" s="148" t="str">
        <f t="shared" si="392"/>
        <v/>
      </c>
      <c r="BR235" s="170">
        <f t="shared" si="406"/>
        <v>4</v>
      </c>
      <c r="BS235" s="172">
        <f t="shared" si="407"/>
        <v>800.49495488813375</v>
      </c>
      <c r="BT235" s="172" t="str">
        <f t="shared" si="393"/>
        <v>hole</v>
      </c>
      <c r="BU235" s="172">
        <f t="shared" si="393"/>
        <v>230.94010767585019</v>
      </c>
      <c r="BV235" s="172">
        <f t="shared" si="393"/>
        <v>0</v>
      </c>
      <c r="BW235" s="172">
        <f t="shared" si="393"/>
        <v>0</v>
      </c>
      <c r="BX235" s="172">
        <f t="shared" si="393"/>
        <v>0</v>
      </c>
      <c r="BY235" s="173">
        <f t="shared" si="393"/>
        <v>0</v>
      </c>
      <c r="BZ235" s="123" cm="1">
        <f t="array" ref="BZ235">IF(ISEVEN(BR235),SUM(BS235:BY235),SUM(ABS(BS235:BY235)))</f>
        <v>1031.435062563984</v>
      </c>
      <c r="CA235" s="112">
        <f t="shared" si="408"/>
        <v>23012.557473375953</v>
      </c>
      <c r="CB235" s="126">
        <f t="shared" si="409"/>
        <v>-370.21992815436766</v>
      </c>
      <c r="CC235" s="41">
        <f t="shared" si="394"/>
        <v>0</v>
      </c>
      <c r="CD235" s="41">
        <f t="shared" si="394"/>
        <v>607.37781847932501</v>
      </c>
      <c r="CE235" s="41">
        <f t="shared" si="394"/>
        <v>0</v>
      </c>
      <c r="CF235" s="41">
        <f t="shared" si="394"/>
        <v>0</v>
      </c>
      <c r="CG235" s="41">
        <f t="shared" si="394"/>
        <v>0</v>
      </c>
      <c r="CH235" s="112">
        <f t="shared" si="394"/>
        <v>0</v>
      </c>
      <c r="CI235" s="196">
        <f t="shared" si="410"/>
        <v>-151.33408932120474</v>
      </c>
      <c r="CJ235" s="2">
        <f t="shared" si="411"/>
        <v>247.99075900346224</v>
      </c>
      <c r="CK235" s="200">
        <f t="shared" ref="CK235" si="592">(CI235-xc)*COS(RADIANS(p)) + (CJ235-yc)*SIN(RADIANS(p))</f>
        <v>-7.0637863090155548</v>
      </c>
      <c r="CL235" s="201">
        <f t="shared" ref="CL235:CL266" si="593">-(CI235-xc)*SIN(RADIANS(p)) +(CJ235-yc)*COS(RADIANS(p))</f>
        <v>290.4333418613852</v>
      </c>
      <c r="CN235" s="126">
        <f t="shared" ref="CN235:CN266" si="594">+C235-yc</f>
        <v>247.99075900346224</v>
      </c>
      <c r="CO235" s="50">
        <f t="shared" si="415"/>
        <v>3.1461485987807607E-3</v>
      </c>
      <c r="CP235" s="40">
        <f t="shared" si="416"/>
        <v>25.5</v>
      </c>
      <c r="CQ235" s="41">
        <f t="shared" si="417"/>
        <v>586820.21557108685</v>
      </c>
      <c r="CR235" s="41">
        <f t="shared" ref="CR235:CR283" si="595">+CQ235*COS(RADIANS(p))</f>
        <v>508201.21413882187</v>
      </c>
      <c r="CS235" s="41">
        <f t="shared" ref="CS235:CS283" si="596">+CQ235*SIN(RADIANS(p))</f>
        <v>293410.10778554337</v>
      </c>
      <c r="CT235" s="41">
        <f t="shared" si="420"/>
        <v>147598576.96035147</v>
      </c>
      <c r="CU235" s="112">
        <f t="shared" si="421"/>
        <v>-2072586.3023022995</v>
      </c>
    </row>
    <row r="236" spans="2:115" x14ac:dyDescent="0.25">
      <c r="B236" s="129">
        <v>26</v>
      </c>
      <c r="C236" s="114">
        <f>+$D$77-(B236-0.5)*$G$203</f>
        <v>225.67955560480095</v>
      </c>
      <c r="D236" s="41">
        <f t="shared" si="427"/>
        <v>-809.11154346291926</v>
      </c>
      <c r="E236" s="41">
        <f t="shared" si="386"/>
        <v>2299.6108609575231</v>
      </c>
      <c r="F236" s="41">
        <f t="shared" si="386"/>
        <v>735.7292516054116</v>
      </c>
      <c r="G236" s="41">
        <f t="shared" si="386"/>
        <v>902.32908337672995</v>
      </c>
      <c r="H236" s="41">
        <f t="shared" si="386"/>
        <v>1590.8884565370811</v>
      </c>
      <c r="I236" s="41">
        <f t="shared" si="386"/>
        <v>-3984.1059964508863</v>
      </c>
      <c r="J236" s="41">
        <f t="shared" si="386"/>
        <v>-996.32155596346547</v>
      </c>
      <c r="K236" s="121">
        <f t="shared" si="386"/>
        <v>-781.38777403168797</v>
      </c>
      <c r="L236" s="126">
        <f t="shared" si="428"/>
        <v>-409.11154346291926</v>
      </c>
      <c r="M236" s="41">
        <f t="shared" si="387"/>
        <v>-432.43994661135076</v>
      </c>
      <c r="N236" s="41">
        <f t="shared" si="387"/>
        <v>-303.50123293591469</v>
      </c>
      <c r="O236" s="41">
        <f t="shared" si="387"/>
        <v>170.27827580785262</v>
      </c>
      <c r="P236" s="41">
        <f t="shared" si="387"/>
        <v>1190.8884565370809</v>
      </c>
      <c r="Q236" s="41">
        <f t="shared" si="387"/>
        <v>-3164.4907541802254</v>
      </c>
      <c r="R236" s="41">
        <f t="shared" si="387"/>
        <v>-765.3814482876154</v>
      </c>
      <c r="S236" s="112">
        <f t="shared" si="387"/>
        <v>-561.77253176102465</v>
      </c>
      <c r="T236" s="123">
        <f t="shared" si="429"/>
        <v>-409.11154346291914</v>
      </c>
      <c r="U236" s="41">
        <f t="shared" si="388"/>
        <v>1479.9956186868615</v>
      </c>
      <c r="V236" s="41">
        <f t="shared" si="388"/>
        <v>504.78914392956153</v>
      </c>
      <c r="W236" s="41">
        <f t="shared" si="388"/>
        <v>682.71384110606687</v>
      </c>
      <c r="X236" s="41">
        <f t="shared" si="388"/>
        <v>1190.8884565370813</v>
      </c>
      <c r="Y236" s="41">
        <f t="shared" si="388"/>
        <v>-1252.0551888820128</v>
      </c>
      <c r="Z236" s="41">
        <f t="shared" si="388"/>
        <v>42.90892857786082</v>
      </c>
      <c r="AA236" s="41">
        <f t="shared" si="388"/>
        <v>-49.336966462810494</v>
      </c>
      <c r="AB236" s="53"/>
      <c r="AC236" s="126" t="str">
        <f t="shared" si="430"/>
        <v/>
      </c>
      <c r="AD236" s="41" t="str">
        <f t="shared" si="389"/>
        <v/>
      </c>
      <c r="AE236" s="41">
        <f t="shared" si="389"/>
        <v>735.7292516054116</v>
      </c>
      <c r="AF236" s="41" t="str">
        <f t="shared" si="389"/>
        <v/>
      </c>
      <c r="AG236" s="41" t="str">
        <f t="shared" si="389"/>
        <v/>
      </c>
      <c r="AH236" s="41" t="str">
        <f t="shared" si="389"/>
        <v/>
      </c>
      <c r="AI236" s="41" t="str">
        <f t="shared" si="389"/>
        <v/>
      </c>
      <c r="AJ236" s="112">
        <f t="shared" si="389"/>
        <v>-781.38777403168797</v>
      </c>
      <c r="AK236" s="126" t="str">
        <f t="shared" si="431"/>
        <v/>
      </c>
      <c r="AL236" s="41" t="str">
        <f t="shared" si="390"/>
        <v/>
      </c>
      <c r="AM236" s="41" t="str">
        <f t="shared" si="390"/>
        <v/>
      </c>
      <c r="AN236" s="41" t="str">
        <f t="shared" si="390"/>
        <v/>
      </c>
      <c r="AO236" s="41" t="str">
        <f t="shared" si="390"/>
        <v/>
      </c>
      <c r="AP236" s="41" t="str">
        <f t="shared" si="390"/>
        <v/>
      </c>
      <c r="AQ236" s="41" t="str">
        <f t="shared" si="390"/>
        <v/>
      </c>
      <c r="AR236" s="112" t="str">
        <f t="shared" si="390"/>
        <v/>
      </c>
      <c r="AS236" s="123" t="str">
        <f t="shared" si="432"/>
        <v/>
      </c>
      <c r="AT236" s="41" t="str">
        <f t="shared" si="391"/>
        <v/>
      </c>
      <c r="AU236" s="41">
        <f t="shared" si="391"/>
        <v>504.78914392956153</v>
      </c>
      <c r="AV236" s="41" t="str">
        <f t="shared" si="391"/>
        <v/>
      </c>
      <c r="AW236" s="41" t="str">
        <f t="shared" si="391"/>
        <v/>
      </c>
      <c r="AX236" s="41" t="str">
        <f t="shared" si="391"/>
        <v/>
      </c>
      <c r="AY236" s="41">
        <f t="shared" si="391"/>
        <v>42.90892857786082</v>
      </c>
      <c r="AZ236" s="41" t="str">
        <f t="shared" si="391"/>
        <v/>
      </c>
      <c r="BA236" s="53"/>
      <c r="BB236" s="147" cm="1">
        <f t="array" ref="BB236:BE236">IFERROR(_xlfn._xlws.SORT(_xlfn.UNIQUE(_xlfn._xlws.FILTER($AC236:$AZ236,ISNUMBER($AC236:$AZ236)),TRUE),,,TRUE),"")</f>
        <v>-781.38777403168797</v>
      </c>
      <c r="BC236" s="51">
        <v>42.90892857786082</v>
      </c>
      <c r="BD236" s="51">
        <v>504.78914392956153</v>
      </c>
      <c r="BE236" s="51">
        <v>735.7292516054116</v>
      </c>
      <c r="BF236" s="51"/>
      <c r="BG236" s="51"/>
      <c r="BH236" s="51"/>
      <c r="BI236" s="51"/>
      <c r="BJ236" s="51">
        <f t="shared" si="433"/>
        <v>225.67955560480095</v>
      </c>
      <c r="BK236" s="51">
        <f t="shared" si="392"/>
        <v>225.67955560480095</v>
      </c>
      <c r="BL236" s="51">
        <f t="shared" si="392"/>
        <v>225.67955560480095</v>
      </c>
      <c r="BM236" s="51">
        <f t="shared" si="392"/>
        <v>225.67955560480095</v>
      </c>
      <c r="BN236" s="51" t="str">
        <f t="shared" si="392"/>
        <v/>
      </c>
      <c r="BO236" s="51" t="str">
        <f t="shared" si="392"/>
        <v/>
      </c>
      <c r="BP236" s="51" t="str">
        <f t="shared" si="392"/>
        <v/>
      </c>
      <c r="BQ236" s="148" t="str">
        <f t="shared" si="392"/>
        <v/>
      </c>
      <c r="BR236" s="170">
        <f t="shared" si="406"/>
        <v>4</v>
      </c>
      <c r="BS236" s="172">
        <f t="shared" si="407"/>
        <v>824.29670260954879</v>
      </c>
      <c r="BT236" s="172" t="str">
        <f t="shared" si="393"/>
        <v>hole</v>
      </c>
      <c r="BU236" s="172">
        <f t="shared" si="393"/>
        <v>230.94010767585007</v>
      </c>
      <c r="BV236" s="172">
        <f t="shared" si="393"/>
        <v>0</v>
      </c>
      <c r="BW236" s="172">
        <f t="shared" si="393"/>
        <v>0</v>
      </c>
      <c r="BX236" s="172">
        <f t="shared" si="393"/>
        <v>0</v>
      </c>
      <c r="BY236" s="173">
        <f t="shared" si="393"/>
        <v>0</v>
      </c>
      <c r="BZ236" s="123" cm="1">
        <f t="array" ref="BZ236">IF(ISEVEN(BR236),SUM(BS236:BY236),SUM(ABS(BS236:BY236)))</f>
        <v>1055.2368102853989</v>
      </c>
      <c r="CA236" s="112">
        <f t="shared" si="408"/>
        <v>23543.603108032061</v>
      </c>
      <c r="CB236" s="126">
        <f t="shared" si="409"/>
        <v>-369.23942272691357</v>
      </c>
      <c r="CC236" s="41">
        <f t="shared" si="394"/>
        <v>0</v>
      </c>
      <c r="CD236" s="41">
        <f t="shared" si="394"/>
        <v>620.25919776748651</v>
      </c>
      <c r="CE236" s="41">
        <f t="shared" si="394"/>
        <v>0</v>
      </c>
      <c r="CF236" s="41">
        <f t="shared" si="394"/>
        <v>0</v>
      </c>
      <c r="CG236" s="41">
        <f t="shared" si="394"/>
        <v>0</v>
      </c>
      <c r="CH236" s="112">
        <f t="shared" si="394"/>
        <v>0</v>
      </c>
      <c r="CI236" s="196">
        <f t="shared" si="410"/>
        <v>-152.68621331008339</v>
      </c>
      <c r="CJ236" s="2">
        <f t="shared" si="411"/>
        <v>225.67955560480095</v>
      </c>
      <c r="CK236" s="200">
        <f t="shared" ref="CK236" si="597">(CI236-xc)*COS(RADIANS(p)) + (CJ236-yc)*SIN(RADIANS(p))</f>
        <v>-19.390361731781454</v>
      </c>
      <c r="CL236" s="201">
        <f t="shared" ref="CL236:CL267" si="598">-(CI236-xc)*SIN(RADIANS(p)) +(CJ236-yc)*COS(RADIANS(p))</f>
        <v>271.78733492358208</v>
      </c>
      <c r="CN236" s="126">
        <f t="shared" ref="CN236:CN267" si="599">+C236-yc</f>
        <v>225.67955560480095</v>
      </c>
      <c r="CO236" s="50">
        <f t="shared" si="415"/>
        <v>3.0801485987807607E-3</v>
      </c>
      <c r="CP236" s="40">
        <f t="shared" si="416"/>
        <v>25.5</v>
      </c>
      <c r="CQ236" s="41">
        <f t="shared" si="417"/>
        <v>600361.8792548175</v>
      </c>
      <c r="CR236" s="41">
        <f t="shared" ref="CR236:CR284" si="600">+CQ236*COS(RADIANS(p))</f>
        <v>519928.63889843778</v>
      </c>
      <c r="CS236" s="41">
        <f t="shared" ref="CS236:CS284" si="601">+CQ236*SIN(RADIANS(p))</f>
        <v>300180.93962740869</v>
      </c>
      <c r="CT236" s="41">
        <f t="shared" si="420"/>
        <v>141310019.11665186</v>
      </c>
      <c r="CU236" s="112">
        <f t="shared" si="421"/>
        <v>-5820617.0043615047</v>
      </c>
    </row>
    <row r="237" spans="2:115" x14ac:dyDescent="0.25">
      <c r="B237" s="129">
        <v>27</v>
      </c>
      <c r="C237" s="114">
        <f>+$D$77-(B237-0.5)*$G$203</f>
        <v>203.36835220613978</v>
      </c>
      <c r="D237" s="41">
        <f t="shared" si="427"/>
        <v>-847.75568132740398</v>
      </c>
      <c r="E237" s="41">
        <f t="shared" si="386"/>
        <v>2382.8774056193297</v>
      </c>
      <c r="F237" s="41">
        <f t="shared" si="386"/>
        <v>748.6106308935731</v>
      </c>
      <c r="G237" s="41">
        <f t="shared" si="386"/>
        <v>896.3508144438922</v>
      </c>
      <c r="H237" s="41">
        <f t="shared" si="386"/>
        <v>1552.2443186725964</v>
      </c>
      <c r="I237" s="41">
        <f t="shared" si="386"/>
        <v>-3900.8394517890797</v>
      </c>
      <c r="J237" s="41">
        <f t="shared" si="386"/>
        <v>-983.44017667530397</v>
      </c>
      <c r="K237" s="121">
        <f t="shared" si="386"/>
        <v>-787.36604296452572</v>
      </c>
      <c r="L237" s="126">
        <f t="shared" si="428"/>
        <v>-447.75568132740381</v>
      </c>
      <c r="M237" s="41">
        <f t="shared" si="387"/>
        <v>-349.17340194954392</v>
      </c>
      <c r="N237" s="41">
        <f t="shared" si="387"/>
        <v>-290.61985364775319</v>
      </c>
      <c r="O237" s="41">
        <f t="shared" si="387"/>
        <v>164.30000687501484</v>
      </c>
      <c r="P237" s="41">
        <f t="shared" si="387"/>
        <v>1152.2443186725964</v>
      </c>
      <c r="Q237" s="41">
        <f t="shared" si="387"/>
        <v>-3081.2242095184188</v>
      </c>
      <c r="R237" s="41">
        <f t="shared" si="387"/>
        <v>-752.5000689994539</v>
      </c>
      <c r="S237" s="112">
        <f t="shared" si="387"/>
        <v>-567.7508006938624</v>
      </c>
      <c r="T237" s="123">
        <f t="shared" si="429"/>
        <v>-447.75568132740375</v>
      </c>
      <c r="U237" s="41">
        <f t="shared" si="388"/>
        <v>1563.2621633486685</v>
      </c>
      <c r="V237" s="41">
        <f t="shared" si="388"/>
        <v>517.67052321772303</v>
      </c>
      <c r="W237" s="41">
        <f t="shared" si="388"/>
        <v>676.73557217322912</v>
      </c>
      <c r="X237" s="41">
        <f t="shared" si="388"/>
        <v>1152.2443186725968</v>
      </c>
      <c r="Y237" s="41">
        <f t="shared" si="388"/>
        <v>-1168.7886442202057</v>
      </c>
      <c r="Z237" s="41">
        <f t="shared" si="388"/>
        <v>55.790307866022331</v>
      </c>
      <c r="AA237" s="41">
        <f t="shared" si="388"/>
        <v>-55.315235395648273</v>
      </c>
      <c r="AB237" s="53"/>
      <c r="AC237" s="126" t="str">
        <f t="shared" si="430"/>
        <v/>
      </c>
      <c r="AD237" s="41" t="str">
        <f t="shared" si="389"/>
        <v/>
      </c>
      <c r="AE237" s="41">
        <f t="shared" si="389"/>
        <v>748.6106308935731</v>
      </c>
      <c r="AF237" s="41" t="str">
        <f t="shared" si="389"/>
        <v/>
      </c>
      <c r="AG237" s="41" t="str">
        <f t="shared" si="389"/>
        <v/>
      </c>
      <c r="AH237" s="41" t="str">
        <f t="shared" si="389"/>
        <v/>
      </c>
      <c r="AI237" s="41" t="str">
        <f t="shared" si="389"/>
        <v/>
      </c>
      <c r="AJ237" s="112">
        <f t="shared" si="389"/>
        <v>-787.36604296452572</v>
      </c>
      <c r="AK237" s="126">
        <f t="shared" si="431"/>
        <v>-447.75568132740381</v>
      </c>
      <c r="AL237" s="41">
        <f t="shared" si="390"/>
        <v>-349.17340194954392</v>
      </c>
      <c r="AM237" s="41" t="str">
        <f t="shared" si="390"/>
        <v/>
      </c>
      <c r="AN237" s="41" t="str">
        <f t="shared" si="390"/>
        <v/>
      </c>
      <c r="AO237" s="41" t="str">
        <f t="shared" si="390"/>
        <v/>
      </c>
      <c r="AP237" s="41" t="str">
        <f t="shared" si="390"/>
        <v/>
      </c>
      <c r="AQ237" s="41" t="str">
        <f t="shared" si="390"/>
        <v/>
      </c>
      <c r="AR237" s="112" t="str">
        <f t="shared" si="390"/>
        <v/>
      </c>
      <c r="AS237" s="123" t="str">
        <f t="shared" si="432"/>
        <v/>
      </c>
      <c r="AT237" s="41" t="str">
        <f t="shared" si="391"/>
        <v/>
      </c>
      <c r="AU237" s="41">
        <f t="shared" si="391"/>
        <v>517.67052321772303</v>
      </c>
      <c r="AV237" s="41" t="str">
        <f t="shared" si="391"/>
        <v/>
      </c>
      <c r="AW237" s="41" t="str">
        <f t="shared" si="391"/>
        <v/>
      </c>
      <c r="AX237" s="41" t="str">
        <f t="shared" si="391"/>
        <v/>
      </c>
      <c r="AY237" s="41">
        <f t="shared" si="391"/>
        <v>55.790307866022331</v>
      </c>
      <c r="AZ237" s="41" t="str">
        <f t="shared" si="391"/>
        <v/>
      </c>
      <c r="BA237" s="53"/>
      <c r="BB237" s="147" cm="1">
        <f t="array" ref="BB237:BG237">IFERROR(_xlfn._xlws.SORT(_xlfn.UNIQUE(_xlfn._xlws.FILTER($AC237:$AZ237,ISNUMBER($AC237:$AZ237)),TRUE),,,TRUE),"")</f>
        <v>-787.36604296452572</v>
      </c>
      <c r="BC237" s="51">
        <v>-447.75568132740381</v>
      </c>
      <c r="BD237" s="51">
        <v>-349.17340194954392</v>
      </c>
      <c r="BE237" s="51">
        <v>55.790307866022331</v>
      </c>
      <c r="BF237" s="51">
        <v>517.67052321772303</v>
      </c>
      <c r="BG237" s="51">
        <v>748.6106308935731</v>
      </c>
      <c r="BH237" s="51"/>
      <c r="BI237" s="51"/>
      <c r="BJ237" s="51">
        <f t="shared" si="433"/>
        <v>203.36835220613978</v>
      </c>
      <c r="BK237" s="51">
        <f t="shared" si="392"/>
        <v>203.36835220613978</v>
      </c>
      <c r="BL237" s="51">
        <f t="shared" si="392"/>
        <v>203.36835220613978</v>
      </c>
      <c r="BM237" s="51">
        <f t="shared" si="392"/>
        <v>203.36835220613978</v>
      </c>
      <c r="BN237" s="51">
        <f t="shared" si="392"/>
        <v>203.36835220613978</v>
      </c>
      <c r="BO237" s="51">
        <f t="shared" si="392"/>
        <v>203.36835220613978</v>
      </c>
      <c r="BP237" s="51" t="str">
        <f t="shared" si="392"/>
        <v/>
      </c>
      <c r="BQ237" s="148" t="str">
        <f t="shared" si="392"/>
        <v/>
      </c>
      <c r="BR237" s="170">
        <f t="shared" si="406"/>
        <v>6</v>
      </c>
      <c r="BS237" s="172">
        <f t="shared" si="407"/>
        <v>339.61036163712191</v>
      </c>
      <c r="BT237" s="172" t="str">
        <f t="shared" si="393"/>
        <v>hole</v>
      </c>
      <c r="BU237" s="172">
        <f t="shared" si="393"/>
        <v>404.96370981556623</v>
      </c>
      <c r="BV237" s="172" t="str">
        <f t="shared" si="393"/>
        <v>hole</v>
      </c>
      <c r="BW237" s="172">
        <f t="shared" si="393"/>
        <v>230.94010767585007</v>
      </c>
      <c r="BX237" s="172">
        <f t="shared" si="393"/>
        <v>0</v>
      </c>
      <c r="BY237" s="173">
        <f t="shared" si="393"/>
        <v>0</v>
      </c>
      <c r="BZ237" s="123" cm="1">
        <f t="array" ref="BZ237">IF(ISEVEN(BR237),SUM(BS237:BY237),SUM(ABS(BS237:BY237)))</f>
        <v>975.51417912853822</v>
      </c>
      <c r="CA237" s="112">
        <f t="shared" si="408"/>
        <v>21764.895268814893</v>
      </c>
      <c r="CB237" s="126">
        <f t="shared" si="409"/>
        <v>-617.56086214596473</v>
      </c>
      <c r="CC237" s="41">
        <f t="shared" si="394"/>
        <v>0</v>
      </c>
      <c r="CD237" s="41">
        <f t="shared" si="394"/>
        <v>-146.6915470417608</v>
      </c>
      <c r="CE237" s="41">
        <f t="shared" si="394"/>
        <v>0</v>
      </c>
      <c r="CF237" s="41">
        <f t="shared" si="394"/>
        <v>633.14057705564801</v>
      </c>
      <c r="CG237" s="41">
        <f t="shared" si="394"/>
        <v>0</v>
      </c>
      <c r="CH237" s="112">
        <f t="shared" si="394"/>
        <v>0</v>
      </c>
      <c r="CI237" s="196">
        <f t="shared" si="410"/>
        <v>-126.00254348487807</v>
      </c>
      <c r="CJ237" s="2">
        <f t="shared" si="411"/>
        <v>203.36835220613978</v>
      </c>
      <c r="CK237" s="200">
        <f t="shared" ref="CK237" si="602">(CI237-xc)*COS(RADIANS(p)) + (CJ237-yc)*SIN(RADIANS(p))</f>
        <v>-7.4372274962879601</v>
      </c>
      <c r="CL237" s="201">
        <f t="shared" ref="CL237:CL268" si="603">-(CI237-xc)*SIN(RADIANS(p)) +(CJ237-yc)*COS(RADIANS(p))</f>
        <v>239.12343107873718</v>
      </c>
      <c r="CN237" s="126">
        <f t="shared" ref="CN237:CN268" si="604">+C237-yc</f>
        <v>203.36835220613978</v>
      </c>
      <c r="CO237" s="50">
        <f t="shared" si="415"/>
        <v>3.0141485987807606E-3</v>
      </c>
      <c r="CP237" s="40">
        <f t="shared" si="416"/>
        <v>25.5</v>
      </c>
      <c r="CQ237" s="41">
        <f t="shared" si="417"/>
        <v>555004.82935477979</v>
      </c>
      <c r="CR237" s="41">
        <f t="shared" ref="CR237:CR285" si="605">+CQ237*COS(RADIANS(p))</f>
        <v>480648.28144428669</v>
      </c>
      <c r="CS237" s="41">
        <f t="shared" ref="CS237:CS285" si="606">+CQ237*SIN(RADIANS(p))</f>
        <v>277502.41467738984</v>
      </c>
      <c r="CT237" s="41">
        <f t="shared" si="420"/>
        <v>114934266.20105636</v>
      </c>
      <c r="CU237" s="112">
        <f t="shared" si="421"/>
        <v>-2063848.5887249873</v>
      </c>
    </row>
    <row r="238" spans="2:115" x14ac:dyDescent="0.25">
      <c r="B238" s="129">
        <v>28</v>
      </c>
      <c r="C238" s="114">
        <f>+$D$77-(B238-0.5)*$G$203</f>
        <v>181.05714880747848</v>
      </c>
      <c r="D238" s="41">
        <f t="shared" si="427"/>
        <v>-886.3998191918887</v>
      </c>
      <c r="E238" s="41">
        <f t="shared" si="386"/>
        <v>2466.1439502811372</v>
      </c>
      <c r="F238" s="41">
        <f t="shared" si="386"/>
        <v>761.49201018173483</v>
      </c>
      <c r="G238" s="41">
        <f t="shared" si="386"/>
        <v>890.37254551105445</v>
      </c>
      <c r="H238" s="41">
        <f t="shared" si="386"/>
        <v>1513.6001808081119</v>
      </c>
      <c r="I238" s="41">
        <f t="shared" si="386"/>
        <v>-3817.5729071272722</v>
      </c>
      <c r="J238" s="41">
        <f t="shared" si="386"/>
        <v>-970.55879738714225</v>
      </c>
      <c r="K238" s="121">
        <f t="shared" si="386"/>
        <v>-793.34431189736358</v>
      </c>
      <c r="L238" s="126">
        <f t="shared" si="428"/>
        <v>-486.39981919188858</v>
      </c>
      <c r="M238" s="41">
        <f t="shared" si="387"/>
        <v>-265.90685728773667</v>
      </c>
      <c r="N238" s="41">
        <f t="shared" si="387"/>
        <v>-277.73847435959158</v>
      </c>
      <c r="O238" s="41">
        <f t="shared" si="387"/>
        <v>158.32173794217704</v>
      </c>
      <c r="P238" s="41">
        <f t="shared" si="387"/>
        <v>1113.6001808081114</v>
      </c>
      <c r="Q238" s="41">
        <f t="shared" si="387"/>
        <v>-2997.9576648566112</v>
      </c>
      <c r="R238" s="41">
        <f t="shared" si="387"/>
        <v>-739.61868971129229</v>
      </c>
      <c r="S238" s="112">
        <f t="shared" si="387"/>
        <v>-573.72906962670015</v>
      </c>
      <c r="T238" s="123">
        <f t="shared" si="429"/>
        <v>-486.39981919188853</v>
      </c>
      <c r="U238" s="41">
        <f t="shared" si="388"/>
        <v>1646.5287080104758</v>
      </c>
      <c r="V238" s="41">
        <f t="shared" si="388"/>
        <v>530.55190250588453</v>
      </c>
      <c r="W238" s="41">
        <f t="shared" si="388"/>
        <v>670.75730324039125</v>
      </c>
      <c r="X238" s="41">
        <f t="shared" si="388"/>
        <v>1113.6001808081119</v>
      </c>
      <c r="Y238" s="41">
        <f t="shared" si="388"/>
        <v>-1085.5220995583984</v>
      </c>
      <c r="Z238" s="41">
        <f t="shared" si="388"/>
        <v>68.671687154183914</v>
      </c>
      <c r="AA238" s="41">
        <f t="shared" si="388"/>
        <v>-61.293504328486101</v>
      </c>
      <c r="AB238" s="53"/>
      <c r="AC238" s="126" t="str">
        <f t="shared" si="430"/>
        <v/>
      </c>
      <c r="AD238" s="41" t="str">
        <f t="shared" si="389"/>
        <v/>
      </c>
      <c r="AE238" s="41">
        <f t="shared" si="389"/>
        <v>761.49201018173483</v>
      </c>
      <c r="AF238" s="41" t="str">
        <f t="shared" si="389"/>
        <v/>
      </c>
      <c r="AG238" s="41" t="str">
        <f t="shared" si="389"/>
        <v/>
      </c>
      <c r="AH238" s="41" t="str">
        <f t="shared" si="389"/>
        <v/>
      </c>
      <c r="AI238" s="41" t="str">
        <f t="shared" si="389"/>
        <v/>
      </c>
      <c r="AJ238" s="112">
        <f t="shared" si="389"/>
        <v>-793.34431189736358</v>
      </c>
      <c r="AK238" s="126">
        <f t="shared" si="431"/>
        <v>-486.39981919188858</v>
      </c>
      <c r="AL238" s="41" t="str">
        <f t="shared" si="390"/>
        <v/>
      </c>
      <c r="AM238" s="41">
        <f t="shared" si="390"/>
        <v>-277.73847435959158</v>
      </c>
      <c r="AN238" s="41" t="str">
        <f t="shared" si="390"/>
        <v/>
      </c>
      <c r="AO238" s="41" t="str">
        <f t="shared" si="390"/>
        <v/>
      </c>
      <c r="AP238" s="41" t="str">
        <f t="shared" si="390"/>
        <v/>
      </c>
      <c r="AQ238" s="41" t="str">
        <f t="shared" si="390"/>
        <v/>
      </c>
      <c r="AR238" s="112" t="str">
        <f t="shared" si="390"/>
        <v/>
      </c>
      <c r="AS238" s="123" t="str">
        <f t="shared" si="432"/>
        <v/>
      </c>
      <c r="AT238" s="41" t="str">
        <f t="shared" si="391"/>
        <v/>
      </c>
      <c r="AU238" s="41">
        <f t="shared" si="391"/>
        <v>530.55190250588453</v>
      </c>
      <c r="AV238" s="41" t="str">
        <f t="shared" si="391"/>
        <v/>
      </c>
      <c r="AW238" s="41" t="str">
        <f t="shared" si="391"/>
        <v/>
      </c>
      <c r="AX238" s="41" t="str">
        <f t="shared" si="391"/>
        <v/>
      </c>
      <c r="AY238" s="41">
        <f t="shared" si="391"/>
        <v>68.671687154183914</v>
      </c>
      <c r="AZ238" s="41" t="str">
        <f t="shared" si="391"/>
        <v/>
      </c>
      <c r="BA238" s="53"/>
      <c r="BB238" s="147" cm="1">
        <f t="array" ref="BB238:BG238">IFERROR(_xlfn._xlws.SORT(_xlfn.UNIQUE(_xlfn._xlws.FILTER($AC238:$AZ238,ISNUMBER($AC238:$AZ238)),TRUE),,,TRUE),"")</f>
        <v>-793.34431189736358</v>
      </c>
      <c r="BC238" s="51">
        <v>-486.39981919188858</v>
      </c>
      <c r="BD238" s="51">
        <v>-277.73847435959158</v>
      </c>
      <c r="BE238" s="51">
        <v>68.671687154183914</v>
      </c>
      <c r="BF238" s="51">
        <v>530.55190250588453</v>
      </c>
      <c r="BG238" s="51">
        <v>761.49201018173483</v>
      </c>
      <c r="BH238" s="51"/>
      <c r="BI238" s="51"/>
      <c r="BJ238" s="51">
        <f t="shared" si="433"/>
        <v>181.05714880747848</v>
      </c>
      <c r="BK238" s="51">
        <f t="shared" si="392"/>
        <v>181.05714880747848</v>
      </c>
      <c r="BL238" s="51">
        <f t="shared" si="392"/>
        <v>181.05714880747848</v>
      </c>
      <c r="BM238" s="51">
        <f t="shared" si="392"/>
        <v>181.05714880747848</v>
      </c>
      <c r="BN238" s="51">
        <f t="shared" si="392"/>
        <v>181.05714880747848</v>
      </c>
      <c r="BO238" s="51">
        <f t="shared" si="392"/>
        <v>181.05714880747848</v>
      </c>
      <c r="BP238" s="51" t="str">
        <f t="shared" si="392"/>
        <v/>
      </c>
      <c r="BQ238" s="148" t="str">
        <f t="shared" si="392"/>
        <v/>
      </c>
      <c r="BR238" s="170">
        <f t="shared" si="406"/>
        <v>6</v>
      </c>
      <c r="BS238" s="172">
        <f t="shared" si="407"/>
        <v>306.944492705475</v>
      </c>
      <c r="BT238" s="172" t="str">
        <f t="shared" si="393"/>
        <v>hole</v>
      </c>
      <c r="BU238" s="172">
        <f t="shared" si="393"/>
        <v>346.41016151377551</v>
      </c>
      <c r="BV238" s="172" t="str">
        <f t="shared" si="393"/>
        <v>hole</v>
      </c>
      <c r="BW238" s="172">
        <f t="shared" si="393"/>
        <v>230.9401076758503</v>
      </c>
      <c r="BX238" s="172">
        <f t="shared" si="393"/>
        <v>0</v>
      </c>
      <c r="BY238" s="173">
        <f t="shared" si="393"/>
        <v>0</v>
      </c>
      <c r="BZ238" s="123" cm="1">
        <f t="array" ref="BZ238">IF(ISEVEN(BR238),SUM(BS238:BY238),SUM(ABS(BS238:BY238)))</f>
        <v>884.29476189510081</v>
      </c>
      <c r="CA238" s="112">
        <f t="shared" si="408"/>
        <v>19729.680297012324</v>
      </c>
      <c r="CB238" s="126">
        <f t="shared" si="409"/>
        <v>-639.87206554462614</v>
      </c>
      <c r="CC238" s="41">
        <f t="shared" si="394"/>
        <v>0</v>
      </c>
      <c r="CD238" s="41">
        <f t="shared" si="394"/>
        <v>-104.53339360270382</v>
      </c>
      <c r="CE238" s="41">
        <f t="shared" si="394"/>
        <v>0</v>
      </c>
      <c r="CF238" s="41">
        <f t="shared" si="394"/>
        <v>646.02195634380973</v>
      </c>
      <c r="CG238" s="41">
        <f t="shared" si="394"/>
        <v>0</v>
      </c>
      <c r="CH238" s="112">
        <f t="shared" si="394"/>
        <v>0</v>
      </c>
      <c r="CI238" s="196">
        <f t="shared" si="410"/>
        <v>-94.339873707618693</v>
      </c>
      <c r="CJ238" s="2">
        <f t="shared" si="411"/>
        <v>181.05714880747848</v>
      </c>
      <c r="CK238" s="200">
        <f t="shared" ref="CK238" si="607">(CI238-xc)*COS(RADIANS(p)) + (CJ238-yc)*SIN(RADIANS(p))</f>
        <v>8.8278471831257974</v>
      </c>
      <c r="CL238" s="201">
        <f t="shared" ref="CL238:CL269" si="608">-(CI238-xc)*SIN(RADIANS(p)) +(CJ238-yc)*COS(RADIANS(p))</f>
        <v>203.9700272578651</v>
      </c>
      <c r="CN238" s="126">
        <f t="shared" ref="CN238:CN269" si="609">+C238-yc</f>
        <v>181.05714880747848</v>
      </c>
      <c r="CO238" s="50">
        <f t="shared" si="415"/>
        <v>2.9481485987807605E-3</v>
      </c>
      <c r="CP238" s="40">
        <f t="shared" si="416"/>
        <v>25.5</v>
      </c>
      <c r="CQ238" s="41">
        <f t="shared" si="417"/>
        <v>503106.84757381427</v>
      </c>
      <c r="CR238" s="41">
        <f t="shared" ref="CR238:CR286" si="610">+CQ238*COS(RADIANS(p))</f>
        <v>435703.31081682857</v>
      </c>
      <c r="CS238" s="41">
        <f t="shared" ref="CS238:CS286" si="611">+CQ238*SIN(RADIANS(p))</f>
        <v>251553.42378690711</v>
      </c>
      <c r="CT238" s="41">
        <f t="shared" si="420"/>
        <v>88870416.183650598</v>
      </c>
      <c r="CU238" s="112">
        <f t="shared" si="421"/>
        <v>2220675.1835828978</v>
      </c>
    </row>
    <row r="239" spans="2:115" x14ac:dyDescent="0.25">
      <c r="B239" s="129">
        <v>29</v>
      </c>
      <c r="C239" s="114">
        <f>+$D$77-(B239-0.5)*$G$203</f>
        <v>158.74594540881719</v>
      </c>
      <c r="D239" s="41">
        <f t="shared" si="427"/>
        <v>-925.04395705637353</v>
      </c>
      <c r="E239" s="41">
        <f t="shared" si="386"/>
        <v>2549.4104949429443</v>
      </c>
      <c r="F239" s="41">
        <f t="shared" si="386"/>
        <v>774.37338946989632</v>
      </c>
      <c r="G239" s="41">
        <f t="shared" si="386"/>
        <v>884.3942765782167</v>
      </c>
      <c r="H239" s="41">
        <f t="shared" si="386"/>
        <v>1474.9560429436269</v>
      </c>
      <c r="I239" s="41">
        <f t="shared" si="386"/>
        <v>-3734.3063624654651</v>
      </c>
      <c r="J239" s="41">
        <f t="shared" si="386"/>
        <v>-957.67741809898075</v>
      </c>
      <c r="K239" s="121">
        <f t="shared" si="386"/>
        <v>-799.32258083020133</v>
      </c>
      <c r="L239" s="126">
        <f t="shared" si="428"/>
        <v>-525.0439570563733</v>
      </c>
      <c r="M239" s="41">
        <f t="shared" si="387"/>
        <v>-182.64031262592945</v>
      </c>
      <c r="N239" s="41">
        <f t="shared" si="387"/>
        <v>-264.85709507142997</v>
      </c>
      <c r="O239" s="41">
        <f t="shared" si="387"/>
        <v>152.34346900933923</v>
      </c>
      <c r="P239" s="41">
        <f t="shared" si="387"/>
        <v>1074.9560429436267</v>
      </c>
      <c r="Q239" s="41">
        <f t="shared" si="387"/>
        <v>-2914.6911201948042</v>
      </c>
      <c r="R239" s="41">
        <f t="shared" si="387"/>
        <v>-726.73731042313068</v>
      </c>
      <c r="S239" s="112">
        <f t="shared" si="387"/>
        <v>-579.70733855953802</v>
      </c>
      <c r="T239" s="123">
        <f t="shared" si="429"/>
        <v>-525.0439570563733</v>
      </c>
      <c r="U239" s="41">
        <f t="shared" si="388"/>
        <v>1729.7952526722829</v>
      </c>
      <c r="V239" s="41">
        <f t="shared" si="388"/>
        <v>543.43328179404625</v>
      </c>
      <c r="W239" s="41">
        <f t="shared" si="388"/>
        <v>664.77903430755339</v>
      </c>
      <c r="X239" s="41">
        <f t="shared" si="388"/>
        <v>1074.9560429436272</v>
      </c>
      <c r="Y239" s="41">
        <f t="shared" si="388"/>
        <v>-1002.2555548965913</v>
      </c>
      <c r="Z239" s="41">
        <f t="shared" si="388"/>
        <v>81.553066442345525</v>
      </c>
      <c r="AA239" s="41">
        <f t="shared" si="388"/>
        <v>-67.271773261323901</v>
      </c>
      <c r="AB239" s="53"/>
      <c r="AC239" s="126" t="str">
        <f t="shared" si="430"/>
        <v/>
      </c>
      <c r="AD239" s="41" t="str">
        <f t="shared" si="389"/>
        <v/>
      </c>
      <c r="AE239" s="41">
        <f t="shared" si="389"/>
        <v>774.37338946989632</v>
      </c>
      <c r="AF239" s="41" t="str">
        <f t="shared" si="389"/>
        <v/>
      </c>
      <c r="AG239" s="41" t="str">
        <f t="shared" si="389"/>
        <v/>
      </c>
      <c r="AH239" s="41" t="str">
        <f t="shared" si="389"/>
        <v/>
      </c>
      <c r="AI239" s="41" t="str">
        <f t="shared" si="389"/>
        <v/>
      </c>
      <c r="AJ239" s="112">
        <f t="shared" si="389"/>
        <v>-799.32258083020133</v>
      </c>
      <c r="AK239" s="126">
        <f t="shared" si="431"/>
        <v>-525.0439570563733</v>
      </c>
      <c r="AL239" s="41" t="str">
        <f t="shared" si="390"/>
        <v/>
      </c>
      <c r="AM239" s="41">
        <f t="shared" si="390"/>
        <v>-264.85709507142997</v>
      </c>
      <c r="AN239" s="41" t="str">
        <f t="shared" si="390"/>
        <v/>
      </c>
      <c r="AO239" s="41" t="str">
        <f t="shared" si="390"/>
        <v/>
      </c>
      <c r="AP239" s="41" t="str">
        <f t="shared" si="390"/>
        <v/>
      </c>
      <c r="AQ239" s="41" t="str">
        <f t="shared" si="390"/>
        <v/>
      </c>
      <c r="AR239" s="112" t="str">
        <f t="shared" si="390"/>
        <v/>
      </c>
      <c r="AS239" s="123" t="str">
        <f t="shared" si="432"/>
        <v/>
      </c>
      <c r="AT239" s="41" t="str">
        <f t="shared" si="391"/>
        <v/>
      </c>
      <c r="AU239" s="41">
        <f t="shared" si="391"/>
        <v>543.43328179404625</v>
      </c>
      <c r="AV239" s="41" t="str">
        <f t="shared" si="391"/>
        <v/>
      </c>
      <c r="AW239" s="41" t="str">
        <f t="shared" si="391"/>
        <v/>
      </c>
      <c r="AX239" s="41" t="str">
        <f t="shared" si="391"/>
        <v/>
      </c>
      <c r="AY239" s="41">
        <f t="shared" si="391"/>
        <v>81.553066442345525</v>
      </c>
      <c r="AZ239" s="41" t="str">
        <f t="shared" si="391"/>
        <v/>
      </c>
      <c r="BA239" s="53"/>
      <c r="BB239" s="147" cm="1">
        <f t="array" ref="BB239:BG239">IFERROR(_xlfn._xlws.SORT(_xlfn.UNIQUE(_xlfn._xlws.FILTER($AC239:$AZ239,ISNUMBER($AC239:$AZ239)),TRUE),,,TRUE),"")</f>
        <v>-799.32258083020133</v>
      </c>
      <c r="BC239" s="51">
        <v>-525.0439570563733</v>
      </c>
      <c r="BD239" s="51">
        <v>-264.85709507142997</v>
      </c>
      <c r="BE239" s="51">
        <v>81.553066442345525</v>
      </c>
      <c r="BF239" s="51">
        <v>543.43328179404625</v>
      </c>
      <c r="BG239" s="51">
        <v>774.37338946989632</v>
      </c>
      <c r="BH239" s="51"/>
      <c r="BI239" s="51"/>
      <c r="BJ239" s="51">
        <f t="shared" si="433"/>
        <v>158.74594540881719</v>
      </c>
      <c r="BK239" s="51">
        <f t="shared" si="392"/>
        <v>158.74594540881719</v>
      </c>
      <c r="BL239" s="51">
        <f t="shared" si="392"/>
        <v>158.74594540881719</v>
      </c>
      <c r="BM239" s="51">
        <f t="shared" si="392"/>
        <v>158.74594540881719</v>
      </c>
      <c r="BN239" s="51">
        <f t="shared" si="392"/>
        <v>158.74594540881719</v>
      </c>
      <c r="BO239" s="51">
        <f t="shared" si="392"/>
        <v>158.74594540881719</v>
      </c>
      <c r="BP239" s="51" t="str">
        <f t="shared" si="392"/>
        <v/>
      </c>
      <c r="BQ239" s="148" t="str">
        <f t="shared" si="392"/>
        <v/>
      </c>
      <c r="BR239" s="170">
        <f t="shared" si="406"/>
        <v>6</v>
      </c>
      <c r="BS239" s="172">
        <f t="shared" si="407"/>
        <v>274.27862377382803</v>
      </c>
      <c r="BT239" s="172" t="str">
        <f t="shared" si="393"/>
        <v>hole</v>
      </c>
      <c r="BU239" s="172">
        <f t="shared" si="393"/>
        <v>346.41016151377551</v>
      </c>
      <c r="BV239" s="172" t="str">
        <f t="shared" si="393"/>
        <v>hole</v>
      </c>
      <c r="BW239" s="172">
        <f t="shared" si="393"/>
        <v>230.94010767585007</v>
      </c>
      <c r="BX239" s="172">
        <f t="shared" si="393"/>
        <v>0</v>
      </c>
      <c r="BY239" s="173">
        <f t="shared" si="393"/>
        <v>0</v>
      </c>
      <c r="BZ239" s="123" cm="1">
        <f t="array" ref="BZ239">IF(ISEVEN(BR239),SUM(BS239:BY239),SUM(ABS(BS239:BY239)))</f>
        <v>851.62889296345361</v>
      </c>
      <c r="CA239" s="112">
        <f t="shared" si="408"/>
        <v>19000.865451084333</v>
      </c>
      <c r="CB239" s="126">
        <f t="shared" si="409"/>
        <v>-662.18326894328732</v>
      </c>
      <c r="CC239" s="41">
        <f t="shared" si="394"/>
        <v>0</v>
      </c>
      <c r="CD239" s="41">
        <f t="shared" si="394"/>
        <v>-91.652014314542214</v>
      </c>
      <c r="CE239" s="41">
        <f t="shared" si="394"/>
        <v>0</v>
      </c>
      <c r="CF239" s="41">
        <f t="shared" si="394"/>
        <v>658.90333563197123</v>
      </c>
      <c r="CG239" s="41">
        <f t="shared" si="394"/>
        <v>0</v>
      </c>
      <c r="CH239" s="112">
        <f t="shared" si="394"/>
        <v>0</v>
      </c>
      <c r="CI239" s="196">
        <f t="shared" si="410"/>
        <v>-71.867802983740759</v>
      </c>
      <c r="CJ239" s="2">
        <f t="shared" si="411"/>
        <v>158.74594540881719</v>
      </c>
      <c r="CK239" s="200">
        <f t="shared" ref="CK239" si="612">(CI239-xc)*COS(RADIANS(p)) + (CJ239-yc)*SIN(RADIANS(p))</f>
        <v>17.133629606314003</v>
      </c>
      <c r="CL239" s="201">
        <f t="shared" ref="CL239:CL270" si="613">-(CI239-xc)*SIN(RADIANS(p)) +(CJ239-yc)*COS(RADIANS(p))</f>
        <v>173.41192296368376</v>
      </c>
      <c r="CN239" s="126">
        <f t="shared" ref="CN239:CN270" si="614">+C239-yc</f>
        <v>158.74594540881719</v>
      </c>
      <c r="CO239" s="50">
        <f t="shared" si="415"/>
        <v>2.8821485987807604E-3</v>
      </c>
      <c r="CP239" s="40">
        <f t="shared" si="416"/>
        <v>25.5</v>
      </c>
      <c r="CQ239" s="41">
        <f t="shared" si="417"/>
        <v>484522.0690026505</v>
      </c>
      <c r="CR239" s="41">
        <f t="shared" ref="CR239:CR287" si="615">+CQ239*COS(RADIANS(p))</f>
        <v>419608.42045049206</v>
      </c>
      <c r="CS239" s="41">
        <f t="shared" ref="CS239:CS287" si="616">+CQ239*SIN(RADIANS(p))</f>
        <v>242261.03450132522</v>
      </c>
      <c r="CT239" s="41">
        <f t="shared" si="420"/>
        <v>72765103.082073763</v>
      </c>
      <c r="CU239" s="112">
        <f t="shared" si="421"/>
        <v>4150810.833188164</v>
      </c>
    </row>
    <row r="240" spans="2:115" x14ac:dyDescent="0.25">
      <c r="B240" s="129">
        <v>30</v>
      </c>
      <c r="C240" s="114">
        <f>+$D$77-(B240-0.5)*$G$203</f>
        <v>136.4347420101559</v>
      </c>
      <c r="D240" s="41">
        <f t="shared" si="427"/>
        <v>-963.68809492085825</v>
      </c>
      <c r="E240" s="41">
        <f t="shared" si="386"/>
        <v>2632.6770396047514</v>
      </c>
      <c r="F240" s="41">
        <f t="shared" si="386"/>
        <v>787.25476875805782</v>
      </c>
      <c r="G240" s="41">
        <f t="shared" si="386"/>
        <v>878.41600764537884</v>
      </c>
      <c r="H240" s="41">
        <f t="shared" si="386"/>
        <v>1436.3119050791422</v>
      </c>
      <c r="I240" s="41">
        <f t="shared" si="386"/>
        <v>-3651.0398178036576</v>
      </c>
      <c r="J240" s="41">
        <f t="shared" si="386"/>
        <v>-944.79603881081925</v>
      </c>
      <c r="K240" s="121">
        <f t="shared" si="386"/>
        <v>-805.3008497630392</v>
      </c>
      <c r="L240" s="126">
        <f t="shared" si="428"/>
        <v>-563.68809492085813</v>
      </c>
      <c r="M240" s="41">
        <f t="shared" si="387"/>
        <v>-99.373767964122223</v>
      </c>
      <c r="N240" s="41">
        <f t="shared" si="387"/>
        <v>-251.97571578326841</v>
      </c>
      <c r="O240" s="41">
        <f t="shared" si="387"/>
        <v>146.36520007650142</v>
      </c>
      <c r="P240" s="41">
        <f t="shared" si="387"/>
        <v>1036.311905079142</v>
      </c>
      <c r="Q240" s="41">
        <f t="shared" si="387"/>
        <v>-2831.4245755329971</v>
      </c>
      <c r="R240" s="41">
        <f t="shared" si="387"/>
        <v>-713.85593113496907</v>
      </c>
      <c r="S240" s="112">
        <f t="shared" si="387"/>
        <v>-585.68560749237588</v>
      </c>
      <c r="T240" s="123">
        <f t="shared" si="429"/>
        <v>-563.68809492085802</v>
      </c>
      <c r="U240" s="41">
        <f t="shared" si="388"/>
        <v>1813.06179733409</v>
      </c>
      <c r="V240" s="41">
        <f t="shared" si="388"/>
        <v>556.31466108220786</v>
      </c>
      <c r="W240" s="41">
        <f t="shared" si="388"/>
        <v>658.80076537471564</v>
      </c>
      <c r="X240" s="41">
        <f t="shared" si="388"/>
        <v>1036.3119050791422</v>
      </c>
      <c r="Y240" s="41">
        <f t="shared" si="388"/>
        <v>-918.98901023478425</v>
      </c>
      <c r="Z240" s="41">
        <f t="shared" si="388"/>
        <v>94.434445730507107</v>
      </c>
      <c r="AA240" s="41">
        <f t="shared" si="388"/>
        <v>-73.250042194161722</v>
      </c>
      <c r="AB240" s="53"/>
      <c r="AC240" s="126" t="str">
        <f t="shared" si="430"/>
        <v/>
      </c>
      <c r="AD240" s="41" t="str">
        <f t="shared" si="389"/>
        <v/>
      </c>
      <c r="AE240" s="41">
        <f t="shared" si="389"/>
        <v>787.25476875805782</v>
      </c>
      <c r="AF240" s="41" t="str">
        <f t="shared" si="389"/>
        <v/>
      </c>
      <c r="AG240" s="41" t="str">
        <f t="shared" si="389"/>
        <v/>
      </c>
      <c r="AH240" s="41" t="str">
        <f t="shared" si="389"/>
        <v/>
      </c>
      <c r="AI240" s="41" t="str">
        <f t="shared" si="389"/>
        <v/>
      </c>
      <c r="AJ240" s="112">
        <f t="shared" si="389"/>
        <v>-805.3008497630392</v>
      </c>
      <c r="AK240" s="126">
        <f t="shared" si="431"/>
        <v>-563.68809492085813</v>
      </c>
      <c r="AL240" s="41" t="str">
        <f t="shared" si="390"/>
        <v/>
      </c>
      <c r="AM240" s="41">
        <f t="shared" si="390"/>
        <v>-251.97571578326841</v>
      </c>
      <c r="AN240" s="41" t="str">
        <f t="shared" si="390"/>
        <v/>
      </c>
      <c r="AO240" s="41" t="str">
        <f t="shared" si="390"/>
        <v/>
      </c>
      <c r="AP240" s="41" t="str">
        <f t="shared" si="390"/>
        <v/>
      </c>
      <c r="AQ240" s="41" t="str">
        <f t="shared" si="390"/>
        <v/>
      </c>
      <c r="AR240" s="112" t="str">
        <f t="shared" si="390"/>
        <v/>
      </c>
      <c r="AS240" s="123" t="str">
        <f t="shared" si="432"/>
        <v/>
      </c>
      <c r="AT240" s="41" t="str">
        <f t="shared" si="391"/>
        <v/>
      </c>
      <c r="AU240" s="41">
        <f t="shared" si="391"/>
        <v>556.31466108220786</v>
      </c>
      <c r="AV240" s="41" t="str">
        <f t="shared" si="391"/>
        <v/>
      </c>
      <c r="AW240" s="41" t="str">
        <f t="shared" si="391"/>
        <v/>
      </c>
      <c r="AX240" s="41" t="str">
        <f t="shared" si="391"/>
        <v/>
      </c>
      <c r="AY240" s="41">
        <f t="shared" si="391"/>
        <v>94.434445730507107</v>
      </c>
      <c r="AZ240" s="41" t="str">
        <f t="shared" si="391"/>
        <v/>
      </c>
      <c r="BA240" s="53"/>
      <c r="BB240" s="147" cm="1">
        <f t="array" ref="BB240:BG240">IFERROR(_xlfn._xlws.SORT(_xlfn.UNIQUE(_xlfn._xlws.FILTER($AC240:$AZ240,ISNUMBER($AC240:$AZ240)),TRUE),,,TRUE),"")</f>
        <v>-805.3008497630392</v>
      </c>
      <c r="BC240" s="51">
        <v>-563.68809492085813</v>
      </c>
      <c r="BD240" s="51">
        <v>-251.97571578326841</v>
      </c>
      <c r="BE240" s="51">
        <v>94.434445730507107</v>
      </c>
      <c r="BF240" s="51">
        <v>556.31466108220786</v>
      </c>
      <c r="BG240" s="51">
        <v>787.25476875805782</v>
      </c>
      <c r="BH240" s="51"/>
      <c r="BI240" s="51"/>
      <c r="BJ240" s="51">
        <f t="shared" si="433"/>
        <v>136.4347420101559</v>
      </c>
      <c r="BK240" s="51">
        <f t="shared" si="392"/>
        <v>136.4347420101559</v>
      </c>
      <c r="BL240" s="51">
        <f t="shared" si="392"/>
        <v>136.4347420101559</v>
      </c>
      <c r="BM240" s="51">
        <f t="shared" si="392"/>
        <v>136.4347420101559</v>
      </c>
      <c r="BN240" s="51">
        <f t="shared" si="392"/>
        <v>136.4347420101559</v>
      </c>
      <c r="BO240" s="51">
        <f t="shared" si="392"/>
        <v>136.4347420101559</v>
      </c>
      <c r="BP240" s="51" t="str">
        <f t="shared" si="392"/>
        <v/>
      </c>
      <c r="BQ240" s="148" t="str">
        <f t="shared" si="392"/>
        <v/>
      </c>
      <c r="BR240" s="170">
        <f t="shared" si="406"/>
        <v>6</v>
      </c>
      <c r="BS240" s="172">
        <f t="shared" si="407"/>
        <v>241.61275484218106</v>
      </c>
      <c r="BT240" s="172" t="str">
        <f t="shared" si="393"/>
        <v>hole</v>
      </c>
      <c r="BU240" s="172">
        <f t="shared" si="393"/>
        <v>346.41016151377551</v>
      </c>
      <c r="BV240" s="172" t="str">
        <f t="shared" si="393"/>
        <v>hole</v>
      </c>
      <c r="BW240" s="172">
        <f t="shared" si="393"/>
        <v>230.94010767584996</v>
      </c>
      <c r="BX240" s="172">
        <f t="shared" si="393"/>
        <v>0</v>
      </c>
      <c r="BY240" s="173">
        <f t="shared" si="393"/>
        <v>0</v>
      </c>
      <c r="BZ240" s="123" cm="1">
        <f t="array" ref="BZ240">IF(ISEVEN(BR240),SUM(BS240:BY240),SUM(ABS(BS240:BY240)))</f>
        <v>818.96302403180653</v>
      </c>
      <c r="CA240" s="112">
        <f t="shared" si="408"/>
        <v>18272.050605156346</v>
      </c>
      <c r="CB240" s="126">
        <f t="shared" si="409"/>
        <v>-684.49447234194872</v>
      </c>
      <c r="CC240" s="41">
        <f t="shared" si="394"/>
        <v>0</v>
      </c>
      <c r="CD240" s="41">
        <f t="shared" si="394"/>
        <v>-78.77063502638066</v>
      </c>
      <c r="CE240" s="41">
        <f t="shared" si="394"/>
        <v>0</v>
      </c>
      <c r="CF240" s="41">
        <f t="shared" si="394"/>
        <v>671.78471492013284</v>
      </c>
      <c r="CG240" s="41">
        <f t="shared" si="394"/>
        <v>0</v>
      </c>
      <c r="CH240" s="112">
        <f t="shared" si="394"/>
        <v>0</v>
      </c>
      <c r="CI240" s="196">
        <f t="shared" si="410"/>
        <v>-45.823203293621951</v>
      </c>
      <c r="CJ240" s="2">
        <f t="shared" si="411"/>
        <v>136.4347420101559</v>
      </c>
      <c r="CK240" s="200">
        <f t="shared" ref="CK240" si="617">(CI240-xc)*COS(RADIANS(p)) + (CJ240-yc)*SIN(RADIANS(p))</f>
        <v>28.533312870022563</v>
      </c>
      <c r="CL240" s="201">
        <f t="shared" ref="CL240:CL271" si="618">-(CI240-xc)*SIN(RADIANS(p)) +(CJ240-yc)*COS(RADIANS(p))</f>
        <v>141.06755418638195</v>
      </c>
      <c r="CN240" s="126">
        <f t="shared" ref="CN240:CN271" si="619">+C240-yc</f>
        <v>136.4347420101559</v>
      </c>
      <c r="CO240" s="50">
        <f t="shared" si="415"/>
        <v>2.8161485987807603E-3</v>
      </c>
      <c r="CP240" s="40">
        <f t="shared" si="416"/>
        <v>25.5</v>
      </c>
      <c r="CQ240" s="41">
        <f t="shared" si="417"/>
        <v>465937.29043148685</v>
      </c>
      <c r="CR240" s="41">
        <f t="shared" ref="CR240:CR288" si="620">+CQ240*COS(RADIANS(p))</f>
        <v>403513.53008415567</v>
      </c>
      <c r="CS240" s="41">
        <f t="shared" ref="CS240:CS288" si="621">+CQ240*SIN(RADIANS(p))</f>
        <v>232968.6452157434</v>
      </c>
      <c r="CT240" s="41">
        <f t="shared" si="420"/>
        <v>56922666.770084895</v>
      </c>
      <c r="CU240" s="112">
        <f t="shared" si="421"/>
        <v>6647367.2428460913</v>
      </c>
    </row>
    <row r="241" spans="2:99" x14ac:dyDescent="0.25">
      <c r="B241" s="129">
        <v>31</v>
      </c>
      <c r="C241" s="114">
        <f>+$D$77-(B241-0.5)*$G$203</f>
        <v>114.12353861149472</v>
      </c>
      <c r="D241" s="41">
        <f t="shared" si="427"/>
        <v>-1002.3322327853429</v>
      </c>
      <c r="E241" s="41">
        <f t="shared" si="386"/>
        <v>2715.9435842665584</v>
      </c>
      <c r="F241" s="41">
        <f t="shared" si="386"/>
        <v>800.13614804621943</v>
      </c>
      <c r="G241" s="41">
        <f t="shared" si="386"/>
        <v>872.43773871254109</v>
      </c>
      <c r="H241" s="41">
        <f t="shared" si="386"/>
        <v>1397.6677672146577</v>
      </c>
      <c r="I241" s="41">
        <f t="shared" si="386"/>
        <v>-3567.773273141851</v>
      </c>
      <c r="J241" s="41">
        <f t="shared" si="386"/>
        <v>-931.91465952265753</v>
      </c>
      <c r="K241" s="121">
        <f t="shared" si="386"/>
        <v>-811.27911869587695</v>
      </c>
      <c r="L241" s="126">
        <f t="shared" si="428"/>
        <v>-602.33223278534285</v>
      </c>
      <c r="M241" s="41">
        <f t="shared" si="387"/>
        <v>-16.107223302315347</v>
      </c>
      <c r="N241" s="41">
        <f t="shared" si="387"/>
        <v>-239.09433649510689</v>
      </c>
      <c r="O241" s="41">
        <f t="shared" si="387"/>
        <v>140.38693114366362</v>
      </c>
      <c r="P241" s="41">
        <f t="shared" si="387"/>
        <v>997.66776721465737</v>
      </c>
      <c r="Q241" s="41">
        <f t="shared" si="387"/>
        <v>-2748.15803087119</v>
      </c>
      <c r="R241" s="41">
        <f t="shared" si="387"/>
        <v>-700.97455184680757</v>
      </c>
      <c r="S241" s="112">
        <f t="shared" si="387"/>
        <v>-591.66387642521374</v>
      </c>
      <c r="T241" s="123">
        <f t="shared" si="429"/>
        <v>-602.33223278534263</v>
      </c>
      <c r="U241" s="41">
        <f t="shared" si="388"/>
        <v>1896.3283419958973</v>
      </c>
      <c r="V241" s="41">
        <f t="shared" si="388"/>
        <v>569.19604037036925</v>
      </c>
      <c r="W241" s="41">
        <f t="shared" si="388"/>
        <v>652.82249644187777</v>
      </c>
      <c r="X241" s="41">
        <f t="shared" si="388"/>
        <v>997.6677672146576</v>
      </c>
      <c r="Y241" s="41">
        <f t="shared" si="388"/>
        <v>-835.72246557297728</v>
      </c>
      <c r="Z241" s="41">
        <f t="shared" si="388"/>
        <v>107.31582501866862</v>
      </c>
      <c r="AA241" s="41">
        <f t="shared" si="388"/>
        <v>-79.2283111269995</v>
      </c>
      <c r="AB241" s="53"/>
      <c r="AC241" s="126" t="str">
        <f t="shared" si="430"/>
        <v/>
      </c>
      <c r="AD241" s="41" t="str">
        <f t="shared" si="389"/>
        <v/>
      </c>
      <c r="AE241" s="41">
        <f t="shared" si="389"/>
        <v>800.13614804621943</v>
      </c>
      <c r="AF241" s="41" t="str">
        <f t="shared" si="389"/>
        <v/>
      </c>
      <c r="AG241" s="41" t="str">
        <f t="shared" si="389"/>
        <v/>
      </c>
      <c r="AH241" s="41" t="str">
        <f t="shared" si="389"/>
        <v/>
      </c>
      <c r="AI241" s="41" t="str">
        <f t="shared" si="389"/>
        <v/>
      </c>
      <c r="AJ241" s="112">
        <f t="shared" si="389"/>
        <v>-811.27911869587695</v>
      </c>
      <c r="AK241" s="126" t="str">
        <f t="shared" si="431"/>
        <v/>
      </c>
      <c r="AL241" s="41" t="str">
        <f t="shared" si="390"/>
        <v/>
      </c>
      <c r="AM241" s="41">
        <f t="shared" si="390"/>
        <v>-239.09433649510689</v>
      </c>
      <c r="AN241" s="41" t="str">
        <f t="shared" si="390"/>
        <v/>
      </c>
      <c r="AO241" s="41" t="str">
        <f t="shared" si="390"/>
        <v/>
      </c>
      <c r="AP241" s="41" t="str">
        <f t="shared" si="390"/>
        <v/>
      </c>
      <c r="AQ241" s="41" t="str">
        <f t="shared" si="390"/>
        <v/>
      </c>
      <c r="AR241" s="112">
        <f t="shared" si="390"/>
        <v>-591.66387642521374</v>
      </c>
      <c r="AS241" s="123" t="str">
        <f t="shared" si="432"/>
        <v/>
      </c>
      <c r="AT241" s="41" t="str">
        <f t="shared" si="391"/>
        <v/>
      </c>
      <c r="AU241" s="41">
        <f t="shared" si="391"/>
        <v>569.19604037036925</v>
      </c>
      <c r="AV241" s="41" t="str">
        <f t="shared" si="391"/>
        <v/>
      </c>
      <c r="AW241" s="41" t="str">
        <f t="shared" si="391"/>
        <v/>
      </c>
      <c r="AX241" s="41" t="str">
        <f t="shared" si="391"/>
        <v/>
      </c>
      <c r="AY241" s="41">
        <f t="shared" si="391"/>
        <v>107.31582501866862</v>
      </c>
      <c r="AZ241" s="41" t="str">
        <f t="shared" si="391"/>
        <v/>
      </c>
      <c r="BA241" s="53"/>
      <c r="BB241" s="147" cm="1">
        <f t="array" ref="BB241:BG241">IFERROR(_xlfn._xlws.SORT(_xlfn.UNIQUE(_xlfn._xlws.FILTER($AC241:$AZ241,ISNUMBER($AC241:$AZ241)),TRUE),,,TRUE),"")</f>
        <v>-811.27911869587695</v>
      </c>
      <c r="BC241" s="51">
        <v>-591.66387642521374</v>
      </c>
      <c r="BD241" s="51">
        <v>-239.09433649510689</v>
      </c>
      <c r="BE241" s="51">
        <v>107.31582501866862</v>
      </c>
      <c r="BF241" s="51">
        <v>569.19604037036925</v>
      </c>
      <c r="BG241" s="51">
        <v>800.13614804621943</v>
      </c>
      <c r="BH241" s="51"/>
      <c r="BI241" s="51"/>
      <c r="BJ241" s="51">
        <f t="shared" si="433"/>
        <v>114.12353861149472</v>
      </c>
      <c r="BK241" s="51">
        <f t="shared" si="392"/>
        <v>114.12353861149472</v>
      </c>
      <c r="BL241" s="51">
        <f t="shared" si="392"/>
        <v>114.12353861149472</v>
      </c>
      <c r="BM241" s="51">
        <f t="shared" si="392"/>
        <v>114.12353861149472</v>
      </c>
      <c r="BN241" s="51">
        <f t="shared" si="392"/>
        <v>114.12353861149472</v>
      </c>
      <c r="BO241" s="51">
        <f t="shared" si="392"/>
        <v>114.12353861149472</v>
      </c>
      <c r="BP241" s="51" t="str">
        <f t="shared" si="392"/>
        <v/>
      </c>
      <c r="BQ241" s="148" t="str">
        <f t="shared" si="392"/>
        <v/>
      </c>
      <c r="BR241" s="170">
        <f t="shared" si="406"/>
        <v>6</v>
      </c>
      <c r="BS241" s="172">
        <f t="shared" si="407"/>
        <v>219.6152422706632</v>
      </c>
      <c r="BT241" s="172" t="str">
        <f t="shared" si="393"/>
        <v>hole</v>
      </c>
      <c r="BU241" s="172">
        <f t="shared" si="393"/>
        <v>346.41016151377551</v>
      </c>
      <c r="BV241" s="172" t="str">
        <f t="shared" si="393"/>
        <v>hole</v>
      </c>
      <c r="BW241" s="172">
        <f t="shared" si="393"/>
        <v>230.94010767585019</v>
      </c>
      <c r="BX241" s="172">
        <f t="shared" si="393"/>
        <v>0</v>
      </c>
      <c r="BY241" s="173">
        <f t="shared" si="393"/>
        <v>0</v>
      </c>
      <c r="BZ241" s="123" cm="1">
        <f t="array" ref="BZ241">IF(ISEVEN(BR241),SUM(BS241:BY241),SUM(ABS(BS241:BY241)))</f>
        <v>796.96551146028889</v>
      </c>
      <c r="CA241" s="112">
        <f t="shared" si="408"/>
        <v>17781.25962790861</v>
      </c>
      <c r="CB241" s="126">
        <f t="shared" si="409"/>
        <v>-701.47149756054534</v>
      </c>
      <c r="CC241" s="41">
        <f t="shared" si="394"/>
        <v>0</v>
      </c>
      <c r="CD241" s="41">
        <f t="shared" si="394"/>
        <v>-65.889255738219134</v>
      </c>
      <c r="CE241" s="41">
        <f t="shared" si="394"/>
        <v>0</v>
      </c>
      <c r="CF241" s="41">
        <f t="shared" si="394"/>
        <v>684.66609420829434</v>
      </c>
      <c r="CG241" s="41">
        <f t="shared" si="394"/>
        <v>0</v>
      </c>
      <c r="CH241" s="112">
        <f t="shared" si="394"/>
        <v>0</v>
      </c>
      <c r="CI241" s="196">
        <f t="shared" si="410"/>
        <v>-23.541393970961831</v>
      </c>
      <c r="CJ241" s="2">
        <f t="shared" si="411"/>
        <v>114.12353861149472</v>
      </c>
      <c r="CK241" s="200">
        <f t="shared" ref="CK241" si="622">(CI241-xc)*COS(RADIANS(p)) + (CJ241-yc)*SIN(RADIANS(p))</f>
        <v>36.674324086396581</v>
      </c>
      <c r="CL241" s="201">
        <f t="shared" ref="CL241:CL272" si="623">-(CI241-xc)*SIN(RADIANS(p)) +(CJ241-yc)*COS(RADIANS(p))</f>
        <v>110.60458059280961</v>
      </c>
      <c r="CN241" s="126">
        <f t="shared" ref="CN241:CN272" si="624">+C241-yc</f>
        <v>114.12353861149472</v>
      </c>
      <c r="CO241" s="50">
        <f t="shared" si="415"/>
        <v>2.7501485987807607E-3</v>
      </c>
      <c r="CP241" s="40">
        <f t="shared" si="416"/>
        <v>25.5</v>
      </c>
      <c r="CQ241" s="41">
        <f t="shared" si="417"/>
        <v>453422.12051166955</v>
      </c>
      <c r="CR241" s="41">
        <f t="shared" ref="CR241:CR289" si="625">+CQ241*COS(RADIANS(p))</f>
        <v>392675.07500091504</v>
      </c>
      <c r="CS241" s="41">
        <f t="shared" ref="CS241:CS289" si="626">+CQ241*SIN(RADIANS(p))</f>
        <v>226711.06025583475</v>
      </c>
      <c r="CT241" s="41">
        <f t="shared" si="420"/>
        <v>43431661.979726262</v>
      </c>
      <c r="CU241" s="112">
        <f t="shared" si="421"/>
        <v>8314474.8977930667</v>
      </c>
    </row>
    <row r="242" spans="2:99" x14ac:dyDescent="0.25">
      <c r="B242" s="129">
        <v>32</v>
      </c>
      <c r="C242" s="114">
        <f>+$D$77-(B242-0.5)*$G$203</f>
        <v>91.812335212833432</v>
      </c>
      <c r="D242" s="41">
        <f t="shared" si="427"/>
        <v>-1040.9763706498275</v>
      </c>
      <c r="E242" s="41">
        <f t="shared" si="386"/>
        <v>2799.210128928366</v>
      </c>
      <c r="F242" s="41">
        <f t="shared" si="386"/>
        <v>813.01752733438104</v>
      </c>
      <c r="G242" s="41">
        <f t="shared" si="386"/>
        <v>866.45946977970323</v>
      </c>
      <c r="H242" s="41">
        <f t="shared" si="386"/>
        <v>1359.0236293501728</v>
      </c>
      <c r="I242" s="41">
        <f t="shared" si="386"/>
        <v>-3484.5067284800434</v>
      </c>
      <c r="J242" s="41">
        <f t="shared" si="386"/>
        <v>-919.03328023449603</v>
      </c>
      <c r="K242" s="121">
        <f t="shared" si="386"/>
        <v>-817.2573876287147</v>
      </c>
      <c r="L242" s="126">
        <f t="shared" si="428"/>
        <v>-640.97637064982757</v>
      </c>
      <c r="M242" s="41">
        <f t="shared" si="387"/>
        <v>67.159321359491884</v>
      </c>
      <c r="N242" s="41">
        <f t="shared" si="387"/>
        <v>-226.21295720694528</v>
      </c>
      <c r="O242" s="41">
        <f t="shared" si="387"/>
        <v>134.40866221082581</v>
      </c>
      <c r="P242" s="41">
        <f t="shared" si="387"/>
        <v>959.02362935017254</v>
      </c>
      <c r="Q242" s="41">
        <f t="shared" si="387"/>
        <v>-2664.8914862093829</v>
      </c>
      <c r="R242" s="41">
        <f t="shared" si="387"/>
        <v>-688.09317255864607</v>
      </c>
      <c r="S242" s="112">
        <f t="shared" si="387"/>
        <v>-597.64214535805149</v>
      </c>
      <c r="T242" s="123">
        <f t="shared" si="429"/>
        <v>-640.97637064982735</v>
      </c>
      <c r="U242" s="41">
        <f t="shared" si="388"/>
        <v>1979.5948866577044</v>
      </c>
      <c r="V242" s="41">
        <f t="shared" si="388"/>
        <v>582.07741965853086</v>
      </c>
      <c r="W242" s="41">
        <f t="shared" si="388"/>
        <v>646.84422750904002</v>
      </c>
      <c r="X242" s="41">
        <f t="shared" si="388"/>
        <v>959.023629350173</v>
      </c>
      <c r="Y242" s="41">
        <f t="shared" si="388"/>
        <v>-752.45592091116998</v>
      </c>
      <c r="Z242" s="41">
        <f t="shared" si="388"/>
        <v>120.19720430683022</v>
      </c>
      <c r="AA242" s="41">
        <f t="shared" si="388"/>
        <v>-85.206580059837307</v>
      </c>
      <c r="AB242" s="53"/>
      <c r="AC242" s="126" t="str">
        <f t="shared" si="430"/>
        <v/>
      </c>
      <c r="AD242" s="41" t="str">
        <f t="shared" si="389"/>
        <v/>
      </c>
      <c r="AE242" s="41">
        <f t="shared" si="389"/>
        <v>813.01752733438104</v>
      </c>
      <c r="AF242" s="41" t="str">
        <f t="shared" si="389"/>
        <v/>
      </c>
      <c r="AG242" s="41" t="str">
        <f t="shared" si="389"/>
        <v/>
      </c>
      <c r="AH242" s="41" t="str">
        <f t="shared" si="389"/>
        <v/>
      </c>
      <c r="AI242" s="41" t="str">
        <f t="shared" si="389"/>
        <v/>
      </c>
      <c r="AJ242" s="112">
        <f t="shared" si="389"/>
        <v>-817.2573876287147</v>
      </c>
      <c r="AK242" s="126" t="str">
        <f t="shared" si="431"/>
        <v/>
      </c>
      <c r="AL242" s="41" t="str">
        <f t="shared" si="390"/>
        <v/>
      </c>
      <c r="AM242" s="41">
        <f t="shared" si="390"/>
        <v>-226.21295720694528</v>
      </c>
      <c r="AN242" s="41" t="str">
        <f t="shared" si="390"/>
        <v/>
      </c>
      <c r="AO242" s="41" t="str">
        <f t="shared" si="390"/>
        <v/>
      </c>
      <c r="AP242" s="41" t="str">
        <f t="shared" si="390"/>
        <v/>
      </c>
      <c r="AQ242" s="41" t="str">
        <f t="shared" si="390"/>
        <v/>
      </c>
      <c r="AR242" s="112">
        <f t="shared" si="390"/>
        <v>-597.64214535805149</v>
      </c>
      <c r="AS242" s="123" t="str">
        <f t="shared" si="432"/>
        <v/>
      </c>
      <c r="AT242" s="41" t="str">
        <f t="shared" si="391"/>
        <v/>
      </c>
      <c r="AU242" s="41">
        <f t="shared" si="391"/>
        <v>582.07741965853086</v>
      </c>
      <c r="AV242" s="41" t="str">
        <f t="shared" si="391"/>
        <v/>
      </c>
      <c r="AW242" s="41" t="str">
        <f t="shared" si="391"/>
        <v/>
      </c>
      <c r="AX242" s="41" t="str">
        <f t="shared" si="391"/>
        <v/>
      </c>
      <c r="AY242" s="41">
        <f t="shared" si="391"/>
        <v>120.19720430683022</v>
      </c>
      <c r="AZ242" s="41" t="str">
        <f t="shared" si="391"/>
        <v/>
      </c>
      <c r="BA242" s="53"/>
      <c r="BB242" s="147" cm="1">
        <f t="array" ref="BB242:BG242">IFERROR(_xlfn._xlws.SORT(_xlfn.UNIQUE(_xlfn._xlws.FILTER($AC242:$AZ242,ISNUMBER($AC242:$AZ242)),TRUE),,,TRUE),"")</f>
        <v>-817.2573876287147</v>
      </c>
      <c r="BC242" s="51">
        <v>-597.64214535805149</v>
      </c>
      <c r="BD242" s="51">
        <v>-226.21295720694528</v>
      </c>
      <c r="BE242" s="51">
        <v>120.19720430683022</v>
      </c>
      <c r="BF242" s="51">
        <v>582.07741965853086</v>
      </c>
      <c r="BG242" s="51">
        <v>813.01752733438104</v>
      </c>
      <c r="BH242" s="51"/>
      <c r="BI242" s="51"/>
      <c r="BJ242" s="51">
        <f t="shared" si="433"/>
        <v>91.812335212833432</v>
      </c>
      <c r="BK242" s="51">
        <f t="shared" si="392"/>
        <v>91.812335212833432</v>
      </c>
      <c r="BL242" s="51">
        <f t="shared" si="392"/>
        <v>91.812335212833432</v>
      </c>
      <c r="BM242" s="51">
        <f t="shared" si="392"/>
        <v>91.812335212833432</v>
      </c>
      <c r="BN242" s="51">
        <f t="shared" si="392"/>
        <v>91.812335212833432</v>
      </c>
      <c r="BO242" s="51">
        <f t="shared" si="392"/>
        <v>91.812335212833432</v>
      </c>
      <c r="BP242" s="51" t="str">
        <f t="shared" si="392"/>
        <v/>
      </c>
      <c r="BQ242" s="148" t="str">
        <f t="shared" si="392"/>
        <v/>
      </c>
      <c r="BR242" s="170">
        <f t="shared" si="406"/>
        <v>6</v>
      </c>
      <c r="BS242" s="172">
        <f t="shared" si="407"/>
        <v>219.6152422706632</v>
      </c>
      <c r="BT242" s="172" t="str">
        <f t="shared" si="393"/>
        <v>hole</v>
      </c>
      <c r="BU242" s="172">
        <f t="shared" si="393"/>
        <v>346.41016151377551</v>
      </c>
      <c r="BV242" s="172" t="str">
        <f t="shared" si="393"/>
        <v>hole</v>
      </c>
      <c r="BW242" s="172">
        <f t="shared" si="393"/>
        <v>230.94010767585019</v>
      </c>
      <c r="BX242" s="172">
        <f t="shared" si="393"/>
        <v>0</v>
      </c>
      <c r="BY242" s="173">
        <f t="shared" si="393"/>
        <v>0</v>
      </c>
      <c r="BZ242" s="123" cm="1">
        <f t="array" ref="BZ242">IF(ISEVEN(BR242),SUM(BS242:BY242),SUM(ABS(BS242:BY242)))</f>
        <v>796.96551146028889</v>
      </c>
      <c r="CA242" s="112">
        <f t="shared" si="408"/>
        <v>17781.25962790861</v>
      </c>
      <c r="CB242" s="126">
        <f t="shared" si="409"/>
        <v>-707.44976649338309</v>
      </c>
      <c r="CC242" s="41">
        <f t="shared" si="394"/>
        <v>0</v>
      </c>
      <c r="CD242" s="41">
        <f t="shared" si="394"/>
        <v>-53.007876450057523</v>
      </c>
      <c r="CE242" s="41">
        <f t="shared" si="394"/>
        <v>0</v>
      </c>
      <c r="CF242" s="41">
        <f t="shared" si="394"/>
        <v>697.54747349645595</v>
      </c>
      <c r="CG242" s="41">
        <f t="shared" si="394"/>
        <v>0</v>
      </c>
      <c r="CH242" s="112">
        <f t="shared" si="394"/>
        <v>0</v>
      </c>
      <c r="CI242" s="196">
        <f t="shared" si="410"/>
        <v>-15.857060418951429</v>
      </c>
      <c r="CJ242" s="2">
        <f t="shared" si="411"/>
        <v>91.812335212833432</v>
      </c>
      <c r="CK242" s="200">
        <f t="shared" ref="CK242" si="627">(CI242-xc)*COS(RADIANS(p)) + (CJ242-yc)*SIN(RADIANS(p))</f>
        <v>32.173550454260059</v>
      </c>
      <c r="CL242" s="201">
        <f t="shared" ref="CL242:CL273" si="628">-(CI242-xc)*SIN(RADIANS(p)) +(CJ242-yc)*COS(RADIANS(p))</f>
        <v>87.440344884562023</v>
      </c>
      <c r="CN242" s="126">
        <f t="shared" ref="CN242:CN273" si="629">+C242-yc</f>
        <v>91.812335212833432</v>
      </c>
      <c r="CO242" s="50">
        <f t="shared" si="415"/>
        <v>2.6841485987807606E-3</v>
      </c>
      <c r="CP242" s="40">
        <f t="shared" si="416"/>
        <v>25.5</v>
      </c>
      <c r="CQ242" s="41">
        <f t="shared" si="417"/>
        <v>453422.12051166955</v>
      </c>
      <c r="CR242" s="41">
        <f t="shared" ref="CR242:CR290" si="630">+CQ242*COS(RADIANS(p))</f>
        <v>392675.07500091504</v>
      </c>
      <c r="CS242" s="41">
        <f t="shared" ref="CS242:CS290" si="631">+CQ242*SIN(RADIANS(p))</f>
        <v>226711.06025583475</v>
      </c>
      <c r="CT242" s="41">
        <f t="shared" si="420"/>
        <v>34335643.98565127</v>
      </c>
      <c r="CU242" s="112">
        <f t="shared" si="421"/>
        <v>7294099.7356798919</v>
      </c>
    </row>
    <row r="243" spans="2:99" x14ac:dyDescent="0.25">
      <c r="B243" s="129">
        <v>33</v>
      </c>
      <c r="C243" s="114">
        <f>+$D$77-(B243-0.5)*$G$203</f>
        <v>69.50113181417214</v>
      </c>
      <c r="D243" s="41">
        <f t="shared" si="427"/>
        <v>-1079.6205085143124</v>
      </c>
      <c r="E243" s="41">
        <f t="shared" si="386"/>
        <v>2882.476673590173</v>
      </c>
      <c r="F243" s="41">
        <f t="shared" si="386"/>
        <v>825.89890662254254</v>
      </c>
      <c r="G243" s="41">
        <f t="shared" si="386"/>
        <v>860.48120084686536</v>
      </c>
      <c r="H243" s="41">
        <f t="shared" si="386"/>
        <v>1320.379491485688</v>
      </c>
      <c r="I243" s="41">
        <f t="shared" si="386"/>
        <v>-3401.2401838182363</v>
      </c>
      <c r="J243" s="41">
        <f t="shared" si="386"/>
        <v>-906.15190094633454</v>
      </c>
      <c r="K243" s="121">
        <f t="shared" si="386"/>
        <v>-823.23565656155256</v>
      </c>
      <c r="L243" s="126">
        <f t="shared" si="428"/>
        <v>-679.62050851431229</v>
      </c>
      <c r="M243" s="41">
        <f t="shared" si="387"/>
        <v>150.4258660212991</v>
      </c>
      <c r="N243" s="41">
        <f t="shared" si="387"/>
        <v>-213.33157791878369</v>
      </c>
      <c r="O243" s="41">
        <f t="shared" si="387"/>
        <v>128.430393277988</v>
      </c>
      <c r="P243" s="41">
        <f t="shared" si="387"/>
        <v>920.37949148568794</v>
      </c>
      <c r="Q243" s="41">
        <f t="shared" si="387"/>
        <v>-2581.6249415475754</v>
      </c>
      <c r="R243" s="41">
        <f t="shared" si="387"/>
        <v>-675.21179327048435</v>
      </c>
      <c r="S243" s="112">
        <f t="shared" si="387"/>
        <v>-603.62041429088936</v>
      </c>
      <c r="T243" s="123">
        <f t="shared" si="429"/>
        <v>-679.62050851431206</v>
      </c>
      <c r="U243" s="41">
        <f t="shared" si="388"/>
        <v>2062.8614313195117</v>
      </c>
      <c r="V243" s="41">
        <f t="shared" si="388"/>
        <v>594.95879894669258</v>
      </c>
      <c r="W243" s="41">
        <f t="shared" si="388"/>
        <v>640.86595857620216</v>
      </c>
      <c r="X243" s="41">
        <f t="shared" si="388"/>
        <v>920.37949148568816</v>
      </c>
      <c r="Y243" s="41">
        <f t="shared" si="388"/>
        <v>-669.18937624936279</v>
      </c>
      <c r="Z243" s="41">
        <f t="shared" si="388"/>
        <v>133.07858359499181</v>
      </c>
      <c r="AA243" s="41">
        <f t="shared" si="388"/>
        <v>-91.184848992675128</v>
      </c>
      <c r="AB243" s="53"/>
      <c r="AC243" s="126" t="str">
        <f t="shared" si="430"/>
        <v/>
      </c>
      <c r="AD243" s="41" t="str">
        <f t="shared" si="389"/>
        <v/>
      </c>
      <c r="AE243" s="41">
        <f t="shared" si="389"/>
        <v>825.89890662254254</v>
      </c>
      <c r="AF243" s="41" t="str">
        <f t="shared" si="389"/>
        <v/>
      </c>
      <c r="AG243" s="41" t="str">
        <f t="shared" si="389"/>
        <v/>
      </c>
      <c r="AH243" s="41" t="str">
        <f t="shared" si="389"/>
        <v/>
      </c>
      <c r="AI243" s="41" t="str">
        <f t="shared" si="389"/>
        <v/>
      </c>
      <c r="AJ243" s="112">
        <f t="shared" si="389"/>
        <v>-823.23565656155256</v>
      </c>
      <c r="AK243" s="126" t="str">
        <f t="shared" si="431"/>
        <v/>
      </c>
      <c r="AL243" s="41" t="str">
        <f t="shared" si="390"/>
        <v/>
      </c>
      <c r="AM243" s="41">
        <f t="shared" si="390"/>
        <v>-213.33157791878369</v>
      </c>
      <c r="AN243" s="41" t="str">
        <f t="shared" si="390"/>
        <v/>
      </c>
      <c r="AO243" s="41" t="str">
        <f t="shared" si="390"/>
        <v/>
      </c>
      <c r="AP243" s="41" t="str">
        <f t="shared" si="390"/>
        <v/>
      </c>
      <c r="AQ243" s="41" t="str">
        <f t="shared" si="390"/>
        <v/>
      </c>
      <c r="AR243" s="112">
        <f t="shared" si="390"/>
        <v>-603.62041429088936</v>
      </c>
      <c r="AS243" s="123" t="str">
        <f t="shared" si="432"/>
        <v/>
      </c>
      <c r="AT243" s="41" t="str">
        <f t="shared" si="391"/>
        <v/>
      </c>
      <c r="AU243" s="41">
        <f t="shared" si="391"/>
        <v>594.95879894669258</v>
      </c>
      <c r="AV243" s="41" t="str">
        <f t="shared" si="391"/>
        <v/>
      </c>
      <c r="AW243" s="41" t="str">
        <f t="shared" si="391"/>
        <v/>
      </c>
      <c r="AX243" s="41" t="str">
        <f t="shared" si="391"/>
        <v/>
      </c>
      <c r="AY243" s="41">
        <f t="shared" si="391"/>
        <v>133.07858359499181</v>
      </c>
      <c r="AZ243" s="41" t="str">
        <f t="shared" si="391"/>
        <v/>
      </c>
      <c r="BA243" s="53"/>
      <c r="BB243" s="147" cm="1">
        <f t="array" ref="BB243:BG243">IFERROR(_xlfn._xlws.SORT(_xlfn.UNIQUE(_xlfn._xlws.FILTER($AC243:$AZ243,ISNUMBER($AC243:$AZ243)),TRUE),,,TRUE),"")</f>
        <v>-823.23565656155256</v>
      </c>
      <c r="BC243" s="51">
        <v>-603.62041429088936</v>
      </c>
      <c r="BD243" s="51">
        <v>-213.33157791878369</v>
      </c>
      <c r="BE243" s="51">
        <v>133.07858359499181</v>
      </c>
      <c r="BF243" s="51">
        <v>594.95879894669258</v>
      </c>
      <c r="BG243" s="51">
        <v>825.89890662254254</v>
      </c>
      <c r="BH243" s="51"/>
      <c r="BI243" s="51"/>
      <c r="BJ243" s="51">
        <f t="shared" si="433"/>
        <v>69.50113181417214</v>
      </c>
      <c r="BK243" s="51">
        <f t="shared" si="392"/>
        <v>69.50113181417214</v>
      </c>
      <c r="BL243" s="51">
        <f t="shared" si="392"/>
        <v>69.50113181417214</v>
      </c>
      <c r="BM243" s="51">
        <f t="shared" si="392"/>
        <v>69.50113181417214</v>
      </c>
      <c r="BN243" s="51">
        <f t="shared" si="392"/>
        <v>69.50113181417214</v>
      </c>
      <c r="BO243" s="51">
        <f t="shared" si="392"/>
        <v>69.50113181417214</v>
      </c>
      <c r="BP243" s="51" t="str">
        <f t="shared" si="392"/>
        <v/>
      </c>
      <c r="BQ243" s="148" t="str">
        <f t="shared" si="392"/>
        <v/>
      </c>
      <c r="BR243" s="170">
        <f t="shared" si="406"/>
        <v>6</v>
      </c>
      <c r="BS243" s="172">
        <f t="shared" si="407"/>
        <v>219.6152422706632</v>
      </c>
      <c r="BT243" s="172" t="str">
        <f t="shared" si="393"/>
        <v>hole</v>
      </c>
      <c r="BU243" s="172">
        <f t="shared" si="393"/>
        <v>346.41016151377551</v>
      </c>
      <c r="BV243" s="172" t="str">
        <f t="shared" si="393"/>
        <v>hole</v>
      </c>
      <c r="BW243" s="172">
        <f t="shared" si="393"/>
        <v>230.94010767584996</v>
      </c>
      <c r="BX243" s="172">
        <f t="shared" si="393"/>
        <v>0</v>
      </c>
      <c r="BY243" s="173">
        <f t="shared" si="393"/>
        <v>0</v>
      </c>
      <c r="BZ243" s="123" cm="1">
        <f t="array" ref="BZ243">IF(ISEVEN(BR243),SUM(BS243:BY243),SUM(ABS(BS243:BY243)))</f>
        <v>796.96551146028867</v>
      </c>
      <c r="CA243" s="112">
        <f t="shared" si="408"/>
        <v>17781.259627908603</v>
      </c>
      <c r="CB243" s="126">
        <f t="shared" si="409"/>
        <v>-713.42803542622096</v>
      </c>
      <c r="CC243" s="41">
        <f t="shared" si="394"/>
        <v>0</v>
      </c>
      <c r="CD243" s="41">
        <f t="shared" si="394"/>
        <v>-40.126497161895941</v>
      </c>
      <c r="CE243" s="41">
        <f t="shared" si="394"/>
        <v>0</v>
      </c>
      <c r="CF243" s="41">
        <f t="shared" si="394"/>
        <v>710.42885278461756</v>
      </c>
      <c r="CG243" s="41">
        <f t="shared" si="394"/>
        <v>0</v>
      </c>
      <c r="CH243" s="112">
        <f t="shared" si="394"/>
        <v>0</v>
      </c>
      <c r="CI243" s="196">
        <f t="shared" si="410"/>
        <v>-8.1727268669412485</v>
      </c>
      <c r="CJ243" s="2">
        <f t="shared" si="411"/>
        <v>69.50113181417214</v>
      </c>
      <c r="CK243" s="200">
        <f t="shared" ref="CK243" si="632">(CI243-xc)*COS(RADIANS(p)) + (CJ243-yc)*SIN(RADIANS(p))</f>
        <v>27.672776822123339</v>
      </c>
      <c r="CL243" s="201">
        <f t="shared" ref="CL243:CL260" si="633">-(CI243-xc)*SIN(RADIANS(p)) +(CJ243-yc)*COS(RADIANS(p))</f>
        <v>64.276109176314549</v>
      </c>
      <c r="CN243" s="126">
        <f t="shared" ref="CN243:CN260" si="634">+C243-yc</f>
        <v>69.50113181417214</v>
      </c>
      <c r="CO243" s="50">
        <f t="shared" si="415"/>
        <v>2.6181485987807605E-3</v>
      </c>
      <c r="CP243" s="40">
        <f t="shared" si="416"/>
        <v>25.5</v>
      </c>
      <c r="CQ243" s="41">
        <f t="shared" si="417"/>
        <v>453422.12051166937</v>
      </c>
      <c r="CR243" s="41">
        <f t="shared" ref="CR243:CR291" si="635">+CQ243*COS(RADIANS(p))</f>
        <v>392675.07500091492</v>
      </c>
      <c r="CS243" s="41">
        <f t="shared" ref="CS243:CS291" si="636">+CQ243*SIN(RADIANS(p))</f>
        <v>226711.06025583466</v>
      </c>
      <c r="CT243" s="41">
        <f t="shared" si="420"/>
        <v>25239625.99157631</v>
      </c>
      <c r="CU243" s="112">
        <f t="shared" si="421"/>
        <v>6273724.5735666687</v>
      </c>
    </row>
    <row r="244" spans="2:99" x14ac:dyDescent="0.25">
      <c r="B244" s="129">
        <v>34</v>
      </c>
      <c r="C244" s="114">
        <f>+$D$77-(B244-0.5)*$G$203</f>
        <v>47.189928415510849</v>
      </c>
      <c r="D244" s="41">
        <f t="shared" si="427"/>
        <v>-1118.2646463787971</v>
      </c>
      <c r="E244" s="41">
        <f t="shared" si="386"/>
        <v>2965.7432182519801</v>
      </c>
      <c r="F244" s="41">
        <f t="shared" si="386"/>
        <v>838.78028591070415</v>
      </c>
      <c r="G244" s="41">
        <f t="shared" si="386"/>
        <v>854.50293191402761</v>
      </c>
      <c r="H244" s="41">
        <f t="shared" si="386"/>
        <v>1281.7353536212033</v>
      </c>
      <c r="I244" s="41">
        <f t="shared" si="386"/>
        <v>-3317.9736391564293</v>
      </c>
      <c r="J244" s="41">
        <f t="shared" si="386"/>
        <v>-893.27052165817281</v>
      </c>
      <c r="K244" s="121">
        <f t="shared" si="386"/>
        <v>-829.21392549439031</v>
      </c>
      <c r="L244" s="126">
        <f t="shared" si="428"/>
        <v>-718.26464637879712</v>
      </c>
      <c r="M244" s="41">
        <f t="shared" si="387"/>
        <v>233.6924106831064</v>
      </c>
      <c r="N244" s="41">
        <f t="shared" si="387"/>
        <v>-200.45019863062211</v>
      </c>
      <c r="O244" s="41">
        <f t="shared" si="387"/>
        <v>122.45212434515018</v>
      </c>
      <c r="P244" s="41">
        <f t="shared" si="387"/>
        <v>881.7353536212031</v>
      </c>
      <c r="Q244" s="41">
        <f t="shared" si="387"/>
        <v>-2498.3583968857679</v>
      </c>
      <c r="R244" s="41">
        <f t="shared" si="387"/>
        <v>-662.33041398232274</v>
      </c>
      <c r="S244" s="112">
        <f t="shared" si="387"/>
        <v>-609.59868322372711</v>
      </c>
      <c r="T244" s="123">
        <f t="shared" si="429"/>
        <v>-718.2646463787969</v>
      </c>
      <c r="U244" s="41">
        <f t="shared" si="388"/>
        <v>2146.1279759813192</v>
      </c>
      <c r="V244" s="41">
        <f t="shared" si="388"/>
        <v>607.84017823485408</v>
      </c>
      <c r="W244" s="41">
        <f t="shared" si="388"/>
        <v>634.88768964336441</v>
      </c>
      <c r="X244" s="41">
        <f t="shared" si="388"/>
        <v>881.73535362120333</v>
      </c>
      <c r="Y244" s="41">
        <f t="shared" si="388"/>
        <v>-585.92283158755549</v>
      </c>
      <c r="Z244" s="41">
        <f t="shared" si="388"/>
        <v>145.95996288315339</v>
      </c>
      <c r="AA244" s="41">
        <f t="shared" si="388"/>
        <v>-97.16311792551295</v>
      </c>
      <c r="AB244" s="53"/>
      <c r="AC244" s="126" t="str">
        <f t="shared" si="430"/>
        <v/>
      </c>
      <c r="AD244" s="41" t="str">
        <f t="shared" si="389"/>
        <v/>
      </c>
      <c r="AE244" s="41">
        <f t="shared" si="389"/>
        <v>838.78028591070415</v>
      </c>
      <c r="AF244" s="41" t="str">
        <f t="shared" si="389"/>
        <v/>
      </c>
      <c r="AG244" s="41" t="str">
        <f t="shared" si="389"/>
        <v/>
      </c>
      <c r="AH244" s="41" t="str">
        <f t="shared" si="389"/>
        <v/>
      </c>
      <c r="AI244" s="41" t="str">
        <f t="shared" si="389"/>
        <v/>
      </c>
      <c r="AJ244" s="112">
        <f t="shared" si="389"/>
        <v>-829.21392549439031</v>
      </c>
      <c r="AK244" s="126" t="str">
        <f t="shared" si="431"/>
        <v/>
      </c>
      <c r="AL244" s="41" t="str">
        <f t="shared" si="390"/>
        <v/>
      </c>
      <c r="AM244" s="41">
        <f t="shared" si="390"/>
        <v>-200.45019863062211</v>
      </c>
      <c r="AN244" s="41" t="str">
        <f t="shared" si="390"/>
        <v/>
      </c>
      <c r="AO244" s="41" t="str">
        <f t="shared" si="390"/>
        <v/>
      </c>
      <c r="AP244" s="41" t="str">
        <f t="shared" si="390"/>
        <v/>
      </c>
      <c r="AQ244" s="41" t="str">
        <f t="shared" si="390"/>
        <v/>
      </c>
      <c r="AR244" s="112">
        <f t="shared" si="390"/>
        <v>-609.59868322372711</v>
      </c>
      <c r="AS244" s="123" t="str">
        <f t="shared" si="432"/>
        <v/>
      </c>
      <c r="AT244" s="41" t="str">
        <f t="shared" si="391"/>
        <v/>
      </c>
      <c r="AU244" s="41">
        <f t="shared" si="391"/>
        <v>607.84017823485408</v>
      </c>
      <c r="AV244" s="41" t="str">
        <f t="shared" si="391"/>
        <v/>
      </c>
      <c r="AW244" s="41" t="str">
        <f t="shared" si="391"/>
        <v/>
      </c>
      <c r="AX244" s="41" t="str">
        <f t="shared" si="391"/>
        <v/>
      </c>
      <c r="AY244" s="41">
        <f t="shared" si="391"/>
        <v>145.95996288315339</v>
      </c>
      <c r="AZ244" s="41" t="str">
        <f t="shared" si="391"/>
        <v/>
      </c>
      <c r="BA244" s="53"/>
      <c r="BB244" s="147" cm="1">
        <f t="array" ref="BB244:BG244">IFERROR(_xlfn._xlws.SORT(_xlfn.UNIQUE(_xlfn._xlws.FILTER($AC244:$AZ244,ISNUMBER($AC244:$AZ244)),TRUE),,,TRUE),"")</f>
        <v>-829.21392549439031</v>
      </c>
      <c r="BC244" s="51">
        <v>-609.59868322372711</v>
      </c>
      <c r="BD244" s="51">
        <v>-200.45019863062211</v>
      </c>
      <c r="BE244" s="51">
        <v>145.95996288315339</v>
      </c>
      <c r="BF244" s="51">
        <v>607.84017823485408</v>
      </c>
      <c r="BG244" s="51">
        <v>838.78028591070415</v>
      </c>
      <c r="BH244" s="51"/>
      <c r="BI244" s="51"/>
      <c r="BJ244" s="51">
        <f t="shared" si="433"/>
        <v>47.189928415510849</v>
      </c>
      <c r="BK244" s="51">
        <f t="shared" si="392"/>
        <v>47.189928415510849</v>
      </c>
      <c r="BL244" s="51">
        <f t="shared" si="392"/>
        <v>47.189928415510849</v>
      </c>
      <c r="BM244" s="51">
        <f t="shared" si="392"/>
        <v>47.189928415510849</v>
      </c>
      <c r="BN244" s="51">
        <f t="shared" si="392"/>
        <v>47.189928415510849</v>
      </c>
      <c r="BO244" s="51">
        <f t="shared" si="392"/>
        <v>47.189928415510849</v>
      </c>
      <c r="BP244" s="51" t="str">
        <f t="shared" si="392"/>
        <v/>
      </c>
      <c r="BQ244" s="148" t="str">
        <f t="shared" si="392"/>
        <v/>
      </c>
      <c r="BR244" s="170">
        <f t="shared" si="406"/>
        <v>6</v>
      </c>
      <c r="BS244" s="172">
        <f t="shared" si="407"/>
        <v>219.6152422706632</v>
      </c>
      <c r="BT244" s="172" t="str">
        <f t="shared" si="393"/>
        <v>hole</v>
      </c>
      <c r="BU244" s="172">
        <f t="shared" si="393"/>
        <v>346.41016151377551</v>
      </c>
      <c r="BV244" s="172" t="str">
        <f t="shared" si="393"/>
        <v>hole</v>
      </c>
      <c r="BW244" s="172">
        <f t="shared" si="393"/>
        <v>230.94010767585007</v>
      </c>
      <c r="BX244" s="172">
        <f t="shared" si="393"/>
        <v>0</v>
      </c>
      <c r="BY244" s="173">
        <f t="shared" si="393"/>
        <v>0</v>
      </c>
      <c r="BZ244" s="123" cm="1">
        <f t="array" ref="BZ244">IF(ISEVEN(BR244),SUM(BS244:BY244),SUM(ABS(BS244:BY244)))</f>
        <v>796.96551146028878</v>
      </c>
      <c r="CA244" s="112">
        <f t="shared" si="408"/>
        <v>17781.259627908606</v>
      </c>
      <c r="CB244" s="126">
        <f t="shared" si="409"/>
        <v>-719.40630435905871</v>
      </c>
      <c r="CC244" s="41">
        <f t="shared" si="394"/>
        <v>0</v>
      </c>
      <c r="CD244" s="41">
        <f t="shared" si="394"/>
        <v>-27.245117873734358</v>
      </c>
      <c r="CE244" s="41">
        <f t="shared" si="394"/>
        <v>0</v>
      </c>
      <c r="CF244" s="41">
        <f t="shared" si="394"/>
        <v>723.31023207277917</v>
      </c>
      <c r="CG244" s="41">
        <f t="shared" si="394"/>
        <v>0</v>
      </c>
      <c r="CH244" s="112">
        <f t="shared" si="394"/>
        <v>0</v>
      </c>
      <c r="CI244" s="196">
        <f t="shared" si="410"/>
        <v>-0.4883933149307717</v>
      </c>
      <c r="CJ244" s="2">
        <f t="shared" si="411"/>
        <v>47.189928415510849</v>
      </c>
      <c r="CK244" s="200">
        <f t="shared" ref="CK244" si="637">(CI244-xc)*COS(RADIANS(p)) + (CJ244-yc)*SIN(RADIANS(p))</f>
        <v>23.172003189986878</v>
      </c>
      <c r="CL244" s="201">
        <f t="shared" ref="CL244:CL261" si="638">-(CI244-xc)*SIN(RADIANS(p)) +(CJ244-yc)*COS(RADIANS(p))</f>
        <v>41.111873468066925</v>
      </c>
      <c r="CN244" s="126">
        <f t="shared" ref="CN244:CN261" si="639">+C244-yc</f>
        <v>47.189928415510849</v>
      </c>
      <c r="CO244" s="50">
        <f t="shared" si="415"/>
        <v>2.5521485987807604E-3</v>
      </c>
      <c r="CP244" s="40">
        <f t="shared" si="416"/>
        <v>25.5</v>
      </c>
      <c r="CQ244" s="41">
        <f t="shared" si="417"/>
        <v>453422.12051166949</v>
      </c>
      <c r="CR244" s="41">
        <f t="shared" ref="CR244:CR292" si="640">+CQ244*COS(RADIANS(p))</f>
        <v>392675.07500091498</v>
      </c>
      <c r="CS244" s="41">
        <f t="shared" ref="CS244:CS292" si="641">+CQ244*SIN(RADIANS(p))</f>
        <v>226711.06025583472</v>
      </c>
      <c r="CT244" s="41">
        <f t="shared" si="420"/>
        <v>16143607.997501306</v>
      </c>
      <c r="CU244" s="112">
        <f t="shared" si="421"/>
        <v>5253349.4114535097</v>
      </c>
    </row>
    <row r="245" spans="2:99" x14ac:dyDescent="0.25">
      <c r="B245" s="129">
        <v>35</v>
      </c>
      <c r="C245" s="114">
        <f>+$D$77-(B245-0.5)*$G$203</f>
        <v>24.878725016849671</v>
      </c>
      <c r="D245" s="41">
        <f t="shared" si="427"/>
        <v>-1156.9087842432818</v>
      </c>
      <c r="E245" s="41">
        <f t="shared" si="386"/>
        <v>3049.0097629137867</v>
      </c>
      <c r="F245" s="41">
        <f t="shared" si="386"/>
        <v>851.66166519886576</v>
      </c>
      <c r="G245" s="41">
        <f t="shared" si="386"/>
        <v>848.52466298118986</v>
      </c>
      <c r="H245" s="41">
        <f t="shared" si="386"/>
        <v>1243.0912157567186</v>
      </c>
      <c r="I245" s="41">
        <f t="shared" si="386"/>
        <v>-3234.7070944946227</v>
      </c>
      <c r="J245" s="41">
        <f t="shared" si="386"/>
        <v>-880.38914237001131</v>
      </c>
      <c r="K245" s="121">
        <f t="shared" si="386"/>
        <v>-835.19219442722806</v>
      </c>
      <c r="L245" s="126">
        <f t="shared" si="428"/>
        <v>-756.90878424328173</v>
      </c>
      <c r="M245" s="41">
        <f t="shared" si="387"/>
        <v>316.95895534491319</v>
      </c>
      <c r="N245" s="41">
        <f t="shared" si="387"/>
        <v>-187.56881934246059</v>
      </c>
      <c r="O245" s="41">
        <f t="shared" si="387"/>
        <v>116.4738554123124</v>
      </c>
      <c r="P245" s="41">
        <f t="shared" si="387"/>
        <v>843.0912157567185</v>
      </c>
      <c r="Q245" s="41">
        <f t="shared" si="387"/>
        <v>-2415.0918522239613</v>
      </c>
      <c r="R245" s="41">
        <f t="shared" si="387"/>
        <v>-649.44903469416136</v>
      </c>
      <c r="S245" s="112">
        <f t="shared" si="387"/>
        <v>-615.57695215656486</v>
      </c>
      <c r="T245" s="123">
        <f t="shared" si="429"/>
        <v>-756.9087842432815</v>
      </c>
      <c r="U245" s="41">
        <f t="shared" si="388"/>
        <v>2229.3945206431258</v>
      </c>
      <c r="V245" s="41">
        <f t="shared" si="388"/>
        <v>620.72155752301558</v>
      </c>
      <c r="W245" s="41">
        <f t="shared" si="388"/>
        <v>628.90942071052666</v>
      </c>
      <c r="X245" s="41">
        <f t="shared" si="388"/>
        <v>843.09121575671873</v>
      </c>
      <c r="Y245" s="41">
        <f t="shared" si="388"/>
        <v>-502.65628692574865</v>
      </c>
      <c r="Z245" s="41">
        <f t="shared" si="388"/>
        <v>158.84134217131492</v>
      </c>
      <c r="AA245" s="41">
        <f t="shared" si="388"/>
        <v>-103.14138685835071</v>
      </c>
      <c r="AB245" s="53"/>
      <c r="AC245" s="126" t="str">
        <f t="shared" si="430"/>
        <v/>
      </c>
      <c r="AD245" s="41" t="str">
        <f t="shared" si="389"/>
        <v/>
      </c>
      <c r="AE245" s="41" t="str">
        <f t="shared" si="389"/>
        <v/>
      </c>
      <c r="AF245" s="41">
        <f t="shared" si="389"/>
        <v>848.52466298118986</v>
      </c>
      <c r="AG245" s="41" t="str">
        <f t="shared" si="389"/>
        <v/>
      </c>
      <c r="AH245" s="41" t="str">
        <f t="shared" si="389"/>
        <v/>
      </c>
      <c r="AI245" s="41" t="str">
        <f t="shared" si="389"/>
        <v/>
      </c>
      <c r="AJ245" s="112">
        <f t="shared" si="389"/>
        <v>-835.19219442722806</v>
      </c>
      <c r="AK245" s="126" t="str">
        <f t="shared" si="431"/>
        <v/>
      </c>
      <c r="AL245" s="41" t="str">
        <f t="shared" si="390"/>
        <v/>
      </c>
      <c r="AM245" s="41">
        <f t="shared" si="390"/>
        <v>-187.56881934246059</v>
      </c>
      <c r="AN245" s="41" t="str">
        <f t="shared" si="390"/>
        <v/>
      </c>
      <c r="AO245" s="41" t="str">
        <f t="shared" si="390"/>
        <v/>
      </c>
      <c r="AP245" s="41" t="str">
        <f t="shared" si="390"/>
        <v/>
      </c>
      <c r="AQ245" s="41" t="str">
        <f t="shared" si="390"/>
        <v/>
      </c>
      <c r="AR245" s="112">
        <f t="shared" si="390"/>
        <v>-615.57695215656486</v>
      </c>
      <c r="AS245" s="123" t="str">
        <f t="shared" si="432"/>
        <v/>
      </c>
      <c r="AT245" s="41" t="str">
        <f t="shared" si="391"/>
        <v/>
      </c>
      <c r="AU245" s="41">
        <f t="shared" si="391"/>
        <v>620.72155752301558</v>
      </c>
      <c r="AV245" s="41" t="str">
        <f t="shared" si="391"/>
        <v/>
      </c>
      <c r="AW245" s="41" t="str">
        <f t="shared" si="391"/>
        <v/>
      </c>
      <c r="AX245" s="41" t="str">
        <f t="shared" si="391"/>
        <v/>
      </c>
      <c r="AY245" s="41">
        <f t="shared" si="391"/>
        <v>158.84134217131492</v>
      </c>
      <c r="AZ245" s="41" t="str">
        <f t="shared" si="391"/>
        <v/>
      </c>
      <c r="BA245" s="53"/>
      <c r="BB245" s="147" cm="1">
        <f t="array" ref="BB245:BG245">IFERROR(_xlfn._xlws.SORT(_xlfn.UNIQUE(_xlfn._xlws.FILTER($AC245:$AZ245,ISNUMBER($AC245:$AZ245)),TRUE),,,TRUE),"")</f>
        <v>-835.19219442722806</v>
      </c>
      <c r="BC245" s="51">
        <v>-615.57695215656486</v>
      </c>
      <c r="BD245" s="51">
        <v>-187.56881934246059</v>
      </c>
      <c r="BE245" s="51">
        <v>158.84134217131492</v>
      </c>
      <c r="BF245" s="51">
        <v>620.72155752301558</v>
      </c>
      <c r="BG245" s="51">
        <v>848.52466298118986</v>
      </c>
      <c r="BH245" s="51"/>
      <c r="BI245" s="51"/>
      <c r="BJ245" s="51">
        <f t="shared" si="433"/>
        <v>24.878725016849671</v>
      </c>
      <c r="BK245" s="51">
        <f t="shared" si="392"/>
        <v>24.878725016849671</v>
      </c>
      <c r="BL245" s="51">
        <f t="shared" si="392"/>
        <v>24.878725016849671</v>
      </c>
      <c r="BM245" s="51">
        <f t="shared" si="392"/>
        <v>24.878725016849671</v>
      </c>
      <c r="BN245" s="51">
        <f t="shared" si="392"/>
        <v>24.878725016849671</v>
      </c>
      <c r="BO245" s="51">
        <f t="shared" si="392"/>
        <v>24.878725016849671</v>
      </c>
      <c r="BP245" s="51" t="str">
        <f t="shared" si="392"/>
        <v/>
      </c>
      <c r="BQ245" s="148" t="str">
        <f t="shared" si="392"/>
        <v/>
      </c>
      <c r="BR245" s="170">
        <f t="shared" si="406"/>
        <v>6</v>
      </c>
      <c r="BS245" s="172">
        <f t="shared" si="407"/>
        <v>219.6152422706632</v>
      </c>
      <c r="BT245" s="172" t="str">
        <f t="shared" si="393"/>
        <v>hole</v>
      </c>
      <c r="BU245" s="172">
        <f t="shared" si="393"/>
        <v>346.41016151377551</v>
      </c>
      <c r="BV245" s="172" t="str">
        <f t="shared" si="393"/>
        <v>hole</v>
      </c>
      <c r="BW245" s="172">
        <f t="shared" si="393"/>
        <v>227.80310545817429</v>
      </c>
      <c r="BX245" s="172">
        <f t="shared" si="393"/>
        <v>0</v>
      </c>
      <c r="BY245" s="173">
        <f t="shared" si="393"/>
        <v>0</v>
      </c>
      <c r="BZ245" s="123" cm="1">
        <f t="array" ref="BZ245">IF(ISEVEN(BR245),SUM(BS245:BY245),SUM(ABS(BS245:BY245)))</f>
        <v>793.82850924261299</v>
      </c>
      <c r="CA245" s="112">
        <f t="shared" si="408"/>
        <v>17711.269333367993</v>
      </c>
      <c r="CB245" s="126">
        <f t="shared" si="409"/>
        <v>-725.38457329189646</v>
      </c>
      <c r="CC245" s="41">
        <f t="shared" si="394"/>
        <v>0</v>
      </c>
      <c r="CD245" s="41">
        <f t="shared" si="394"/>
        <v>-14.363738585572833</v>
      </c>
      <c r="CE245" s="41">
        <f t="shared" si="394"/>
        <v>0</v>
      </c>
      <c r="CF245" s="41">
        <f t="shared" si="394"/>
        <v>734.62311025210272</v>
      </c>
      <c r="CG245" s="41">
        <f t="shared" si="394"/>
        <v>0</v>
      </c>
      <c r="CH245" s="112">
        <f t="shared" si="394"/>
        <v>0</v>
      </c>
      <c r="CI245" s="196">
        <f t="shared" si="410"/>
        <v>3.8650313194567318</v>
      </c>
      <c r="CJ245" s="2">
        <f t="shared" si="411"/>
        <v>24.878725016849671</v>
      </c>
      <c r="CK245" s="200">
        <f t="shared" ref="CK245" si="642">(CI245-xc)*COS(RADIANS(p)) + (CJ245-yc)*SIN(RADIANS(p))</f>
        <v>15.786577817496852</v>
      </c>
      <c r="CL245" s="201">
        <f t="shared" ref="CL245:CL262" si="643">-(CI245-xc)*SIN(RADIANS(p)) +(CJ245-yc)*COS(RADIANS(p))</f>
        <v>19.613092218630886</v>
      </c>
      <c r="CN245" s="126">
        <f t="shared" ref="CN245:CN262" si="644">+C245-yc</f>
        <v>24.878725016849671</v>
      </c>
      <c r="CO245" s="50">
        <f t="shared" si="415"/>
        <v>2.4861485987807607E-3</v>
      </c>
      <c r="CP245" s="40">
        <f t="shared" si="416"/>
        <v>25.5</v>
      </c>
      <c r="CQ245" s="41">
        <f t="shared" si="417"/>
        <v>451637.36800088384</v>
      </c>
      <c r="CR245" s="41">
        <f t="shared" ref="CR245:CR293" si="645">+CQ245*COS(RADIANS(p))</f>
        <v>391129.43398710655</v>
      </c>
      <c r="CS245" s="41">
        <f t="shared" ref="CS245:CS293" si="646">+CQ245*SIN(RADIANS(p))</f>
        <v>225818.68400044189</v>
      </c>
      <c r="CT245" s="41">
        <f t="shared" si="420"/>
        <v>7671257.6582100224</v>
      </c>
      <c r="CU245" s="112">
        <f t="shared" si="421"/>
        <v>3564904.2276177071</v>
      </c>
    </row>
    <row r="246" spans="2:99" x14ac:dyDescent="0.25">
      <c r="B246" s="129">
        <v>36</v>
      </c>
      <c r="C246" s="114">
        <f>+$D$77-(B246-0.5)*$G$203</f>
        <v>2.5675216181883798</v>
      </c>
      <c r="D246" s="41">
        <f t="shared" si="427"/>
        <v>-1195.5529221077666</v>
      </c>
      <c r="E246" s="41">
        <f t="shared" si="386"/>
        <v>3132.2763075755943</v>
      </c>
      <c r="F246" s="41">
        <f t="shared" si="386"/>
        <v>864.54304448702726</v>
      </c>
      <c r="G246" s="41">
        <f t="shared" si="386"/>
        <v>842.546394048352</v>
      </c>
      <c r="H246" s="41">
        <f t="shared" si="386"/>
        <v>1204.4470778922339</v>
      </c>
      <c r="I246" s="41">
        <f t="shared" si="386"/>
        <v>-3151.4405498328151</v>
      </c>
      <c r="J246" s="41">
        <f t="shared" si="386"/>
        <v>-867.50776308184982</v>
      </c>
      <c r="K246" s="121">
        <f t="shared" si="386"/>
        <v>-841.17046336006592</v>
      </c>
      <c r="L246" s="126">
        <f t="shared" si="428"/>
        <v>-795.55292210776645</v>
      </c>
      <c r="M246" s="41">
        <f t="shared" si="387"/>
        <v>400.22550000672044</v>
      </c>
      <c r="N246" s="41">
        <f t="shared" si="387"/>
        <v>-174.687440054299</v>
      </c>
      <c r="O246" s="41">
        <f t="shared" si="387"/>
        <v>110.49558647947458</v>
      </c>
      <c r="P246" s="41">
        <f t="shared" si="387"/>
        <v>804.44707789223378</v>
      </c>
      <c r="Q246" s="41">
        <f t="shared" si="387"/>
        <v>-2331.8253075621537</v>
      </c>
      <c r="R246" s="41">
        <f t="shared" si="387"/>
        <v>-636.56765540599974</v>
      </c>
      <c r="S246" s="112">
        <f t="shared" si="387"/>
        <v>-621.55522108940272</v>
      </c>
      <c r="T246" s="123">
        <f t="shared" si="429"/>
        <v>-795.55292210776622</v>
      </c>
      <c r="U246" s="41">
        <f t="shared" si="388"/>
        <v>2312.6610653049333</v>
      </c>
      <c r="V246" s="41">
        <f t="shared" si="388"/>
        <v>633.60293681117719</v>
      </c>
      <c r="W246" s="41">
        <f t="shared" si="388"/>
        <v>622.9311517776888</v>
      </c>
      <c r="X246" s="41">
        <f t="shared" si="388"/>
        <v>804.44707789223401</v>
      </c>
      <c r="Y246" s="41">
        <f t="shared" si="388"/>
        <v>-419.38974226394146</v>
      </c>
      <c r="Z246" s="41">
        <f t="shared" si="388"/>
        <v>171.7227214594765</v>
      </c>
      <c r="AA246" s="41">
        <f t="shared" si="388"/>
        <v>-109.11965579118853</v>
      </c>
      <c r="AB246" s="53"/>
      <c r="AC246" s="126" t="str">
        <f t="shared" si="430"/>
        <v/>
      </c>
      <c r="AD246" s="41" t="str">
        <f t="shared" si="389"/>
        <v/>
      </c>
      <c r="AE246" s="41" t="str">
        <f t="shared" si="389"/>
        <v/>
      </c>
      <c r="AF246" s="41">
        <f t="shared" si="389"/>
        <v>842.546394048352</v>
      </c>
      <c r="AG246" s="41" t="str">
        <f t="shared" si="389"/>
        <v/>
      </c>
      <c r="AH246" s="41" t="str">
        <f t="shared" si="389"/>
        <v/>
      </c>
      <c r="AI246" s="41" t="str">
        <f t="shared" si="389"/>
        <v/>
      </c>
      <c r="AJ246" s="112">
        <f t="shared" si="389"/>
        <v>-841.17046336006592</v>
      </c>
      <c r="AK246" s="126" t="str">
        <f t="shared" si="431"/>
        <v/>
      </c>
      <c r="AL246" s="41" t="str">
        <f t="shared" si="390"/>
        <v/>
      </c>
      <c r="AM246" s="41">
        <f t="shared" si="390"/>
        <v>-174.687440054299</v>
      </c>
      <c r="AN246" s="41" t="str">
        <f t="shared" si="390"/>
        <v/>
      </c>
      <c r="AO246" s="41" t="str">
        <f t="shared" si="390"/>
        <v/>
      </c>
      <c r="AP246" s="41" t="str">
        <f t="shared" si="390"/>
        <v/>
      </c>
      <c r="AQ246" s="41" t="str">
        <f t="shared" si="390"/>
        <v/>
      </c>
      <c r="AR246" s="112">
        <f t="shared" si="390"/>
        <v>-621.55522108940272</v>
      </c>
      <c r="AS246" s="123" t="str">
        <f t="shared" si="432"/>
        <v/>
      </c>
      <c r="AT246" s="41" t="str">
        <f t="shared" si="391"/>
        <v/>
      </c>
      <c r="AU246" s="41" t="str">
        <f t="shared" si="391"/>
        <v/>
      </c>
      <c r="AV246" s="41">
        <f t="shared" si="391"/>
        <v>622.9311517776888</v>
      </c>
      <c r="AW246" s="41" t="str">
        <f t="shared" si="391"/>
        <v/>
      </c>
      <c r="AX246" s="41" t="str">
        <f t="shared" si="391"/>
        <v/>
      </c>
      <c r="AY246" s="41">
        <f t="shared" si="391"/>
        <v>171.7227214594765</v>
      </c>
      <c r="AZ246" s="41" t="str">
        <f t="shared" si="391"/>
        <v/>
      </c>
      <c r="BA246" s="53"/>
      <c r="BB246" s="147" cm="1">
        <f t="array" ref="BB246:BG246">IFERROR(_xlfn._xlws.SORT(_xlfn.UNIQUE(_xlfn._xlws.FILTER($AC246:$AZ246,ISNUMBER($AC246:$AZ246)),TRUE),,,TRUE),"")</f>
        <v>-841.17046336006592</v>
      </c>
      <c r="BC246" s="51">
        <v>-621.55522108940272</v>
      </c>
      <c r="BD246" s="51">
        <v>-174.687440054299</v>
      </c>
      <c r="BE246" s="51">
        <v>171.7227214594765</v>
      </c>
      <c r="BF246" s="51">
        <v>622.9311517776888</v>
      </c>
      <c r="BG246" s="51">
        <v>842.546394048352</v>
      </c>
      <c r="BH246" s="51"/>
      <c r="BI246" s="51"/>
      <c r="BJ246" s="51">
        <f t="shared" si="433"/>
        <v>2.5675216181883798</v>
      </c>
      <c r="BK246" s="51">
        <f t="shared" si="392"/>
        <v>2.5675216181883798</v>
      </c>
      <c r="BL246" s="51">
        <f t="shared" si="392"/>
        <v>2.5675216181883798</v>
      </c>
      <c r="BM246" s="51">
        <f t="shared" si="392"/>
        <v>2.5675216181883798</v>
      </c>
      <c r="BN246" s="51">
        <f t="shared" si="392"/>
        <v>2.5675216181883798</v>
      </c>
      <c r="BO246" s="51">
        <f t="shared" si="392"/>
        <v>2.5675216181883798</v>
      </c>
      <c r="BP246" s="51" t="str">
        <f t="shared" si="392"/>
        <v/>
      </c>
      <c r="BQ246" s="148" t="str">
        <f t="shared" si="392"/>
        <v/>
      </c>
      <c r="BR246" s="170">
        <f t="shared" si="406"/>
        <v>6</v>
      </c>
      <c r="BS246" s="172">
        <f t="shared" si="407"/>
        <v>219.6152422706632</v>
      </c>
      <c r="BT246" s="172" t="str">
        <f t="shared" si="393"/>
        <v>hole</v>
      </c>
      <c r="BU246" s="172">
        <f t="shared" si="393"/>
        <v>346.41016151377551</v>
      </c>
      <c r="BV246" s="172" t="str">
        <f t="shared" si="393"/>
        <v>hole</v>
      </c>
      <c r="BW246" s="172">
        <f t="shared" si="393"/>
        <v>219.6152422706632</v>
      </c>
      <c r="BX246" s="172">
        <f t="shared" si="393"/>
        <v>0</v>
      </c>
      <c r="BY246" s="173">
        <f t="shared" si="393"/>
        <v>0</v>
      </c>
      <c r="BZ246" s="123" cm="1">
        <f t="array" ref="BZ246">IF(ISEVEN(BR246),SUM(BS246:BY246),SUM(ABS(BS246:BY246)))</f>
        <v>785.64064605510191</v>
      </c>
      <c r="CA246" s="112">
        <f t="shared" si="408"/>
        <v>17528.588252391019</v>
      </c>
      <c r="CB246" s="126">
        <f t="shared" si="409"/>
        <v>-731.36284222473432</v>
      </c>
      <c r="CC246" s="41">
        <f t="shared" si="394"/>
        <v>0</v>
      </c>
      <c r="CD246" s="41">
        <f t="shared" si="394"/>
        <v>-1.4823592974112501</v>
      </c>
      <c r="CE246" s="41">
        <f t="shared" si="394"/>
        <v>0</v>
      </c>
      <c r="CF246" s="41">
        <f t="shared" si="394"/>
        <v>732.7387729130204</v>
      </c>
      <c r="CG246" s="41">
        <f t="shared" si="394"/>
        <v>0</v>
      </c>
      <c r="CH246" s="112">
        <f t="shared" si="394"/>
        <v>0</v>
      </c>
      <c r="CI246" s="196">
        <f t="shared" si="410"/>
        <v>-0.2689893569575692</v>
      </c>
      <c r="CJ246" s="2">
        <f t="shared" si="411"/>
        <v>2.5675216181883798</v>
      </c>
      <c r="CK246" s="200">
        <f t="shared" ref="CK246" si="647">(CI246-xc)*COS(RADIANS(p)) + (CJ246-yc)*SIN(RADIANS(p))</f>
        <v>1.0508091926212944</v>
      </c>
      <c r="CL246" s="201">
        <f t="shared" ref="CL246:CL263" si="648">-(CI246-xc)*SIN(RADIANS(p)) +(CJ246-yc)*COS(RADIANS(p))</f>
        <v>2.3580336245956515</v>
      </c>
      <c r="CN246" s="126">
        <f t="shared" ref="CN246:CN263" si="649">+C246-yc</f>
        <v>2.5675216181883798</v>
      </c>
      <c r="CO246" s="50">
        <f t="shared" si="415"/>
        <v>2.4201485987807607E-3</v>
      </c>
      <c r="CP246" s="40">
        <f t="shared" si="416"/>
        <v>25.5</v>
      </c>
      <c r="CQ246" s="41">
        <f t="shared" si="417"/>
        <v>446979.00043597096</v>
      </c>
      <c r="CR246" s="41">
        <f t="shared" ref="CR246:CR294" si="650">+CQ246*COS(RADIANS(p))</f>
        <v>387095.16933572653</v>
      </c>
      <c r="CS246" s="41">
        <f t="shared" ref="CS246:CS294" si="651">+CQ246*SIN(RADIANS(p))</f>
        <v>223489.50021798545</v>
      </c>
      <c r="CT246" s="41">
        <f t="shared" si="420"/>
        <v>912783.42521219072</v>
      </c>
      <c r="CU246" s="112">
        <f t="shared" si="421"/>
        <v>234844.82128339788</v>
      </c>
    </row>
    <row r="247" spans="2:99" x14ac:dyDescent="0.25">
      <c r="B247" s="129">
        <v>37</v>
      </c>
      <c r="C247" s="114">
        <f>+$D$77-(B247-0.5)*$G$203</f>
        <v>-19.743681780472912</v>
      </c>
      <c r="D247" s="41">
        <f t="shared" si="427"/>
        <v>-1234.1970599722513</v>
      </c>
      <c r="E247" s="41">
        <f t="shared" si="386"/>
        <v>3215.5428522374013</v>
      </c>
      <c r="F247" s="41">
        <f t="shared" si="386"/>
        <v>877.42442377518887</v>
      </c>
      <c r="G247" s="41">
        <f t="shared" si="386"/>
        <v>836.56812511551425</v>
      </c>
      <c r="H247" s="41">
        <f t="shared" ref="H247:K296" si="652">IF(H$58-I$58=0,"",(-(I$57-H$57)*$C247-(H$57*I$58-I$57*H$58))/(H$58-I$58))</f>
        <v>1165.8029400277492</v>
      </c>
      <c r="I247" s="41">
        <f t="shared" si="652"/>
        <v>-3068.1740051710076</v>
      </c>
      <c r="J247" s="41">
        <f t="shared" si="652"/>
        <v>-854.62638379368809</v>
      </c>
      <c r="K247" s="121">
        <f t="shared" si="652"/>
        <v>-847.14873229290379</v>
      </c>
      <c r="L247" s="126">
        <f t="shared" si="428"/>
        <v>-834.19705997225128</v>
      </c>
      <c r="M247" s="41">
        <f t="shared" si="387"/>
        <v>483.49204466852768</v>
      </c>
      <c r="N247" s="41">
        <f t="shared" si="387"/>
        <v>-161.80606076613739</v>
      </c>
      <c r="O247" s="41">
        <f t="shared" si="387"/>
        <v>104.51731754663678</v>
      </c>
      <c r="P247" s="41">
        <f t="shared" ref="P247:S296" si="653">IF(H$63-I$63=0,"",(-(I$62-H$62)*$C247-(H$62*I$63-I$62*H$63))/(H$63-I$63))</f>
        <v>765.80294002774895</v>
      </c>
      <c r="Q247" s="41">
        <f t="shared" si="653"/>
        <v>-2248.5587629003467</v>
      </c>
      <c r="R247" s="41">
        <f t="shared" si="653"/>
        <v>-623.68627611783802</v>
      </c>
      <c r="S247" s="112">
        <f t="shared" si="653"/>
        <v>-627.53349002224047</v>
      </c>
      <c r="T247" s="123">
        <f t="shared" si="429"/>
        <v>-834.19705997225105</v>
      </c>
      <c r="U247" s="41">
        <f t="shared" si="388"/>
        <v>2395.9276099667404</v>
      </c>
      <c r="V247" s="41">
        <f t="shared" si="388"/>
        <v>646.4843160993388</v>
      </c>
      <c r="W247" s="41">
        <f t="shared" si="388"/>
        <v>616.95288284485105</v>
      </c>
      <c r="X247" s="41">
        <f t="shared" ref="X247:AA296" si="654">IF(H$68-I$68=0,"",(-(I$67-H$67)*$C247-(H$67*I$68-I$67*H$68))/(H$68-I$68))</f>
        <v>765.80294002774917</v>
      </c>
      <c r="Y247" s="41">
        <f t="shared" si="654"/>
        <v>-336.12319760213416</v>
      </c>
      <c r="Z247" s="41">
        <f t="shared" si="654"/>
        <v>184.60410074763811</v>
      </c>
      <c r="AA247" s="41">
        <f t="shared" si="654"/>
        <v>-115.09792472402636</v>
      </c>
      <c r="AB247" s="53"/>
      <c r="AC247" s="126" t="str">
        <f t="shared" si="430"/>
        <v/>
      </c>
      <c r="AD247" s="41" t="str">
        <f t="shared" si="389"/>
        <v/>
      </c>
      <c r="AE247" s="41" t="str">
        <f t="shared" si="389"/>
        <v/>
      </c>
      <c r="AF247" s="41">
        <f t="shared" si="389"/>
        <v>836.56812511551425</v>
      </c>
      <c r="AG247" s="41" t="str">
        <f t="shared" ref="AG247:AJ296" si="655">IF(IF(H$57=I$57,AND($C247&gt;=MIN(H$58,I$58),$C247&lt;=MAX(H$58,I$58)),AND(H247&gt;=MIN(H$57,I$57),H247&lt;=MAX(H$57,I$57))),H247,"")</f>
        <v/>
      </c>
      <c r="AH247" s="41" t="str">
        <f t="shared" si="655"/>
        <v/>
      </c>
      <c r="AI247" s="41" t="str">
        <f t="shared" si="655"/>
        <v/>
      </c>
      <c r="AJ247" s="112">
        <f t="shared" si="655"/>
        <v>-847.14873229290379</v>
      </c>
      <c r="AK247" s="126" t="str">
        <f t="shared" si="431"/>
        <v/>
      </c>
      <c r="AL247" s="41" t="str">
        <f t="shared" si="390"/>
        <v/>
      </c>
      <c r="AM247" s="41">
        <f t="shared" si="390"/>
        <v>-161.80606076613739</v>
      </c>
      <c r="AN247" s="41" t="str">
        <f t="shared" si="390"/>
        <v/>
      </c>
      <c r="AO247" s="41" t="str">
        <f t="shared" ref="AO247:AR296" si="656">IF(IF(H$62=I$62,AND($C247&gt;=MIN(H$63,I$63),$C247&lt;=MAX(H$63,I$63)),AND(P247&gt;=MIN(H$62,I$62),P247&lt;=MAX(H$62,I$62))),P247,"")</f>
        <v/>
      </c>
      <c r="AP247" s="41" t="str">
        <f t="shared" si="656"/>
        <v/>
      </c>
      <c r="AQ247" s="41">
        <f t="shared" si="656"/>
        <v>-623.68627611783802</v>
      </c>
      <c r="AR247" s="112" t="str">
        <f t="shared" si="656"/>
        <v/>
      </c>
      <c r="AS247" s="123" t="str">
        <f t="shared" si="432"/>
        <v/>
      </c>
      <c r="AT247" s="41" t="str">
        <f t="shared" si="391"/>
        <v/>
      </c>
      <c r="AU247" s="41" t="str">
        <f t="shared" si="391"/>
        <v/>
      </c>
      <c r="AV247" s="41">
        <f t="shared" si="391"/>
        <v>616.95288284485105</v>
      </c>
      <c r="AW247" s="41" t="str">
        <f t="shared" si="391"/>
        <v/>
      </c>
      <c r="AX247" s="41" t="str">
        <f t="shared" si="391"/>
        <v/>
      </c>
      <c r="AY247" s="41">
        <f t="shared" ref="AY247:AZ296" si="657">IF(IF(J$67=K$67,AND($C247&gt;=MIN(J$68,K$68),$C247&lt;=MAX(J$68,K$68)),AND(Z247&gt;=MIN(J$67,K$67),Z247&lt;=MAX(J$67,K$67))),Z247,"")</f>
        <v>184.60410074763811</v>
      </c>
      <c r="AZ247" s="41" t="str">
        <f t="shared" si="657"/>
        <v/>
      </c>
      <c r="BA247" s="53"/>
      <c r="BB247" s="147" cm="1">
        <f t="array" ref="BB247:BG247">IFERROR(_xlfn._xlws.SORT(_xlfn.UNIQUE(_xlfn._xlws.FILTER($AC247:$AZ247,ISNUMBER($AC247:$AZ247)),TRUE),,,TRUE),"")</f>
        <v>-847.14873229290379</v>
      </c>
      <c r="BC247" s="51">
        <v>-623.68627611783802</v>
      </c>
      <c r="BD247" s="51">
        <v>-161.80606076613739</v>
      </c>
      <c r="BE247" s="51">
        <v>184.60410074763811</v>
      </c>
      <c r="BF247" s="51">
        <v>616.95288284485105</v>
      </c>
      <c r="BG247" s="51">
        <v>836.56812511551425</v>
      </c>
      <c r="BH247" s="51"/>
      <c r="BI247" s="51"/>
      <c r="BJ247" s="51">
        <f t="shared" si="433"/>
        <v>-19.743681780472912</v>
      </c>
      <c r="BK247" s="51">
        <f t="shared" si="392"/>
        <v>-19.743681780472912</v>
      </c>
      <c r="BL247" s="51">
        <f t="shared" si="392"/>
        <v>-19.743681780472912</v>
      </c>
      <c r="BM247" s="51">
        <f t="shared" si="392"/>
        <v>-19.743681780472912</v>
      </c>
      <c r="BN247" s="51">
        <f t="shared" ref="BN247:BQ296" si="658">IF(ISNUMBER(BF247),$C247,"")</f>
        <v>-19.743681780472912</v>
      </c>
      <c r="BO247" s="51">
        <f t="shared" si="658"/>
        <v>-19.743681780472912</v>
      </c>
      <c r="BP247" s="51" t="str">
        <f t="shared" si="658"/>
        <v/>
      </c>
      <c r="BQ247" s="148" t="str">
        <f t="shared" si="658"/>
        <v/>
      </c>
      <c r="BR247" s="170">
        <f t="shared" si="406"/>
        <v>6</v>
      </c>
      <c r="BS247" s="172">
        <f t="shared" si="407"/>
        <v>223.46245617506577</v>
      </c>
      <c r="BT247" s="172" t="str">
        <f t="shared" si="393"/>
        <v>hole</v>
      </c>
      <c r="BU247" s="172">
        <f t="shared" si="393"/>
        <v>346.41016151377551</v>
      </c>
      <c r="BV247" s="172" t="str">
        <f t="shared" si="393"/>
        <v>hole</v>
      </c>
      <c r="BW247" s="172">
        <f t="shared" si="393"/>
        <v>219.6152422706632</v>
      </c>
      <c r="BX247" s="172">
        <f t="shared" si="393"/>
        <v>0</v>
      </c>
      <c r="BY247" s="173">
        <f t="shared" si="393"/>
        <v>0</v>
      </c>
      <c r="BZ247" s="123" cm="1">
        <f t="array" ref="BZ247">IF(ISEVEN(BR247),SUM(BS247:BY247),SUM(ABS(BS247:BY247)))</f>
        <v>789.48785995950448</v>
      </c>
      <c r="CA247" s="112">
        <f t="shared" si="408"/>
        <v>17614.424224330305</v>
      </c>
      <c r="CB247" s="126">
        <f t="shared" si="409"/>
        <v>-735.41750420537096</v>
      </c>
      <c r="CC247" s="41">
        <f t="shared" si="394"/>
        <v>0</v>
      </c>
      <c r="CD247" s="41">
        <f t="shared" si="394"/>
        <v>11.399019990750361</v>
      </c>
      <c r="CE247" s="41">
        <f t="shared" si="394"/>
        <v>0</v>
      </c>
      <c r="CF247" s="41">
        <f t="shared" si="394"/>
        <v>726.76050398018265</v>
      </c>
      <c r="CG247" s="41">
        <f t="shared" si="394"/>
        <v>0</v>
      </c>
      <c r="CH247" s="112">
        <f t="shared" si="394"/>
        <v>0</v>
      </c>
      <c r="CI247" s="196">
        <f t="shared" si="410"/>
        <v>-0.99023852432305814</v>
      </c>
      <c r="CJ247" s="2">
        <f t="shared" si="411"/>
        <v>-19.743681780472912</v>
      </c>
      <c r="CK247" s="200">
        <f t="shared" ref="CK247" si="659">(CI247-xc)*COS(RADIANS(p)) + (CJ247-yc)*SIN(RADIANS(p))</f>
        <v>-10.729412608106237</v>
      </c>
      <c r="CL247" s="201">
        <f t="shared" ref="CL247:CL264" si="660">-(CI247-xc)*SIN(RADIANS(p)) +(CJ247-yc)*COS(RADIANS(p))</f>
        <v>-16.603410723963989</v>
      </c>
      <c r="CN247" s="126">
        <f t="shared" ref="CN247:CN264" si="661">+C247-yc</f>
        <v>-19.743681780472912</v>
      </c>
      <c r="CO247" s="50">
        <f t="shared" si="415"/>
        <v>2.3541485987807606E-3</v>
      </c>
      <c r="CP247" s="40">
        <f t="shared" si="416"/>
        <v>25.5</v>
      </c>
      <c r="CQ247" s="41">
        <f t="shared" si="417"/>
        <v>449167.81772042275</v>
      </c>
      <c r="CR247" s="41">
        <f t="shared" ref="CR247:CR295" si="662">+CQ247*COS(RADIANS(p))</f>
        <v>388990.74070830428</v>
      </c>
      <c r="CS247" s="41">
        <f t="shared" ref="CS247:CS295" si="663">+CQ247*SIN(RADIANS(p))</f>
        <v>224583.90886021135</v>
      </c>
      <c r="CT247" s="41">
        <f t="shared" si="420"/>
        <v>-6458573.0357989548</v>
      </c>
      <c r="CU247" s="112">
        <f t="shared" si="421"/>
        <v>-2409653.4233025336</v>
      </c>
    </row>
    <row r="248" spans="2:99" x14ac:dyDescent="0.25">
      <c r="B248" s="129">
        <v>38</v>
      </c>
      <c r="C248" s="114">
        <f>+$D$77-(B248-0.5)*$G$203</f>
        <v>-42.054885179134203</v>
      </c>
      <c r="D248" s="41">
        <f t="shared" si="427"/>
        <v>-1272.841197836736</v>
      </c>
      <c r="E248" s="41">
        <f t="shared" si="427"/>
        <v>3298.8093968992084</v>
      </c>
      <c r="F248" s="41">
        <f t="shared" si="427"/>
        <v>890.30580306335048</v>
      </c>
      <c r="G248" s="41">
        <f t="shared" si="427"/>
        <v>830.58985618267639</v>
      </c>
      <c r="H248" s="41">
        <f t="shared" si="652"/>
        <v>1127.1588021632645</v>
      </c>
      <c r="I248" s="41">
        <f t="shared" si="652"/>
        <v>-2984.9074605092005</v>
      </c>
      <c r="J248" s="41">
        <f t="shared" si="652"/>
        <v>-841.74500450552659</v>
      </c>
      <c r="K248" s="121">
        <f t="shared" si="652"/>
        <v>-853.12700122574165</v>
      </c>
      <c r="L248" s="126">
        <f t="shared" si="428"/>
        <v>-872.84119783673611</v>
      </c>
      <c r="M248" s="41">
        <f t="shared" si="428"/>
        <v>566.75858933033487</v>
      </c>
      <c r="N248" s="41">
        <f t="shared" si="428"/>
        <v>-148.92468147797584</v>
      </c>
      <c r="O248" s="41">
        <f t="shared" si="428"/>
        <v>98.539048613798968</v>
      </c>
      <c r="P248" s="41">
        <f t="shared" si="653"/>
        <v>727.15880216326423</v>
      </c>
      <c r="Q248" s="41">
        <f t="shared" si="653"/>
        <v>-2165.2922182385396</v>
      </c>
      <c r="R248" s="41">
        <f t="shared" si="653"/>
        <v>-610.80489682967652</v>
      </c>
      <c r="S248" s="112">
        <f t="shared" si="653"/>
        <v>-633.51175895507834</v>
      </c>
      <c r="T248" s="123">
        <f t="shared" si="429"/>
        <v>-872.84119783673577</v>
      </c>
      <c r="U248" s="41">
        <f t="shared" si="429"/>
        <v>2479.1941546285475</v>
      </c>
      <c r="V248" s="41">
        <f t="shared" si="429"/>
        <v>659.36569538750041</v>
      </c>
      <c r="W248" s="41">
        <f t="shared" si="429"/>
        <v>610.97461391201318</v>
      </c>
      <c r="X248" s="41">
        <f t="shared" si="654"/>
        <v>727.15880216326434</v>
      </c>
      <c r="Y248" s="41">
        <f t="shared" si="654"/>
        <v>-252.85665294032694</v>
      </c>
      <c r="Z248" s="41">
        <f t="shared" si="654"/>
        <v>197.48548003579967</v>
      </c>
      <c r="AA248" s="41">
        <f t="shared" si="654"/>
        <v>-121.07619365686415</v>
      </c>
      <c r="AB248" s="53"/>
      <c r="AC248" s="126" t="str">
        <f t="shared" si="430"/>
        <v/>
      </c>
      <c r="AD248" s="41" t="str">
        <f t="shared" si="430"/>
        <v/>
      </c>
      <c r="AE248" s="41" t="str">
        <f t="shared" si="430"/>
        <v/>
      </c>
      <c r="AF248" s="41">
        <f t="shared" si="430"/>
        <v>830.58985618267639</v>
      </c>
      <c r="AG248" s="41" t="str">
        <f t="shared" si="655"/>
        <v/>
      </c>
      <c r="AH248" s="41" t="str">
        <f t="shared" si="655"/>
        <v/>
      </c>
      <c r="AI248" s="41">
        <f t="shared" si="655"/>
        <v>-841.74500450552659</v>
      </c>
      <c r="AJ248" s="112" t="str">
        <f t="shared" si="655"/>
        <v/>
      </c>
      <c r="AK248" s="126" t="str">
        <f t="shared" si="431"/>
        <v/>
      </c>
      <c r="AL248" s="41" t="str">
        <f t="shared" si="431"/>
        <v/>
      </c>
      <c r="AM248" s="41">
        <f t="shared" si="431"/>
        <v>-148.92468147797584</v>
      </c>
      <c r="AN248" s="41" t="str">
        <f t="shared" si="431"/>
        <v/>
      </c>
      <c r="AO248" s="41" t="str">
        <f t="shared" si="656"/>
        <v/>
      </c>
      <c r="AP248" s="41" t="str">
        <f t="shared" si="656"/>
        <v/>
      </c>
      <c r="AQ248" s="41">
        <f t="shared" si="656"/>
        <v>-610.80489682967652</v>
      </c>
      <c r="AR248" s="112" t="str">
        <f t="shared" si="656"/>
        <v/>
      </c>
      <c r="AS248" s="123" t="str">
        <f t="shared" si="432"/>
        <v/>
      </c>
      <c r="AT248" s="41" t="str">
        <f t="shared" si="432"/>
        <v/>
      </c>
      <c r="AU248" s="41" t="str">
        <f t="shared" si="432"/>
        <v/>
      </c>
      <c r="AV248" s="41">
        <f t="shared" si="432"/>
        <v>610.97461391201318</v>
      </c>
      <c r="AW248" s="41" t="str">
        <f t="shared" si="432"/>
        <v/>
      </c>
      <c r="AX248" s="41" t="str">
        <f t="shared" si="432"/>
        <v/>
      </c>
      <c r="AY248" s="41">
        <f t="shared" si="657"/>
        <v>197.48548003579967</v>
      </c>
      <c r="AZ248" s="41" t="str">
        <f t="shared" si="657"/>
        <v/>
      </c>
      <c r="BA248" s="53"/>
      <c r="BB248" s="147" cm="1">
        <f t="array" ref="BB248:BG248">IFERROR(_xlfn._xlws.SORT(_xlfn.UNIQUE(_xlfn._xlws.FILTER($AC248:$AZ248,ISNUMBER($AC248:$AZ248)),TRUE),,,TRUE),"")</f>
        <v>-841.74500450552659</v>
      </c>
      <c r="BC248" s="51">
        <v>-610.80489682967652</v>
      </c>
      <c r="BD248" s="51">
        <v>-148.92468147797584</v>
      </c>
      <c r="BE248" s="51">
        <v>197.48548003579967</v>
      </c>
      <c r="BF248" s="51">
        <v>610.97461391201318</v>
      </c>
      <c r="BG248" s="51">
        <v>830.58985618267639</v>
      </c>
      <c r="BH248" s="51"/>
      <c r="BI248" s="51"/>
      <c r="BJ248" s="51">
        <f t="shared" si="433"/>
        <v>-42.054885179134203</v>
      </c>
      <c r="BK248" s="51">
        <f t="shared" si="433"/>
        <v>-42.054885179134203</v>
      </c>
      <c r="BL248" s="51">
        <f t="shared" si="433"/>
        <v>-42.054885179134203</v>
      </c>
      <c r="BM248" s="51">
        <f t="shared" si="433"/>
        <v>-42.054885179134203</v>
      </c>
      <c r="BN248" s="51">
        <f t="shared" si="658"/>
        <v>-42.054885179134203</v>
      </c>
      <c r="BO248" s="51">
        <f t="shared" si="658"/>
        <v>-42.054885179134203</v>
      </c>
      <c r="BP248" s="51" t="str">
        <f t="shared" si="658"/>
        <v/>
      </c>
      <c r="BQ248" s="148" t="str">
        <f t="shared" si="658"/>
        <v/>
      </c>
      <c r="BR248" s="170">
        <f t="shared" si="406"/>
        <v>6</v>
      </c>
      <c r="BS248" s="172">
        <f t="shared" si="407"/>
        <v>230.94010767585007</v>
      </c>
      <c r="BT248" s="172" t="str">
        <f t="shared" si="393"/>
        <v>hole</v>
      </c>
      <c r="BU248" s="172">
        <f t="shared" si="393"/>
        <v>346.41016151377551</v>
      </c>
      <c r="BV248" s="172" t="str">
        <f t="shared" si="393"/>
        <v>hole</v>
      </c>
      <c r="BW248" s="172">
        <f t="shared" si="393"/>
        <v>219.6152422706632</v>
      </c>
      <c r="BX248" s="172">
        <f t="shared" si="393"/>
        <v>0</v>
      </c>
      <c r="BY248" s="173">
        <f t="shared" si="393"/>
        <v>0</v>
      </c>
      <c r="BZ248" s="123" cm="1">
        <f t="array" ref="BZ248">IF(ISEVEN(BR248),SUM(BS248:BY248),SUM(ABS(BS248:BY248)))</f>
        <v>796.96551146028878</v>
      </c>
      <c r="CA248" s="112">
        <f t="shared" si="408"/>
        <v>17781.259627908606</v>
      </c>
      <c r="CB248" s="126">
        <f t="shared" si="409"/>
        <v>-726.27495066760162</v>
      </c>
      <c r="CC248" s="41">
        <f t="shared" si="394"/>
        <v>0</v>
      </c>
      <c r="CD248" s="41">
        <f t="shared" si="394"/>
        <v>24.280399278911915</v>
      </c>
      <c r="CE248" s="41">
        <f t="shared" si="394"/>
        <v>0</v>
      </c>
      <c r="CF248" s="41">
        <f t="shared" si="394"/>
        <v>720.78223504734478</v>
      </c>
      <c r="CG248" s="41">
        <f t="shared" si="394"/>
        <v>0</v>
      </c>
      <c r="CH248" s="112">
        <f t="shared" si="394"/>
        <v>0</v>
      </c>
      <c r="CI248" s="196">
        <f t="shared" si="410"/>
        <v>-1.2801973041965249</v>
      </c>
      <c r="CJ248" s="2">
        <f t="shared" si="411"/>
        <v>-42.054885179134203</v>
      </c>
      <c r="CK248" s="200">
        <f t="shared" ref="CK248" si="664">(CI248-xc)*COS(RADIANS(p)) + (CJ248-yc)*SIN(RADIANS(p))</f>
        <v>-22.136125976857642</v>
      </c>
      <c r="CL248" s="201">
        <f t="shared" ref="CL248:CL265" si="665">-(CI248-xc)*SIN(RADIANS(p)) +(CJ248-yc)*COS(RADIANS(p))</f>
        <v>-35.780500266269648</v>
      </c>
      <c r="CN248" s="126">
        <f t="shared" ref="CN248:CN265" si="666">+C248-yc</f>
        <v>-42.054885179134203</v>
      </c>
      <c r="CO248" s="50">
        <f t="shared" si="415"/>
        <v>2.2881485987807605E-3</v>
      </c>
      <c r="CP248" s="40">
        <f t="shared" si="416"/>
        <v>25.5</v>
      </c>
      <c r="CQ248" s="41">
        <f t="shared" si="417"/>
        <v>453422.12051166949</v>
      </c>
      <c r="CR248" s="41">
        <f t="shared" ref="CR248:CR296" si="667">+CQ248*COS(RADIANS(p))</f>
        <v>392675.07500091498</v>
      </c>
      <c r="CS248" s="41">
        <f t="shared" ref="CS248:CS296" si="668">+CQ248*SIN(RADIANS(p))</f>
        <v>226711.06025583472</v>
      </c>
      <c r="CT248" s="41">
        <f t="shared" si="420"/>
        <v>-14050110.625627693</v>
      </c>
      <c r="CU248" s="112">
        <f t="shared" si="421"/>
        <v>-5018504.5901701208</v>
      </c>
    </row>
    <row r="249" spans="2:99" x14ac:dyDescent="0.25">
      <c r="B249" s="129">
        <v>39</v>
      </c>
      <c r="C249" s="114">
        <f>+$D$77-(B249-0.5)*$G$203</f>
        <v>-64.366088577795381</v>
      </c>
      <c r="D249" s="41">
        <f t="shared" si="427"/>
        <v>-1311.4853357012205</v>
      </c>
      <c r="E249" s="41">
        <f t="shared" si="427"/>
        <v>3382.0759415610155</v>
      </c>
      <c r="F249" s="41">
        <f t="shared" si="427"/>
        <v>903.18718235151198</v>
      </c>
      <c r="G249" s="41">
        <f t="shared" si="427"/>
        <v>824.61158724983864</v>
      </c>
      <c r="H249" s="41">
        <f t="shared" si="652"/>
        <v>1088.5146642987797</v>
      </c>
      <c r="I249" s="41">
        <f t="shared" si="652"/>
        <v>-2901.6409158473939</v>
      </c>
      <c r="J249" s="41">
        <f t="shared" si="652"/>
        <v>-828.8636252173651</v>
      </c>
      <c r="K249" s="121">
        <f t="shared" si="652"/>
        <v>-859.1052701585794</v>
      </c>
      <c r="L249" s="126">
        <f t="shared" si="428"/>
        <v>-911.48533570122061</v>
      </c>
      <c r="M249" s="41">
        <f t="shared" si="428"/>
        <v>650.02513399214183</v>
      </c>
      <c r="N249" s="41">
        <f t="shared" si="428"/>
        <v>-136.04330218981431</v>
      </c>
      <c r="O249" s="41">
        <f t="shared" si="428"/>
        <v>92.560779680961176</v>
      </c>
      <c r="P249" s="41">
        <f t="shared" si="653"/>
        <v>688.51466429877973</v>
      </c>
      <c r="Q249" s="41">
        <f t="shared" si="653"/>
        <v>-2082.0256735767325</v>
      </c>
      <c r="R249" s="41">
        <f t="shared" si="653"/>
        <v>-597.92351754151503</v>
      </c>
      <c r="S249" s="112">
        <f t="shared" si="653"/>
        <v>-639.49002788791609</v>
      </c>
      <c r="T249" s="123">
        <f t="shared" si="429"/>
        <v>-911.48533570122027</v>
      </c>
      <c r="U249" s="41">
        <f t="shared" si="429"/>
        <v>2562.4606992903546</v>
      </c>
      <c r="V249" s="41">
        <f t="shared" si="429"/>
        <v>672.24707467566191</v>
      </c>
      <c r="W249" s="41">
        <f t="shared" si="429"/>
        <v>604.99634497917532</v>
      </c>
      <c r="X249" s="41">
        <f t="shared" si="654"/>
        <v>688.51466429877985</v>
      </c>
      <c r="Y249" s="41">
        <f t="shared" si="654"/>
        <v>-169.59010827852009</v>
      </c>
      <c r="Z249" s="41">
        <f t="shared" si="654"/>
        <v>210.36685932396119</v>
      </c>
      <c r="AA249" s="41">
        <f t="shared" si="654"/>
        <v>-127.05446258970194</v>
      </c>
      <c r="AB249" s="53"/>
      <c r="AC249" s="126" t="str">
        <f t="shared" si="430"/>
        <v/>
      </c>
      <c r="AD249" s="41" t="str">
        <f t="shared" si="430"/>
        <v/>
      </c>
      <c r="AE249" s="41" t="str">
        <f t="shared" si="430"/>
        <v/>
      </c>
      <c r="AF249" s="41">
        <f t="shared" si="430"/>
        <v>824.61158724983864</v>
      </c>
      <c r="AG249" s="41" t="str">
        <f t="shared" si="655"/>
        <v/>
      </c>
      <c r="AH249" s="41" t="str">
        <f t="shared" si="655"/>
        <v/>
      </c>
      <c r="AI249" s="41">
        <f t="shared" si="655"/>
        <v>-828.8636252173651</v>
      </c>
      <c r="AJ249" s="112" t="str">
        <f t="shared" si="655"/>
        <v/>
      </c>
      <c r="AK249" s="126" t="str">
        <f t="shared" si="431"/>
        <v/>
      </c>
      <c r="AL249" s="41" t="str">
        <f t="shared" si="431"/>
        <v/>
      </c>
      <c r="AM249" s="41">
        <f t="shared" si="431"/>
        <v>-136.04330218981431</v>
      </c>
      <c r="AN249" s="41" t="str">
        <f t="shared" si="431"/>
        <v/>
      </c>
      <c r="AO249" s="41" t="str">
        <f t="shared" si="656"/>
        <v/>
      </c>
      <c r="AP249" s="41" t="str">
        <f t="shared" si="656"/>
        <v/>
      </c>
      <c r="AQ249" s="41">
        <f t="shared" si="656"/>
        <v>-597.92351754151503</v>
      </c>
      <c r="AR249" s="112" t="str">
        <f t="shared" si="656"/>
        <v/>
      </c>
      <c r="AS249" s="123" t="str">
        <f t="shared" si="432"/>
        <v/>
      </c>
      <c r="AT249" s="41" t="str">
        <f t="shared" si="432"/>
        <v/>
      </c>
      <c r="AU249" s="41" t="str">
        <f t="shared" si="432"/>
        <v/>
      </c>
      <c r="AV249" s="41">
        <f t="shared" si="432"/>
        <v>604.99634497917532</v>
      </c>
      <c r="AW249" s="41" t="str">
        <f t="shared" si="432"/>
        <v/>
      </c>
      <c r="AX249" s="41" t="str">
        <f t="shared" si="432"/>
        <v/>
      </c>
      <c r="AY249" s="41">
        <f t="shared" si="657"/>
        <v>210.36685932396119</v>
      </c>
      <c r="AZ249" s="41" t="str">
        <f t="shared" si="657"/>
        <v/>
      </c>
      <c r="BA249" s="53"/>
      <c r="BB249" s="147" cm="1">
        <f t="array" ref="BB249:BG249">IFERROR(_xlfn._xlws.SORT(_xlfn.UNIQUE(_xlfn._xlws.FILTER($AC249:$AZ249,ISNUMBER($AC249:$AZ249)),TRUE),,,TRUE),"")</f>
        <v>-828.8636252173651</v>
      </c>
      <c r="BC249" s="51">
        <v>-597.92351754151503</v>
      </c>
      <c r="BD249" s="51">
        <v>-136.04330218981431</v>
      </c>
      <c r="BE249" s="51">
        <v>210.36685932396119</v>
      </c>
      <c r="BF249" s="51">
        <v>604.99634497917532</v>
      </c>
      <c r="BG249" s="51">
        <v>824.61158724983864</v>
      </c>
      <c r="BH249" s="51"/>
      <c r="BI249" s="51"/>
      <c r="BJ249" s="51">
        <f t="shared" si="433"/>
        <v>-64.366088577795381</v>
      </c>
      <c r="BK249" s="51">
        <f t="shared" si="433"/>
        <v>-64.366088577795381</v>
      </c>
      <c r="BL249" s="51">
        <f t="shared" si="433"/>
        <v>-64.366088577795381</v>
      </c>
      <c r="BM249" s="51">
        <f t="shared" si="433"/>
        <v>-64.366088577795381</v>
      </c>
      <c r="BN249" s="51">
        <f t="shared" si="658"/>
        <v>-64.366088577795381</v>
      </c>
      <c r="BO249" s="51">
        <f t="shared" si="658"/>
        <v>-64.366088577795381</v>
      </c>
      <c r="BP249" s="51" t="str">
        <f t="shared" si="658"/>
        <v/>
      </c>
      <c r="BQ249" s="148" t="str">
        <f t="shared" si="658"/>
        <v/>
      </c>
      <c r="BR249" s="170">
        <f t="shared" si="406"/>
        <v>6</v>
      </c>
      <c r="BS249" s="172">
        <f t="shared" si="407"/>
        <v>230.94010767585007</v>
      </c>
      <c r="BT249" s="172" t="str">
        <f t="shared" si="393"/>
        <v>hole</v>
      </c>
      <c r="BU249" s="172">
        <f t="shared" si="393"/>
        <v>346.41016151377551</v>
      </c>
      <c r="BV249" s="172" t="str">
        <f t="shared" si="393"/>
        <v>hole</v>
      </c>
      <c r="BW249" s="172">
        <f t="shared" si="393"/>
        <v>219.61524227066332</v>
      </c>
      <c r="BX249" s="172">
        <f t="shared" si="393"/>
        <v>0</v>
      </c>
      <c r="BY249" s="173">
        <f t="shared" si="393"/>
        <v>0</v>
      </c>
      <c r="BZ249" s="123" cm="1">
        <f t="array" ref="BZ249">IF(ISEVEN(BR249),SUM(BS249:BY249),SUM(ABS(BS249:BY249)))</f>
        <v>796.96551146028889</v>
      </c>
      <c r="CA249" s="112">
        <f t="shared" si="408"/>
        <v>17781.25962790861</v>
      </c>
      <c r="CB249" s="126">
        <f t="shared" si="409"/>
        <v>-713.39357137944012</v>
      </c>
      <c r="CC249" s="41">
        <f t="shared" si="394"/>
        <v>0</v>
      </c>
      <c r="CD249" s="41">
        <f t="shared" si="394"/>
        <v>37.161778567073441</v>
      </c>
      <c r="CE249" s="41">
        <f t="shared" si="394"/>
        <v>0</v>
      </c>
      <c r="CF249" s="41">
        <f t="shared" si="394"/>
        <v>714.80396611450692</v>
      </c>
      <c r="CG249" s="41">
        <f t="shared" si="394"/>
        <v>0</v>
      </c>
      <c r="CH249" s="112">
        <f t="shared" si="394"/>
        <v>0</v>
      </c>
      <c r="CI249" s="196">
        <f t="shared" si="410"/>
        <v>6.4041362478138764</v>
      </c>
      <c r="CJ249" s="2">
        <f t="shared" si="411"/>
        <v>-64.366088577795381</v>
      </c>
      <c r="CK249" s="200">
        <f t="shared" ref="CK249" si="669">(CI249-xc)*COS(RADIANS(p)) + (CJ249-yc)*SIN(RADIANS(p))</f>
        <v>-26.63689960899411</v>
      </c>
      <c r="CL249" s="201">
        <f t="shared" ref="CL249:CL266" si="670">-(CI249-xc)*SIN(RADIANS(p)) +(CJ249-yc)*COS(RADIANS(p))</f>
        <v>-58.94473597451713</v>
      </c>
      <c r="CN249" s="126">
        <f t="shared" ref="CN249:CN266" si="671">+C249-yc</f>
        <v>-64.366088577795381</v>
      </c>
      <c r="CO249" s="50">
        <f t="shared" si="415"/>
        <v>2.2221485987807608E-3</v>
      </c>
      <c r="CP249" s="40">
        <f t="shared" si="416"/>
        <v>25.5</v>
      </c>
      <c r="CQ249" s="41">
        <f t="shared" si="417"/>
        <v>453422.12051166955</v>
      </c>
      <c r="CR249" s="41">
        <f t="shared" ref="CR249:CR297" si="672">+CQ249*COS(RADIANS(p))</f>
        <v>392675.07500091504</v>
      </c>
      <c r="CS249" s="41">
        <f t="shared" ref="CS249:CS297" si="673">+CQ249*SIN(RADIANS(p))</f>
        <v>226711.06025583475</v>
      </c>
      <c r="CT249" s="41">
        <f t="shared" si="420"/>
        <v>-23146128.619702648</v>
      </c>
      <c r="CU249" s="112">
        <f t="shared" si="421"/>
        <v>-6038879.7522832844</v>
      </c>
    </row>
    <row r="250" spans="2:99" x14ac:dyDescent="0.25">
      <c r="B250" s="129">
        <v>40</v>
      </c>
      <c r="C250" s="114">
        <f>+$D$77-(B250-0.5)*$G$203</f>
        <v>-86.677291976456672</v>
      </c>
      <c r="D250" s="41">
        <f t="shared" si="427"/>
        <v>-1350.1294735657054</v>
      </c>
      <c r="E250" s="41">
        <f t="shared" si="427"/>
        <v>3465.342486222823</v>
      </c>
      <c r="F250" s="41">
        <f t="shared" si="427"/>
        <v>916.06856163967359</v>
      </c>
      <c r="G250" s="41">
        <f t="shared" si="427"/>
        <v>818.63331831700089</v>
      </c>
      <c r="H250" s="41">
        <f t="shared" si="652"/>
        <v>1049.870526434295</v>
      </c>
      <c r="I250" s="41">
        <f t="shared" si="652"/>
        <v>-2818.3743711855864</v>
      </c>
      <c r="J250" s="41">
        <f t="shared" si="652"/>
        <v>-815.98224592920349</v>
      </c>
      <c r="K250" s="121">
        <f t="shared" si="652"/>
        <v>-865.08353909141715</v>
      </c>
      <c r="L250" s="126">
        <f t="shared" si="428"/>
        <v>-950.12947356570544</v>
      </c>
      <c r="M250" s="41">
        <f t="shared" si="428"/>
        <v>733.29167865394902</v>
      </c>
      <c r="N250" s="41">
        <f t="shared" si="428"/>
        <v>-123.1619229016527</v>
      </c>
      <c r="O250" s="41">
        <f t="shared" si="428"/>
        <v>86.582510748123354</v>
      </c>
      <c r="P250" s="41">
        <f t="shared" si="653"/>
        <v>649.8705264342949</v>
      </c>
      <c r="Q250" s="41">
        <f t="shared" si="653"/>
        <v>-1998.7591289149252</v>
      </c>
      <c r="R250" s="41">
        <f t="shared" si="653"/>
        <v>-585.04213825335341</v>
      </c>
      <c r="S250" s="112">
        <f t="shared" si="653"/>
        <v>-645.46829682075406</v>
      </c>
      <c r="T250" s="123">
        <f t="shared" si="429"/>
        <v>-950.1294735657051</v>
      </c>
      <c r="U250" s="41">
        <f t="shared" si="429"/>
        <v>2645.7272439521616</v>
      </c>
      <c r="V250" s="41">
        <f t="shared" si="429"/>
        <v>685.1284539638234</v>
      </c>
      <c r="W250" s="41">
        <f t="shared" si="429"/>
        <v>599.01807604633746</v>
      </c>
      <c r="X250" s="41">
        <f t="shared" si="654"/>
        <v>649.87052643429502</v>
      </c>
      <c r="Y250" s="41">
        <f t="shared" si="654"/>
        <v>-86.323563616712875</v>
      </c>
      <c r="Z250" s="41">
        <f t="shared" si="654"/>
        <v>223.2482386121228</v>
      </c>
      <c r="AA250" s="41">
        <f t="shared" si="654"/>
        <v>-133.03273152253976</v>
      </c>
      <c r="AB250" s="53"/>
      <c r="AC250" s="126" t="str">
        <f t="shared" si="430"/>
        <v/>
      </c>
      <c r="AD250" s="41" t="str">
        <f t="shared" si="430"/>
        <v/>
      </c>
      <c r="AE250" s="41" t="str">
        <f t="shared" si="430"/>
        <v/>
      </c>
      <c r="AF250" s="41">
        <f t="shared" si="430"/>
        <v>818.63331831700089</v>
      </c>
      <c r="AG250" s="41" t="str">
        <f t="shared" si="655"/>
        <v/>
      </c>
      <c r="AH250" s="41" t="str">
        <f t="shared" si="655"/>
        <v/>
      </c>
      <c r="AI250" s="41">
        <f t="shared" si="655"/>
        <v>-815.98224592920349</v>
      </c>
      <c r="AJ250" s="112" t="str">
        <f t="shared" si="655"/>
        <v/>
      </c>
      <c r="AK250" s="126" t="str">
        <f t="shared" si="431"/>
        <v/>
      </c>
      <c r="AL250" s="41" t="str">
        <f t="shared" si="431"/>
        <v/>
      </c>
      <c r="AM250" s="41">
        <f t="shared" si="431"/>
        <v>-123.1619229016527</v>
      </c>
      <c r="AN250" s="41" t="str">
        <f t="shared" si="431"/>
        <v/>
      </c>
      <c r="AO250" s="41" t="str">
        <f t="shared" si="656"/>
        <v/>
      </c>
      <c r="AP250" s="41" t="str">
        <f t="shared" si="656"/>
        <v/>
      </c>
      <c r="AQ250" s="41">
        <f t="shared" si="656"/>
        <v>-585.04213825335341</v>
      </c>
      <c r="AR250" s="112" t="str">
        <f t="shared" si="656"/>
        <v/>
      </c>
      <c r="AS250" s="123" t="str">
        <f t="shared" si="432"/>
        <v/>
      </c>
      <c r="AT250" s="41" t="str">
        <f t="shared" si="432"/>
        <v/>
      </c>
      <c r="AU250" s="41" t="str">
        <f t="shared" si="432"/>
        <v/>
      </c>
      <c r="AV250" s="41">
        <f t="shared" si="432"/>
        <v>599.01807604633746</v>
      </c>
      <c r="AW250" s="41" t="str">
        <f t="shared" si="432"/>
        <v/>
      </c>
      <c r="AX250" s="41" t="str">
        <f t="shared" si="432"/>
        <v/>
      </c>
      <c r="AY250" s="41">
        <f t="shared" si="657"/>
        <v>223.2482386121228</v>
      </c>
      <c r="AZ250" s="41" t="str">
        <f t="shared" si="657"/>
        <v/>
      </c>
      <c r="BA250" s="53"/>
      <c r="BB250" s="147" cm="1">
        <f t="array" ref="BB250:BG250">IFERROR(_xlfn._xlws.SORT(_xlfn.UNIQUE(_xlfn._xlws.FILTER($AC250:$AZ250,ISNUMBER($AC250:$AZ250)),TRUE),,,TRUE),"")</f>
        <v>-815.98224592920349</v>
      </c>
      <c r="BC250" s="51">
        <v>-585.04213825335341</v>
      </c>
      <c r="BD250" s="51">
        <v>-123.1619229016527</v>
      </c>
      <c r="BE250" s="51">
        <v>223.2482386121228</v>
      </c>
      <c r="BF250" s="51">
        <v>599.01807604633746</v>
      </c>
      <c r="BG250" s="51">
        <v>818.63331831700089</v>
      </c>
      <c r="BH250" s="51"/>
      <c r="BI250" s="51"/>
      <c r="BJ250" s="51">
        <f t="shared" si="433"/>
        <v>-86.677291976456672</v>
      </c>
      <c r="BK250" s="51">
        <f t="shared" si="433"/>
        <v>-86.677291976456672</v>
      </c>
      <c r="BL250" s="51">
        <f t="shared" si="433"/>
        <v>-86.677291976456672</v>
      </c>
      <c r="BM250" s="51">
        <f t="shared" si="433"/>
        <v>-86.677291976456672</v>
      </c>
      <c r="BN250" s="51">
        <f t="shared" si="658"/>
        <v>-86.677291976456672</v>
      </c>
      <c r="BO250" s="51">
        <f t="shared" si="658"/>
        <v>-86.677291976456672</v>
      </c>
      <c r="BP250" s="51" t="str">
        <f t="shared" si="658"/>
        <v/>
      </c>
      <c r="BQ250" s="148" t="str">
        <f t="shared" si="658"/>
        <v/>
      </c>
      <c r="BR250" s="170">
        <f t="shared" si="406"/>
        <v>6</v>
      </c>
      <c r="BS250" s="172">
        <f t="shared" si="407"/>
        <v>230.94010767585007</v>
      </c>
      <c r="BT250" s="172" t="str">
        <f t="shared" si="393"/>
        <v>hole</v>
      </c>
      <c r="BU250" s="172">
        <f t="shared" si="393"/>
        <v>346.41016151377551</v>
      </c>
      <c r="BV250" s="172" t="str">
        <f t="shared" si="393"/>
        <v>hole</v>
      </c>
      <c r="BW250" s="172">
        <f t="shared" si="393"/>
        <v>219.61524227066343</v>
      </c>
      <c r="BX250" s="172">
        <f t="shared" si="393"/>
        <v>0</v>
      </c>
      <c r="BY250" s="173">
        <f t="shared" si="393"/>
        <v>0</v>
      </c>
      <c r="BZ250" s="123" cm="1">
        <f t="array" ref="BZ250">IF(ISEVEN(BR250),SUM(BS250:BY250),SUM(ABS(BS250:BY250)))</f>
        <v>796.96551146028901</v>
      </c>
      <c r="CA250" s="112">
        <f t="shared" si="408"/>
        <v>17781.25962790861</v>
      </c>
      <c r="CB250" s="126">
        <f t="shared" si="409"/>
        <v>-700.51219209127839</v>
      </c>
      <c r="CC250" s="41">
        <f t="shared" si="394"/>
        <v>0</v>
      </c>
      <c r="CD250" s="41">
        <f t="shared" si="394"/>
        <v>50.043157855235052</v>
      </c>
      <c r="CE250" s="41">
        <f t="shared" si="394"/>
        <v>0</v>
      </c>
      <c r="CF250" s="41">
        <f t="shared" si="394"/>
        <v>708.82569718166917</v>
      </c>
      <c r="CG250" s="41">
        <f t="shared" si="394"/>
        <v>0</v>
      </c>
      <c r="CH250" s="112">
        <f t="shared" si="394"/>
        <v>0</v>
      </c>
      <c r="CI250" s="196">
        <f t="shared" si="410"/>
        <v>14.088469799824422</v>
      </c>
      <c r="CJ250" s="2">
        <f t="shared" si="411"/>
        <v>-86.677291976456672</v>
      </c>
      <c r="CK250" s="200">
        <f t="shared" ref="CK250" si="674">(CI250-xc)*COS(RADIANS(p)) + (CJ250-yc)*SIN(RADIANS(p))</f>
        <v>-31.137673241130514</v>
      </c>
      <c r="CL250" s="201">
        <f t="shared" ref="CL250:CL267" si="675">-(CI250-xc)*SIN(RADIANS(p)) +(CJ250-yc)*COS(RADIANS(p))</f>
        <v>-82.108971682764789</v>
      </c>
      <c r="CN250" s="126">
        <f t="shared" ref="CN250:CN267" si="676">+C250-yc</f>
        <v>-86.677291976456672</v>
      </c>
      <c r="CO250" s="50">
        <f t="shared" si="415"/>
        <v>2.1561485987807607E-3</v>
      </c>
      <c r="CP250" s="40">
        <f t="shared" si="416"/>
        <v>25.5</v>
      </c>
      <c r="CQ250" s="41">
        <f t="shared" si="417"/>
        <v>453422.12051166955</v>
      </c>
      <c r="CR250" s="41">
        <f t="shared" ref="CR250:CR298" si="677">+CQ250*COS(RADIANS(p))</f>
        <v>392675.07500091504</v>
      </c>
      <c r="CS250" s="41">
        <f t="shared" ref="CS250:CS298" si="678">+CQ250*SIN(RADIANS(p))</f>
        <v>226711.06025583475</v>
      </c>
      <c r="CT250" s="41">
        <f t="shared" si="420"/>
        <v>-32242146.613777671</v>
      </c>
      <c r="CU250" s="112">
        <f t="shared" si="421"/>
        <v>-7059254.9143964332</v>
      </c>
    </row>
    <row r="251" spans="2:99" x14ac:dyDescent="0.25">
      <c r="B251" s="129">
        <v>41</v>
      </c>
      <c r="C251" s="114">
        <f>+$D$77-(B251-0.5)*$G$203</f>
        <v>-108.98849537511796</v>
      </c>
      <c r="D251" s="41">
        <f t="shared" si="427"/>
        <v>-1388.7736114301902</v>
      </c>
      <c r="E251" s="41">
        <f t="shared" si="427"/>
        <v>3548.6090308846301</v>
      </c>
      <c r="F251" s="41">
        <f t="shared" si="427"/>
        <v>928.94994092783509</v>
      </c>
      <c r="G251" s="41">
        <f t="shared" si="427"/>
        <v>812.65504938416291</v>
      </c>
      <c r="H251" s="41">
        <f t="shared" si="652"/>
        <v>1011.2263885698103</v>
      </c>
      <c r="I251" s="41">
        <f t="shared" si="652"/>
        <v>-2735.1078265237793</v>
      </c>
      <c r="J251" s="41">
        <f t="shared" si="652"/>
        <v>-803.10086664104188</v>
      </c>
      <c r="K251" s="121">
        <f t="shared" si="652"/>
        <v>-871.06180802425501</v>
      </c>
      <c r="L251" s="126">
        <f t="shared" si="428"/>
        <v>-988.77361143019016</v>
      </c>
      <c r="M251" s="41">
        <f t="shared" si="428"/>
        <v>816.55822331575632</v>
      </c>
      <c r="N251" s="41">
        <f t="shared" si="428"/>
        <v>-110.2805436134911</v>
      </c>
      <c r="O251" s="41">
        <f t="shared" si="428"/>
        <v>80.604241815285548</v>
      </c>
      <c r="P251" s="41">
        <f t="shared" si="653"/>
        <v>611.22638856981007</v>
      </c>
      <c r="Q251" s="41">
        <f t="shared" si="653"/>
        <v>-1915.4925842531181</v>
      </c>
      <c r="R251" s="41">
        <f t="shared" si="653"/>
        <v>-572.1607589651918</v>
      </c>
      <c r="S251" s="112">
        <f t="shared" si="653"/>
        <v>-651.44656575359181</v>
      </c>
      <c r="T251" s="123">
        <f t="shared" si="429"/>
        <v>-988.77361143018993</v>
      </c>
      <c r="U251" s="41">
        <f t="shared" si="429"/>
        <v>2728.9937886139687</v>
      </c>
      <c r="V251" s="41">
        <f t="shared" si="429"/>
        <v>698.00983325198513</v>
      </c>
      <c r="W251" s="41">
        <f t="shared" si="429"/>
        <v>593.03980711349971</v>
      </c>
      <c r="X251" s="41">
        <f t="shared" si="654"/>
        <v>611.2263885698103</v>
      </c>
      <c r="Y251" s="41">
        <f t="shared" si="654"/>
        <v>-3.0570189549055908</v>
      </c>
      <c r="Z251" s="41">
        <f t="shared" si="654"/>
        <v>236.12961790028439</v>
      </c>
      <c r="AA251" s="41">
        <f t="shared" si="654"/>
        <v>-139.01100045537757</v>
      </c>
      <c r="AB251" s="53"/>
      <c r="AC251" s="126" t="str">
        <f t="shared" si="430"/>
        <v/>
      </c>
      <c r="AD251" s="41" t="str">
        <f t="shared" si="430"/>
        <v/>
      </c>
      <c r="AE251" s="41" t="str">
        <f t="shared" si="430"/>
        <v/>
      </c>
      <c r="AF251" s="41">
        <f t="shared" si="430"/>
        <v>812.65504938416291</v>
      </c>
      <c r="AG251" s="41" t="str">
        <f t="shared" si="655"/>
        <v/>
      </c>
      <c r="AH251" s="41" t="str">
        <f t="shared" si="655"/>
        <v/>
      </c>
      <c r="AI251" s="41">
        <f t="shared" si="655"/>
        <v>-803.10086664104188</v>
      </c>
      <c r="AJ251" s="112" t="str">
        <f t="shared" si="655"/>
        <v/>
      </c>
      <c r="AK251" s="126" t="str">
        <f t="shared" si="431"/>
        <v/>
      </c>
      <c r="AL251" s="41" t="str">
        <f t="shared" si="431"/>
        <v/>
      </c>
      <c r="AM251" s="41">
        <f t="shared" si="431"/>
        <v>-110.2805436134911</v>
      </c>
      <c r="AN251" s="41" t="str">
        <f t="shared" si="431"/>
        <v/>
      </c>
      <c r="AO251" s="41" t="str">
        <f t="shared" si="656"/>
        <v/>
      </c>
      <c r="AP251" s="41" t="str">
        <f t="shared" si="656"/>
        <v/>
      </c>
      <c r="AQ251" s="41">
        <f t="shared" si="656"/>
        <v>-572.1607589651918</v>
      </c>
      <c r="AR251" s="112" t="str">
        <f t="shared" si="656"/>
        <v/>
      </c>
      <c r="AS251" s="123" t="str">
        <f t="shared" si="432"/>
        <v/>
      </c>
      <c r="AT251" s="41" t="str">
        <f t="shared" si="432"/>
        <v/>
      </c>
      <c r="AU251" s="41" t="str">
        <f t="shared" si="432"/>
        <v/>
      </c>
      <c r="AV251" s="41">
        <f t="shared" si="432"/>
        <v>593.03980711349971</v>
      </c>
      <c r="AW251" s="41" t="str">
        <f t="shared" si="432"/>
        <v/>
      </c>
      <c r="AX251" s="41" t="str">
        <f t="shared" si="432"/>
        <v/>
      </c>
      <c r="AY251" s="41">
        <f t="shared" si="657"/>
        <v>236.12961790028439</v>
      </c>
      <c r="AZ251" s="41" t="str">
        <f t="shared" si="657"/>
        <v/>
      </c>
      <c r="BA251" s="53"/>
      <c r="BB251" s="147" cm="1">
        <f t="array" ref="BB251:BG251">IFERROR(_xlfn._xlws.SORT(_xlfn.UNIQUE(_xlfn._xlws.FILTER($AC251:$AZ251,ISNUMBER($AC251:$AZ251)),TRUE),,,TRUE),"")</f>
        <v>-803.10086664104188</v>
      </c>
      <c r="BC251" s="51">
        <v>-572.1607589651918</v>
      </c>
      <c r="BD251" s="51">
        <v>-110.2805436134911</v>
      </c>
      <c r="BE251" s="51">
        <v>236.12961790028439</v>
      </c>
      <c r="BF251" s="51">
        <v>593.03980711349971</v>
      </c>
      <c r="BG251" s="51">
        <v>812.65504938416291</v>
      </c>
      <c r="BH251" s="51"/>
      <c r="BI251" s="51"/>
      <c r="BJ251" s="51">
        <f t="shared" si="433"/>
        <v>-108.98849537511796</v>
      </c>
      <c r="BK251" s="51">
        <f t="shared" si="433"/>
        <v>-108.98849537511796</v>
      </c>
      <c r="BL251" s="51">
        <f t="shared" si="433"/>
        <v>-108.98849537511796</v>
      </c>
      <c r="BM251" s="51">
        <f t="shared" si="433"/>
        <v>-108.98849537511796</v>
      </c>
      <c r="BN251" s="51">
        <f t="shared" si="658"/>
        <v>-108.98849537511796</v>
      </c>
      <c r="BO251" s="51">
        <f t="shared" si="658"/>
        <v>-108.98849537511796</v>
      </c>
      <c r="BP251" s="51" t="str">
        <f t="shared" si="658"/>
        <v/>
      </c>
      <c r="BQ251" s="148" t="str">
        <f t="shared" si="658"/>
        <v/>
      </c>
      <c r="BR251" s="170">
        <f t="shared" si="406"/>
        <v>6</v>
      </c>
      <c r="BS251" s="172">
        <f t="shared" si="407"/>
        <v>230.94010767585007</v>
      </c>
      <c r="BT251" s="172" t="str">
        <f t="shared" si="393"/>
        <v>hole</v>
      </c>
      <c r="BU251" s="172">
        <f t="shared" si="393"/>
        <v>346.41016151377551</v>
      </c>
      <c r="BV251" s="172" t="str">
        <f t="shared" si="393"/>
        <v>hole</v>
      </c>
      <c r="BW251" s="172">
        <f t="shared" si="393"/>
        <v>219.6152422706632</v>
      </c>
      <c r="BX251" s="172">
        <f t="shared" si="393"/>
        <v>0</v>
      </c>
      <c r="BY251" s="173">
        <f t="shared" si="393"/>
        <v>0</v>
      </c>
      <c r="BZ251" s="123" cm="1">
        <f t="array" ref="BZ251">IF(ISEVEN(BR251),SUM(BS251:BY251),SUM(ABS(BS251:BY251)))</f>
        <v>796.96551146028878</v>
      </c>
      <c r="CA251" s="112">
        <f t="shared" si="408"/>
        <v>17781.259627908606</v>
      </c>
      <c r="CB251" s="126">
        <f t="shared" si="409"/>
        <v>-687.6308128031169</v>
      </c>
      <c r="CC251" s="41">
        <f t="shared" si="394"/>
        <v>0</v>
      </c>
      <c r="CD251" s="41">
        <f t="shared" si="394"/>
        <v>62.924537143396648</v>
      </c>
      <c r="CE251" s="41">
        <f t="shared" si="394"/>
        <v>0</v>
      </c>
      <c r="CF251" s="41">
        <f t="shared" si="394"/>
        <v>702.84742824883131</v>
      </c>
      <c r="CG251" s="41">
        <f t="shared" si="394"/>
        <v>0</v>
      </c>
      <c r="CH251" s="112">
        <f t="shared" si="394"/>
        <v>0</v>
      </c>
      <c r="CI251" s="196">
        <f t="shared" si="410"/>
        <v>21.772803351834572</v>
      </c>
      <c r="CJ251" s="2">
        <f t="shared" si="411"/>
        <v>-108.98849537511796</v>
      </c>
      <c r="CK251" s="200">
        <f t="shared" ref="CK251" si="679">(CI251-xc)*COS(RADIANS(p)) + (CJ251-yc)*SIN(RADIANS(p))</f>
        <v>-35.638446873267256</v>
      </c>
      <c r="CL251" s="201">
        <f t="shared" ref="CL251:CL268" si="680">-(CI251-xc)*SIN(RADIANS(p)) +(CJ251-yc)*COS(RADIANS(p))</f>
        <v>-105.27320739101225</v>
      </c>
      <c r="CN251" s="126">
        <f t="shared" ref="CN251:CN268" si="681">+C251-yc</f>
        <v>-108.98849537511796</v>
      </c>
      <c r="CO251" s="50">
        <f t="shared" si="415"/>
        <v>2.0901485987807607E-3</v>
      </c>
      <c r="CP251" s="40">
        <f t="shared" si="416"/>
        <v>25.5</v>
      </c>
      <c r="CQ251" s="41">
        <f t="shared" si="417"/>
        <v>453422.12051166949</v>
      </c>
      <c r="CR251" s="41">
        <f t="shared" ref="CR251:CR299" si="682">+CQ251*COS(RADIANS(p))</f>
        <v>392675.07500091498</v>
      </c>
      <c r="CS251" s="41">
        <f t="shared" ref="CS251:CS299" si="683">+CQ251*SIN(RADIANS(p))</f>
        <v>226711.06025583472</v>
      </c>
      <c r="CT251" s="41">
        <f t="shared" si="420"/>
        <v>-41338164.607852615</v>
      </c>
      <c r="CU251" s="112">
        <f t="shared" si="421"/>
        <v>-8079630.0765096573</v>
      </c>
    </row>
    <row r="252" spans="2:99" x14ac:dyDescent="0.25">
      <c r="B252" s="129">
        <v>42</v>
      </c>
      <c r="C252" s="114">
        <f>+$D$77-(B252-0.5)*$G$203</f>
        <v>-131.29969877377926</v>
      </c>
      <c r="D252" s="41">
        <f t="shared" si="427"/>
        <v>-1427.4177492946751</v>
      </c>
      <c r="E252" s="41">
        <f t="shared" si="427"/>
        <v>3631.8755755464372</v>
      </c>
      <c r="F252" s="41">
        <f t="shared" si="427"/>
        <v>941.83132021599681</v>
      </c>
      <c r="G252" s="41">
        <f t="shared" si="427"/>
        <v>806.67678045132516</v>
      </c>
      <c r="H252" s="41">
        <f t="shared" si="652"/>
        <v>972.58225070532535</v>
      </c>
      <c r="I252" s="41">
        <f t="shared" si="652"/>
        <v>-2651.8412818619722</v>
      </c>
      <c r="J252" s="41">
        <f t="shared" si="652"/>
        <v>-790.21948735288026</v>
      </c>
      <c r="K252" s="121">
        <f t="shared" si="652"/>
        <v>-877.04007695709277</v>
      </c>
      <c r="L252" s="126">
        <f t="shared" si="428"/>
        <v>-1027.4177492946751</v>
      </c>
      <c r="M252" s="41">
        <f t="shared" si="428"/>
        <v>899.82476797756362</v>
      </c>
      <c r="N252" s="41">
        <f t="shared" si="428"/>
        <v>-97.399164325329522</v>
      </c>
      <c r="O252" s="41">
        <f t="shared" si="428"/>
        <v>74.625972882447726</v>
      </c>
      <c r="P252" s="41">
        <f t="shared" si="653"/>
        <v>572.58225070532524</v>
      </c>
      <c r="Q252" s="41">
        <f t="shared" si="653"/>
        <v>-1832.2260395913106</v>
      </c>
      <c r="R252" s="41">
        <f t="shared" si="653"/>
        <v>-559.27937967703019</v>
      </c>
      <c r="S252" s="112">
        <f t="shared" si="653"/>
        <v>-657.42483468642968</v>
      </c>
      <c r="T252" s="123">
        <f t="shared" si="429"/>
        <v>-1027.4177492946746</v>
      </c>
      <c r="U252" s="41">
        <f t="shared" si="429"/>
        <v>2812.2603332757762</v>
      </c>
      <c r="V252" s="41">
        <f t="shared" si="429"/>
        <v>710.89121254014663</v>
      </c>
      <c r="W252" s="41">
        <f t="shared" si="429"/>
        <v>587.06153818066184</v>
      </c>
      <c r="X252" s="41">
        <f t="shared" si="654"/>
        <v>572.58225070532546</v>
      </c>
      <c r="Y252" s="41">
        <f t="shared" si="654"/>
        <v>80.209525706901644</v>
      </c>
      <c r="Z252" s="41">
        <f t="shared" si="654"/>
        <v>249.01099718844597</v>
      </c>
      <c r="AA252" s="41">
        <f t="shared" si="654"/>
        <v>-144.9892693882154</v>
      </c>
      <c r="AB252" s="53"/>
      <c r="AC252" s="126" t="str">
        <f t="shared" si="430"/>
        <v/>
      </c>
      <c r="AD252" s="41" t="str">
        <f t="shared" si="430"/>
        <v/>
      </c>
      <c r="AE252" s="41" t="str">
        <f t="shared" si="430"/>
        <v/>
      </c>
      <c r="AF252" s="41">
        <f t="shared" si="430"/>
        <v>806.67678045132516</v>
      </c>
      <c r="AG252" s="41" t="str">
        <f t="shared" si="655"/>
        <v/>
      </c>
      <c r="AH252" s="41" t="str">
        <f t="shared" si="655"/>
        <v/>
      </c>
      <c r="AI252" s="41">
        <f t="shared" si="655"/>
        <v>-790.21948735288026</v>
      </c>
      <c r="AJ252" s="112" t="str">
        <f t="shared" si="655"/>
        <v/>
      </c>
      <c r="AK252" s="126" t="str">
        <f t="shared" si="431"/>
        <v/>
      </c>
      <c r="AL252" s="41" t="str">
        <f t="shared" si="431"/>
        <v/>
      </c>
      <c r="AM252" s="41">
        <f t="shared" si="431"/>
        <v>-97.399164325329522</v>
      </c>
      <c r="AN252" s="41" t="str">
        <f t="shared" si="431"/>
        <v/>
      </c>
      <c r="AO252" s="41" t="str">
        <f t="shared" si="656"/>
        <v/>
      </c>
      <c r="AP252" s="41" t="str">
        <f t="shared" si="656"/>
        <v/>
      </c>
      <c r="AQ252" s="41">
        <f t="shared" si="656"/>
        <v>-559.27937967703019</v>
      </c>
      <c r="AR252" s="112" t="str">
        <f t="shared" si="656"/>
        <v/>
      </c>
      <c r="AS252" s="123" t="str">
        <f t="shared" si="432"/>
        <v/>
      </c>
      <c r="AT252" s="41" t="str">
        <f t="shared" si="432"/>
        <v/>
      </c>
      <c r="AU252" s="41" t="str">
        <f t="shared" si="432"/>
        <v/>
      </c>
      <c r="AV252" s="41" t="str">
        <f t="shared" si="432"/>
        <v/>
      </c>
      <c r="AW252" s="41">
        <f t="shared" si="432"/>
        <v>572.58225070532546</v>
      </c>
      <c r="AX252" s="41" t="str">
        <f t="shared" si="432"/>
        <v/>
      </c>
      <c r="AY252" s="41">
        <f t="shared" si="657"/>
        <v>249.01099718844597</v>
      </c>
      <c r="AZ252" s="41" t="str">
        <f t="shared" si="657"/>
        <v/>
      </c>
      <c r="BA252" s="53"/>
      <c r="BB252" s="147" cm="1">
        <f t="array" ref="BB252:BG252">IFERROR(_xlfn._xlws.SORT(_xlfn.UNIQUE(_xlfn._xlws.FILTER($AC252:$AZ252,ISNUMBER($AC252:$AZ252)),TRUE),,,TRUE),"")</f>
        <v>-790.21948735288026</v>
      </c>
      <c r="BC252" s="51">
        <v>-559.27937967703019</v>
      </c>
      <c r="BD252" s="51">
        <v>-97.399164325329522</v>
      </c>
      <c r="BE252" s="51">
        <v>249.01099718844597</v>
      </c>
      <c r="BF252" s="51">
        <v>572.58225070532546</v>
      </c>
      <c r="BG252" s="51">
        <v>806.67678045132516</v>
      </c>
      <c r="BH252" s="51"/>
      <c r="BI252" s="51"/>
      <c r="BJ252" s="51">
        <f t="shared" si="433"/>
        <v>-131.29969877377926</v>
      </c>
      <c r="BK252" s="51">
        <f t="shared" si="433"/>
        <v>-131.29969877377926</v>
      </c>
      <c r="BL252" s="51">
        <f t="shared" si="433"/>
        <v>-131.29969877377926</v>
      </c>
      <c r="BM252" s="51">
        <f t="shared" si="433"/>
        <v>-131.29969877377926</v>
      </c>
      <c r="BN252" s="51">
        <f t="shared" si="658"/>
        <v>-131.29969877377926</v>
      </c>
      <c r="BO252" s="51">
        <f t="shared" si="658"/>
        <v>-131.29969877377926</v>
      </c>
      <c r="BP252" s="51" t="str">
        <f t="shared" si="658"/>
        <v/>
      </c>
      <c r="BQ252" s="148" t="str">
        <f t="shared" si="658"/>
        <v/>
      </c>
      <c r="BR252" s="170">
        <f t="shared" si="406"/>
        <v>6</v>
      </c>
      <c r="BS252" s="172">
        <f t="shared" si="407"/>
        <v>230.94010767585007</v>
      </c>
      <c r="BT252" s="172" t="str">
        <f t="shared" si="393"/>
        <v>hole</v>
      </c>
      <c r="BU252" s="172">
        <f t="shared" si="393"/>
        <v>346.41016151377551</v>
      </c>
      <c r="BV252" s="172" t="str">
        <f t="shared" si="393"/>
        <v>hole</v>
      </c>
      <c r="BW252" s="172">
        <f t="shared" si="393"/>
        <v>234.09452974599969</v>
      </c>
      <c r="BX252" s="172">
        <f t="shared" si="393"/>
        <v>0</v>
      </c>
      <c r="BY252" s="173">
        <f t="shared" si="393"/>
        <v>0</v>
      </c>
      <c r="BZ252" s="123" cm="1">
        <f t="array" ref="BZ252">IF(ISEVEN(BR252),SUM(BS252:BY252),SUM(ABS(BS252:BY252)))</f>
        <v>811.44479893562527</v>
      </c>
      <c r="CA252" s="112">
        <f t="shared" si="408"/>
        <v>18104.309955838529</v>
      </c>
      <c r="CB252" s="126">
        <f t="shared" si="409"/>
        <v>-674.74943351495517</v>
      </c>
      <c r="CC252" s="41">
        <f t="shared" si="394"/>
        <v>0</v>
      </c>
      <c r="CD252" s="41">
        <f t="shared" si="394"/>
        <v>75.805916431558231</v>
      </c>
      <c r="CE252" s="41">
        <f t="shared" si="394"/>
        <v>0</v>
      </c>
      <c r="CF252" s="41">
        <f t="shared" si="394"/>
        <v>689.62951557832525</v>
      </c>
      <c r="CG252" s="41">
        <f t="shared" si="394"/>
        <v>0</v>
      </c>
      <c r="CH252" s="112">
        <f t="shared" si="394"/>
        <v>0</v>
      </c>
      <c r="CI252" s="196">
        <f t="shared" si="410"/>
        <v>39.277755079173751</v>
      </c>
      <c r="CJ252" s="2">
        <f t="shared" si="411"/>
        <v>-131.29969877377926</v>
      </c>
      <c r="CK252" s="200">
        <f t="shared" ref="CK252" si="684">(CI252-xc)*COS(RADIANS(p)) + (CJ252-yc)*SIN(RADIANS(p))</f>
        <v>-31.634315684701875</v>
      </c>
      <c r="CL252" s="201">
        <f t="shared" ref="CL252:CL269" si="685">-(CI252-xc)*SIN(RADIANS(p)) +(CJ252-yc)*COS(RADIANS(p))</f>
        <v>-133.34775218692423</v>
      </c>
      <c r="CN252" s="126">
        <f t="shared" ref="CN252:CN269" si="686">+C252-yc</f>
        <v>-131.29969877377926</v>
      </c>
      <c r="CO252" s="50">
        <f t="shared" si="415"/>
        <v>2.0241485987807606E-3</v>
      </c>
      <c r="CP252" s="40">
        <f t="shared" si="416"/>
        <v>25.5</v>
      </c>
      <c r="CQ252" s="41">
        <f t="shared" si="417"/>
        <v>461659.90387388249</v>
      </c>
      <c r="CR252" s="41">
        <f t="shared" ref="CR252:CR300" si="687">+CQ252*COS(RADIANS(p))</f>
        <v>399809.20466346422</v>
      </c>
      <c r="CS252" s="41">
        <f t="shared" ref="CS252:CS300" si="688">+CQ252*SIN(RADIANS(p))</f>
        <v>230829.95193694122</v>
      </c>
      <c r="CT252" s="41">
        <f t="shared" si="420"/>
        <v>-53313658.745514899</v>
      </c>
      <c r="CU252" s="112">
        <f t="shared" si="421"/>
        <v>-7302147.5690577598</v>
      </c>
    </row>
    <row r="253" spans="2:99" x14ac:dyDescent="0.25">
      <c r="B253" s="129">
        <v>43</v>
      </c>
      <c r="C253" s="114">
        <f>+$D$77-(B253-0.5)*$G$203</f>
        <v>-153.61090217244043</v>
      </c>
      <c r="D253" s="41">
        <f t="shared" si="427"/>
        <v>-1466.0618871591596</v>
      </c>
      <c r="E253" s="41">
        <f t="shared" si="427"/>
        <v>3715.1421202082438</v>
      </c>
      <c r="F253" s="41">
        <f t="shared" si="427"/>
        <v>954.71269950415831</v>
      </c>
      <c r="G253" s="41">
        <f t="shared" si="427"/>
        <v>800.69851151848741</v>
      </c>
      <c r="H253" s="41">
        <f t="shared" si="652"/>
        <v>933.93811284084086</v>
      </c>
      <c r="I253" s="41">
        <f t="shared" si="652"/>
        <v>-2568.5747372001656</v>
      </c>
      <c r="J253" s="41">
        <f t="shared" si="652"/>
        <v>-777.33810806471877</v>
      </c>
      <c r="K253" s="121">
        <f t="shared" si="652"/>
        <v>-883.01834588993052</v>
      </c>
      <c r="L253" s="126">
        <f t="shared" si="428"/>
        <v>-1066.0618871591596</v>
      </c>
      <c r="M253" s="41">
        <f t="shared" si="428"/>
        <v>983.09131263937036</v>
      </c>
      <c r="N253" s="41">
        <f t="shared" si="428"/>
        <v>-84.517785037168011</v>
      </c>
      <c r="O253" s="41">
        <f t="shared" si="428"/>
        <v>68.647703949609948</v>
      </c>
      <c r="P253" s="41">
        <f t="shared" si="653"/>
        <v>533.93811284084074</v>
      </c>
      <c r="Q253" s="41">
        <f t="shared" si="653"/>
        <v>-1748.959494929504</v>
      </c>
      <c r="R253" s="41">
        <f t="shared" si="653"/>
        <v>-546.3980003888687</v>
      </c>
      <c r="S253" s="112">
        <f t="shared" si="653"/>
        <v>-663.40310361926743</v>
      </c>
      <c r="T253" s="123">
        <f t="shared" si="429"/>
        <v>-1066.0618871591591</v>
      </c>
      <c r="U253" s="41">
        <f t="shared" si="429"/>
        <v>2895.5268779375833</v>
      </c>
      <c r="V253" s="41">
        <f t="shared" si="429"/>
        <v>723.77259182830812</v>
      </c>
      <c r="W253" s="41">
        <f t="shared" si="429"/>
        <v>581.08326924782409</v>
      </c>
      <c r="X253" s="41">
        <f t="shared" si="654"/>
        <v>533.93811284084086</v>
      </c>
      <c r="Y253" s="41">
        <f t="shared" si="654"/>
        <v>163.47607036870846</v>
      </c>
      <c r="Z253" s="41">
        <f t="shared" si="654"/>
        <v>261.89237647660747</v>
      </c>
      <c r="AA253" s="41">
        <f t="shared" si="654"/>
        <v>-150.96753832105315</v>
      </c>
      <c r="AB253" s="53"/>
      <c r="AC253" s="126" t="str">
        <f t="shared" si="430"/>
        <v/>
      </c>
      <c r="AD253" s="41" t="str">
        <f t="shared" si="430"/>
        <v/>
      </c>
      <c r="AE253" s="41" t="str">
        <f t="shared" si="430"/>
        <v/>
      </c>
      <c r="AF253" s="41">
        <f t="shared" si="430"/>
        <v>800.69851151848741</v>
      </c>
      <c r="AG253" s="41" t="str">
        <f t="shared" si="655"/>
        <v/>
      </c>
      <c r="AH253" s="41" t="str">
        <f t="shared" si="655"/>
        <v/>
      </c>
      <c r="AI253" s="41">
        <f t="shared" si="655"/>
        <v>-777.33810806471877</v>
      </c>
      <c r="AJ253" s="112" t="str">
        <f t="shared" si="655"/>
        <v/>
      </c>
      <c r="AK253" s="126" t="str">
        <f t="shared" si="431"/>
        <v/>
      </c>
      <c r="AL253" s="41" t="str">
        <f t="shared" si="431"/>
        <v/>
      </c>
      <c r="AM253" s="41">
        <f t="shared" si="431"/>
        <v>-84.517785037168011</v>
      </c>
      <c r="AN253" s="41" t="str">
        <f t="shared" si="431"/>
        <v/>
      </c>
      <c r="AO253" s="41" t="str">
        <f t="shared" si="656"/>
        <v/>
      </c>
      <c r="AP253" s="41" t="str">
        <f t="shared" si="656"/>
        <v/>
      </c>
      <c r="AQ253" s="41">
        <f t="shared" si="656"/>
        <v>-546.3980003888687</v>
      </c>
      <c r="AR253" s="112" t="str">
        <f t="shared" si="656"/>
        <v/>
      </c>
      <c r="AS253" s="123" t="str">
        <f t="shared" si="432"/>
        <v/>
      </c>
      <c r="AT253" s="41" t="str">
        <f t="shared" si="432"/>
        <v/>
      </c>
      <c r="AU253" s="41" t="str">
        <f t="shared" si="432"/>
        <v/>
      </c>
      <c r="AV253" s="41" t="str">
        <f t="shared" si="432"/>
        <v/>
      </c>
      <c r="AW253" s="41">
        <f t="shared" si="432"/>
        <v>533.93811284084086</v>
      </c>
      <c r="AX253" s="41" t="str">
        <f t="shared" si="432"/>
        <v/>
      </c>
      <c r="AY253" s="41">
        <f t="shared" si="657"/>
        <v>261.89237647660747</v>
      </c>
      <c r="AZ253" s="41" t="str">
        <f t="shared" si="657"/>
        <v/>
      </c>
      <c r="BA253" s="53"/>
      <c r="BB253" s="147" cm="1">
        <f t="array" ref="BB253:BG253">IFERROR(_xlfn._xlws.SORT(_xlfn.UNIQUE(_xlfn._xlws.FILTER($AC253:$AZ253,ISNUMBER($AC253:$AZ253)),TRUE),,,TRUE),"")</f>
        <v>-777.33810806471877</v>
      </c>
      <c r="BC253" s="51">
        <v>-546.3980003888687</v>
      </c>
      <c r="BD253" s="51">
        <v>-84.517785037168011</v>
      </c>
      <c r="BE253" s="51">
        <v>261.89237647660747</v>
      </c>
      <c r="BF253" s="51">
        <v>533.93811284084086</v>
      </c>
      <c r="BG253" s="51">
        <v>800.69851151848741</v>
      </c>
      <c r="BH253" s="51"/>
      <c r="BI253" s="51"/>
      <c r="BJ253" s="51">
        <f t="shared" si="433"/>
        <v>-153.61090217244043</v>
      </c>
      <c r="BK253" s="51">
        <f t="shared" si="433"/>
        <v>-153.61090217244043</v>
      </c>
      <c r="BL253" s="51">
        <f t="shared" si="433"/>
        <v>-153.61090217244043</v>
      </c>
      <c r="BM253" s="51">
        <f t="shared" si="433"/>
        <v>-153.61090217244043</v>
      </c>
      <c r="BN253" s="51">
        <f t="shared" si="658"/>
        <v>-153.61090217244043</v>
      </c>
      <c r="BO253" s="51">
        <f t="shared" si="658"/>
        <v>-153.61090217244043</v>
      </c>
      <c r="BP253" s="51" t="str">
        <f t="shared" si="658"/>
        <v/>
      </c>
      <c r="BQ253" s="148" t="str">
        <f t="shared" si="658"/>
        <v/>
      </c>
      <c r="BR253" s="170">
        <f t="shared" si="406"/>
        <v>6</v>
      </c>
      <c r="BS253" s="172">
        <f t="shared" si="407"/>
        <v>230.94010767585007</v>
      </c>
      <c r="BT253" s="172" t="str">
        <f t="shared" si="393"/>
        <v>hole</v>
      </c>
      <c r="BU253" s="172">
        <f t="shared" si="393"/>
        <v>346.41016151377551</v>
      </c>
      <c r="BV253" s="172" t="str">
        <f t="shared" si="393"/>
        <v>hole</v>
      </c>
      <c r="BW253" s="172">
        <f t="shared" ref="BW253:BY302" si="689">IF(ISNUMBER(BG253),IF(ISEVEN(BF$143),"hole",(BG253-BF253)),0)</f>
        <v>266.76039867764655</v>
      </c>
      <c r="BX253" s="172">
        <f t="shared" si="689"/>
        <v>0</v>
      </c>
      <c r="BY253" s="173">
        <f t="shared" si="689"/>
        <v>0</v>
      </c>
      <c r="BZ253" s="123" cm="1">
        <f t="array" ref="BZ253">IF(ISEVEN(BR253),SUM(BS253:BY253),SUM(ABS(BS253:BY253)))</f>
        <v>844.11066786727213</v>
      </c>
      <c r="CA253" s="112">
        <f t="shared" si="408"/>
        <v>18833.124801766509</v>
      </c>
      <c r="CB253" s="126">
        <f t="shared" si="409"/>
        <v>-661.86805422679367</v>
      </c>
      <c r="CC253" s="41">
        <f t="shared" si="394"/>
        <v>0</v>
      </c>
      <c r="CD253" s="41">
        <f t="shared" si="394"/>
        <v>88.687295719719742</v>
      </c>
      <c r="CE253" s="41">
        <f t="shared" si="394"/>
        <v>0</v>
      </c>
      <c r="CF253" s="41">
        <f t="shared" ref="CF253:CH302" si="690">+IF(AND(ISNUMBER(BW253),BW253&gt;0),BF253+BW253/2,0)</f>
        <v>667.31831217966419</v>
      </c>
      <c r="CG253" s="41">
        <f t="shared" si="690"/>
        <v>0</v>
      </c>
      <c r="CH253" s="112">
        <f t="shared" si="690"/>
        <v>0</v>
      </c>
      <c r="CI253" s="196">
        <f t="shared" si="410"/>
        <v>66.205062740512176</v>
      </c>
      <c r="CJ253" s="2">
        <f t="shared" si="411"/>
        <v>-153.61090217244043</v>
      </c>
      <c r="CK253" s="200">
        <f t="shared" ref="CK253" si="691">(CI253-xc)*COS(RADIANS(p)) + (CJ253-yc)*SIN(RADIANS(p))</f>
        <v>-19.470184893794048</v>
      </c>
      <c r="CL253" s="201">
        <f t="shared" ref="CL253:CL270" si="692">-(CI253-xc)*SIN(RADIANS(p)) +(CJ253-yc)*COS(RADIANS(p))</f>
        <v>-166.13347494983572</v>
      </c>
      <c r="CN253" s="126">
        <f t="shared" ref="CN253:CN270" si="693">+C253-yc</f>
        <v>-153.61090217244043</v>
      </c>
      <c r="CO253" s="50">
        <f t="shared" si="415"/>
        <v>1.9581485987807609E-3</v>
      </c>
      <c r="CP253" s="40">
        <f t="shared" si="416"/>
        <v>25.488833933876915</v>
      </c>
      <c r="CQ253" s="41">
        <f t="shared" si="417"/>
        <v>480034.39052820514</v>
      </c>
      <c r="CR253" s="41">
        <f t="shared" ref="CR253:CR301" si="694">+CQ253*COS(RADIANS(p))</f>
        <v>415721.97688760579</v>
      </c>
      <c r="CS253" s="41">
        <f t="shared" ref="CS253:CS301" si="695">+CQ253*SIN(RADIANS(p))</f>
        <v>240017.19526410254</v>
      </c>
      <c r="CT253" s="41">
        <f t="shared" si="420"/>
        <v>-69065336.633353233</v>
      </c>
      <c r="CU253" s="112">
        <f t="shared" si="421"/>
        <v>-4673179.1694819462</v>
      </c>
    </row>
    <row r="254" spans="2:99" x14ac:dyDescent="0.25">
      <c r="B254" s="129">
        <v>44</v>
      </c>
      <c r="C254" s="114">
        <f>+$D$77-(B254-0.5)*$G$203</f>
        <v>-175.92210557110172</v>
      </c>
      <c r="D254" s="41">
        <f t="shared" si="427"/>
        <v>-1504.7060250236443</v>
      </c>
      <c r="E254" s="41">
        <f t="shared" si="427"/>
        <v>3798.4086648700513</v>
      </c>
      <c r="F254" s="41">
        <f t="shared" si="427"/>
        <v>967.59407879231981</v>
      </c>
      <c r="G254" s="41">
        <f t="shared" si="427"/>
        <v>794.72024258564954</v>
      </c>
      <c r="H254" s="41">
        <f t="shared" si="652"/>
        <v>895.29397497635614</v>
      </c>
      <c r="I254" s="41">
        <f t="shared" si="652"/>
        <v>-2485.3081925383581</v>
      </c>
      <c r="J254" s="41">
        <f t="shared" si="652"/>
        <v>-764.45672877655716</v>
      </c>
      <c r="K254" s="121">
        <f t="shared" si="652"/>
        <v>-888.99661482276838</v>
      </c>
      <c r="L254" s="126">
        <f t="shared" si="428"/>
        <v>-1104.7060250236443</v>
      </c>
      <c r="M254" s="41">
        <f t="shared" si="428"/>
        <v>1066.3578573011775</v>
      </c>
      <c r="N254" s="41">
        <f t="shared" si="428"/>
        <v>-71.6364057490064</v>
      </c>
      <c r="O254" s="41">
        <f t="shared" si="428"/>
        <v>62.669435016772148</v>
      </c>
      <c r="P254" s="41">
        <f t="shared" si="653"/>
        <v>495.29397497635597</v>
      </c>
      <c r="Q254" s="41">
        <f t="shared" si="653"/>
        <v>-1665.6929502676967</v>
      </c>
      <c r="R254" s="41">
        <f t="shared" si="653"/>
        <v>-533.51662110070708</v>
      </c>
      <c r="S254" s="112">
        <f t="shared" si="653"/>
        <v>-669.38137255210518</v>
      </c>
      <c r="T254" s="123">
        <f t="shared" si="429"/>
        <v>-1104.7060250236441</v>
      </c>
      <c r="U254" s="41">
        <f t="shared" si="429"/>
        <v>2978.7934225993904</v>
      </c>
      <c r="V254" s="41">
        <f t="shared" si="429"/>
        <v>736.65397111646985</v>
      </c>
      <c r="W254" s="41">
        <f t="shared" si="429"/>
        <v>575.10500031498634</v>
      </c>
      <c r="X254" s="41">
        <f t="shared" si="654"/>
        <v>495.29397497635608</v>
      </c>
      <c r="Y254" s="41">
        <f t="shared" si="654"/>
        <v>246.74261503051571</v>
      </c>
      <c r="Z254" s="41">
        <f t="shared" si="654"/>
        <v>274.77375576476913</v>
      </c>
      <c r="AA254" s="41">
        <f t="shared" si="654"/>
        <v>-156.94580725389096</v>
      </c>
      <c r="AB254" s="53"/>
      <c r="AC254" s="126" t="str">
        <f t="shared" si="430"/>
        <v/>
      </c>
      <c r="AD254" s="41" t="str">
        <f t="shared" si="430"/>
        <v/>
      </c>
      <c r="AE254" s="41" t="str">
        <f t="shared" si="430"/>
        <v/>
      </c>
      <c r="AF254" s="41">
        <f t="shared" si="430"/>
        <v>794.72024258564954</v>
      </c>
      <c r="AG254" s="41" t="str">
        <f t="shared" si="655"/>
        <v/>
      </c>
      <c r="AH254" s="41" t="str">
        <f t="shared" si="655"/>
        <v/>
      </c>
      <c r="AI254" s="41">
        <f t="shared" si="655"/>
        <v>-764.45672877655716</v>
      </c>
      <c r="AJ254" s="112" t="str">
        <f t="shared" si="655"/>
        <v/>
      </c>
      <c r="AK254" s="126" t="str">
        <f t="shared" si="431"/>
        <v/>
      </c>
      <c r="AL254" s="41" t="str">
        <f t="shared" si="431"/>
        <v/>
      </c>
      <c r="AM254" s="41">
        <f t="shared" si="431"/>
        <v>-71.6364057490064</v>
      </c>
      <c r="AN254" s="41" t="str">
        <f t="shared" si="431"/>
        <v/>
      </c>
      <c r="AO254" s="41" t="str">
        <f t="shared" si="656"/>
        <v/>
      </c>
      <c r="AP254" s="41" t="str">
        <f t="shared" si="656"/>
        <v/>
      </c>
      <c r="AQ254" s="41">
        <f t="shared" si="656"/>
        <v>-533.51662110070708</v>
      </c>
      <c r="AR254" s="112" t="str">
        <f t="shared" si="656"/>
        <v/>
      </c>
      <c r="AS254" s="123" t="str">
        <f t="shared" si="432"/>
        <v/>
      </c>
      <c r="AT254" s="41" t="str">
        <f t="shared" si="432"/>
        <v/>
      </c>
      <c r="AU254" s="41" t="str">
        <f t="shared" si="432"/>
        <v/>
      </c>
      <c r="AV254" s="41" t="str">
        <f t="shared" si="432"/>
        <v/>
      </c>
      <c r="AW254" s="41">
        <f t="shared" si="432"/>
        <v>495.29397497635608</v>
      </c>
      <c r="AX254" s="41" t="str">
        <f t="shared" si="432"/>
        <v/>
      </c>
      <c r="AY254" s="41">
        <f t="shared" si="657"/>
        <v>274.77375576476913</v>
      </c>
      <c r="AZ254" s="41" t="str">
        <f t="shared" si="657"/>
        <v/>
      </c>
      <c r="BA254" s="53"/>
      <c r="BB254" s="147" cm="1">
        <f t="array" ref="BB254:BG254">IFERROR(_xlfn._xlws.SORT(_xlfn.UNIQUE(_xlfn._xlws.FILTER($AC254:$AZ254,ISNUMBER($AC254:$AZ254)),TRUE),,,TRUE),"")</f>
        <v>-764.45672877655716</v>
      </c>
      <c r="BC254" s="51">
        <v>-533.51662110070708</v>
      </c>
      <c r="BD254" s="51">
        <v>-71.6364057490064</v>
      </c>
      <c r="BE254" s="51">
        <v>274.77375576476913</v>
      </c>
      <c r="BF254" s="51">
        <v>495.29397497635608</v>
      </c>
      <c r="BG254" s="51">
        <v>794.72024258564954</v>
      </c>
      <c r="BH254" s="51"/>
      <c r="BI254" s="51"/>
      <c r="BJ254" s="51">
        <f t="shared" si="433"/>
        <v>-175.92210557110172</v>
      </c>
      <c r="BK254" s="51">
        <f t="shared" si="433"/>
        <v>-175.92210557110172</v>
      </c>
      <c r="BL254" s="51">
        <f t="shared" si="433"/>
        <v>-175.92210557110172</v>
      </c>
      <c r="BM254" s="51">
        <f t="shared" si="433"/>
        <v>-175.92210557110172</v>
      </c>
      <c r="BN254" s="51">
        <f t="shared" si="658"/>
        <v>-175.92210557110172</v>
      </c>
      <c r="BO254" s="51">
        <f t="shared" si="658"/>
        <v>-175.92210557110172</v>
      </c>
      <c r="BP254" s="51" t="str">
        <f t="shared" si="658"/>
        <v/>
      </c>
      <c r="BQ254" s="148" t="str">
        <f t="shared" si="658"/>
        <v/>
      </c>
      <c r="BR254" s="170">
        <f t="shared" si="406"/>
        <v>6</v>
      </c>
      <c r="BS254" s="172">
        <f t="shared" si="407"/>
        <v>230.94010767585007</v>
      </c>
      <c r="BT254" s="172" t="str">
        <f t="shared" si="407"/>
        <v>hole</v>
      </c>
      <c r="BU254" s="172">
        <f t="shared" si="407"/>
        <v>346.41016151377551</v>
      </c>
      <c r="BV254" s="172" t="str">
        <f t="shared" si="407"/>
        <v>hole</v>
      </c>
      <c r="BW254" s="172">
        <f t="shared" si="689"/>
        <v>299.42626760929346</v>
      </c>
      <c r="BX254" s="172">
        <f t="shared" si="689"/>
        <v>0</v>
      </c>
      <c r="BY254" s="173">
        <f t="shared" si="689"/>
        <v>0</v>
      </c>
      <c r="BZ254" s="123" cm="1">
        <f t="array" ref="BZ254">IF(ISEVEN(BR254),SUM(BS254:BY254),SUM(ABS(BS254:BY254)))</f>
        <v>876.7765367989191</v>
      </c>
      <c r="CA254" s="112">
        <f t="shared" si="408"/>
        <v>19561.939647694497</v>
      </c>
      <c r="CB254" s="126">
        <f t="shared" si="409"/>
        <v>-648.98667493863218</v>
      </c>
      <c r="CC254" s="41">
        <f t="shared" si="409"/>
        <v>0</v>
      </c>
      <c r="CD254" s="41">
        <f t="shared" si="409"/>
        <v>101.56867500788135</v>
      </c>
      <c r="CE254" s="41">
        <f t="shared" si="409"/>
        <v>0</v>
      </c>
      <c r="CF254" s="41">
        <f t="shared" si="690"/>
        <v>645.00710878100278</v>
      </c>
      <c r="CG254" s="41">
        <f t="shared" si="690"/>
        <v>0</v>
      </c>
      <c r="CH254" s="112">
        <f t="shared" si="690"/>
        <v>0</v>
      </c>
      <c r="CI254" s="196">
        <f t="shared" si="410"/>
        <v>89.463433834392546</v>
      </c>
      <c r="CJ254" s="2">
        <f t="shared" si="411"/>
        <v>-175.92210557110172</v>
      </c>
      <c r="CK254" s="200">
        <f t="shared" ref="CK254" si="696">(CI254-xc)*COS(RADIANS(p)) + (CJ254-yc)*SIN(RADIANS(p))</f>
        <v>-10.48344637517863</v>
      </c>
      <c r="CL254" s="201">
        <f t="shared" ref="CL254:CL271" si="697">-(CI254-xc)*SIN(RADIANS(p)) +(CJ254-yc)*COS(RADIANS(p))</f>
        <v>-197.0847294290183</v>
      </c>
      <c r="CN254" s="126">
        <f t="shared" ref="CN254:CN271" si="698">+C254-yc</f>
        <v>-175.92210557110172</v>
      </c>
      <c r="CO254" s="50">
        <f t="shared" si="415"/>
        <v>1.8921485987807608E-3</v>
      </c>
      <c r="CP254" s="40">
        <f t="shared" si="416"/>
        <v>25.42584647975092</v>
      </c>
      <c r="CQ254" s="41">
        <f t="shared" si="417"/>
        <v>497378.87432843307</v>
      </c>
      <c r="CR254" s="41">
        <f t="shared" ref="CR254:CR302" si="699">+CQ254*COS(RADIANS(p))</f>
        <v>430742.74047413084</v>
      </c>
      <c r="CS254" s="41">
        <f t="shared" ref="CS254:CS302" si="700">+CQ254*SIN(RADIANS(p))</f>
        <v>248689.43716421651</v>
      </c>
      <c r="CT254" s="41">
        <f t="shared" si="420"/>
        <v>-84892816.459857926</v>
      </c>
      <c r="CU254" s="112">
        <f t="shared" si="421"/>
        <v>-2607122.3785844194</v>
      </c>
    </row>
    <row r="255" spans="2:99" x14ac:dyDescent="0.25">
      <c r="B255" s="129">
        <v>45</v>
      </c>
      <c r="C255" s="114">
        <f>+$D$77-(B255-0.5)*$G$203</f>
        <v>-198.23330896976302</v>
      </c>
      <c r="D255" s="41">
        <f t="shared" si="427"/>
        <v>-1543.350162888129</v>
      </c>
      <c r="E255" s="41">
        <f t="shared" si="427"/>
        <v>3881.6752095318579</v>
      </c>
      <c r="F255" s="41">
        <f t="shared" si="427"/>
        <v>980.47545808048142</v>
      </c>
      <c r="G255" s="41">
        <f t="shared" si="427"/>
        <v>788.74197365281179</v>
      </c>
      <c r="H255" s="41">
        <f t="shared" si="652"/>
        <v>856.64983711187131</v>
      </c>
      <c r="I255" s="41">
        <f t="shared" si="652"/>
        <v>-2402.0416478765505</v>
      </c>
      <c r="J255" s="41">
        <f t="shared" si="652"/>
        <v>-751.57534948839566</v>
      </c>
      <c r="K255" s="121">
        <f t="shared" si="652"/>
        <v>-894.97488375560624</v>
      </c>
      <c r="L255" s="126">
        <f t="shared" si="428"/>
        <v>-1143.3501628881293</v>
      </c>
      <c r="M255" s="41">
        <f t="shared" si="428"/>
        <v>1149.6244019629851</v>
      </c>
      <c r="N255" s="41">
        <f t="shared" si="428"/>
        <v>-58.755026460844817</v>
      </c>
      <c r="O255" s="41">
        <f t="shared" si="428"/>
        <v>56.691166083934327</v>
      </c>
      <c r="P255" s="41">
        <f t="shared" si="653"/>
        <v>456.64983711187125</v>
      </c>
      <c r="Q255" s="41">
        <f t="shared" si="653"/>
        <v>-1582.4264056058894</v>
      </c>
      <c r="R255" s="41">
        <f t="shared" si="653"/>
        <v>-520.63524181254547</v>
      </c>
      <c r="S255" s="112">
        <f t="shared" si="653"/>
        <v>-675.35964148494304</v>
      </c>
      <c r="T255" s="123">
        <f t="shared" si="429"/>
        <v>-1143.3501628881288</v>
      </c>
      <c r="U255" s="41">
        <f t="shared" si="429"/>
        <v>3062.0599672611975</v>
      </c>
      <c r="V255" s="41">
        <f t="shared" si="429"/>
        <v>749.53535040463134</v>
      </c>
      <c r="W255" s="41">
        <f t="shared" si="429"/>
        <v>569.12673138214848</v>
      </c>
      <c r="X255" s="41">
        <f t="shared" si="654"/>
        <v>456.64983711187131</v>
      </c>
      <c r="Y255" s="41">
        <f t="shared" si="654"/>
        <v>330.00915969232301</v>
      </c>
      <c r="Z255" s="41">
        <f t="shared" si="654"/>
        <v>287.65513505293069</v>
      </c>
      <c r="AA255" s="41">
        <f t="shared" si="654"/>
        <v>-162.9240761867288</v>
      </c>
      <c r="AB255" s="53"/>
      <c r="AC255" s="126" t="str">
        <f t="shared" si="430"/>
        <v/>
      </c>
      <c r="AD255" s="41" t="str">
        <f t="shared" si="430"/>
        <v/>
      </c>
      <c r="AE255" s="41" t="str">
        <f t="shared" si="430"/>
        <v/>
      </c>
      <c r="AF255" s="41">
        <f t="shared" si="430"/>
        <v>788.74197365281179</v>
      </c>
      <c r="AG255" s="41" t="str">
        <f t="shared" si="655"/>
        <v/>
      </c>
      <c r="AH255" s="41" t="str">
        <f t="shared" si="655"/>
        <v/>
      </c>
      <c r="AI255" s="41">
        <f t="shared" si="655"/>
        <v>-751.57534948839566</v>
      </c>
      <c r="AJ255" s="112" t="str">
        <f t="shared" si="655"/>
        <v/>
      </c>
      <c r="AK255" s="126" t="str">
        <f t="shared" si="431"/>
        <v/>
      </c>
      <c r="AL255" s="41" t="str">
        <f t="shared" si="431"/>
        <v/>
      </c>
      <c r="AM255" s="41">
        <f t="shared" si="431"/>
        <v>-58.755026460844817</v>
      </c>
      <c r="AN255" s="41" t="str">
        <f t="shared" si="431"/>
        <v/>
      </c>
      <c r="AO255" s="41" t="str">
        <f t="shared" si="656"/>
        <v/>
      </c>
      <c r="AP255" s="41" t="str">
        <f t="shared" si="656"/>
        <v/>
      </c>
      <c r="AQ255" s="41">
        <f t="shared" si="656"/>
        <v>-520.63524181254547</v>
      </c>
      <c r="AR255" s="112" t="str">
        <f t="shared" si="656"/>
        <v/>
      </c>
      <c r="AS255" s="123" t="str">
        <f t="shared" si="432"/>
        <v/>
      </c>
      <c r="AT255" s="41" t="str">
        <f t="shared" si="432"/>
        <v/>
      </c>
      <c r="AU255" s="41" t="str">
        <f t="shared" si="432"/>
        <v/>
      </c>
      <c r="AV255" s="41" t="str">
        <f t="shared" si="432"/>
        <v/>
      </c>
      <c r="AW255" s="41">
        <f t="shared" si="432"/>
        <v>456.64983711187131</v>
      </c>
      <c r="AX255" s="41">
        <f t="shared" si="432"/>
        <v>330.00915969232301</v>
      </c>
      <c r="AY255" s="41" t="str">
        <f t="shared" si="657"/>
        <v/>
      </c>
      <c r="AZ255" s="41" t="str">
        <f t="shared" si="657"/>
        <v/>
      </c>
      <c r="BA255" s="53"/>
      <c r="BB255" s="147" cm="1">
        <f t="array" ref="BB255:BG255">IFERROR(_xlfn._xlws.SORT(_xlfn.UNIQUE(_xlfn._xlws.FILTER($AC255:$AZ255,ISNUMBER($AC255:$AZ255)),TRUE),,,TRUE),"")</f>
        <v>-751.57534948839566</v>
      </c>
      <c r="BC255" s="51">
        <v>-520.63524181254547</v>
      </c>
      <c r="BD255" s="51">
        <v>-58.755026460844817</v>
      </c>
      <c r="BE255" s="51">
        <v>330.00915969232301</v>
      </c>
      <c r="BF255" s="51">
        <v>456.64983711187131</v>
      </c>
      <c r="BG255" s="51">
        <v>788.74197365281179</v>
      </c>
      <c r="BH255" s="51"/>
      <c r="BI255" s="51"/>
      <c r="BJ255" s="51">
        <f t="shared" si="433"/>
        <v>-198.23330896976302</v>
      </c>
      <c r="BK255" s="51">
        <f t="shared" si="433"/>
        <v>-198.23330896976302</v>
      </c>
      <c r="BL255" s="51">
        <f t="shared" si="433"/>
        <v>-198.23330896976302</v>
      </c>
      <c r="BM255" s="51">
        <f t="shared" si="433"/>
        <v>-198.23330896976302</v>
      </c>
      <c r="BN255" s="51">
        <f t="shared" si="658"/>
        <v>-198.23330896976302</v>
      </c>
      <c r="BO255" s="51">
        <f t="shared" si="658"/>
        <v>-198.23330896976302</v>
      </c>
      <c r="BP255" s="51" t="str">
        <f t="shared" si="658"/>
        <v/>
      </c>
      <c r="BQ255" s="148" t="str">
        <f t="shared" si="658"/>
        <v/>
      </c>
      <c r="BR255" s="170">
        <f t="shared" si="406"/>
        <v>6</v>
      </c>
      <c r="BS255" s="172">
        <f t="shared" si="407"/>
        <v>230.94010767585019</v>
      </c>
      <c r="BT255" s="172" t="str">
        <f t="shared" si="407"/>
        <v>hole</v>
      </c>
      <c r="BU255" s="172">
        <f t="shared" si="407"/>
        <v>388.76418615316783</v>
      </c>
      <c r="BV255" s="172" t="str">
        <f t="shared" si="407"/>
        <v>hole</v>
      </c>
      <c r="BW255" s="172">
        <f t="shared" si="689"/>
        <v>332.09213654094049</v>
      </c>
      <c r="BX255" s="172">
        <f t="shared" si="689"/>
        <v>0</v>
      </c>
      <c r="BY255" s="173">
        <f t="shared" si="689"/>
        <v>0</v>
      </c>
      <c r="BZ255" s="123" cm="1">
        <f t="array" ref="BZ255">IF(ISEVEN(BR255),SUM(BS255:BY255),SUM(ABS(BS255:BY255)))</f>
        <v>951.79643036995856</v>
      </c>
      <c r="CA255" s="112">
        <f t="shared" si="408"/>
        <v>21235.723752103877</v>
      </c>
      <c r="CB255" s="126">
        <f t="shared" si="409"/>
        <v>-636.10529565047057</v>
      </c>
      <c r="CC255" s="41">
        <f t="shared" si="409"/>
        <v>0</v>
      </c>
      <c r="CD255" s="41">
        <f t="shared" si="409"/>
        <v>135.6270666157391</v>
      </c>
      <c r="CE255" s="41">
        <f t="shared" si="409"/>
        <v>0</v>
      </c>
      <c r="CF255" s="41">
        <f t="shared" si="690"/>
        <v>622.69590538234161</v>
      </c>
      <c r="CG255" s="41">
        <f t="shared" si="690"/>
        <v>0</v>
      </c>
      <c r="CH255" s="112">
        <f t="shared" si="690"/>
        <v>0</v>
      </c>
      <c r="CI255" s="196">
        <f t="shared" si="410"/>
        <v>118.3206101040477</v>
      </c>
      <c r="CJ255" s="2">
        <f t="shared" si="411"/>
        <v>-198.23330896976302</v>
      </c>
      <c r="CK255" s="200">
        <f t="shared" ref="CK255" si="701">(CI255-xc)*COS(RADIANS(p)) + (CJ255-yc)*SIN(RADIANS(p))</f>
        <v>3.3519996564975543</v>
      </c>
      <c r="CL255" s="201">
        <f t="shared" ref="CL255:CL272" si="702">-(CI255-xc)*SIN(RADIANS(p)) +(CJ255-yc)*COS(RADIANS(p))</f>
        <v>-230.83538649608823</v>
      </c>
      <c r="CN255" s="126">
        <f t="shared" ref="CN255:CN272" si="703">+C255-yc</f>
        <v>-198.23330896976302</v>
      </c>
      <c r="CO255" s="50">
        <f t="shared" si="415"/>
        <v>1.8261485987807607E-3</v>
      </c>
      <c r="CP255" s="40">
        <f t="shared" si="416"/>
        <v>25.307320025624932</v>
      </c>
      <c r="CQ255" s="41">
        <f t="shared" si="417"/>
        <v>537419.2569702575</v>
      </c>
      <c r="CR255" s="41">
        <f t="shared" ref="CR255:CR303" si="704">+CQ255*COS(RADIANS(p))</f>
        <v>465418.72901920025</v>
      </c>
      <c r="CS255" s="41">
        <f t="shared" ref="CS255:CS303" si="705">+CQ255*SIN(RADIANS(p))</f>
        <v>268709.62848512869</v>
      </c>
      <c r="CT255" s="41">
        <f t="shared" si="420"/>
        <v>-107435112.19566524</v>
      </c>
      <c r="CU255" s="112">
        <f t="shared" si="421"/>
        <v>900714.58237973682</v>
      </c>
    </row>
    <row r="256" spans="2:99" x14ac:dyDescent="0.25">
      <c r="B256" s="129">
        <v>46</v>
      </c>
      <c r="C256" s="114">
        <f>+$D$77-(B256-0.5)*$G$203</f>
        <v>-220.54451236842431</v>
      </c>
      <c r="D256" s="41">
        <f t="shared" si="427"/>
        <v>-1581.9943007526138</v>
      </c>
      <c r="E256" s="41">
        <f t="shared" si="427"/>
        <v>3964.9417541936655</v>
      </c>
      <c r="F256" s="41">
        <f t="shared" si="427"/>
        <v>993.35683736864303</v>
      </c>
      <c r="G256" s="41">
        <f t="shared" si="427"/>
        <v>782.76370471997393</v>
      </c>
      <c r="H256" s="41">
        <f t="shared" si="652"/>
        <v>818.00569924738659</v>
      </c>
      <c r="I256" s="41">
        <f t="shared" si="652"/>
        <v>-2318.7751032147435</v>
      </c>
      <c r="J256" s="41">
        <f t="shared" si="652"/>
        <v>-738.69397020023405</v>
      </c>
      <c r="K256" s="121">
        <f t="shared" si="652"/>
        <v>-900.95315268844411</v>
      </c>
      <c r="L256" s="126">
        <f t="shared" si="428"/>
        <v>-1181.994300752614</v>
      </c>
      <c r="M256" s="41">
        <f t="shared" si="428"/>
        <v>1232.8909466247922</v>
      </c>
      <c r="N256" s="41">
        <f t="shared" si="428"/>
        <v>-45.873647172683221</v>
      </c>
      <c r="O256" s="41">
        <f t="shared" si="428"/>
        <v>50.712897151096513</v>
      </c>
      <c r="P256" s="41">
        <f t="shared" si="653"/>
        <v>418.00569924738642</v>
      </c>
      <c r="Q256" s="41">
        <f t="shared" si="653"/>
        <v>-1499.1598609440821</v>
      </c>
      <c r="R256" s="41">
        <f t="shared" si="653"/>
        <v>-507.75386252438392</v>
      </c>
      <c r="S256" s="112">
        <f t="shared" si="653"/>
        <v>-681.33791041778079</v>
      </c>
      <c r="T256" s="123">
        <f t="shared" si="429"/>
        <v>-1181.9943007526135</v>
      </c>
      <c r="U256" s="41">
        <f t="shared" si="429"/>
        <v>3145.326511923005</v>
      </c>
      <c r="V256" s="41">
        <f t="shared" si="429"/>
        <v>762.41672969279296</v>
      </c>
      <c r="W256" s="41">
        <f t="shared" si="429"/>
        <v>563.14846244931073</v>
      </c>
      <c r="X256" s="41">
        <f t="shared" si="654"/>
        <v>418.00569924738647</v>
      </c>
      <c r="Y256" s="41">
        <f t="shared" si="654"/>
        <v>413.27570435413026</v>
      </c>
      <c r="Z256" s="41">
        <f t="shared" si="654"/>
        <v>300.53651434109224</v>
      </c>
      <c r="AA256" s="41">
        <f t="shared" si="654"/>
        <v>-168.9023451195666</v>
      </c>
      <c r="AB256" s="53"/>
      <c r="AC256" s="126" t="str">
        <f t="shared" si="430"/>
        <v/>
      </c>
      <c r="AD256" s="41" t="str">
        <f t="shared" si="430"/>
        <v/>
      </c>
      <c r="AE256" s="41" t="str">
        <f t="shared" si="430"/>
        <v/>
      </c>
      <c r="AF256" s="41">
        <f t="shared" si="430"/>
        <v>782.76370471997393</v>
      </c>
      <c r="AG256" s="41" t="str">
        <f t="shared" si="655"/>
        <v/>
      </c>
      <c r="AH256" s="41" t="str">
        <f t="shared" si="655"/>
        <v/>
      </c>
      <c r="AI256" s="41">
        <f t="shared" si="655"/>
        <v>-738.69397020023405</v>
      </c>
      <c r="AJ256" s="112" t="str">
        <f t="shared" si="655"/>
        <v/>
      </c>
      <c r="AK256" s="126" t="str">
        <f t="shared" si="431"/>
        <v/>
      </c>
      <c r="AL256" s="41" t="str">
        <f t="shared" si="431"/>
        <v/>
      </c>
      <c r="AM256" s="41">
        <f t="shared" si="431"/>
        <v>-45.873647172683221</v>
      </c>
      <c r="AN256" s="41" t="str">
        <f t="shared" si="431"/>
        <v/>
      </c>
      <c r="AO256" s="41" t="str">
        <f t="shared" si="656"/>
        <v/>
      </c>
      <c r="AP256" s="41" t="str">
        <f t="shared" si="656"/>
        <v/>
      </c>
      <c r="AQ256" s="41">
        <f t="shared" si="656"/>
        <v>-507.75386252438392</v>
      </c>
      <c r="AR256" s="112" t="str">
        <f t="shared" si="656"/>
        <v/>
      </c>
      <c r="AS256" s="123" t="str">
        <f t="shared" si="432"/>
        <v/>
      </c>
      <c r="AT256" s="41" t="str">
        <f t="shared" si="432"/>
        <v/>
      </c>
      <c r="AU256" s="41" t="str">
        <f t="shared" si="432"/>
        <v/>
      </c>
      <c r="AV256" s="41" t="str">
        <f t="shared" si="432"/>
        <v/>
      </c>
      <c r="AW256" s="41">
        <f t="shared" si="432"/>
        <v>418.00569924738647</v>
      </c>
      <c r="AX256" s="41">
        <f t="shared" si="432"/>
        <v>413.27570435413026</v>
      </c>
      <c r="AY256" s="41" t="str">
        <f t="shared" si="657"/>
        <v/>
      </c>
      <c r="AZ256" s="41" t="str">
        <f t="shared" si="657"/>
        <v/>
      </c>
      <c r="BA256" s="53"/>
      <c r="BB256" s="147" cm="1">
        <f t="array" ref="BB256:BG256">IFERROR(_xlfn._xlws.SORT(_xlfn.UNIQUE(_xlfn._xlws.FILTER($AC256:$AZ256,ISNUMBER($AC256:$AZ256)),TRUE),,,TRUE),"")</f>
        <v>-738.69397020023405</v>
      </c>
      <c r="BC256" s="51">
        <v>-507.75386252438392</v>
      </c>
      <c r="BD256" s="51">
        <v>-45.873647172683221</v>
      </c>
      <c r="BE256" s="51">
        <v>413.27570435413026</v>
      </c>
      <c r="BF256" s="51">
        <v>418.00569924738647</v>
      </c>
      <c r="BG256" s="51">
        <v>782.76370471997393</v>
      </c>
      <c r="BH256" s="51"/>
      <c r="BI256" s="51"/>
      <c r="BJ256" s="51">
        <f t="shared" si="433"/>
        <v>-220.54451236842431</v>
      </c>
      <c r="BK256" s="51">
        <f t="shared" si="433"/>
        <v>-220.54451236842431</v>
      </c>
      <c r="BL256" s="51">
        <f t="shared" si="433"/>
        <v>-220.54451236842431</v>
      </c>
      <c r="BM256" s="51">
        <f t="shared" si="433"/>
        <v>-220.54451236842431</v>
      </c>
      <c r="BN256" s="51">
        <f t="shared" si="658"/>
        <v>-220.54451236842431</v>
      </c>
      <c r="BO256" s="51">
        <f t="shared" si="658"/>
        <v>-220.54451236842431</v>
      </c>
      <c r="BP256" s="51" t="str">
        <f t="shared" si="658"/>
        <v/>
      </c>
      <c r="BQ256" s="148" t="str">
        <f t="shared" si="658"/>
        <v/>
      </c>
      <c r="BR256" s="170">
        <f t="shared" si="406"/>
        <v>6</v>
      </c>
      <c r="BS256" s="172">
        <f t="shared" si="407"/>
        <v>230.94010767585013</v>
      </c>
      <c r="BT256" s="172" t="str">
        <f t="shared" si="407"/>
        <v>hole</v>
      </c>
      <c r="BU256" s="172">
        <f t="shared" si="407"/>
        <v>459.14935152681346</v>
      </c>
      <c r="BV256" s="172" t="str">
        <f t="shared" si="407"/>
        <v>hole</v>
      </c>
      <c r="BW256" s="172">
        <f t="shared" si="689"/>
        <v>364.75800547258746</v>
      </c>
      <c r="BX256" s="172">
        <f t="shared" si="689"/>
        <v>0</v>
      </c>
      <c r="BY256" s="173">
        <f t="shared" si="689"/>
        <v>0</v>
      </c>
      <c r="BZ256" s="123" cm="1">
        <f t="array" ref="BZ256">IF(ISEVEN(BR256),SUM(BS256:BY256),SUM(ABS(BS256:BY256)))</f>
        <v>1054.8474646752511</v>
      </c>
      <c r="CA256" s="112">
        <f t="shared" si="408"/>
        <v>23534.916338931678</v>
      </c>
      <c r="CB256" s="126">
        <f t="shared" si="409"/>
        <v>-623.22391636230896</v>
      </c>
      <c r="CC256" s="41">
        <f t="shared" si="409"/>
        <v>0</v>
      </c>
      <c r="CD256" s="41">
        <f t="shared" si="409"/>
        <v>183.70102859072352</v>
      </c>
      <c r="CE256" s="41">
        <f t="shared" si="409"/>
        <v>0</v>
      </c>
      <c r="CF256" s="41">
        <f t="shared" si="690"/>
        <v>600.3847019836802</v>
      </c>
      <c r="CG256" s="41">
        <f t="shared" si="690"/>
        <v>0</v>
      </c>
      <c r="CH256" s="112">
        <f t="shared" si="690"/>
        <v>0</v>
      </c>
      <c r="CI256" s="196">
        <f t="shared" si="410"/>
        <v>151.12510723269494</v>
      </c>
      <c r="CJ256" s="2">
        <f t="shared" si="411"/>
        <v>-220.54451236842431</v>
      </c>
      <c r="CK256" s="200">
        <f t="shared" ref="CK256" si="706">(CI256-xc)*COS(RADIANS(p)) + (CJ256-yc)*SIN(RADIANS(p))</f>
        <v>20.605925828949111</v>
      </c>
      <c r="CL256" s="201">
        <f t="shared" ref="CL256:CL273" si="707">-(CI256-xc)*SIN(RADIANS(p)) +(CJ256-yc)*COS(RADIANS(p))</f>
        <v>-266.55970399265425</v>
      </c>
      <c r="CN256" s="126">
        <f t="shared" ref="CN256:CN273" si="708">+C256-yc</f>
        <v>-220.54451236842431</v>
      </c>
      <c r="CO256" s="50">
        <f t="shared" si="415"/>
        <v>1.7601485987807607E-3</v>
      </c>
      <c r="CP256" s="40">
        <f t="shared" si="416"/>
        <v>25.133254571498941</v>
      </c>
      <c r="CQ256" s="41">
        <f t="shared" si="417"/>
        <v>591509.04366529977</v>
      </c>
      <c r="CR256" s="41">
        <f t="shared" ref="CR256:CR304" si="709">+CQ256*COS(RADIANS(p))</f>
        <v>512261.85838238843</v>
      </c>
      <c r="CS256" s="41">
        <f t="shared" ref="CS256:CS304" si="710">+CQ256*SIN(RADIANS(p))</f>
        <v>295754.52183264983</v>
      </c>
      <c r="CT256" s="41">
        <f t="shared" si="420"/>
        <v>-136548369.33713642</v>
      </c>
      <c r="CU256" s="112">
        <f t="shared" si="421"/>
        <v>6094295.7404598929</v>
      </c>
    </row>
    <row r="257" spans="2:110" x14ac:dyDescent="0.25">
      <c r="B257" s="129">
        <v>47</v>
      </c>
      <c r="C257" s="114">
        <f>+$D$77-(B257-0.5)*$G$203</f>
        <v>-242.85571576708548</v>
      </c>
      <c r="D257" s="41">
        <f t="shared" si="427"/>
        <v>-1620.6384386170982</v>
      </c>
      <c r="E257" s="41">
        <f t="shared" si="427"/>
        <v>4048.2082988554725</v>
      </c>
      <c r="F257" s="41">
        <f t="shared" si="427"/>
        <v>1006.2382166568045</v>
      </c>
      <c r="G257" s="41">
        <f t="shared" si="427"/>
        <v>776.78543578713618</v>
      </c>
      <c r="H257" s="41">
        <f t="shared" si="652"/>
        <v>779.3615613829021</v>
      </c>
      <c r="I257" s="41">
        <f t="shared" si="652"/>
        <v>-2235.5085585529368</v>
      </c>
      <c r="J257" s="41">
        <f t="shared" si="652"/>
        <v>-725.81259091207255</v>
      </c>
      <c r="K257" s="121">
        <f t="shared" si="652"/>
        <v>-906.93142162128186</v>
      </c>
      <c r="L257" s="126">
        <f t="shared" si="428"/>
        <v>-1220.6384386170985</v>
      </c>
      <c r="M257" s="41">
        <f t="shared" si="428"/>
        <v>1316.1574912865988</v>
      </c>
      <c r="N257" s="41">
        <f t="shared" si="428"/>
        <v>-32.992267884521702</v>
      </c>
      <c r="O257" s="41">
        <f t="shared" si="428"/>
        <v>44.734628218258727</v>
      </c>
      <c r="P257" s="41">
        <f t="shared" si="653"/>
        <v>379.36156138290187</v>
      </c>
      <c r="Q257" s="41">
        <f t="shared" si="653"/>
        <v>-1415.8933162822755</v>
      </c>
      <c r="R257" s="41">
        <f t="shared" si="653"/>
        <v>-494.87248323622237</v>
      </c>
      <c r="S257" s="112">
        <f t="shared" si="653"/>
        <v>-687.31617935061865</v>
      </c>
      <c r="T257" s="123">
        <f t="shared" si="429"/>
        <v>-1220.6384386170982</v>
      </c>
      <c r="U257" s="41">
        <f t="shared" si="429"/>
        <v>3228.5930565848116</v>
      </c>
      <c r="V257" s="41">
        <f t="shared" si="429"/>
        <v>775.29810898095457</v>
      </c>
      <c r="W257" s="41">
        <f t="shared" si="429"/>
        <v>557.17019351647286</v>
      </c>
      <c r="X257" s="41">
        <f t="shared" si="654"/>
        <v>379.36156138290187</v>
      </c>
      <c r="Y257" s="41">
        <f t="shared" si="654"/>
        <v>496.54224901593699</v>
      </c>
      <c r="Z257" s="41">
        <f t="shared" si="654"/>
        <v>313.41789362925385</v>
      </c>
      <c r="AA257" s="41">
        <f t="shared" si="654"/>
        <v>-174.88061405240438</v>
      </c>
      <c r="AB257" s="53"/>
      <c r="AC257" s="126" t="str">
        <f t="shared" si="430"/>
        <v/>
      </c>
      <c r="AD257" s="41" t="str">
        <f t="shared" si="430"/>
        <v/>
      </c>
      <c r="AE257" s="41" t="str">
        <f t="shared" si="430"/>
        <v/>
      </c>
      <c r="AF257" s="41">
        <f t="shared" si="430"/>
        <v>776.78543578713618</v>
      </c>
      <c r="AG257" s="41" t="str">
        <f t="shared" si="655"/>
        <v/>
      </c>
      <c r="AH257" s="41" t="str">
        <f t="shared" si="655"/>
        <v/>
      </c>
      <c r="AI257" s="41">
        <f t="shared" si="655"/>
        <v>-725.81259091207255</v>
      </c>
      <c r="AJ257" s="112" t="str">
        <f t="shared" si="655"/>
        <v/>
      </c>
      <c r="AK257" s="126" t="str">
        <f t="shared" si="431"/>
        <v/>
      </c>
      <c r="AL257" s="41" t="str">
        <f t="shared" si="431"/>
        <v/>
      </c>
      <c r="AM257" s="41">
        <f t="shared" si="431"/>
        <v>-32.992267884521702</v>
      </c>
      <c r="AN257" s="41" t="str">
        <f t="shared" si="431"/>
        <v/>
      </c>
      <c r="AO257" s="41" t="str">
        <f t="shared" si="656"/>
        <v/>
      </c>
      <c r="AP257" s="41" t="str">
        <f t="shared" si="656"/>
        <v/>
      </c>
      <c r="AQ257" s="41">
        <f t="shared" si="656"/>
        <v>-494.87248323622237</v>
      </c>
      <c r="AR257" s="112" t="str">
        <f t="shared" si="656"/>
        <v/>
      </c>
      <c r="AS257" s="123" t="str">
        <f t="shared" si="432"/>
        <v/>
      </c>
      <c r="AT257" s="41" t="str">
        <f t="shared" si="432"/>
        <v/>
      </c>
      <c r="AU257" s="41" t="str">
        <f t="shared" si="432"/>
        <v/>
      </c>
      <c r="AV257" s="41" t="str">
        <f t="shared" si="432"/>
        <v/>
      </c>
      <c r="AW257" s="41" t="str">
        <f t="shared" si="432"/>
        <v/>
      </c>
      <c r="AX257" s="41" t="str">
        <f t="shared" si="432"/>
        <v/>
      </c>
      <c r="AY257" s="41" t="str">
        <f t="shared" si="657"/>
        <v/>
      </c>
      <c r="AZ257" s="41" t="str">
        <f t="shared" si="657"/>
        <v/>
      </c>
      <c r="BA257" s="53"/>
      <c r="BB257" s="147" cm="1">
        <f t="array" ref="BB257:BE257">IFERROR(_xlfn._xlws.SORT(_xlfn.UNIQUE(_xlfn._xlws.FILTER($AC257:$AZ257,ISNUMBER($AC257:$AZ257)),TRUE),,,TRUE),"")</f>
        <v>-725.81259091207255</v>
      </c>
      <c r="BC257" s="51">
        <v>-494.87248323622237</v>
      </c>
      <c r="BD257" s="51">
        <v>-32.992267884521702</v>
      </c>
      <c r="BE257" s="51">
        <v>776.78543578713618</v>
      </c>
      <c r="BF257" s="51"/>
      <c r="BG257" s="51"/>
      <c r="BH257" s="51"/>
      <c r="BI257" s="51"/>
      <c r="BJ257" s="51">
        <f t="shared" si="433"/>
        <v>-242.85571576708548</v>
      </c>
      <c r="BK257" s="51">
        <f t="shared" si="433"/>
        <v>-242.85571576708548</v>
      </c>
      <c r="BL257" s="51">
        <f t="shared" si="433"/>
        <v>-242.85571576708548</v>
      </c>
      <c r="BM257" s="51">
        <f t="shared" si="433"/>
        <v>-242.85571576708548</v>
      </c>
      <c r="BN257" s="51" t="str">
        <f t="shared" si="658"/>
        <v/>
      </c>
      <c r="BO257" s="51" t="str">
        <f t="shared" si="658"/>
        <v/>
      </c>
      <c r="BP257" s="51" t="str">
        <f t="shared" si="658"/>
        <v/>
      </c>
      <c r="BQ257" s="148" t="str">
        <f t="shared" si="658"/>
        <v/>
      </c>
      <c r="BR257" s="170">
        <f t="shared" si="406"/>
        <v>4</v>
      </c>
      <c r="BS257" s="172">
        <f t="shared" si="407"/>
        <v>230.94010767585019</v>
      </c>
      <c r="BT257" s="172" t="str">
        <f t="shared" si="407"/>
        <v>hole</v>
      </c>
      <c r="BU257" s="172">
        <f t="shared" si="407"/>
        <v>809.77770367165783</v>
      </c>
      <c r="BV257" s="172">
        <f t="shared" si="407"/>
        <v>0</v>
      </c>
      <c r="BW257" s="172">
        <f t="shared" si="689"/>
        <v>0</v>
      </c>
      <c r="BX257" s="172">
        <f t="shared" si="689"/>
        <v>0</v>
      </c>
      <c r="BY257" s="173">
        <f t="shared" si="689"/>
        <v>0</v>
      </c>
      <c r="BZ257" s="123" cm="1">
        <f t="array" ref="BZ257">IF(ISEVEN(BR257),SUM(BS257:BY257),SUM(ABS(BS257:BY257)))</f>
        <v>1040.7178113475079</v>
      </c>
      <c r="CA257" s="112">
        <f t="shared" si="408"/>
        <v>23219.66676958383</v>
      </c>
      <c r="CB257" s="126">
        <f t="shared" si="409"/>
        <v>-610.34253707414746</v>
      </c>
      <c r="CC257" s="41">
        <f t="shared" si="409"/>
        <v>0</v>
      </c>
      <c r="CD257" s="41">
        <f t="shared" si="409"/>
        <v>371.89658395130721</v>
      </c>
      <c r="CE257" s="41">
        <f t="shared" si="409"/>
        <v>0</v>
      </c>
      <c r="CF257" s="41">
        <f t="shared" si="690"/>
        <v>0</v>
      </c>
      <c r="CG257" s="41">
        <f t="shared" si="690"/>
        <v>0</v>
      </c>
      <c r="CH257" s="112">
        <f t="shared" si="690"/>
        <v>0</v>
      </c>
      <c r="CI257" s="196">
        <f t="shared" si="410"/>
        <v>153.93316879716139</v>
      </c>
      <c r="CJ257" s="2">
        <f t="shared" si="411"/>
        <v>-242.85571576708548</v>
      </c>
      <c r="CK257" s="200">
        <f t="shared" ref="CK257" si="711">(CI257-xc)*COS(RADIANS(p)) + (CJ257-yc)*SIN(RADIANS(p))</f>
        <v>11.88217677983711</v>
      </c>
      <c r="CL257" s="201">
        <f t="shared" ref="CL257:CL274" si="712">-(CI257-xc)*SIN(RADIANS(p)) +(CJ257-yc)*COS(RADIANS(p))</f>
        <v>-287.28580370712979</v>
      </c>
      <c r="CN257" s="126">
        <f t="shared" ref="CN257:CN274" si="713">+C257-yc</f>
        <v>-242.85571576708548</v>
      </c>
      <c r="CO257" s="50">
        <f t="shared" si="415"/>
        <v>1.6941485987807608E-3</v>
      </c>
      <c r="CP257" s="40">
        <f t="shared" si="416"/>
        <v>24.903650117372951</v>
      </c>
      <c r="CQ257" s="41">
        <f t="shared" si="417"/>
        <v>578254.45707170712</v>
      </c>
      <c r="CR257" s="41">
        <f t="shared" ref="CR257:CR305" si="714">+CQ257*COS(RADIANS(p))</f>
        <v>500783.04967567656</v>
      </c>
      <c r="CS257" s="41">
        <f t="shared" ref="CS257:CS305" si="715">+CQ257*SIN(RADIANS(p))</f>
        <v>289127.2285358535</v>
      </c>
      <c r="CT257" s="41">
        <f t="shared" si="420"/>
        <v>-143867860.90898424</v>
      </c>
      <c r="CU257" s="112">
        <f t="shared" si="421"/>
        <v>3435460.8413273757</v>
      </c>
    </row>
    <row r="258" spans="2:110" x14ac:dyDescent="0.25">
      <c r="B258" s="129">
        <v>48</v>
      </c>
      <c r="C258" s="114">
        <f>+$D$77-(B258-0.5)*$G$203</f>
        <v>-265.16691916574678</v>
      </c>
      <c r="D258" s="41">
        <f t="shared" si="427"/>
        <v>-1659.2825764815832</v>
      </c>
      <c r="E258" s="41">
        <f t="shared" si="427"/>
        <v>4131.4748435172796</v>
      </c>
      <c r="F258" s="41">
        <f t="shared" si="427"/>
        <v>1019.119595944966</v>
      </c>
      <c r="G258" s="41">
        <f t="shared" si="427"/>
        <v>770.80716685429843</v>
      </c>
      <c r="H258" s="41">
        <f t="shared" si="652"/>
        <v>740.71742351841726</v>
      </c>
      <c r="I258" s="41">
        <f t="shared" si="652"/>
        <v>-2152.2420138911293</v>
      </c>
      <c r="J258" s="41">
        <f t="shared" si="652"/>
        <v>-712.93121162391094</v>
      </c>
      <c r="K258" s="121">
        <f t="shared" si="652"/>
        <v>-912.90969055411961</v>
      </c>
      <c r="L258" s="126">
        <f t="shared" si="428"/>
        <v>-1259.2825764815832</v>
      </c>
      <c r="M258" s="41">
        <f t="shared" si="428"/>
        <v>1399.4240359484063</v>
      </c>
      <c r="N258" s="41">
        <f t="shared" si="428"/>
        <v>-20.110888596360134</v>
      </c>
      <c r="O258" s="41">
        <f t="shared" si="428"/>
        <v>38.75635928542092</v>
      </c>
      <c r="P258" s="41">
        <f t="shared" si="653"/>
        <v>340.71742351841715</v>
      </c>
      <c r="Q258" s="41">
        <f t="shared" si="653"/>
        <v>-1332.6267716204682</v>
      </c>
      <c r="R258" s="41">
        <f t="shared" si="653"/>
        <v>-481.99110394806081</v>
      </c>
      <c r="S258" s="112">
        <f t="shared" si="653"/>
        <v>-693.2944482834564</v>
      </c>
      <c r="T258" s="123">
        <f t="shared" si="429"/>
        <v>-1259.282576481583</v>
      </c>
      <c r="U258" s="41">
        <f t="shared" si="429"/>
        <v>3311.8596012466191</v>
      </c>
      <c r="V258" s="41">
        <f t="shared" si="429"/>
        <v>788.17948826911595</v>
      </c>
      <c r="W258" s="41">
        <f t="shared" si="429"/>
        <v>551.19192458363511</v>
      </c>
      <c r="X258" s="41">
        <f t="shared" si="654"/>
        <v>340.71742351841715</v>
      </c>
      <c r="Y258" s="41">
        <f t="shared" si="654"/>
        <v>579.80879367774435</v>
      </c>
      <c r="Z258" s="41">
        <f t="shared" si="654"/>
        <v>326.29927291741541</v>
      </c>
      <c r="AA258" s="41">
        <f t="shared" si="654"/>
        <v>-180.85888298524219</v>
      </c>
      <c r="AB258" s="53"/>
      <c r="AC258" s="126" t="str">
        <f t="shared" si="430"/>
        <v/>
      </c>
      <c r="AD258" s="41" t="str">
        <f t="shared" si="430"/>
        <v/>
      </c>
      <c r="AE258" s="41" t="str">
        <f t="shared" si="430"/>
        <v/>
      </c>
      <c r="AF258" s="41" t="str">
        <f t="shared" si="430"/>
        <v/>
      </c>
      <c r="AG258" s="41">
        <f t="shared" si="655"/>
        <v>740.71742351841726</v>
      </c>
      <c r="AH258" s="41" t="str">
        <f t="shared" si="655"/>
        <v/>
      </c>
      <c r="AI258" s="41">
        <f t="shared" si="655"/>
        <v>-712.93121162391094</v>
      </c>
      <c r="AJ258" s="112" t="str">
        <f t="shared" si="655"/>
        <v/>
      </c>
      <c r="AK258" s="126" t="str">
        <f t="shared" si="431"/>
        <v/>
      </c>
      <c r="AL258" s="41" t="str">
        <f t="shared" si="431"/>
        <v/>
      </c>
      <c r="AM258" s="41">
        <f t="shared" si="431"/>
        <v>-20.110888596360134</v>
      </c>
      <c r="AN258" s="41" t="str">
        <f t="shared" si="431"/>
        <v/>
      </c>
      <c r="AO258" s="41" t="str">
        <f t="shared" si="656"/>
        <v/>
      </c>
      <c r="AP258" s="41" t="str">
        <f t="shared" si="656"/>
        <v/>
      </c>
      <c r="AQ258" s="41">
        <f t="shared" si="656"/>
        <v>-481.99110394806081</v>
      </c>
      <c r="AR258" s="112" t="str">
        <f t="shared" si="656"/>
        <v/>
      </c>
      <c r="AS258" s="123" t="str">
        <f t="shared" si="432"/>
        <v/>
      </c>
      <c r="AT258" s="41" t="str">
        <f t="shared" si="432"/>
        <v/>
      </c>
      <c r="AU258" s="41" t="str">
        <f t="shared" si="432"/>
        <v/>
      </c>
      <c r="AV258" s="41" t="str">
        <f t="shared" si="432"/>
        <v/>
      </c>
      <c r="AW258" s="41" t="str">
        <f t="shared" si="432"/>
        <v/>
      </c>
      <c r="AX258" s="41" t="str">
        <f t="shared" si="432"/>
        <v/>
      </c>
      <c r="AY258" s="41" t="str">
        <f t="shared" si="657"/>
        <v/>
      </c>
      <c r="AZ258" s="41" t="str">
        <f t="shared" si="657"/>
        <v/>
      </c>
      <c r="BA258" s="53"/>
      <c r="BB258" s="147" cm="1">
        <f t="array" ref="BB258:BE258">IFERROR(_xlfn._xlws.SORT(_xlfn.UNIQUE(_xlfn._xlws.FILTER($AC258:$AZ258,ISNUMBER($AC258:$AZ258)),TRUE),,,TRUE),"")</f>
        <v>-712.93121162391094</v>
      </c>
      <c r="BC258" s="51">
        <v>-481.99110394806081</v>
      </c>
      <c r="BD258" s="51">
        <v>-20.110888596360134</v>
      </c>
      <c r="BE258" s="51">
        <v>740.71742351841726</v>
      </c>
      <c r="BF258" s="51"/>
      <c r="BG258" s="51"/>
      <c r="BH258" s="51"/>
      <c r="BI258" s="51"/>
      <c r="BJ258" s="51">
        <f t="shared" si="433"/>
        <v>-265.16691916574678</v>
      </c>
      <c r="BK258" s="51">
        <f t="shared" si="433"/>
        <v>-265.16691916574678</v>
      </c>
      <c r="BL258" s="51">
        <f t="shared" si="433"/>
        <v>-265.16691916574678</v>
      </c>
      <c r="BM258" s="51">
        <f t="shared" si="433"/>
        <v>-265.16691916574678</v>
      </c>
      <c r="BN258" s="51" t="str">
        <f t="shared" si="658"/>
        <v/>
      </c>
      <c r="BO258" s="51" t="str">
        <f t="shared" si="658"/>
        <v/>
      </c>
      <c r="BP258" s="51" t="str">
        <f t="shared" si="658"/>
        <v/>
      </c>
      <c r="BQ258" s="148" t="str">
        <f t="shared" si="658"/>
        <v/>
      </c>
      <c r="BR258" s="170">
        <f t="shared" si="406"/>
        <v>4</v>
      </c>
      <c r="BS258" s="172">
        <f t="shared" si="407"/>
        <v>230.94010767585013</v>
      </c>
      <c r="BT258" s="172" t="str">
        <f t="shared" si="407"/>
        <v>hole</v>
      </c>
      <c r="BU258" s="172">
        <f t="shared" si="407"/>
        <v>760.82831211477742</v>
      </c>
      <c r="BV258" s="172">
        <f t="shared" si="407"/>
        <v>0</v>
      </c>
      <c r="BW258" s="172">
        <f t="shared" si="689"/>
        <v>0</v>
      </c>
      <c r="BX258" s="172">
        <f t="shared" si="689"/>
        <v>0</v>
      </c>
      <c r="BY258" s="173">
        <f t="shared" si="689"/>
        <v>0</v>
      </c>
      <c r="BZ258" s="123" cm="1">
        <f t="array" ref="BZ258">IF(ISEVEN(BR258),SUM(BS258:BY258),SUM(ABS(BS258:BY258)))</f>
        <v>991.7684197906276</v>
      </c>
      <c r="CA258" s="112">
        <f t="shared" si="408"/>
        <v>22127.546938317562</v>
      </c>
      <c r="CB258" s="126">
        <f t="shared" si="409"/>
        <v>-597.46115778598585</v>
      </c>
      <c r="CC258" s="41">
        <f t="shared" si="409"/>
        <v>0</v>
      </c>
      <c r="CD258" s="41">
        <f t="shared" si="409"/>
        <v>360.30326746102855</v>
      </c>
      <c r="CE258" s="41">
        <f t="shared" si="409"/>
        <v>0</v>
      </c>
      <c r="CF258" s="41">
        <f t="shared" si="690"/>
        <v>0</v>
      </c>
      <c r="CG258" s="41">
        <f t="shared" si="690"/>
        <v>0</v>
      </c>
      <c r="CH258" s="112">
        <f t="shared" si="690"/>
        <v>0</v>
      </c>
      <c r="CI258" s="196">
        <f t="shared" si="410"/>
        <v>137.28122412823231</v>
      </c>
      <c r="CJ258" s="2">
        <f t="shared" si="411"/>
        <v>-265.16691916574678</v>
      </c>
      <c r="CK258" s="200">
        <f t="shared" ref="CK258" si="716">(CI258-xc)*COS(RADIANS(p)) + (CJ258-yc)*SIN(RADIANS(p))</f>
        <v>-13.69443202519895</v>
      </c>
      <c r="CL258" s="201">
        <f t="shared" ref="CL258:CL275" si="717">-(CI258-xc)*SIN(RADIANS(p)) +(CJ258-yc)*COS(RADIANS(p))</f>
        <v>-298.28190030490759</v>
      </c>
      <c r="CN258" s="126">
        <f t="shared" ref="CN258:CN275" si="718">+C258-yc</f>
        <v>-265.16691916574678</v>
      </c>
      <c r="CO258" s="50">
        <f t="shared" si="415"/>
        <v>1.6281485987807607E-3</v>
      </c>
      <c r="CP258" s="40">
        <f t="shared" si="416"/>
        <v>24.618506663246961</v>
      </c>
      <c r="CQ258" s="41">
        <f t="shared" si="417"/>
        <v>544747.16174228082</v>
      </c>
      <c r="CR258" s="41">
        <f t="shared" ref="CR258:CR306" si="719">+CQ258*COS(RADIANS(p))</f>
        <v>471764.88070828567</v>
      </c>
      <c r="CS258" s="41">
        <f t="shared" ref="CS258:CS306" si="720">+CQ258*SIN(RADIANS(p))</f>
        <v>272373.58087114035</v>
      </c>
      <c r="CT258" s="41">
        <f t="shared" si="420"/>
        <v>-140718925.11478549</v>
      </c>
      <c r="CU258" s="112">
        <f t="shared" si="421"/>
        <v>-3730001.4886998604</v>
      </c>
    </row>
    <row r="259" spans="2:110" x14ac:dyDescent="0.25">
      <c r="B259" s="129">
        <v>49</v>
      </c>
      <c r="C259" s="114">
        <f>+$D$77-(B259-0.5)*$G$203</f>
        <v>-287.47812256440807</v>
      </c>
      <c r="D259" s="41">
        <f t="shared" si="427"/>
        <v>-1697.9267143460681</v>
      </c>
      <c r="E259" s="41">
        <f t="shared" si="427"/>
        <v>4214.7413881790862</v>
      </c>
      <c r="F259" s="41">
        <f t="shared" si="427"/>
        <v>1032.0009752331277</v>
      </c>
      <c r="G259" s="41">
        <f t="shared" si="427"/>
        <v>764.82889792146057</v>
      </c>
      <c r="H259" s="41">
        <f t="shared" si="652"/>
        <v>702.07328565393243</v>
      </c>
      <c r="I259" s="41">
        <f t="shared" si="652"/>
        <v>-2068.9754692293227</v>
      </c>
      <c r="J259" s="41">
        <f t="shared" si="652"/>
        <v>-700.04983233574933</v>
      </c>
      <c r="K259" s="121">
        <f t="shared" si="652"/>
        <v>-918.88795948695747</v>
      </c>
      <c r="L259" s="126">
        <f t="shared" si="428"/>
        <v>-1297.9267143460681</v>
      </c>
      <c r="M259" s="41">
        <f t="shared" si="428"/>
        <v>1482.6905806102136</v>
      </c>
      <c r="N259" s="41">
        <f t="shared" si="428"/>
        <v>-7.2295093081985327</v>
      </c>
      <c r="O259" s="41">
        <f t="shared" si="428"/>
        <v>32.778090352583106</v>
      </c>
      <c r="P259" s="41">
        <f t="shared" si="653"/>
        <v>302.07328565393232</v>
      </c>
      <c r="Q259" s="41">
        <f t="shared" si="653"/>
        <v>-1249.3602269586609</v>
      </c>
      <c r="R259" s="41">
        <f t="shared" si="653"/>
        <v>-469.1097246598992</v>
      </c>
      <c r="S259" s="112">
        <f t="shared" si="653"/>
        <v>-699.27271721629427</v>
      </c>
      <c r="T259" s="123">
        <f t="shared" si="429"/>
        <v>-1297.9267143460677</v>
      </c>
      <c r="U259" s="41">
        <f t="shared" si="429"/>
        <v>3395.1261459084262</v>
      </c>
      <c r="V259" s="41">
        <f t="shared" si="429"/>
        <v>801.06086755727767</v>
      </c>
      <c r="W259" s="41">
        <f t="shared" si="429"/>
        <v>545.21365565079714</v>
      </c>
      <c r="X259" s="41">
        <f t="shared" si="654"/>
        <v>302.07328565393232</v>
      </c>
      <c r="Y259" s="41">
        <f t="shared" si="654"/>
        <v>663.07533833955165</v>
      </c>
      <c r="Z259" s="41">
        <f t="shared" si="654"/>
        <v>339.18065220557696</v>
      </c>
      <c r="AA259" s="41">
        <f t="shared" si="654"/>
        <v>-186.83715191808</v>
      </c>
      <c r="AB259" s="53"/>
      <c r="AC259" s="126" t="str">
        <f t="shared" si="430"/>
        <v/>
      </c>
      <c r="AD259" s="41" t="str">
        <f t="shared" si="430"/>
        <v/>
      </c>
      <c r="AE259" s="41" t="str">
        <f t="shared" si="430"/>
        <v/>
      </c>
      <c r="AF259" s="41" t="str">
        <f t="shared" si="430"/>
        <v/>
      </c>
      <c r="AG259" s="41">
        <f t="shared" si="655"/>
        <v>702.07328565393243</v>
      </c>
      <c r="AH259" s="41" t="str">
        <f t="shared" si="655"/>
        <v/>
      </c>
      <c r="AI259" s="41">
        <f t="shared" si="655"/>
        <v>-700.04983233574933</v>
      </c>
      <c r="AJ259" s="112" t="str">
        <f t="shared" si="655"/>
        <v/>
      </c>
      <c r="AK259" s="126" t="str">
        <f t="shared" si="431"/>
        <v/>
      </c>
      <c r="AL259" s="41" t="str">
        <f t="shared" si="431"/>
        <v/>
      </c>
      <c r="AM259" s="41">
        <f t="shared" si="431"/>
        <v>-7.2295093081985327</v>
      </c>
      <c r="AN259" s="41" t="str">
        <f t="shared" si="431"/>
        <v/>
      </c>
      <c r="AO259" s="41" t="str">
        <f t="shared" si="656"/>
        <v/>
      </c>
      <c r="AP259" s="41" t="str">
        <f t="shared" si="656"/>
        <v/>
      </c>
      <c r="AQ259" s="41">
        <f t="shared" si="656"/>
        <v>-469.1097246598992</v>
      </c>
      <c r="AR259" s="112" t="str">
        <f t="shared" si="656"/>
        <v/>
      </c>
      <c r="AS259" s="123" t="str">
        <f t="shared" si="432"/>
        <v/>
      </c>
      <c r="AT259" s="41" t="str">
        <f t="shared" si="432"/>
        <v/>
      </c>
      <c r="AU259" s="41" t="str">
        <f t="shared" si="432"/>
        <v/>
      </c>
      <c r="AV259" s="41" t="str">
        <f t="shared" si="432"/>
        <v/>
      </c>
      <c r="AW259" s="41" t="str">
        <f t="shared" si="432"/>
        <v/>
      </c>
      <c r="AX259" s="41" t="str">
        <f t="shared" si="432"/>
        <v/>
      </c>
      <c r="AY259" s="41" t="str">
        <f t="shared" si="657"/>
        <v/>
      </c>
      <c r="AZ259" s="41" t="str">
        <f t="shared" si="657"/>
        <v/>
      </c>
      <c r="BA259" s="53"/>
      <c r="BB259" s="147" cm="1">
        <f t="array" ref="BB259:BE259">IFERROR(_xlfn._xlws.SORT(_xlfn.UNIQUE(_xlfn._xlws.FILTER($AC259:$AZ259,ISNUMBER($AC259:$AZ259)),TRUE),,,TRUE),"")</f>
        <v>-700.04983233574933</v>
      </c>
      <c r="BC259" s="51">
        <v>-469.1097246598992</v>
      </c>
      <c r="BD259" s="51">
        <v>-7.2295093081985327</v>
      </c>
      <c r="BE259" s="51">
        <v>702.07328565393243</v>
      </c>
      <c r="BF259" s="51"/>
      <c r="BG259" s="51"/>
      <c r="BH259" s="51"/>
      <c r="BI259" s="51"/>
      <c r="BJ259" s="51">
        <f t="shared" si="433"/>
        <v>-287.47812256440807</v>
      </c>
      <c r="BK259" s="51">
        <f t="shared" si="433"/>
        <v>-287.47812256440807</v>
      </c>
      <c r="BL259" s="51">
        <f t="shared" si="433"/>
        <v>-287.47812256440807</v>
      </c>
      <c r="BM259" s="51">
        <f t="shared" si="433"/>
        <v>-287.47812256440807</v>
      </c>
      <c r="BN259" s="51" t="str">
        <f t="shared" si="658"/>
        <v/>
      </c>
      <c r="BO259" s="51" t="str">
        <f t="shared" si="658"/>
        <v/>
      </c>
      <c r="BP259" s="51" t="str">
        <f t="shared" si="658"/>
        <v/>
      </c>
      <c r="BQ259" s="148" t="str">
        <f t="shared" si="658"/>
        <v/>
      </c>
      <c r="BR259" s="170">
        <f t="shared" si="406"/>
        <v>4</v>
      </c>
      <c r="BS259" s="172">
        <f t="shared" si="407"/>
        <v>230.94010767585013</v>
      </c>
      <c r="BT259" s="172" t="str">
        <f t="shared" si="407"/>
        <v>hole</v>
      </c>
      <c r="BU259" s="172">
        <f t="shared" si="407"/>
        <v>709.30279496213097</v>
      </c>
      <c r="BV259" s="172">
        <f t="shared" si="407"/>
        <v>0</v>
      </c>
      <c r="BW259" s="172">
        <f t="shared" si="689"/>
        <v>0</v>
      </c>
      <c r="BX259" s="172">
        <f t="shared" si="689"/>
        <v>0</v>
      </c>
      <c r="BY259" s="173">
        <f t="shared" si="689"/>
        <v>0</v>
      </c>
      <c r="BZ259" s="123" cm="1">
        <f t="array" ref="BZ259">IF(ISEVEN(BR259),SUM(BS259:BY259),SUM(ABS(BS259:BY259)))</f>
        <v>940.24290263798116</v>
      </c>
      <c r="CA259" s="112">
        <f t="shared" si="408"/>
        <v>20977.950644903656</v>
      </c>
      <c r="CB259" s="126">
        <f t="shared" si="409"/>
        <v>-584.57977849782424</v>
      </c>
      <c r="CC259" s="41">
        <f t="shared" si="409"/>
        <v>0</v>
      </c>
      <c r="CD259" s="41">
        <f t="shared" si="409"/>
        <v>347.42188817286694</v>
      </c>
      <c r="CE259" s="41">
        <f t="shared" si="409"/>
        <v>0</v>
      </c>
      <c r="CF259" s="41">
        <f t="shared" si="690"/>
        <v>0</v>
      </c>
      <c r="CG259" s="41">
        <f t="shared" si="690"/>
        <v>0</v>
      </c>
      <c r="CH259" s="112">
        <f t="shared" si="690"/>
        <v>0</v>
      </c>
      <c r="CI259" s="196">
        <f t="shared" si="410"/>
        <v>118.50597224186086</v>
      </c>
      <c r="CJ259" s="2">
        <f t="shared" si="411"/>
        <v>-287.47812256440807</v>
      </c>
      <c r="CK259" s="200">
        <f t="shared" ref="CK259" si="721">(CI259-xc)*COS(RADIANS(p)) + (CJ259-yc)*SIN(RADIANS(p))</f>
        <v>-41.10987882057897</v>
      </c>
      <c r="CL259" s="201">
        <f t="shared" ref="CL259:CL276" si="722">-(CI259-xc)*SIN(RADIANS(p)) +(CJ259-yc)*COS(RADIANS(p))</f>
        <v>-308.21634329396431</v>
      </c>
      <c r="CN259" s="126">
        <f t="shared" ref="CN259:CN276" si="723">+C259-yc</f>
        <v>-287.47812256440807</v>
      </c>
      <c r="CO259" s="50">
        <f t="shared" si="415"/>
        <v>1.5621485987807606E-3</v>
      </c>
      <c r="CP259" s="40">
        <f t="shared" si="416"/>
        <v>24.277824209120972</v>
      </c>
      <c r="CQ259" s="41">
        <f t="shared" si="417"/>
        <v>509298.99802458688</v>
      </c>
      <c r="CR259" s="41">
        <f t="shared" ref="CR259:CR307" si="724">+CQ259*COS(RADIANS(p))</f>
        <v>441065.87041125289</v>
      </c>
      <c r="CS259" s="41">
        <f t="shared" ref="CS259:CS307" si="725">+CQ259*SIN(RADIANS(p))</f>
        <v>254649.49901229341</v>
      </c>
      <c r="CT259" s="41">
        <f t="shared" si="420"/>
        <v>-135943709.7299259</v>
      </c>
      <c r="CU259" s="112">
        <f t="shared" si="421"/>
        <v>-10468610.046116527</v>
      </c>
    </row>
    <row r="260" spans="2:110" x14ac:dyDescent="0.25">
      <c r="B260" s="129">
        <v>50</v>
      </c>
      <c r="C260" s="114">
        <f>+$D$77-(B260-0.5)*$G$203</f>
        <v>-309.78932596306936</v>
      </c>
      <c r="D260" s="41">
        <f t="shared" si="427"/>
        <v>-1736.5708522105526</v>
      </c>
      <c r="E260" s="41">
        <f t="shared" si="427"/>
        <v>4298.0079328408938</v>
      </c>
      <c r="F260" s="41">
        <f t="shared" si="427"/>
        <v>1044.8823545212892</v>
      </c>
      <c r="G260" s="41">
        <f t="shared" si="427"/>
        <v>758.8506289886227</v>
      </c>
      <c r="H260" s="41">
        <f t="shared" si="652"/>
        <v>663.42914778944771</v>
      </c>
      <c r="I260" s="41">
        <f t="shared" si="652"/>
        <v>-1985.7089245675152</v>
      </c>
      <c r="J260" s="41">
        <f t="shared" si="652"/>
        <v>-687.16845304758783</v>
      </c>
      <c r="K260" s="121">
        <f t="shared" si="652"/>
        <v>-924.86622841979522</v>
      </c>
      <c r="L260" s="126">
        <f t="shared" si="428"/>
        <v>-1336.5708522105529</v>
      </c>
      <c r="M260" s="41">
        <f t="shared" si="428"/>
        <v>1565.9571252720207</v>
      </c>
      <c r="N260" s="41">
        <f t="shared" si="428"/>
        <v>5.6518699799630676</v>
      </c>
      <c r="O260" s="41">
        <f t="shared" si="428"/>
        <v>26.799821419745289</v>
      </c>
      <c r="P260" s="41">
        <f t="shared" si="653"/>
        <v>263.4291477894476</v>
      </c>
      <c r="Q260" s="41">
        <f t="shared" si="653"/>
        <v>-1166.0936822968536</v>
      </c>
      <c r="R260" s="41">
        <f t="shared" si="653"/>
        <v>-456.22834537173759</v>
      </c>
      <c r="S260" s="112">
        <f t="shared" si="653"/>
        <v>-705.25098614913213</v>
      </c>
      <c r="T260" s="123">
        <f t="shared" si="429"/>
        <v>-1336.5708522105526</v>
      </c>
      <c r="U260" s="41">
        <f t="shared" si="429"/>
        <v>3478.3926905702333</v>
      </c>
      <c r="V260" s="41">
        <f t="shared" si="429"/>
        <v>813.94224684543929</v>
      </c>
      <c r="W260" s="41">
        <f t="shared" si="429"/>
        <v>539.23538671795939</v>
      </c>
      <c r="X260" s="41">
        <f t="shared" si="654"/>
        <v>263.42914778944754</v>
      </c>
      <c r="Y260" s="41">
        <f t="shared" si="654"/>
        <v>746.34188300135872</v>
      </c>
      <c r="Z260" s="41">
        <f t="shared" si="654"/>
        <v>352.06203149373857</v>
      </c>
      <c r="AA260" s="41">
        <f t="shared" si="654"/>
        <v>-192.81542085091783</v>
      </c>
      <c r="AB260" s="53"/>
      <c r="AC260" s="126" t="str">
        <f t="shared" si="430"/>
        <v/>
      </c>
      <c r="AD260" s="41" t="str">
        <f t="shared" si="430"/>
        <v/>
      </c>
      <c r="AE260" s="41" t="str">
        <f t="shared" si="430"/>
        <v/>
      </c>
      <c r="AF260" s="41" t="str">
        <f t="shared" si="430"/>
        <v/>
      </c>
      <c r="AG260" s="41">
        <f t="shared" si="655"/>
        <v>663.42914778944771</v>
      </c>
      <c r="AH260" s="41" t="str">
        <f t="shared" si="655"/>
        <v/>
      </c>
      <c r="AI260" s="41">
        <f t="shared" si="655"/>
        <v>-687.16845304758783</v>
      </c>
      <c r="AJ260" s="112" t="str">
        <f t="shared" si="655"/>
        <v/>
      </c>
      <c r="AK260" s="126" t="str">
        <f t="shared" si="431"/>
        <v/>
      </c>
      <c r="AL260" s="41" t="str">
        <f t="shared" si="431"/>
        <v/>
      </c>
      <c r="AM260" s="41">
        <f t="shared" si="431"/>
        <v>5.6518699799630676</v>
      </c>
      <c r="AN260" s="41" t="str">
        <f t="shared" si="431"/>
        <v/>
      </c>
      <c r="AO260" s="41" t="str">
        <f t="shared" si="656"/>
        <v/>
      </c>
      <c r="AP260" s="41" t="str">
        <f t="shared" si="656"/>
        <v/>
      </c>
      <c r="AQ260" s="41">
        <f t="shared" si="656"/>
        <v>-456.22834537173759</v>
      </c>
      <c r="AR260" s="112" t="str">
        <f t="shared" si="656"/>
        <v/>
      </c>
      <c r="AS260" s="123" t="str">
        <f t="shared" si="432"/>
        <v/>
      </c>
      <c r="AT260" s="41" t="str">
        <f t="shared" si="432"/>
        <v/>
      </c>
      <c r="AU260" s="41" t="str">
        <f t="shared" si="432"/>
        <v/>
      </c>
      <c r="AV260" s="41" t="str">
        <f t="shared" si="432"/>
        <v/>
      </c>
      <c r="AW260" s="41" t="str">
        <f t="shared" si="432"/>
        <v/>
      </c>
      <c r="AX260" s="41" t="str">
        <f t="shared" si="432"/>
        <v/>
      </c>
      <c r="AY260" s="41" t="str">
        <f t="shared" si="657"/>
        <v/>
      </c>
      <c r="AZ260" s="41" t="str">
        <f t="shared" si="657"/>
        <v/>
      </c>
      <c r="BA260" s="53"/>
      <c r="BB260" s="147" cm="1">
        <f t="array" ref="BB260:BE260">IFERROR(_xlfn._xlws.SORT(_xlfn.UNIQUE(_xlfn._xlws.FILTER($AC260:$AZ260,ISNUMBER($AC260:$AZ260)),TRUE),,,TRUE),"")</f>
        <v>-687.16845304758783</v>
      </c>
      <c r="BC260" s="51">
        <v>-456.22834537173759</v>
      </c>
      <c r="BD260" s="51">
        <v>5.6518699799630676</v>
      </c>
      <c r="BE260" s="51">
        <v>663.42914778944771</v>
      </c>
      <c r="BF260" s="51"/>
      <c r="BG260" s="51"/>
      <c r="BH260" s="51"/>
      <c r="BI260" s="51"/>
      <c r="BJ260" s="51">
        <f t="shared" si="433"/>
        <v>-309.78932596306936</v>
      </c>
      <c r="BK260" s="51">
        <f t="shared" si="433"/>
        <v>-309.78932596306936</v>
      </c>
      <c r="BL260" s="51">
        <f t="shared" si="433"/>
        <v>-309.78932596306936</v>
      </c>
      <c r="BM260" s="51">
        <f t="shared" si="433"/>
        <v>-309.78932596306936</v>
      </c>
      <c r="BN260" s="51" t="str">
        <f t="shared" si="658"/>
        <v/>
      </c>
      <c r="BO260" s="51" t="str">
        <f t="shared" si="658"/>
        <v/>
      </c>
      <c r="BP260" s="51" t="str">
        <f t="shared" si="658"/>
        <v/>
      </c>
      <c r="BQ260" s="148" t="str">
        <f t="shared" si="658"/>
        <v/>
      </c>
      <c r="BR260" s="170">
        <f t="shared" si="406"/>
        <v>4</v>
      </c>
      <c r="BS260" s="172">
        <f t="shared" si="407"/>
        <v>230.94010767585024</v>
      </c>
      <c r="BT260" s="172" t="str">
        <f t="shared" si="407"/>
        <v>hole</v>
      </c>
      <c r="BU260" s="172">
        <f t="shared" si="407"/>
        <v>657.77727780948464</v>
      </c>
      <c r="BV260" s="172">
        <f t="shared" si="407"/>
        <v>0</v>
      </c>
      <c r="BW260" s="172">
        <f t="shared" si="689"/>
        <v>0</v>
      </c>
      <c r="BX260" s="172">
        <f t="shared" si="689"/>
        <v>0</v>
      </c>
      <c r="BY260" s="173">
        <f t="shared" si="689"/>
        <v>0</v>
      </c>
      <c r="BZ260" s="123" cm="1">
        <f t="array" ref="BZ260">IF(ISEVEN(BR260),SUM(BS260:BY260),SUM(ABS(BS260:BY260)))</f>
        <v>888.71738548533494</v>
      </c>
      <c r="CA260" s="112">
        <f t="shared" si="408"/>
        <v>19828.354351489757</v>
      </c>
      <c r="CB260" s="126">
        <f t="shared" si="409"/>
        <v>-571.69839920966274</v>
      </c>
      <c r="CC260" s="41">
        <f t="shared" si="409"/>
        <v>0</v>
      </c>
      <c r="CD260" s="41">
        <f t="shared" si="409"/>
        <v>334.54050888470539</v>
      </c>
      <c r="CE260" s="41">
        <f t="shared" si="409"/>
        <v>0</v>
      </c>
      <c r="CF260" s="41">
        <f t="shared" si="690"/>
        <v>0</v>
      </c>
      <c r="CG260" s="41">
        <f t="shared" si="690"/>
        <v>0</v>
      </c>
      <c r="CH260" s="112">
        <f t="shared" si="690"/>
        <v>0</v>
      </c>
      <c r="CI260" s="196">
        <f t="shared" si="410"/>
        <v>99.047297619275639</v>
      </c>
      <c r="CJ260" s="2">
        <f t="shared" si="411"/>
        <v>-309.78932596306936</v>
      </c>
      <c r="CK260" s="200">
        <f t="shared" ref="CK260" si="726">(CI260-xc)*COS(RADIANS(p)) + (CJ260-yc)*SIN(RADIANS(p))</f>
        <v>-69.117187067043986</v>
      </c>
      <c r="CL260" s="201">
        <f t="shared" ref="CL260:CL277" si="727">-(CI260-xc)*SIN(RADIANS(p)) +(CJ260-yc)*COS(RADIANS(p))</f>
        <v>-317.80907491491405</v>
      </c>
      <c r="CN260" s="126">
        <f t="shared" ref="CN260:CN277" si="728">+C260-yc</f>
        <v>-309.78932596306936</v>
      </c>
      <c r="CO260" s="50">
        <f t="shared" si="415"/>
        <v>1.4961485987807605E-3</v>
      </c>
      <c r="CP260" s="40">
        <f t="shared" si="416"/>
        <v>23.881602754994983</v>
      </c>
      <c r="CQ260" s="41">
        <f t="shared" si="417"/>
        <v>473532.88190755458</v>
      </c>
      <c r="CR260" s="41">
        <f t="shared" ref="CR260:CR308" si="729">+CQ260*COS(RADIANS(p))</f>
        <v>410091.50525919889</v>
      </c>
      <c r="CS260" s="41">
        <f t="shared" ref="CS260:CS308" si="730">+CQ260*SIN(RADIANS(p))</f>
        <v>236766.44095377726</v>
      </c>
      <c r="CT260" s="41">
        <f t="shared" si="420"/>
        <v>-130330801.91689061</v>
      </c>
      <c r="CU260" s="112">
        <f t="shared" si="421"/>
        <v>-16364630.390600447</v>
      </c>
    </row>
    <row r="263" spans="2:110" s="281" customFormat="1" x14ac:dyDescent="0.25">
      <c r="D263" s="282"/>
      <c r="E263" s="283"/>
      <c r="G263" s="283"/>
      <c r="H263" s="283"/>
      <c r="I263" s="284"/>
      <c r="J263" s="284"/>
      <c r="K263" s="284"/>
      <c r="L263" s="284"/>
      <c r="M263" s="285"/>
    </row>
    <row r="264" spans="2:110" ht="16.5" thickBot="1" x14ac:dyDescent="0.3">
      <c r="C264" s="278" t="s">
        <v>145</v>
      </c>
      <c r="D264" s="178"/>
      <c r="E264" s="86"/>
      <c r="G264" s="86"/>
      <c r="H264" s="86"/>
      <c r="I264" s="8"/>
      <c r="J264" s="8"/>
      <c r="K264" s="8"/>
      <c r="L264" s="8"/>
      <c r="M264" s="179"/>
    </row>
    <row r="265" spans="2:110" ht="17.25" thickTop="1" thickBot="1" x14ac:dyDescent="0.3">
      <c r="C265" s="11" t="s">
        <v>70</v>
      </c>
      <c r="D265" s="12"/>
      <c r="E265" s="12"/>
      <c r="F265" s="186" t="s">
        <v>17</v>
      </c>
      <c r="G265" s="187">
        <f>INDEX(D$71:U$71,MATCH(MIN(D$73:U$73),D$73:U$73,0))</f>
        <v>6</v>
      </c>
      <c r="H265" s="181"/>
      <c r="I265" s="8"/>
      <c r="J265" s="8"/>
      <c r="K265" s="8"/>
      <c r="L265" s="8"/>
      <c r="M265" s="179"/>
      <c r="O265" s="180" t="s">
        <v>145</v>
      </c>
    </row>
    <row r="266" spans="2:110" ht="15.75" thickTop="1" x14ac:dyDescent="0.25">
      <c r="C266" s="13" t="s">
        <v>71</v>
      </c>
      <c r="E266" t="s">
        <v>9</v>
      </c>
      <c r="F266" s="7" t="s">
        <v>17</v>
      </c>
      <c r="G266" s="86">
        <f>+MIN(D$73:U$73)</f>
        <v>-658.99346400575246</v>
      </c>
      <c r="H266" s="182"/>
      <c r="I266" s="8"/>
      <c r="L266" t="s">
        <v>97</v>
      </c>
      <c r="N266" s="179"/>
      <c r="O266" s="18"/>
      <c r="P266" s="19" t="s">
        <v>129</v>
      </c>
      <c r="Q266" s="279" t="s">
        <v>23</v>
      </c>
      <c r="R266" s="20" t="s">
        <v>142</v>
      </c>
    </row>
    <row r="267" spans="2:110" x14ac:dyDescent="0.25">
      <c r="C267" s="13"/>
      <c r="E267" t="s">
        <v>143</v>
      </c>
      <c r="F267" s="7" t="s">
        <v>17</v>
      </c>
      <c r="G267" s="86">
        <f>+$D$77-G266</f>
        <v>1453.6087062764157</v>
      </c>
      <c r="H267" s="182"/>
      <c r="I267" t="s">
        <v>148</v>
      </c>
      <c r="L267" s="23" t="s">
        <v>15</v>
      </c>
      <c r="M267" s="25" t="s">
        <v>9</v>
      </c>
      <c r="N267" s="179"/>
      <c r="O267" s="289" t="s">
        <v>11</v>
      </c>
      <c r="P267" s="286">
        <f>+CQ277/10^3</f>
        <v>16518.157933513357</v>
      </c>
      <c r="Q267" s="287">
        <f>+DE277/10^3</f>
        <v>3666.2681058604576</v>
      </c>
      <c r="R267" s="288">
        <f>+P267+Q267</f>
        <v>20184.426039373815</v>
      </c>
      <c r="V267" s="2"/>
      <c r="W267" s="2"/>
    </row>
    <row r="268" spans="2:110" ht="15.75" thickBot="1" x14ac:dyDescent="0.3">
      <c r="C268" s="13"/>
      <c r="E268" t="s">
        <v>25</v>
      </c>
      <c r="F268" s="7" t="s">
        <v>17</v>
      </c>
      <c r="G268" s="294">
        <f>ecu/(ecu+fy/Es)*G267</f>
        <v>905.07711900229651</v>
      </c>
      <c r="H268" s="182"/>
      <c r="I268" t="s">
        <v>149</v>
      </c>
      <c r="L268" s="188">
        <f>E227</f>
        <v>1550.2119590012589</v>
      </c>
      <c r="M268" s="189">
        <f>+G266</f>
        <v>-658.99346400575246</v>
      </c>
      <c r="N268" s="179"/>
      <c r="O268" s="289" t="s">
        <v>13</v>
      </c>
      <c r="P268" s="286">
        <f>+SQRT(P269^2 +P270^2)</f>
        <v>3725.4220723932299</v>
      </c>
      <c r="Q268" s="286">
        <f t="shared" ref="Q268:R268" si="731">+SQRT(Q269^2 +Q270^2)</f>
        <v>655.16794952442649</v>
      </c>
      <c r="R268" s="288">
        <f t="shared" si="731"/>
        <v>4378.6209932372903</v>
      </c>
      <c r="V268" s="2"/>
      <c r="W268" s="2"/>
    </row>
    <row r="269" spans="2:110" ht="15.75" thickTop="1" x14ac:dyDescent="0.25">
      <c r="C269" s="183" t="s">
        <v>72</v>
      </c>
      <c r="D269" s="179"/>
      <c r="F269" s="7" t="s">
        <v>17</v>
      </c>
      <c r="G269" s="61">
        <v>50</v>
      </c>
      <c r="H269" s="182"/>
      <c r="I269" s="290" t="s">
        <v>146</v>
      </c>
      <c r="J269" s="291">
        <f>+ecu*(G268-h/2)/G268</f>
        <v>2.206170558049995E-3</v>
      </c>
      <c r="L269" s="190">
        <f>+D227</f>
        <v>-461.31430268255679</v>
      </c>
      <c r="M269" s="157">
        <f>+G266</f>
        <v>-658.99346400575246</v>
      </c>
      <c r="O269" s="21" t="s">
        <v>126</v>
      </c>
      <c r="P269" s="62">
        <f>+CT277/10^6</f>
        <v>3513.0445826513878</v>
      </c>
      <c r="Q269" s="280">
        <f>+DJ277/10^6</f>
        <v>597.32230669128</v>
      </c>
      <c r="R269" s="100">
        <f t="shared" ref="R269" si="732">+P269+Q269</f>
        <v>4110.3668893426675</v>
      </c>
      <c r="CN269" s="70" t="s">
        <v>101</v>
      </c>
      <c r="CO269" s="71"/>
      <c r="CP269" s="71"/>
      <c r="CQ269" s="71"/>
      <c r="CR269" s="71" t="s">
        <v>102</v>
      </c>
      <c r="CS269" s="71"/>
      <c r="CT269" s="72"/>
      <c r="CW269" s="70" t="s">
        <v>101</v>
      </c>
      <c r="CX269" s="71"/>
      <c r="CY269" s="71"/>
      <c r="CZ269" s="71"/>
      <c r="DA269" s="71"/>
      <c r="DB269" s="71" t="s">
        <v>105</v>
      </c>
      <c r="DC269" s="71"/>
      <c r="DD269" s="71"/>
      <c r="DE269" s="71"/>
      <c r="DF269" s="72"/>
    </row>
    <row r="270" spans="2:110" ht="15.75" thickBot="1" x14ac:dyDescent="0.3">
      <c r="C270" s="15" t="s">
        <v>73</v>
      </c>
      <c r="D270" s="16"/>
      <c r="E270" s="16"/>
      <c r="F270" s="184" t="s">
        <v>17</v>
      </c>
      <c r="G270" s="185">
        <f>G268/G269</f>
        <v>18.101542380045931</v>
      </c>
      <c r="H270" s="17"/>
      <c r="I270" s="292" t="s">
        <v>147</v>
      </c>
      <c r="J270" s="293">
        <f>+ecu/G268</f>
        <v>3.646098139833349E-6</v>
      </c>
      <c r="O270" s="22" t="s">
        <v>127</v>
      </c>
      <c r="P270" s="89">
        <f>+CU277/10^6</f>
        <v>1239.8739362444887</v>
      </c>
      <c r="Q270" s="277">
        <f>+DK277/10^6</f>
        <v>269.16742747414639</v>
      </c>
      <c r="R270" s="101">
        <f>+P270+Q270</f>
        <v>1509.0413637186352</v>
      </c>
      <c r="CN270" s="154" t="s">
        <v>103</v>
      </c>
      <c r="CO270" s="205"/>
      <c r="CP270" s="205"/>
      <c r="CQ270" s="205"/>
      <c r="CR270" s="205"/>
      <c r="CS270" s="205"/>
      <c r="CT270" s="191"/>
      <c r="CW270" s="154" t="s">
        <v>106</v>
      </c>
      <c r="CX270" s="205"/>
      <c r="CY270" s="205"/>
      <c r="CZ270" s="205"/>
      <c r="DA270" s="205"/>
      <c r="DB270" s="205"/>
      <c r="DC270" s="205"/>
      <c r="DD270" s="205"/>
      <c r="DE270" s="205"/>
      <c r="DF270" s="191"/>
    </row>
    <row r="271" spans="2:110" ht="15.75" thickTop="1" x14ac:dyDescent="0.25">
      <c r="CN271" s="154" t="s">
        <v>104</v>
      </c>
      <c r="CO271" s="205"/>
      <c r="CP271" s="205"/>
      <c r="CQ271" s="205"/>
      <c r="CR271" s="205"/>
      <c r="CS271" s="205"/>
      <c r="CT271" s="191"/>
      <c r="CW271" s="154" t="s">
        <v>104</v>
      </c>
      <c r="CX271" s="205"/>
      <c r="CY271" s="205"/>
      <c r="CZ271" s="205"/>
      <c r="DA271" s="205"/>
      <c r="DB271" s="205" t="s">
        <v>107</v>
      </c>
      <c r="DC271" s="205"/>
      <c r="DD271" s="205"/>
      <c r="DE271" s="205"/>
      <c r="DF271" s="191"/>
    </row>
    <row r="272" spans="2:110" x14ac:dyDescent="0.25">
      <c r="D272" s="5" t="s">
        <v>82</v>
      </c>
      <c r="L272" s="69" t="s">
        <v>58</v>
      </c>
      <c r="AC272" s="69" t="s">
        <v>79</v>
      </c>
      <c r="BB272" s="69" t="s">
        <v>83</v>
      </c>
      <c r="BS272" s="69" t="s">
        <v>88</v>
      </c>
      <c r="CN272" s="154" t="s">
        <v>115</v>
      </c>
      <c r="CO272" s="205"/>
      <c r="CP272" s="205"/>
      <c r="CQ272" s="205"/>
      <c r="CR272" s="205"/>
      <c r="CS272" s="205"/>
      <c r="CT272" s="191"/>
      <c r="CW272" s="154" t="s">
        <v>123</v>
      </c>
      <c r="CX272" s="205"/>
      <c r="CY272" s="205"/>
      <c r="CZ272" s="205"/>
      <c r="DA272" s="205"/>
      <c r="DB272" s="205"/>
      <c r="DC272" s="205"/>
      <c r="DD272" s="205"/>
      <c r="DE272" s="205"/>
      <c r="DF272" s="191"/>
    </row>
    <row r="273" spans="2:116" x14ac:dyDescent="0.25">
      <c r="D273" s="70" t="s">
        <v>52</v>
      </c>
      <c r="E273" s="71"/>
      <c r="F273" s="71"/>
      <c r="G273" s="71"/>
      <c r="H273" s="71"/>
      <c r="I273" s="71"/>
      <c r="J273" s="72"/>
      <c r="L273" s="70" t="s">
        <v>59</v>
      </c>
      <c r="M273" s="71"/>
      <c r="N273" s="71"/>
      <c r="O273" s="72"/>
      <c r="AC273" s="70" t="s">
        <v>80</v>
      </c>
      <c r="AD273" s="71"/>
      <c r="AE273" s="71"/>
      <c r="AF273" s="71"/>
      <c r="AG273" s="71"/>
      <c r="AH273" s="72"/>
      <c r="BB273" s="70" t="s">
        <v>84</v>
      </c>
      <c r="BC273" s="71"/>
      <c r="BD273" s="71"/>
      <c r="BE273" s="71"/>
      <c r="BF273" s="71"/>
      <c r="BG273" s="72"/>
      <c r="BS273" s="70" t="s">
        <v>90</v>
      </c>
      <c r="BT273" s="71"/>
      <c r="BU273" s="71"/>
      <c r="BV273" s="71"/>
      <c r="BW273" s="71"/>
      <c r="BX273" s="72"/>
      <c r="CI273" s="63" t="s">
        <v>152</v>
      </c>
      <c r="CJ273" s="64"/>
      <c r="CK273" s="65"/>
      <c r="CN273" s="154" t="s">
        <v>124</v>
      </c>
      <c r="CO273" s="205"/>
      <c r="CP273" s="205"/>
      <c r="CQ273" s="205"/>
      <c r="CR273" s="205"/>
      <c r="CS273" s="205"/>
      <c r="CT273" s="191"/>
      <c r="CW273" s="154" t="s">
        <v>125</v>
      </c>
      <c r="CX273" s="205"/>
      <c r="CY273" s="205"/>
      <c r="CZ273" s="205"/>
      <c r="DA273" s="205"/>
      <c r="DB273" s="205"/>
      <c r="DC273" s="205"/>
      <c r="DD273" s="205"/>
      <c r="DE273" s="205"/>
      <c r="DF273" s="191"/>
    </row>
    <row r="274" spans="2:116" x14ac:dyDescent="0.25">
      <c r="D274" s="73" t="s">
        <v>53</v>
      </c>
      <c r="E274" s="74"/>
      <c r="F274" s="74" t="s">
        <v>54</v>
      </c>
      <c r="G274" s="74"/>
      <c r="H274" s="74" t="s">
        <v>55</v>
      </c>
      <c r="I274" s="74"/>
      <c r="J274" s="75"/>
      <c r="L274" s="73" t="s">
        <v>60</v>
      </c>
      <c r="M274" s="74"/>
      <c r="N274" s="74"/>
      <c r="O274" s="75"/>
      <c r="AC274" s="73" t="s">
        <v>81</v>
      </c>
      <c r="AD274" s="74"/>
      <c r="AE274" s="74"/>
      <c r="AF274" s="74"/>
      <c r="AG274" s="74"/>
      <c r="AH274" s="75"/>
      <c r="BB274" s="73" t="s">
        <v>85</v>
      </c>
      <c r="BC274" s="74"/>
      <c r="BD274" s="74"/>
      <c r="BE274" s="74"/>
      <c r="BF274" s="74"/>
      <c r="BG274" s="75"/>
      <c r="BS274" s="73" t="s">
        <v>89</v>
      </c>
      <c r="BT274" s="74"/>
      <c r="BU274" s="74"/>
      <c r="BV274" s="74"/>
      <c r="BW274" s="74"/>
      <c r="BX274" s="75"/>
      <c r="CC274" s="192" t="s">
        <v>111</v>
      </c>
      <c r="CD274" s="193"/>
      <c r="CE274" s="194"/>
      <c r="CF274" s="195"/>
      <c r="CI274" s="66" t="s">
        <v>153</v>
      </c>
      <c r="CJ274" s="67"/>
      <c r="CK274" s="68"/>
      <c r="CN274" s="73" t="s">
        <v>116</v>
      </c>
      <c r="CO274" s="74"/>
      <c r="CP274" s="74"/>
      <c r="CQ274" s="74"/>
      <c r="CR274" s="74"/>
      <c r="CS274" s="74"/>
      <c r="CT274" s="75"/>
      <c r="CW274" s="73" t="s">
        <v>116</v>
      </c>
      <c r="CX274" s="74"/>
      <c r="CY274" s="74"/>
      <c r="CZ274" s="74"/>
      <c r="DA274" s="74"/>
      <c r="DB274" s="74"/>
      <c r="DC274" s="74"/>
      <c r="DD274" s="74"/>
      <c r="DE274" s="74"/>
      <c r="DF274" s="75"/>
    </row>
    <row r="275" spans="2:116" ht="16.5" thickBot="1" x14ac:dyDescent="0.3">
      <c r="C275" s="61" t="s">
        <v>144</v>
      </c>
      <c r="CA275" s="61" t="s">
        <v>144</v>
      </c>
      <c r="CI275" t="s">
        <v>112</v>
      </c>
      <c r="CN275" s="180" t="s">
        <v>40</v>
      </c>
      <c r="CO275" s="61" t="s">
        <v>144</v>
      </c>
      <c r="CW275" s="180" t="s">
        <v>39</v>
      </c>
      <c r="CX275" s="180"/>
      <c r="DA275" s="61" t="s">
        <v>144</v>
      </c>
    </row>
    <row r="276" spans="2:116" ht="24.75" customHeight="1" thickTop="1" x14ac:dyDescent="0.25">
      <c r="B276" s="18"/>
      <c r="C276" s="19"/>
      <c r="D276" s="115" t="s">
        <v>76</v>
      </c>
      <c r="E276" s="115"/>
      <c r="F276" s="116"/>
      <c r="G276" s="117"/>
      <c r="H276" s="115"/>
      <c r="I276" s="115"/>
      <c r="J276" s="115"/>
      <c r="K276" s="120"/>
      <c r="L276" s="124" t="s">
        <v>77</v>
      </c>
      <c r="M276" s="118"/>
      <c r="N276" s="118"/>
      <c r="O276" s="118"/>
      <c r="P276" s="118"/>
      <c r="Q276" s="118"/>
      <c r="R276" s="118"/>
      <c r="S276" s="125"/>
      <c r="T276" s="141" t="s">
        <v>78</v>
      </c>
      <c r="U276" s="142"/>
      <c r="V276" s="142"/>
      <c r="W276" s="142"/>
      <c r="X276" s="142"/>
      <c r="Y276" s="142"/>
      <c r="Z276" s="142"/>
      <c r="AA276" s="142"/>
      <c r="AB276" s="143"/>
      <c r="AC276" s="127" t="s">
        <v>76</v>
      </c>
      <c r="AD276" s="115"/>
      <c r="AE276" s="116"/>
      <c r="AF276" s="117"/>
      <c r="AG276" s="115"/>
      <c r="AH276" s="115"/>
      <c r="AI276" s="115"/>
      <c r="AJ276" s="128"/>
      <c r="AK276" s="124" t="s">
        <v>77</v>
      </c>
      <c r="AL276" s="118"/>
      <c r="AM276" s="118"/>
      <c r="AN276" s="118"/>
      <c r="AO276" s="118"/>
      <c r="AP276" s="118"/>
      <c r="AQ276" s="118"/>
      <c r="AR276" s="125"/>
      <c r="AS276" s="141" t="s">
        <v>78</v>
      </c>
      <c r="AT276" s="142"/>
      <c r="AU276" s="142"/>
      <c r="AV276" s="142"/>
      <c r="AW276" s="142"/>
      <c r="AX276" s="142"/>
      <c r="AY276" s="142"/>
      <c r="AZ276" s="142"/>
      <c r="BA276" s="143"/>
      <c r="BB276" s="139" t="s">
        <v>86</v>
      </c>
      <c r="BC276" s="119"/>
      <c r="BD276" s="119"/>
      <c r="BE276" s="119"/>
      <c r="BF276" s="119"/>
      <c r="BG276" s="119"/>
      <c r="BH276" s="119"/>
      <c r="BI276" s="119"/>
      <c r="BJ276" s="122" t="s">
        <v>87</v>
      </c>
      <c r="BK276" s="119"/>
      <c r="BL276" s="119"/>
      <c r="BM276" s="119"/>
      <c r="BN276" s="119"/>
      <c r="BO276" s="119"/>
      <c r="BP276" s="119"/>
      <c r="BQ276" s="140"/>
      <c r="BR276" s="18" t="s">
        <v>91</v>
      </c>
      <c r="BS276" s="119" t="s">
        <v>92</v>
      </c>
      <c r="BT276" s="113"/>
      <c r="BU276" s="113"/>
      <c r="BV276" s="113"/>
      <c r="BW276" s="113"/>
      <c r="BX276" s="113"/>
      <c r="BY276" s="149"/>
      <c r="BZ276" s="151" t="s">
        <v>93</v>
      </c>
      <c r="CA276" s="152" t="s">
        <v>74</v>
      </c>
      <c r="CB276" s="139" t="s">
        <v>110</v>
      </c>
      <c r="CC276" s="113"/>
      <c r="CD276" s="113"/>
      <c r="CE276" s="113"/>
      <c r="CF276" s="113"/>
      <c r="CG276" s="113"/>
      <c r="CH276" s="149"/>
      <c r="CI276" s="202" t="s">
        <v>15</v>
      </c>
      <c r="CJ276" s="203" t="s">
        <v>9</v>
      </c>
      <c r="CK276" s="203" t="s">
        <v>15</v>
      </c>
      <c r="CL276" s="204" t="s">
        <v>9</v>
      </c>
      <c r="CN276" s="42" t="s">
        <v>9</v>
      </c>
      <c r="CO276" s="43" t="s">
        <v>27</v>
      </c>
      <c r="CP276" s="43" t="s">
        <v>28</v>
      </c>
      <c r="CQ276" s="43" t="s">
        <v>37</v>
      </c>
      <c r="CR276" s="43" t="s">
        <v>113</v>
      </c>
      <c r="CS276" s="43" t="s">
        <v>114</v>
      </c>
      <c r="CT276" s="43" t="s">
        <v>117</v>
      </c>
      <c r="CU276" s="44" t="s">
        <v>118</v>
      </c>
      <c r="CW276" s="42" t="s">
        <v>63</v>
      </c>
      <c r="CX276" s="43" t="s">
        <v>137</v>
      </c>
      <c r="CY276" s="43" t="s">
        <v>9</v>
      </c>
      <c r="CZ276" s="43" t="s">
        <v>154</v>
      </c>
      <c r="DA276" s="43" t="s">
        <v>32</v>
      </c>
      <c r="DB276" s="43" t="s">
        <v>31</v>
      </c>
      <c r="DC276" s="43" t="s">
        <v>28</v>
      </c>
      <c r="DD276" s="43" t="s">
        <v>33</v>
      </c>
      <c r="DE276" s="43" t="s">
        <v>34</v>
      </c>
      <c r="DF276" s="43" t="s">
        <v>155</v>
      </c>
      <c r="DG276" s="43" t="s">
        <v>154</v>
      </c>
      <c r="DH276" s="43" t="s">
        <v>119</v>
      </c>
      <c r="DI276" s="43" t="s">
        <v>120</v>
      </c>
      <c r="DJ276" s="43" t="s">
        <v>121</v>
      </c>
      <c r="DK276" s="44" t="s">
        <v>122</v>
      </c>
    </row>
    <row r="277" spans="2:116" s="30" customFormat="1" x14ac:dyDescent="0.25">
      <c r="B277" s="129" t="s">
        <v>75</v>
      </c>
      <c r="C277" s="130" t="s">
        <v>98</v>
      </c>
      <c r="D277" s="131">
        <v>1</v>
      </c>
      <c r="E277" s="131">
        <v>2</v>
      </c>
      <c r="F277" s="131">
        <v>3</v>
      </c>
      <c r="G277" s="131">
        <v>4</v>
      </c>
      <c r="H277" s="131">
        <v>5</v>
      </c>
      <c r="I277" s="131">
        <v>6</v>
      </c>
      <c r="J277" s="131">
        <v>7</v>
      </c>
      <c r="K277" s="132">
        <v>8</v>
      </c>
      <c r="L277" s="133">
        <v>1</v>
      </c>
      <c r="M277" s="134">
        <v>2</v>
      </c>
      <c r="N277" s="134">
        <v>3</v>
      </c>
      <c r="O277" s="134">
        <v>4</v>
      </c>
      <c r="P277" s="134">
        <v>5</v>
      </c>
      <c r="Q277" s="134">
        <v>6</v>
      </c>
      <c r="R277" s="134">
        <v>7</v>
      </c>
      <c r="S277" s="135">
        <v>8</v>
      </c>
      <c r="T277" s="144">
        <v>1</v>
      </c>
      <c r="U277" s="145">
        <v>2</v>
      </c>
      <c r="V277" s="145">
        <v>3</v>
      </c>
      <c r="W277" s="145">
        <v>4</v>
      </c>
      <c r="X277" s="145">
        <v>5</v>
      </c>
      <c r="Y277" s="145">
        <v>6</v>
      </c>
      <c r="Z277" s="145">
        <v>7</v>
      </c>
      <c r="AA277" s="145">
        <v>8</v>
      </c>
      <c r="AB277" s="146"/>
      <c r="AC277" s="136">
        <v>1</v>
      </c>
      <c r="AD277" s="131">
        <v>2</v>
      </c>
      <c r="AE277" s="131">
        <v>3</v>
      </c>
      <c r="AF277" s="131">
        <v>4</v>
      </c>
      <c r="AG277" s="131">
        <v>5</v>
      </c>
      <c r="AH277" s="131">
        <v>6</v>
      </c>
      <c r="AI277" s="131">
        <v>7</v>
      </c>
      <c r="AJ277" s="137">
        <v>8</v>
      </c>
      <c r="AK277" s="133">
        <v>1</v>
      </c>
      <c r="AL277" s="134">
        <v>2</v>
      </c>
      <c r="AM277" s="134">
        <v>3</v>
      </c>
      <c r="AN277" s="134">
        <v>4</v>
      </c>
      <c r="AO277" s="134">
        <v>5</v>
      </c>
      <c r="AP277" s="134">
        <v>6</v>
      </c>
      <c r="AQ277" s="134">
        <v>7</v>
      </c>
      <c r="AR277" s="135">
        <v>8</v>
      </c>
      <c r="AS277" s="144">
        <v>1</v>
      </c>
      <c r="AT277" s="145">
        <v>2</v>
      </c>
      <c r="AU277" s="145">
        <v>3</v>
      </c>
      <c r="AV277" s="145">
        <v>4</v>
      </c>
      <c r="AW277" s="145">
        <v>5</v>
      </c>
      <c r="AX277" s="145">
        <v>6</v>
      </c>
      <c r="AY277" s="145">
        <v>7</v>
      </c>
      <c r="AZ277" s="145">
        <v>8</v>
      </c>
      <c r="BA277" s="146"/>
      <c r="BB277" s="129">
        <v>1</v>
      </c>
      <c r="BC277" s="130">
        <v>2</v>
      </c>
      <c r="BD277" s="130">
        <v>3</v>
      </c>
      <c r="BE277" s="130">
        <v>4</v>
      </c>
      <c r="BF277" s="130">
        <v>5</v>
      </c>
      <c r="BG277" s="130">
        <v>6</v>
      </c>
      <c r="BH277" s="130">
        <v>7</v>
      </c>
      <c r="BI277" s="130">
        <v>8</v>
      </c>
      <c r="BJ277" s="130">
        <v>1</v>
      </c>
      <c r="BK277" s="130">
        <v>2</v>
      </c>
      <c r="BL277" s="130">
        <v>3</v>
      </c>
      <c r="BM277" s="130">
        <v>4</v>
      </c>
      <c r="BN277" s="130">
        <v>5</v>
      </c>
      <c r="BO277" s="130">
        <v>6</v>
      </c>
      <c r="BP277" s="130">
        <v>7</v>
      </c>
      <c r="BQ277" s="138">
        <v>8</v>
      </c>
      <c r="BR277" s="129"/>
      <c r="BS277" s="130">
        <v>1</v>
      </c>
      <c r="BT277" s="130">
        <v>2</v>
      </c>
      <c r="BU277" s="130">
        <v>3</v>
      </c>
      <c r="BV277" s="130">
        <v>4</v>
      </c>
      <c r="BW277" s="130">
        <v>5</v>
      </c>
      <c r="BX277" s="130">
        <v>6</v>
      </c>
      <c r="BY277" s="138">
        <v>7</v>
      </c>
      <c r="BZ277" s="150">
        <f>+SUM(BZ278:BZ327)</f>
        <v>35792.825782184183</v>
      </c>
      <c r="CA277" s="153">
        <f>+SUM(CA278:CA327)</f>
        <v>647905.35279780778</v>
      </c>
      <c r="CB277" s="129">
        <v>1</v>
      </c>
      <c r="CC277" s="130">
        <v>2</v>
      </c>
      <c r="CD277" s="130">
        <v>3</v>
      </c>
      <c r="CE277" s="130">
        <v>4</v>
      </c>
      <c r="CF277" s="130">
        <v>5</v>
      </c>
      <c r="CG277" s="130">
        <v>6</v>
      </c>
      <c r="CH277" s="138">
        <v>7</v>
      </c>
      <c r="CI277" s="197">
        <f>+SUM(CI278:CI327)</f>
        <v>1825.1551861930789</v>
      </c>
      <c r="CJ277" s="198">
        <f>+SUM(CJ278:CJ327)</f>
        <v>17103.834138475744</v>
      </c>
      <c r="CK277" s="198">
        <f>+SUM(CK278:CK327)</f>
        <v>10132.547826329999</v>
      </c>
      <c r="CL277" s="199">
        <f>+SUM(CL278:CL327)</f>
        <v>13899.777272938987</v>
      </c>
      <c r="CN277" s="47"/>
      <c r="CO277" s="48"/>
      <c r="CP277" s="48"/>
      <c r="CQ277" s="49">
        <f>+SUM(CQ278:CQ327)</f>
        <v>16518157.933513356</v>
      </c>
      <c r="CR277" s="49">
        <f>+SUM(CR278:CR327)</f>
        <v>14305144.394146036</v>
      </c>
      <c r="CS277" s="49">
        <f>+SUM(CS278:CS327)</f>
        <v>8259078.9667566773</v>
      </c>
      <c r="CT277" s="49">
        <f>+SUM(CT278:CT327)</f>
        <v>3513044582.6513877</v>
      </c>
      <c r="CU277" s="206">
        <f>+SUM(CU278:CU327)</f>
        <v>1239873936.2444887</v>
      </c>
      <c r="CW277" s="47"/>
      <c r="CX277" s="48"/>
      <c r="CY277" s="48"/>
      <c r="CZ277" s="48"/>
      <c r="DA277" s="48"/>
      <c r="DB277" s="48"/>
      <c r="DC277" s="49"/>
      <c r="DD277" s="48"/>
      <c r="DE277" s="52">
        <f>+SUM(DE278:DE295)</f>
        <v>3666268.1058604578</v>
      </c>
      <c r="DF277" s="48"/>
      <c r="DG277" s="48"/>
      <c r="DH277" s="49">
        <f>+SUM(DH278:DH295)</f>
        <v>3175081.3167598117</v>
      </c>
      <c r="DI277" s="49">
        <f>+SUM(DI278:DI295)</f>
        <v>1833134.0529302282</v>
      </c>
      <c r="DJ277" s="49">
        <f>+SUM(DJ278:DJ295)</f>
        <v>597322306.69128001</v>
      </c>
      <c r="DK277" s="206">
        <f>+SUM(DK278:DK295)</f>
        <v>269167427.47414637</v>
      </c>
      <c r="DL277"/>
    </row>
    <row r="278" spans="2:116" x14ac:dyDescent="0.25">
      <c r="B278" s="129">
        <v>1</v>
      </c>
      <c r="C278" s="114">
        <f>+$D$77-(B278-0.5)*$G$270</f>
        <v>785.56447108064026</v>
      </c>
      <c r="D278" s="41">
        <f>IF(D$58-E$58=0,"",(-(E$57-D$57)*$C278-(D$57*E$58-E$57*D$58))/(D$58-E$58))</f>
        <v>160.63757653264074</v>
      </c>
      <c r="E278" s="41">
        <f t="shared" ref="E278:K327" si="733">IF(E$58-F$58=0,"",(-(F$57-E$57)*$C278-(E$57*F$58-F$57*E$58))/(E$58-F$58))</f>
        <v>210.09191001028722</v>
      </c>
      <c r="F278" s="41">
        <f t="shared" si="733"/>
        <v>412.47954494022497</v>
      </c>
      <c r="G278" s="41">
        <f t="shared" si="733"/>
        <v>1052.3497943328484</v>
      </c>
      <c r="H278" s="41">
        <f t="shared" si="733"/>
        <v>2560.6375765326411</v>
      </c>
      <c r="I278" s="41">
        <f t="shared" si="733"/>
        <v>-6073.6249473981225</v>
      </c>
      <c r="J278" s="41">
        <f t="shared" si="733"/>
        <v>-1319.571262628652</v>
      </c>
      <c r="K278" s="121">
        <f t="shared" si="733"/>
        <v>-631.36706307556938</v>
      </c>
      <c r="L278" s="126">
        <f>IF(D$63-E$63=0,"",(-(E$62-D$62)*$C278-(D$62*E$63-E$62*D$63))/(D$63-E$63))</f>
        <v>560.63757653264111</v>
      </c>
      <c r="M278" s="41">
        <f t="shared" ref="M278:S327" si="734">IF(E$63-F$63=0,"",(-(F$62-E$62)*$C278-(E$62*F$63-F$62*E$63))/(E$63-F$63))</f>
        <v>-2521.9588975585871</v>
      </c>
      <c r="N278" s="41">
        <f t="shared" si="734"/>
        <v>-626.75093960110132</v>
      </c>
      <c r="O278" s="41">
        <f t="shared" si="734"/>
        <v>320.29898676397113</v>
      </c>
      <c r="P278" s="41">
        <f t="shared" si="734"/>
        <v>2160.6375765326411</v>
      </c>
      <c r="Q278" s="41">
        <f t="shared" si="734"/>
        <v>-5254.0097051274624</v>
      </c>
      <c r="R278" s="41">
        <f t="shared" si="734"/>
        <v>-1088.631154952802</v>
      </c>
      <c r="S278" s="112">
        <f t="shared" si="734"/>
        <v>-411.75182080490595</v>
      </c>
      <c r="T278" s="123">
        <f>IF(D$68-E$68=0,"",(-(E$67-D$67)*$C278-(D$67*E$68-E$67*D$68))/(D$68-E$68))</f>
        <v>560.63757653264099</v>
      </c>
      <c r="U278" s="41">
        <f t="shared" ref="U278:AA327" si="735">IF(E$68-F$68=0,"",(-(F$67-E$67)*$C278-(E$67*F$68-F$67*E$68))/(E$68-F$68))</f>
        <v>-609.52333226037501</v>
      </c>
      <c r="V278" s="41">
        <f t="shared" si="735"/>
        <v>181.53943726437484</v>
      </c>
      <c r="W278" s="41">
        <f t="shared" si="735"/>
        <v>832.73455206218557</v>
      </c>
      <c r="X278" s="41">
        <f t="shared" si="735"/>
        <v>2160.6375765326416</v>
      </c>
      <c r="Y278" s="41">
        <f t="shared" si="735"/>
        <v>-3341.5741398292485</v>
      </c>
      <c r="Z278" s="41">
        <f t="shared" si="735"/>
        <v>-280.34077808732587</v>
      </c>
      <c r="AA278" s="41">
        <f t="shared" si="735"/>
        <v>100.68374449330804</v>
      </c>
      <c r="AB278" s="53"/>
      <c r="AC278" s="126">
        <f>IF(IF(D$57=E$57,AND($C278&gt;=MIN(D$58,E$58),$C278&lt;=MAX(D$58,E$58)),AND(D278&gt;=MIN(D$57,E$57),D278&lt;=MAX(D$57,E$57))),D278,"")</f>
        <v>160.63757653264074</v>
      </c>
      <c r="AD278" s="41">
        <f t="shared" ref="AD278:AJ327" si="736">IF(IF(E$57=F$57,AND($C278&gt;=MIN(E$58,F$58),$C278&lt;=MAX(E$58,F$58)),AND(E278&gt;=MIN(E$57,F$57),E278&lt;=MAX(E$57,F$57))),E278,"")</f>
        <v>210.09191001028722</v>
      </c>
      <c r="AE278" s="41" t="str">
        <f t="shared" si="736"/>
        <v/>
      </c>
      <c r="AF278" s="41" t="str">
        <f t="shared" si="736"/>
        <v/>
      </c>
      <c r="AG278" s="41" t="str">
        <f t="shared" si="736"/>
        <v/>
      </c>
      <c r="AH278" s="41" t="str">
        <f t="shared" si="736"/>
        <v/>
      </c>
      <c r="AI278" s="41" t="str">
        <f t="shared" si="736"/>
        <v/>
      </c>
      <c r="AJ278" s="112" t="str">
        <f t="shared" si="736"/>
        <v/>
      </c>
      <c r="AK278" s="126" t="str">
        <f>IF(IF(D$62=E$62,AND($C278&gt;=MIN(D$63,E$63),$C278&lt;=MAX(D$63,E$63)),AND(L278&gt;=MIN(D$62,E$62),L278&lt;=MAX(D$62,E$62))),L278,"")</f>
        <v/>
      </c>
      <c r="AL278" s="41" t="str">
        <f t="shared" ref="AL278:AR327" si="737">IF(IF(E$62=F$62,AND($C278&gt;=MIN(E$63,F$63),$C278&lt;=MAX(E$63,F$63)),AND(M278&gt;=MIN(E$62,F$62),M278&lt;=MAX(E$62,F$62))),M278,"")</f>
        <v/>
      </c>
      <c r="AM278" s="41" t="str">
        <f t="shared" si="737"/>
        <v/>
      </c>
      <c r="AN278" s="41" t="str">
        <f t="shared" si="737"/>
        <v/>
      </c>
      <c r="AO278" s="41" t="str">
        <f t="shared" si="737"/>
        <v/>
      </c>
      <c r="AP278" s="41" t="str">
        <f t="shared" si="737"/>
        <v/>
      </c>
      <c r="AQ278" s="41" t="str">
        <f t="shared" si="737"/>
        <v/>
      </c>
      <c r="AR278" s="112" t="str">
        <f t="shared" si="737"/>
        <v/>
      </c>
      <c r="AS278" s="123" t="str">
        <f>IF(IF(D$67=E$67,AND($C278&gt;=MIN(D$68,E$68),$C278&lt;=MAX(D$68,E$68)),AND(T278&gt;=MIN(D$67,E$67),T278&lt;=MAX(D$67,E$67))),T278,"")</f>
        <v/>
      </c>
      <c r="AT278" s="41" t="str">
        <f t="shared" ref="AT278:AZ327" si="738">IF(IF(E$67=F$67,AND($C278&gt;=MIN(E$68,F$68),$C278&lt;=MAX(E$68,F$68)),AND(U278&gt;=MIN(E$67,F$67),U278&lt;=MAX(E$67,F$67))),U278,"")</f>
        <v/>
      </c>
      <c r="AU278" s="41" t="str">
        <f t="shared" si="738"/>
        <v/>
      </c>
      <c r="AV278" s="41" t="str">
        <f t="shared" si="738"/>
        <v/>
      </c>
      <c r="AW278" s="41" t="str">
        <f t="shared" si="738"/>
        <v/>
      </c>
      <c r="AX278" s="41" t="str">
        <f t="shared" si="738"/>
        <v/>
      </c>
      <c r="AY278" s="41" t="str">
        <f t="shared" si="738"/>
        <v/>
      </c>
      <c r="AZ278" s="41" t="str">
        <f>IF(IF(K$67=L$67,AND($C278&gt;=MIN(K$68,L$68),$C278&lt;=MAX(K$68,L$68)),AND(AA278&gt;=MIN(K$67,L$67),AA278&lt;=MAX(K$67,L$67))),AA278,"")</f>
        <v/>
      </c>
      <c r="BA278" s="53"/>
      <c r="BB278" s="147" cm="1">
        <f t="array" ref="BB278:BC278">IFERROR(_xlfn._xlws.SORT(_xlfn.UNIQUE(_xlfn._xlws.FILTER($AC278:$AZ278,ISNUMBER($AC278:$AZ278)),TRUE),,,TRUE),"")</f>
        <v>160.63757653264074</v>
      </c>
      <c r="BC278" s="51">
        <v>210.09191001028722</v>
      </c>
      <c r="BD278" s="51"/>
      <c r="BE278" s="51"/>
      <c r="BF278" s="51"/>
      <c r="BG278" s="51"/>
      <c r="BH278" s="51"/>
      <c r="BI278" s="51"/>
      <c r="BJ278" s="51">
        <f>IF(ISNUMBER(BB278),$C278,"")</f>
        <v>785.56447108064026</v>
      </c>
      <c r="BK278" s="51">
        <f t="shared" ref="BK278:BQ327" si="739">IF(ISNUMBER(BC278),$C278,"")</f>
        <v>785.56447108064026</v>
      </c>
      <c r="BL278" s="51" t="str">
        <f t="shared" si="739"/>
        <v/>
      </c>
      <c r="BM278" s="51" t="str">
        <f t="shared" si="739"/>
        <v/>
      </c>
      <c r="BN278" s="51" t="str">
        <f t="shared" si="739"/>
        <v/>
      </c>
      <c r="BO278" s="51" t="str">
        <f t="shared" si="739"/>
        <v/>
      </c>
      <c r="BP278" s="51" t="str">
        <f t="shared" si="739"/>
        <v/>
      </c>
      <c r="BQ278" s="148" t="str">
        <f t="shared" si="739"/>
        <v/>
      </c>
      <c r="BR278" s="170">
        <f>COUNTIF(BJ278:BQ278,"&lt;0")+COUNTIF(BJ278:BQ278,"&gt;0")</f>
        <v>2</v>
      </c>
      <c r="BS278" s="172">
        <f>IF(ISNUMBER(BC278),IF(ISEVEN(BB$143),"hole",(BC278-BB278)),0)</f>
        <v>49.454333477646486</v>
      </c>
      <c r="BT278" s="172">
        <f t="shared" ref="BT278:BY327" si="740">IF(ISNUMBER(BD278),IF(ISEVEN(BC$143),"hole",(BD278-BC278)),0)</f>
        <v>0</v>
      </c>
      <c r="BU278" s="172">
        <f t="shared" si="740"/>
        <v>0</v>
      </c>
      <c r="BV278" s="172">
        <f t="shared" si="740"/>
        <v>0</v>
      </c>
      <c r="BW278" s="172">
        <f t="shared" si="740"/>
        <v>0</v>
      </c>
      <c r="BX278" s="172">
        <f t="shared" si="740"/>
        <v>0</v>
      </c>
      <c r="BY278" s="173">
        <f t="shared" si="740"/>
        <v>0</v>
      </c>
      <c r="BZ278" s="123" cm="1">
        <f t="array" ref="BZ278">IF(ISEVEN(BR278),SUM(BS278:BY278),SUM(ABS(BS278:BY278)))</f>
        <v>49.454333477646486</v>
      </c>
      <c r="CA278" s="112">
        <f>+BZ278*$G$270</f>
        <v>895.19971332254215</v>
      </c>
      <c r="CB278" s="126">
        <f>+IF(AND(ISNUMBER(BS278),BS278&gt;0),BB278+BS278/2,0)</f>
        <v>185.36474327146396</v>
      </c>
      <c r="CC278" s="41">
        <f t="shared" ref="CC278:CH327" si="741">+IF(AND(ISNUMBER(BT278),BT278&gt;0),BC278+BT278/2,0)</f>
        <v>0</v>
      </c>
      <c r="CD278" s="41">
        <f t="shared" si="741"/>
        <v>0</v>
      </c>
      <c r="CE278" s="41">
        <f t="shared" si="741"/>
        <v>0</v>
      </c>
      <c r="CF278" s="41">
        <f t="shared" si="741"/>
        <v>0</v>
      </c>
      <c r="CG278" s="41">
        <f t="shared" si="741"/>
        <v>0</v>
      </c>
      <c r="CH278" s="112">
        <f t="shared" si="741"/>
        <v>0</v>
      </c>
      <c r="CI278" s="196">
        <f>+SUMPRODUCT(BS278:BY278,CB278:CH278)/BZ278</f>
        <v>185.36474327146399</v>
      </c>
      <c r="CJ278" s="2">
        <f>+C278</f>
        <v>785.56447108064026</v>
      </c>
      <c r="CK278" s="200">
        <f t="shared" ref="CK278" si="742">(CI278-xc)*COS(RADIANS(p)) + (CJ278-yc)*SIN(RADIANS(p))</f>
        <v>553.31281217938852</v>
      </c>
      <c r="CL278" s="201">
        <f t="shared" ref="CL278:CL309" si="743">-(CI278-xc)*SIN(RADIANS(p)) +(CJ278-yc)*COS(RADIANS(p))</f>
        <v>587.63641663058854</v>
      </c>
      <c r="CN278" s="126">
        <f t="shared" ref="CN278:CN309" si="744">+C278-yc</f>
        <v>785.56447108064026</v>
      </c>
      <c r="CO278" s="50">
        <f>$J$269+$J$270*CN278</f>
        <v>5.0704157147762868E-3</v>
      </c>
      <c r="CP278" s="40">
        <f>+IF(CO278&gt;=0,IF(CO278&lt;=eco,1-(1-CO278/eco)^n,1),0)*0.85*fck</f>
        <v>25.5</v>
      </c>
      <c r="CQ278" s="41">
        <f>+CP278*CA278</f>
        <v>22827.592689724825</v>
      </c>
      <c r="CR278" s="41">
        <f>+CQ278*COS(RADIANS(p))</f>
        <v>19769.275176545641</v>
      </c>
      <c r="CS278" s="41">
        <f>+CQ278*SIN(RADIANS(p))</f>
        <v>11413.79634486241</v>
      </c>
      <c r="CT278" s="41">
        <f>+CR278*CL278</f>
        <v>11617146.024129326</v>
      </c>
      <c r="CU278" s="112">
        <f>+CS278*CK278</f>
        <v>6315399.7532186462</v>
      </c>
      <c r="CW278" s="21" cm="1">
        <f t="array" ref="CW278:CW295">+TRANSPOSE($D$71:$U$71)</f>
        <v>1</v>
      </c>
      <c r="CX278" s="41" cm="1">
        <f t="array" ref="CX278:CX295">+TRANSPOSE($D$23:$U$23)</f>
        <v>32</v>
      </c>
      <c r="CY278" s="41" cm="1">
        <f t="array" ref="CY278:CY295">+TRANSPOSE($D$73:$U$73)</f>
        <v>258.99346400575257</v>
      </c>
      <c r="CZ278" s="51">
        <f t="shared" ref="CZ278" si="745">CY278-yc</f>
        <v>258.99346400575257</v>
      </c>
      <c r="DA278" s="50">
        <f>$J$269+$J$270*CZ278</f>
        <v>3.1504861453903648E-3</v>
      </c>
      <c r="DB278" s="40">
        <f t="shared" ref="DB278:DB295" si="746">DA278*Es</f>
        <v>630.09722907807293</v>
      </c>
      <c r="DC278" s="40">
        <f t="shared" ref="DC278:DC295" si="747">+IF(DB278&gt;=0,IF(DA278&lt;=eco,1-(1-DA278/eco)^n,1),0)*0.85*fck</f>
        <v>25.5</v>
      </c>
      <c r="DD278" s="51">
        <f t="shared" ref="DD278:DD295" si="748">MAX(MIN(DB278,fy),-fy)-IF(DB278&gt;=0,DC278,0)</f>
        <v>374.5</v>
      </c>
      <c r="DE278" s="39">
        <f>+DD278*0.25*PI()*CX278^2</f>
        <v>301190.77088496066</v>
      </c>
      <c r="DF278" s="41" cm="1">
        <f t="array" ref="DF278:DF295">+TRANSPOSE($D$21:$U$21)-xc</f>
        <v>-400</v>
      </c>
      <c r="DG278" s="51" cm="1">
        <f t="array" ref="DG278:DG295">+TRANSPOSE($D$22:$U$22)-yc</f>
        <v>530</v>
      </c>
      <c r="DH278" s="41">
        <f t="shared" ref="DH278:DH295" si="749">+DE278*COS(RADIANS(p))</f>
        <v>260838.85897179443</v>
      </c>
      <c r="DI278" s="41">
        <f t="shared" ref="DI278:DI295" si="750">+DE278*SIN(RADIANS(p))</f>
        <v>150595.3854424803</v>
      </c>
      <c r="DJ278" s="41">
        <f t="shared" ref="DJ278:DJ295" si="751">+DH278*DG278</f>
        <v>138244595.25505105</v>
      </c>
      <c r="DK278" s="112">
        <f t="shared" ref="DK278:DK295" si="752">+DI278*DF278</f>
        <v>-60238154.176992118</v>
      </c>
    </row>
    <row r="279" spans="2:116" x14ac:dyDescent="0.25">
      <c r="B279" s="129">
        <v>2</v>
      </c>
      <c r="C279" s="114">
        <f>+$D$77-(B279-0.5)*$G$270</f>
        <v>767.46292870059426</v>
      </c>
      <c r="D279" s="41">
        <f>IF(D$58-E$58=0,"",(-(E$57-D$57)*$C279-(D$57*E$58-E$57*D$58))/(D$58-E$58))</f>
        <v>129.28478543503994</v>
      </c>
      <c r="E279" s="41">
        <f t="shared" si="733"/>
        <v>277.64778586798042</v>
      </c>
      <c r="F279" s="41">
        <f t="shared" si="733"/>
        <v>422.93047530609198</v>
      </c>
      <c r="G279" s="41">
        <f t="shared" si="733"/>
        <v>1047.4995006703573</v>
      </c>
      <c r="H279" s="41">
        <f t="shared" si="733"/>
        <v>2529.2847854350407</v>
      </c>
      <c r="I279" s="41">
        <f t="shared" si="733"/>
        <v>-6006.0690715404289</v>
      </c>
      <c r="J279" s="41">
        <f t="shared" si="733"/>
        <v>-1309.1203322627853</v>
      </c>
      <c r="K279" s="121">
        <f t="shared" si="733"/>
        <v>-636.21735673806063</v>
      </c>
      <c r="L279" s="126">
        <f>IF(D$63-E$63=0,"",(-(E$62-D$62)*$C279-(D$62*E$63-E$62*D$63))/(D$63-E$63))</f>
        <v>529.28478543504036</v>
      </c>
      <c r="M279" s="41">
        <f t="shared" si="734"/>
        <v>-2454.403021700894</v>
      </c>
      <c r="N279" s="41">
        <f t="shared" si="734"/>
        <v>-616.30000923523437</v>
      </c>
      <c r="O279" s="41">
        <f t="shared" si="734"/>
        <v>315.4486931014801</v>
      </c>
      <c r="P279" s="41">
        <f t="shared" si="734"/>
        <v>2129.2847854350398</v>
      </c>
      <c r="Q279" s="41">
        <f t="shared" si="734"/>
        <v>-5186.4538292697689</v>
      </c>
      <c r="R279" s="41">
        <f t="shared" si="734"/>
        <v>-1078.1802245869351</v>
      </c>
      <c r="S279" s="112">
        <f t="shared" si="734"/>
        <v>-416.60211446739703</v>
      </c>
      <c r="T279" s="123">
        <f>IF(D$68-E$68=0,"",(-(E$67-D$67)*$C279-(D$67*E$68-E$67*D$68))/(D$68-E$68))</f>
        <v>529.28478543503991</v>
      </c>
      <c r="U279" s="41">
        <f t="shared" si="735"/>
        <v>-541.96745640268193</v>
      </c>
      <c r="V279" s="41">
        <f t="shared" si="735"/>
        <v>191.99036763024179</v>
      </c>
      <c r="W279" s="41">
        <f t="shared" si="735"/>
        <v>827.88425839969443</v>
      </c>
      <c r="X279" s="41">
        <f t="shared" si="735"/>
        <v>2129.2847854350407</v>
      </c>
      <c r="Y279" s="41">
        <f t="shared" si="735"/>
        <v>-3274.0182639715563</v>
      </c>
      <c r="Z279" s="41">
        <f t="shared" si="735"/>
        <v>-269.88984772145886</v>
      </c>
      <c r="AA279" s="41">
        <f t="shared" si="735"/>
        <v>95.833450830816986</v>
      </c>
      <c r="AB279" s="53"/>
      <c r="AC279" s="126">
        <f>IF(IF(D$57=E$57,AND($C279&gt;=MIN(D$58,E$58),$C279&lt;=MAX(D$58,E$58)),AND(D279&gt;=MIN(D$57,E$57),D279&lt;=MAX(D$57,E$57))),D279,"")</f>
        <v>129.28478543503994</v>
      </c>
      <c r="AD279" s="41">
        <f t="shared" si="736"/>
        <v>277.64778586798042</v>
      </c>
      <c r="AE279" s="41" t="str">
        <f t="shared" si="736"/>
        <v/>
      </c>
      <c r="AF279" s="41" t="str">
        <f t="shared" si="736"/>
        <v/>
      </c>
      <c r="AG279" s="41" t="str">
        <f t="shared" si="736"/>
        <v/>
      </c>
      <c r="AH279" s="41" t="str">
        <f t="shared" si="736"/>
        <v/>
      </c>
      <c r="AI279" s="41" t="str">
        <f t="shared" si="736"/>
        <v/>
      </c>
      <c r="AJ279" s="112" t="str">
        <f t="shared" si="736"/>
        <v/>
      </c>
      <c r="AK279" s="126" t="str">
        <f>IF(IF(D$62=E$62,AND($C279&gt;=MIN(D$63,E$63),$C279&lt;=MAX(D$63,E$63)),AND(L279&gt;=MIN(D$62,E$62),L279&lt;=MAX(D$62,E$62))),L279,"")</f>
        <v/>
      </c>
      <c r="AL279" s="41" t="str">
        <f t="shared" si="737"/>
        <v/>
      </c>
      <c r="AM279" s="41" t="str">
        <f t="shared" si="737"/>
        <v/>
      </c>
      <c r="AN279" s="41" t="str">
        <f t="shared" si="737"/>
        <v/>
      </c>
      <c r="AO279" s="41" t="str">
        <f t="shared" si="737"/>
        <v/>
      </c>
      <c r="AP279" s="41" t="str">
        <f t="shared" si="737"/>
        <v/>
      </c>
      <c r="AQ279" s="41" t="str">
        <f t="shared" si="737"/>
        <v/>
      </c>
      <c r="AR279" s="112" t="str">
        <f t="shared" si="737"/>
        <v/>
      </c>
      <c r="AS279" s="123" t="str">
        <f>IF(IF(D$67=E$67,AND($C279&gt;=MIN(D$68,E$68),$C279&lt;=MAX(D$68,E$68)),AND(T279&gt;=MIN(D$67,E$67),T279&lt;=MAX(D$67,E$67))),T279,"")</f>
        <v/>
      </c>
      <c r="AT279" s="41" t="str">
        <f t="shared" si="738"/>
        <v/>
      </c>
      <c r="AU279" s="41" t="str">
        <f t="shared" si="738"/>
        <v/>
      </c>
      <c r="AV279" s="41" t="str">
        <f t="shared" si="738"/>
        <v/>
      </c>
      <c r="AW279" s="41" t="str">
        <f t="shared" si="738"/>
        <v/>
      </c>
      <c r="AX279" s="41" t="str">
        <f t="shared" si="738"/>
        <v/>
      </c>
      <c r="AY279" s="41" t="str">
        <f t="shared" si="738"/>
        <v/>
      </c>
      <c r="AZ279" s="41" t="str">
        <f>IF(IF(K$67=L$67,AND($C279&gt;=MIN(K$68,L$68),$C279&lt;=MAX(K$68,L$68)),AND(AA279&gt;=MIN(K$67,L$67),AA279&lt;=MAX(K$67,L$67))),AA279,"")</f>
        <v/>
      </c>
      <c r="BA279" s="53"/>
      <c r="BB279" s="147" cm="1">
        <f t="array" ref="BB279:BC279">IFERROR(_xlfn._xlws.SORT(_xlfn.UNIQUE(_xlfn._xlws.FILTER($AC279:$AZ279,ISNUMBER($AC279:$AZ279)),TRUE),,,TRUE),"")</f>
        <v>129.28478543503994</v>
      </c>
      <c r="BC279" s="51">
        <v>277.64778586798042</v>
      </c>
      <c r="BD279" s="51"/>
      <c r="BE279" s="51"/>
      <c r="BF279" s="51"/>
      <c r="BG279" s="51"/>
      <c r="BH279" s="51"/>
      <c r="BI279" s="51"/>
      <c r="BJ279" s="51">
        <f>IF(ISNUMBER(BB279),$C279,"")</f>
        <v>767.46292870059426</v>
      </c>
      <c r="BK279" s="51">
        <f t="shared" si="739"/>
        <v>767.46292870059426</v>
      </c>
      <c r="BL279" s="51" t="str">
        <f t="shared" si="739"/>
        <v/>
      </c>
      <c r="BM279" s="51" t="str">
        <f t="shared" si="739"/>
        <v/>
      </c>
      <c r="BN279" s="51" t="str">
        <f t="shared" si="739"/>
        <v/>
      </c>
      <c r="BO279" s="51" t="str">
        <f t="shared" si="739"/>
        <v/>
      </c>
      <c r="BP279" s="51" t="str">
        <f t="shared" si="739"/>
        <v/>
      </c>
      <c r="BQ279" s="148" t="str">
        <f t="shared" si="739"/>
        <v/>
      </c>
      <c r="BR279" s="170">
        <f t="shared" ref="BR279:BR327" si="753">COUNTIF(BJ279:BQ279,"&lt;0")+COUNTIF(BJ279:BQ279,"&gt;0")</f>
        <v>2</v>
      </c>
      <c r="BS279" s="172">
        <f t="shared" ref="BS279:BV327" si="754">IF(ISNUMBER(BC279),IF(ISEVEN(BB$143),"hole",(BC279-BB279)),0)</f>
        <v>148.36300043294048</v>
      </c>
      <c r="BT279" s="172">
        <f t="shared" si="740"/>
        <v>0</v>
      </c>
      <c r="BU279" s="172">
        <f t="shared" si="740"/>
        <v>0</v>
      </c>
      <c r="BV279" s="172">
        <f t="shared" si="740"/>
        <v>0</v>
      </c>
      <c r="BW279" s="172">
        <f t="shared" si="740"/>
        <v>0</v>
      </c>
      <c r="BX279" s="172">
        <f t="shared" si="740"/>
        <v>0</v>
      </c>
      <c r="BY279" s="173">
        <f t="shared" si="740"/>
        <v>0</v>
      </c>
      <c r="BZ279" s="123" cm="1">
        <f t="array" ref="BZ279">IF(ISEVEN(BR279),SUM(BS279:BY279),SUM(ABS(BS279:BY279)))</f>
        <v>148.36300043294048</v>
      </c>
      <c r="CA279" s="112">
        <f t="shared" ref="CA279:CA327" si="755">+BZ279*$G$270</f>
        <v>2685.599139967645</v>
      </c>
      <c r="CB279" s="126">
        <f t="shared" ref="CB279:CE327" si="756">+IF(AND(ISNUMBER(BS279),BS279&gt;0),BB279+BS279/2,0)</f>
        <v>203.46628565151019</v>
      </c>
      <c r="CC279" s="41">
        <f t="shared" si="741"/>
        <v>0</v>
      </c>
      <c r="CD279" s="41">
        <f t="shared" si="741"/>
        <v>0</v>
      </c>
      <c r="CE279" s="41">
        <f t="shared" si="741"/>
        <v>0</v>
      </c>
      <c r="CF279" s="41">
        <f t="shared" si="741"/>
        <v>0</v>
      </c>
      <c r="CG279" s="41">
        <f t="shared" si="741"/>
        <v>0</v>
      </c>
      <c r="CH279" s="112">
        <f t="shared" si="741"/>
        <v>0</v>
      </c>
      <c r="CI279" s="196">
        <f t="shared" ref="CI279:CI327" si="757">+SUMPRODUCT(BS279:BY279,CB279:CH279)/BZ279</f>
        <v>203.46628565151019</v>
      </c>
      <c r="CJ279" s="2">
        <f t="shared" ref="CJ279:CJ327" si="758">+C279</f>
        <v>767.46292870059426</v>
      </c>
      <c r="CK279" s="200">
        <f t="shared" ref="CK279" si="759">(CI279-xc)*COS(RADIANS(p)) + (CJ279-yc)*SIN(RADIANS(p))</f>
        <v>559.93843653816612</v>
      </c>
      <c r="CL279" s="201">
        <f t="shared" ref="CL279:CL310" si="760">-(CI279-xc)*SIN(RADIANS(p)) +(CJ279-yc)*COS(RADIANS(p))</f>
        <v>562.90924989176494</v>
      </c>
      <c r="CN279" s="126">
        <f t="shared" ref="CN279:CN310" si="761">+C279-yc</f>
        <v>767.46292870059426</v>
      </c>
      <c r="CO279" s="50">
        <f t="shared" ref="CO279:CO327" si="762">$J$269+$J$270*CN279</f>
        <v>5.0044157147762858E-3</v>
      </c>
      <c r="CP279" s="40">
        <f t="shared" ref="CP279:CP327" si="763">+IF(CO279&gt;=0,IF(CO279&lt;=eco,1-(1-CO279/eco)^n,1),0)*0.85*fck</f>
        <v>25.5</v>
      </c>
      <c r="CQ279" s="41">
        <f t="shared" ref="CQ279:CQ327" si="764">+CP279*CA279</f>
        <v>68482.77806917495</v>
      </c>
      <c r="CR279" s="41">
        <f t="shared" ref="CR279:CR327" si="765">+CQ279*COS(RADIANS(p))</f>
        <v>59307.825529637339</v>
      </c>
      <c r="CS279" s="41">
        <f t="shared" ref="CS279:CS327" si="766">+CQ279*SIN(RADIANS(p))</f>
        <v>34241.389034587468</v>
      </c>
      <c r="CT279" s="41">
        <f t="shared" ref="CT279:CT327" si="767">+CR279*CL279</f>
        <v>33384923.58159982</v>
      </c>
      <c r="CU279" s="112">
        <f t="shared" ref="CU279:CU327" si="768">+CS279*CK279</f>
        <v>19173069.840922013</v>
      </c>
      <c r="CW279" s="21">
        <v>2</v>
      </c>
      <c r="CX279" s="41">
        <v>32</v>
      </c>
      <c r="CY279" s="41">
        <v>358.99346400575251</v>
      </c>
      <c r="CZ279" s="51">
        <f t="shared" ref="CZ279" si="769">CY279-yc</f>
        <v>358.99346400575251</v>
      </c>
      <c r="DA279" s="50">
        <f t="shared" ref="DA279:DA295" si="770">$J$269+$J$270*CZ279</f>
        <v>3.5150959593736996E-3</v>
      </c>
      <c r="DB279" s="40">
        <f t="shared" si="746"/>
        <v>703.01919187473993</v>
      </c>
      <c r="DC279" s="40">
        <f t="shared" si="747"/>
        <v>25.5</v>
      </c>
      <c r="DD279" s="51">
        <f t="shared" si="748"/>
        <v>374.5</v>
      </c>
      <c r="DE279" s="39">
        <f t="shared" ref="DE279:DE295" si="771">+DD279*0.25*PI()*CX279^2</f>
        <v>301190.77088496066</v>
      </c>
      <c r="DF279" s="41">
        <v>-200</v>
      </c>
      <c r="DG279" s="51">
        <v>530</v>
      </c>
      <c r="DH279" s="41">
        <f t="shared" ref="DH279:DH296" si="772">+DE279*COS(RADIANS(p))</f>
        <v>260838.85897179443</v>
      </c>
      <c r="DI279" s="41">
        <f t="shared" ref="DI279:DI296" si="773">+DE279*SIN(RADIANS(p))</f>
        <v>150595.3854424803</v>
      </c>
      <c r="DJ279" s="41">
        <f t="shared" si="751"/>
        <v>138244595.25505105</v>
      </c>
      <c r="DK279" s="112">
        <f t="shared" si="752"/>
        <v>-30119077.088496059</v>
      </c>
    </row>
    <row r="280" spans="2:116" x14ac:dyDescent="0.25">
      <c r="B280" s="129">
        <v>3</v>
      </c>
      <c r="C280" s="114">
        <f>+$D$77-(B280-0.5)*$G$270</f>
        <v>749.36138632054838</v>
      </c>
      <c r="D280" s="41">
        <f t="shared" ref="D280:G327" si="774">IF(D$58-E$58=0,"",(-(E$57-D$57)*$C280-(D$57*E$58-E$57*D$58))/(D$58-E$58))</f>
        <v>97.931994337439107</v>
      </c>
      <c r="E280" s="41">
        <f t="shared" si="733"/>
        <v>345.20366172567276</v>
      </c>
      <c r="F280" s="41">
        <f t="shared" si="733"/>
        <v>433.38140567195887</v>
      </c>
      <c r="G280" s="41">
        <f t="shared" si="733"/>
        <v>1042.6492070078664</v>
      </c>
      <c r="H280" s="41">
        <f t="shared" si="733"/>
        <v>2497.9319943374394</v>
      </c>
      <c r="I280" s="41">
        <f t="shared" si="733"/>
        <v>-5938.5131956827363</v>
      </c>
      <c r="J280" s="41">
        <f t="shared" si="733"/>
        <v>-1298.6694018969183</v>
      </c>
      <c r="K280" s="121">
        <f t="shared" si="733"/>
        <v>-641.06765040055166</v>
      </c>
      <c r="L280" s="126">
        <f t="shared" ref="L280:O327" si="775">IF(D$63-E$63=0,"",(-(E$62-D$62)*$C280-(D$62*E$63-E$62*D$63))/(D$63-E$63))</f>
        <v>497.93199433743951</v>
      </c>
      <c r="M280" s="41">
        <f t="shared" si="734"/>
        <v>-2386.8471458432014</v>
      </c>
      <c r="N280" s="41">
        <f t="shared" si="734"/>
        <v>-605.84907886936753</v>
      </c>
      <c r="O280" s="41">
        <f t="shared" si="734"/>
        <v>310.59839943898908</v>
      </c>
      <c r="P280" s="41">
        <f t="shared" si="734"/>
        <v>2097.9319943374394</v>
      </c>
      <c r="Q280" s="41">
        <f t="shared" si="734"/>
        <v>-5118.8979534120763</v>
      </c>
      <c r="R280" s="41">
        <f t="shared" si="734"/>
        <v>-1067.7292942210681</v>
      </c>
      <c r="S280" s="112">
        <f t="shared" si="734"/>
        <v>-421.45240812988806</v>
      </c>
      <c r="T280" s="123">
        <f t="shared" ref="T280:W327" si="776">IF(D$68-E$68=0,"",(-(E$67-D$67)*$C280-(D$67*E$68-E$67*D$68))/(D$68-E$68))</f>
        <v>497.93199433743922</v>
      </c>
      <c r="U280" s="41">
        <f t="shared" si="735"/>
        <v>-474.41158054498953</v>
      </c>
      <c r="V280" s="41">
        <f t="shared" si="735"/>
        <v>202.44129799610869</v>
      </c>
      <c r="W280" s="41">
        <f t="shared" si="735"/>
        <v>823.03396473720341</v>
      </c>
      <c r="X280" s="41">
        <f t="shared" si="735"/>
        <v>2097.9319943374403</v>
      </c>
      <c r="Y280" s="41">
        <f t="shared" si="735"/>
        <v>-3206.4623881138637</v>
      </c>
      <c r="Z280" s="41">
        <f t="shared" si="735"/>
        <v>-259.43891735559197</v>
      </c>
      <c r="AA280" s="41">
        <f t="shared" si="735"/>
        <v>90.983157168325945</v>
      </c>
      <c r="AB280" s="53"/>
      <c r="AC280" s="126">
        <f t="shared" ref="AC280:AF327" si="777">IF(IF(D$57=E$57,AND($C280&gt;=MIN(D$58,E$58),$C280&lt;=MAX(D$58,E$58)),AND(D280&gt;=MIN(D$57,E$57),D280&lt;=MAX(D$57,E$57))),D280,"")</f>
        <v>97.931994337439107</v>
      </c>
      <c r="AD280" s="41">
        <f t="shared" si="736"/>
        <v>345.20366172567276</v>
      </c>
      <c r="AE280" s="41" t="str">
        <f t="shared" si="736"/>
        <v/>
      </c>
      <c r="AF280" s="41" t="str">
        <f t="shared" si="736"/>
        <v/>
      </c>
      <c r="AG280" s="41" t="str">
        <f t="shared" si="736"/>
        <v/>
      </c>
      <c r="AH280" s="41" t="str">
        <f t="shared" si="736"/>
        <v/>
      </c>
      <c r="AI280" s="41" t="str">
        <f t="shared" si="736"/>
        <v/>
      </c>
      <c r="AJ280" s="112" t="str">
        <f t="shared" si="736"/>
        <v/>
      </c>
      <c r="AK280" s="126" t="str">
        <f t="shared" ref="AK280:AN327" si="778">IF(IF(D$62=E$62,AND($C280&gt;=MIN(D$63,E$63),$C280&lt;=MAX(D$63,E$63)),AND(L280&gt;=MIN(D$62,E$62),L280&lt;=MAX(D$62,E$62))),L280,"")</f>
        <v/>
      </c>
      <c r="AL280" s="41" t="str">
        <f t="shared" si="737"/>
        <v/>
      </c>
      <c r="AM280" s="41" t="str">
        <f t="shared" si="737"/>
        <v/>
      </c>
      <c r="AN280" s="41" t="str">
        <f t="shared" si="737"/>
        <v/>
      </c>
      <c r="AO280" s="41" t="str">
        <f t="shared" si="737"/>
        <v/>
      </c>
      <c r="AP280" s="41" t="str">
        <f t="shared" si="737"/>
        <v/>
      </c>
      <c r="AQ280" s="41" t="str">
        <f t="shared" si="737"/>
        <v/>
      </c>
      <c r="AR280" s="112" t="str">
        <f t="shared" si="737"/>
        <v/>
      </c>
      <c r="AS280" s="123" t="str">
        <f t="shared" ref="AS280:AX327" si="779">IF(IF(D$67=E$67,AND($C280&gt;=MIN(D$68,E$68),$C280&lt;=MAX(D$68,E$68)),AND(T280&gt;=MIN(D$67,E$67),T280&lt;=MAX(D$67,E$67))),T280,"")</f>
        <v/>
      </c>
      <c r="AT280" s="41" t="str">
        <f t="shared" si="738"/>
        <v/>
      </c>
      <c r="AU280" s="41" t="str">
        <f t="shared" si="738"/>
        <v/>
      </c>
      <c r="AV280" s="41" t="str">
        <f t="shared" si="738"/>
        <v/>
      </c>
      <c r="AW280" s="41" t="str">
        <f t="shared" si="738"/>
        <v/>
      </c>
      <c r="AX280" s="41" t="str">
        <f t="shared" si="738"/>
        <v/>
      </c>
      <c r="AY280" s="41" t="str">
        <f t="shared" si="738"/>
        <v/>
      </c>
      <c r="AZ280" s="41" t="str">
        <f t="shared" si="738"/>
        <v/>
      </c>
      <c r="BA280" s="53"/>
      <c r="BB280" s="147" cm="1">
        <f t="array" ref="BB280:BC280">IFERROR(_xlfn._xlws.SORT(_xlfn.UNIQUE(_xlfn._xlws.FILTER($AC280:$AZ280,ISNUMBER($AC280:$AZ280)),TRUE),,,TRUE),"")</f>
        <v>97.931994337439107</v>
      </c>
      <c r="BC280" s="51">
        <v>345.20366172567276</v>
      </c>
      <c r="BD280" s="51"/>
      <c r="BE280" s="51"/>
      <c r="BF280" s="51"/>
      <c r="BG280" s="51"/>
      <c r="BH280" s="51"/>
      <c r="BI280" s="51"/>
      <c r="BJ280" s="51">
        <f t="shared" ref="BJ280:BM327" si="780">IF(ISNUMBER(BB280),$C280,"")</f>
        <v>749.36138632054838</v>
      </c>
      <c r="BK280" s="51">
        <f t="shared" si="739"/>
        <v>749.36138632054838</v>
      </c>
      <c r="BL280" s="51" t="str">
        <f t="shared" si="739"/>
        <v/>
      </c>
      <c r="BM280" s="51" t="str">
        <f t="shared" si="739"/>
        <v/>
      </c>
      <c r="BN280" s="51" t="str">
        <f t="shared" si="739"/>
        <v/>
      </c>
      <c r="BO280" s="51" t="str">
        <f t="shared" si="739"/>
        <v/>
      </c>
      <c r="BP280" s="51" t="str">
        <f t="shared" si="739"/>
        <v/>
      </c>
      <c r="BQ280" s="148" t="str">
        <f t="shared" si="739"/>
        <v/>
      </c>
      <c r="BR280" s="170">
        <f t="shared" si="753"/>
        <v>2</v>
      </c>
      <c r="BS280" s="172">
        <f t="shared" si="754"/>
        <v>247.27166738823365</v>
      </c>
      <c r="BT280" s="172">
        <f t="shared" si="740"/>
        <v>0</v>
      </c>
      <c r="BU280" s="172">
        <f t="shared" si="740"/>
        <v>0</v>
      </c>
      <c r="BV280" s="172">
        <f t="shared" si="740"/>
        <v>0</v>
      </c>
      <c r="BW280" s="172">
        <f t="shared" si="740"/>
        <v>0</v>
      </c>
      <c r="BX280" s="172">
        <f t="shared" si="740"/>
        <v>0</v>
      </c>
      <c r="BY280" s="173">
        <f t="shared" si="740"/>
        <v>0</v>
      </c>
      <c r="BZ280" s="123" cm="1">
        <f t="array" ref="BZ280">IF(ISEVEN(BR280),SUM(BS280:BY280),SUM(ABS(BS280:BY280)))</f>
        <v>247.27166738823365</v>
      </c>
      <c r="CA280" s="112">
        <f t="shared" si="755"/>
        <v>4475.9985666127332</v>
      </c>
      <c r="CB280" s="126">
        <f t="shared" si="756"/>
        <v>221.56782803155593</v>
      </c>
      <c r="CC280" s="41">
        <f t="shared" si="741"/>
        <v>0</v>
      </c>
      <c r="CD280" s="41">
        <f t="shared" si="741"/>
        <v>0</v>
      </c>
      <c r="CE280" s="41">
        <f t="shared" si="741"/>
        <v>0</v>
      </c>
      <c r="CF280" s="41">
        <f t="shared" si="741"/>
        <v>0</v>
      </c>
      <c r="CG280" s="41">
        <f t="shared" si="741"/>
        <v>0</v>
      </c>
      <c r="CH280" s="112">
        <f t="shared" si="741"/>
        <v>0</v>
      </c>
      <c r="CI280" s="196">
        <f t="shared" si="757"/>
        <v>221.56782803155593</v>
      </c>
      <c r="CJ280" s="2">
        <f t="shared" si="758"/>
        <v>749.36138632054838</v>
      </c>
      <c r="CK280" s="200">
        <f t="shared" ref="CK280" si="781">(CI280-xc)*COS(RADIANS(p)) + (CJ280-yc)*SIN(RADIANS(p))</f>
        <v>566.56406089694337</v>
      </c>
      <c r="CL280" s="201">
        <f t="shared" ref="CL280:CL311" si="782">-(CI280-xc)*SIN(RADIANS(p)) +(CJ280-yc)*COS(RADIANS(p))</f>
        <v>538.18208315294169</v>
      </c>
      <c r="CN280" s="126">
        <f t="shared" ref="CN280:CN311" si="783">+C280-yc</f>
        <v>749.36138632054838</v>
      </c>
      <c r="CO280" s="50">
        <f t="shared" si="762"/>
        <v>4.9384157147762866E-3</v>
      </c>
      <c r="CP280" s="40">
        <f t="shared" si="763"/>
        <v>25.5</v>
      </c>
      <c r="CQ280" s="41">
        <f t="shared" si="764"/>
        <v>114137.96344862469</v>
      </c>
      <c r="CR280" s="41">
        <f t="shared" ref="CR280:CR328" si="784">+CQ280*COS(RADIANS(p))</f>
        <v>98846.375882728709</v>
      </c>
      <c r="CS280" s="41">
        <f t="shared" ref="CS280:CS328" si="785">+CQ280*SIN(RADIANS(p))</f>
        <v>57068.98172431234</v>
      </c>
      <c r="CT280" s="41">
        <f t="shared" si="767"/>
        <v>53197348.48468563</v>
      </c>
      <c r="CU280" s="112">
        <f t="shared" si="768"/>
        <v>32333234.036979847</v>
      </c>
      <c r="CW280" s="21">
        <v>3</v>
      </c>
      <c r="CX280" s="41">
        <v>32</v>
      </c>
      <c r="CY280" s="41">
        <v>458.99346400575251</v>
      </c>
      <c r="CZ280" s="51">
        <f t="shared" ref="CZ280" si="786">CY280-yc</f>
        <v>458.99346400575251</v>
      </c>
      <c r="DA280" s="50">
        <f t="shared" si="770"/>
        <v>3.8797057733570344E-3</v>
      </c>
      <c r="DB280" s="40">
        <f t="shared" si="746"/>
        <v>775.94115467140693</v>
      </c>
      <c r="DC280" s="40">
        <f t="shared" si="747"/>
        <v>25.5</v>
      </c>
      <c r="DD280" s="51">
        <f t="shared" si="748"/>
        <v>374.5</v>
      </c>
      <c r="DE280" s="39">
        <f t="shared" si="771"/>
        <v>301190.77088496066</v>
      </c>
      <c r="DF280" s="41">
        <v>0</v>
      </c>
      <c r="DG280" s="51">
        <v>530</v>
      </c>
      <c r="DH280" s="41">
        <f t="shared" ref="DH280:DH297" si="787">+DE280*COS(RADIANS(p))</f>
        <v>260838.85897179443</v>
      </c>
      <c r="DI280" s="41">
        <f t="shared" ref="DI280:DI297" si="788">+DE280*SIN(RADIANS(p))</f>
        <v>150595.3854424803</v>
      </c>
      <c r="DJ280" s="41">
        <f t="shared" si="751"/>
        <v>138244595.25505105</v>
      </c>
      <c r="DK280" s="112">
        <f t="shared" si="752"/>
        <v>0</v>
      </c>
    </row>
    <row r="281" spans="2:116" x14ac:dyDescent="0.25">
      <c r="B281" s="129">
        <v>4</v>
      </c>
      <c r="C281" s="114">
        <f>+$D$77-(B281-0.5)*$G$270</f>
        <v>731.25984394050249</v>
      </c>
      <c r="D281" s="41">
        <f t="shared" si="774"/>
        <v>66.579203239838506</v>
      </c>
      <c r="E281" s="41">
        <f t="shared" si="733"/>
        <v>412.75953758336516</v>
      </c>
      <c r="F281" s="41">
        <f t="shared" si="733"/>
        <v>443.83233603782577</v>
      </c>
      <c r="G281" s="41">
        <f t="shared" si="733"/>
        <v>1037.7989133453752</v>
      </c>
      <c r="H281" s="41">
        <f t="shared" si="733"/>
        <v>2466.579203239839</v>
      </c>
      <c r="I281" s="41">
        <f t="shared" si="733"/>
        <v>-5870.9573198250446</v>
      </c>
      <c r="J281" s="41">
        <f t="shared" si="733"/>
        <v>-1288.2184715310514</v>
      </c>
      <c r="K281" s="121">
        <f t="shared" si="733"/>
        <v>-645.91794406304268</v>
      </c>
      <c r="L281" s="126">
        <f t="shared" si="775"/>
        <v>466.57920323983882</v>
      </c>
      <c r="M281" s="41">
        <f t="shared" si="734"/>
        <v>-2319.2912699855092</v>
      </c>
      <c r="N281" s="41">
        <f t="shared" si="734"/>
        <v>-595.39814850350058</v>
      </c>
      <c r="O281" s="41">
        <f t="shared" si="734"/>
        <v>305.74810577649805</v>
      </c>
      <c r="P281" s="41">
        <f t="shared" si="734"/>
        <v>2066.5792032398385</v>
      </c>
      <c r="Q281" s="41">
        <f t="shared" si="734"/>
        <v>-5051.3420775543846</v>
      </c>
      <c r="R281" s="41">
        <f t="shared" si="734"/>
        <v>-1057.2783638552014</v>
      </c>
      <c r="S281" s="112">
        <f t="shared" si="734"/>
        <v>-426.30270179237908</v>
      </c>
      <c r="T281" s="123">
        <f t="shared" si="776"/>
        <v>466.57920323983853</v>
      </c>
      <c r="U281" s="41">
        <f t="shared" si="735"/>
        <v>-406.85570468729713</v>
      </c>
      <c r="V281" s="41">
        <f t="shared" si="735"/>
        <v>212.89222836197558</v>
      </c>
      <c r="W281" s="41">
        <f t="shared" si="735"/>
        <v>818.18367107471238</v>
      </c>
      <c r="X281" s="41">
        <f t="shared" si="735"/>
        <v>2066.5792032398394</v>
      </c>
      <c r="Y281" s="41">
        <f t="shared" si="735"/>
        <v>-3138.9065122561715</v>
      </c>
      <c r="Z281" s="41">
        <f t="shared" si="735"/>
        <v>-248.9879869897251</v>
      </c>
      <c r="AA281" s="41">
        <f t="shared" si="735"/>
        <v>86.132863505834905</v>
      </c>
      <c r="AB281" s="53"/>
      <c r="AC281" s="126">
        <f t="shared" si="777"/>
        <v>66.579203239838506</v>
      </c>
      <c r="AD281" s="41">
        <f t="shared" si="736"/>
        <v>412.75953758336516</v>
      </c>
      <c r="AE281" s="41" t="str">
        <f t="shared" si="736"/>
        <v/>
      </c>
      <c r="AF281" s="41" t="str">
        <f t="shared" si="736"/>
        <v/>
      </c>
      <c r="AG281" s="41" t="str">
        <f t="shared" si="736"/>
        <v/>
      </c>
      <c r="AH281" s="41" t="str">
        <f t="shared" si="736"/>
        <v/>
      </c>
      <c r="AI281" s="41" t="str">
        <f t="shared" si="736"/>
        <v/>
      </c>
      <c r="AJ281" s="112" t="str">
        <f t="shared" si="736"/>
        <v/>
      </c>
      <c r="AK281" s="126" t="str">
        <f t="shared" si="778"/>
        <v/>
      </c>
      <c r="AL281" s="41" t="str">
        <f t="shared" si="737"/>
        <v/>
      </c>
      <c r="AM281" s="41" t="str">
        <f t="shared" si="737"/>
        <v/>
      </c>
      <c r="AN281" s="41" t="str">
        <f t="shared" si="737"/>
        <v/>
      </c>
      <c r="AO281" s="41" t="str">
        <f t="shared" si="737"/>
        <v/>
      </c>
      <c r="AP281" s="41" t="str">
        <f t="shared" si="737"/>
        <v/>
      </c>
      <c r="AQ281" s="41" t="str">
        <f t="shared" si="737"/>
        <v/>
      </c>
      <c r="AR281" s="112" t="str">
        <f t="shared" si="737"/>
        <v/>
      </c>
      <c r="AS281" s="123" t="str">
        <f t="shared" si="779"/>
        <v/>
      </c>
      <c r="AT281" s="41" t="str">
        <f t="shared" si="738"/>
        <v/>
      </c>
      <c r="AU281" s="41" t="str">
        <f t="shared" si="738"/>
        <v/>
      </c>
      <c r="AV281" s="41" t="str">
        <f t="shared" si="738"/>
        <v/>
      </c>
      <c r="AW281" s="41" t="str">
        <f t="shared" si="738"/>
        <v/>
      </c>
      <c r="AX281" s="41" t="str">
        <f t="shared" si="738"/>
        <v/>
      </c>
      <c r="AY281" s="41" t="str">
        <f t="shared" si="738"/>
        <v/>
      </c>
      <c r="AZ281" s="41" t="str">
        <f t="shared" si="738"/>
        <v/>
      </c>
      <c r="BA281" s="53"/>
      <c r="BB281" s="147" cm="1">
        <f t="array" ref="BB281:BC281">IFERROR(_xlfn._xlws.SORT(_xlfn.UNIQUE(_xlfn._xlws.FILTER($AC281:$AZ281,ISNUMBER($AC281:$AZ281)),TRUE),,,TRUE),"")</f>
        <v>66.579203239838506</v>
      </c>
      <c r="BC281" s="51">
        <v>412.75953758336516</v>
      </c>
      <c r="BD281" s="51"/>
      <c r="BE281" s="51"/>
      <c r="BF281" s="51"/>
      <c r="BG281" s="51"/>
      <c r="BH281" s="51"/>
      <c r="BI281" s="51"/>
      <c r="BJ281" s="51">
        <f t="shared" si="780"/>
        <v>731.25984394050249</v>
      </c>
      <c r="BK281" s="51">
        <f t="shared" si="739"/>
        <v>731.25984394050249</v>
      </c>
      <c r="BL281" s="51" t="str">
        <f t="shared" si="739"/>
        <v/>
      </c>
      <c r="BM281" s="51" t="str">
        <f t="shared" si="739"/>
        <v/>
      </c>
      <c r="BN281" s="51" t="str">
        <f t="shared" si="739"/>
        <v/>
      </c>
      <c r="BO281" s="51" t="str">
        <f t="shared" si="739"/>
        <v/>
      </c>
      <c r="BP281" s="51" t="str">
        <f t="shared" si="739"/>
        <v/>
      </c>
      <c r="BQ281" s="148" t="str">
        <f t="shared" si="739"/>
        <v/>
      </c>
      <c r="BR281" s="170">
        <f t="shared" si="753"/>
        <v>2</v>
      </c>
      <c r="BS281" s="172">
        <f t="shared" si="754"/>
        <v>346.18033434352662</v>
      </c>
      <c r="BT281" s="172">
        <f t="shared" si="740"/>
        <v>0</v>
      </c>
      <c r="BU281" s="172">
        <f t="shared" si="740"/>
        <v>0</v>
      </c>
      <c r="BV281" s="172">
        <f t="shared" si="740"/>
        <v>0</v>
      </c>
      <c r="BW281" s="172">
        <f t="shared" si="740"/>
        <v>0</v>
      </c>
      <c r="BX281" s="172">
        <f t="shared" si="740"/>
        <v>0</v>
      </c>
      <c r="BY281" s="173">
        <f t="shared" si="740"/>
        <v>0</v>
      </c>
      <c r="BZ281" s="123" cm="1">
        <f t="array" ref="BZ281">IF(ISEVEN(BR281),SUM(BS281:BY281),SUM(ABS(BS281:BY281)))</f>
        <v>346.18033434352662</v>
      </c>
      <c r="CA281" s="112">
        <f t="shared" si="755"/>
        <v>6266.3979932578168</v>
      </c>
      <c r="CB281" s="126">
        <f t="shared" si="756"/>
        <v>239.66937041160182</v>
      </c>
      <c r="CC281" s="41">
        <f t="shared" si="741"/>
        <v>0</v>
      </c>
      <c r="CD281" s="41">
        <f t="shared" si="741"/>
        <v>0</v>
      </c>
      <c r="CE281" s="41">
        <f t="shared" si="741"/>
        <v>0</v>
      </c>
      <c r="CF281" s="41">
        <f t="shared" si="741"/>
        <v>0</v>
      </c>
      <c r="CG281" s="41">
        <f t="shared" si="741"/>
        <v>0</v>
      </c>
      <c r="CH281" s="112">
        <f t="shared" si="741"/>
        <v>0</v>
      </c>
      <c r="CI281" s="196">
        <f t="shared" si="757"/>
        <v>239.66937041160182</v>
      </c>
      <c r="CJ281" s="2">
        <f t="shared" si="758"/>
        <v>731.25984394050249</v>
      </c>
      <c r="CK281" s="200">
        <f t="shared" ref="CK281" si="789">(CI281-xc)*COS(RADIANS(p)) + (CJ281-yc)*SIN(RADIANS(p))</f>
        <v>573.18968525572086</v>
      </c>
      <c r="CL281" s="201">
        <f t="shared" ref="CL281:CL312" si="790">-(CI281-xc)*SIN(RADIANS(p)) +(CJ281-yc)*COS(RADIANS(p))</f>
        <v>513.45491641411832</v>
      </c>
      <c r="CN281" s="126">
        <f t="shared" ref="CN281:CN312" si="791">+C281-yc</f>
        <v>731.25984394050249</v>
      </c>
      <c r="CO281" s="50">
        <f t="shared" si="762"/>
        <v>4.8724157147762865E-3</v>
      </c>
      <c r="CP281" s="40">
        <f t="shared" si="763"/>
        <v>25.5</v>
      </c>
      <c r="CQ281" s="41">
        <f t="shared" si="764"/>
        <v>159793.14882807434</v>
      </c>
      <c r="CR281" s="41">
        <f t="shared" ref="CR281:CR329" si="792">+CQ281*COS(RADIANS(p))</f>
        <v>138384.92623581999</v>
      </c>
      <c r="CS281" s="41">
        <f t="shared" ref="CS281:CS329" si="793">+CQ281*SIN(RADIANS(p))</f>
        <v>79896.574414037153</v>
      </c>
      <c r="CT281" s="41">
        <f t="shared" si="767"/>
        <v>71054420.733386889</v>
      </c>
      <c r="CU281" s="112">
        <f t="shared" si="768"/>
        <v>45795892.341392234</v>
      </c>
      <c r="CW281" s="21">
        <v>4</v>
      </c>
      <c r="CX281" s="41">
        <v>32</v>
      </c>
      <c r="CY281" s="41">
        <v>558.99346400575246</v>
      </c>
      <c r="CZ281" s="51">
        <f t="shared" ref="CZ281" si="794">CY281-yc</f>
        <v>558.99346400575246</v>
      </c>
      <c r="DA281" s="50">
        <f t="shared" si="770"/>
        <v>4.2443155873403693E-3</v>
      </c>
      <c r="DB281" s="40">
        <f t="shared" si="746"/>
        <v>848.86311746807382</v>
      </c>
      <c r="DC281" s="40">
        <f t="shared" si="747"/>
        <v>25.5</v>
      </c>
      <c r="DD281" s="51">
        <f t="shared" si="748"/>
        <v>374.5</v>
      </c>
      <c r="DE281" s="39">
        <f t="shared" si="771"/>
        <v>301190.77088496066</v>
      </c>
      <c r="DF281" s="41">
        <v>200</v>
      </c>
      <c r="DG281" s="51">
        <v>530</v>
      </c>
      <c r="DH281" s="41">
        <f t="shared" ref="DH281:DH298" si="795">+DE281*COS(RADIANS(p))</f>
        <v>260838.85897179443</v>
      </c>
      <c r="DI281" s="41">
        <f t="shared" ref="DI281:DI298" si="796">+DE281*SIN(RADIANS(p))</f>
        <v>150595.3854424803</v>
      </c>
      <c r="DJ281" s="41">
        <f t="shared" si="751"/>
        <v>138244595.25505105</v>
      </c>
      <c r="DK281" s="112">
        <f t="shared" si="752"/>
        <v>30119077.088496059</v>
      </c>
    </row>
    <row r="282" spans="2:116" x14ac:dyDescent="0.25">
      <c r="B282" s="129">
        <v>5</v>
      </c>
      <c r="C282" s="114">
        <f>+$D$77-(B282-0.5)*$G$270</f>
        <v>713.15830156045649</v>
      </c>
      <c r="D282" s="41">
        <f t="shared" si="774"/>
        <v>35.226412142237479</v>
      </c>
      <c r="E282" s="41">
        <f t="shared" si="733"/>
        <v>480.3154134410579</v>
      </c>
      <c r="F282" s="41">
        <f t="shared" si="733"/>
        <v>454.28326640369272</v>
      </c>
      <c r="G282" s="41">
        <f t="shared" si="733"/>
        <v>1032.9486196828843</v>
      </c>
      <c r="H282" s="41">
        <f t="shared" si="733"/>
        <v>2435.2264121422377</v>
      </c>
      <c r="I282" s="41">
        <f t="shared" si="733"/>
        <v>-5803.401443967352</v>
      </c>
      <c r="J282" s="41">
        <f t="shared" si="733"/>
        <v>-1277.7675411651844</v>
      </c>
      <c r="K282" s="121">
        <f t="shared" si="733"/>
        <v>-650.76823772553371</v>
      </c>
      <c r="L282" s="126">
        <f t="shared" si="775"/>
        <v>435.22641214223796</v>
      </c>
      <c r="M282" s="41">
        <f t="shared" si="734"/>
        <v>-2251.7353941278166</v>
      </c>
      <c r="N282" s="41">
        <f t="shared" si="734"/>
        <v>-584.94721813763363</v>
      </c>
      <c r="O282" s="41">
        <f t="shared" si="734"/>
        <v>300.89781211400702</v>
      </c>
      <c r="P282" s="41">
        <f t="shared" si="734"/>
        <v>2035.2264121422375</v>
      </c>
      <c r="Q282" s="41">
        <f t="shared" si="734"/>
        <v>-4983.786201696691</v>
      </c>
      <c r="R282" s="41">
        <f t="shared" si="734"/>
        <v>-1046.8274334893342</v>
      </c>
      <c r="S282" s="112">
        <f t="shared" si="734"/>
        <v>-431.15299545487017</v>
      </c>
      <c r="T282" s="123">
        <f t="shared" si="776"/>
        <v>435.22641214223751</v>
      </c>
      <c r="U282" s="41">
        <f t="shared" si="735"/>
        <v>-339.29982882960439</v>
      </c>
      <c r="V282" s="41">
        <f t="shared" si="735"/>
        <v>223.34315872784259</v>
      </c>
      <c r="W282" s="41">
        <f t="shared" si="735"/>
        <v>813.33337741222135</v>
      </c>
      <c r="X282" s="41">
        <f t="shared" si="735"/>
        <v>2035.2264121422384</v>
      </c>
      <c r="Y282" s="41">
        <f t="shared" si="735"/>
        <v>-3071.3506363984784</v>
      </c>
      <c r="Z282" s="41">
        <f t="shared" si="735"/>
        <v>-238.53705662385809</v>
      </c>
      <c r="AA282" s="41">
        <f t="shared" si="735"/>
        <v>81.28256984334385</v>
      </c>
      <c r="AB282" s="53"/>
      <c r="AC282" s="126">
        <f t="shared" si="777"/>
        <v>35.226412142237479</v>
      </c>
      <c r="AD282" s="41" t="str">
        <f t="shared" si="736"/>
        <v/>
      </c>
      <c r="AE282" s="41">
        <f t="shared" si="736"/>
        <v>454.28326640369272</v>
      </c>
      <c r="AF282" s="41" t="str">
        <f t="shared" si="736"/>
        <v/>
      </c>
      <c r="AG282" s="41" t="str">
        <f t="shared" si="736"/>
        <v/>
      </c>
      <c r="AH282" s="41" t="str">
        <f t="shared" si="736"/>
        <v/>
      </c>
      <c r="AI282" s="41" t="str">
        <f t="shared" si="736"/>
        <v/>
      </c>
      <c r="AJ282" s="112" t="str">
        <f t="shared" si="736"/>
        <v/>
      </c>
      <c r="AK282" s="126" t="str">
        <f t="shared" si="778"/>
        <v/>
      </c>
      <c r="AL282" s="41" t="str">
        <f t="shared" si="737"/>
        <v/>
      </c>
      <c r="AM282" s="41" t="str">
        <f t="shared" si="737"/>
        <v/>
      </c>
      <c r="AN282" s="41" t="str">
        <f t="shared" si="737"/>
        <v/>
      </c>
      <c r="AO282" s="41" t="str">
        <f t="shared" si="737"/>
        <v/>
      </c>
      <c r="AP282" s="41" t="str">
        <f t="shared" si="737"/>
        <v/>
      </c>
      <c r="AQ282" s="41" t="str">
        <f t="shared" si="737"/>
        <v/>
      </c>
      <c r="AR282" s="112" t="str">
        <f t="shared" si="737"/>
        <v/>
      </c>
      <c r="AS282" s="123" t="str">
        <f t="shared" si="779"/>
        <v/>
      </c>
      <c r="AT282" s="41" t="str">
        <f t="shared" si="738"/>
        <v/>
      </c>
      <c r="AU282" s="41" t="str">
        <f t="shared" si="738"/>
        <v/>
      </c>
      <c r="AV282" s="41" t="str">
        <f t="shared" si="738"/>
        <v/>
      </c>
      <c r="AW282" s="41" t="str">
        <f t="shared" si="738"/>
        <v/>
      </c>
      <c r="AX282" s="41" t="str">
        <f t="shared" si="738"/>
        <v/>
      </c>
      <c r="AY282" s="41" t="str">
        <f t="shared" si="738"/>
        <v/>
      </c>
      <c r="AZ282" s="41" t="str">
        <f t="shared" si="738"/>
        <v/>
      </c>
      <c r="BA282" s="53"/>
      <c r="BB282" s="147" cm="1">
        <f t="array" ref="BB282:BC282">IFERROR(_xlfn._xlws.SORT(_xlfn.UNIQUE(_xlfn._xlws.FILTER($AC282:$AZ282,ISNUMBER($AC282:$AZ282)),TRUE),,,TRUE),"")</f>
        <v>35.226412142237479</v>
      </c>
      <c r="BC282" s="51">
        <v>454.28326640369272</v>
      </c>
      <c r="BD282" s="51"/>
      <c r="BE282" s="51"/>
      <c r="BF282" s="51"/>
      <c r="BG282" s="51"/>
      <c r="BH282" s="51"/>
      <c r="BI282" s="51"/>
      <c r="BJ282" s="51">
        <f t="shared" si="780"/>
        <v>713.15830156045649</v>
      </c>
      <c r="BK282" s="51">
        <f t="shared" si="739"/>
        <v>713.15830156045649</v>
      </c>
      <c r="BL282" s="51" t="str">
        <f t="shared" si="739"/>
        <v/>
      </c>
      <c r="BM282" s="51" t="str">
        <f t="shared" si="739"/>
        <v/>
      </c>
      <c r="BN282" s="51" t="str">
        <f t="shared" si="739"/>
        <v/>
      </c>
      <c r="BO282" s="51" t="str">
        <f t="shared" si="739"/>
        <v/>
      </c>
      <c r="BP282" s="51" t="str">
        <f t="shared" si="739"/>
        <v/>
      </c>
      <c r="BQ282" s="148" t="str">
        <f t="shared" si="739"/>
        <v/>
      </c>
      <c r="BR282" s="170">
        <f t="shared" si="753"/>
        <v>2</v>
      </c>
      <c r="BS282" s="172">
        <f t="shared" si="754"/>
        <v>419.05685426145521</v>
      </c>
      <c r="BT282" s="172">
        <f t="shared" si="740"/>
        <v>0</v>
      </c>
      <c r="BU282" s="172">
        <f t="shared" si="740"/>
        <v>0</v>
      </c>
      <c r="BV282" s="172">
        <f t="shared" si="740"/>
        <v>0</v>
      </c>
      <c r="BW282" s="172">
        <f t="shared" si="740"/>
        <v>0</v>
      </c>
      <c r="BX282" s="172">
        <f t="shared" si="740"/>
        <v>0</v>
      </c>
      <c r="BY282" s="173">
        <f t="shared" si="740"/>
        <v>0</v>
      </c>
      <c r="BZ282" s="123" cm="1">
        <f t="array" ref="BZ282">IF(ISEVEN(BR282),SUM(BS282:BY282),SUM(ABS(BS282:BY282)))</f>
        <v>419.05685426145521</v>
      </c>
      <c r="CA282" s="112">
        <f t="shared" si="755"/>
        <v>7585.5754070624625</v>
      </c>
      <c r="CB282" s="126">
        <f t="shared" si="756"/>
        <v>244.75483927296509</v>
      </c>
      <c r="CC282" s="41">
        <f t="shared" si="741"/>
        <v>0</v>
      </c>
      <c r="CD282" s="41">
        <f t="shared" si="741"/>
        <v>0</v>
      </c>
      <c r="CE282" s="41">
        <f t="shared" si="741"/>
        <v>0</v>
      </c>
      <c r="CF282" s="41">
        <f t="shared" si="741"/>
        <v>0</v>
      </c>
      <c r="CG282" s="41">
        <f t="shared" si="741"/>
        <v>0</v>
      </c>
      <c r="CH282" s="112">
        <f t="shared" si="741"/>
        <v>0</v>
      </c>
      <c r="CI282" s="196">
        <f t="shared" si="757"/>
        <v>244.75483927296509</v>
      </c>
      <c r="CJ282" s="2">
        <f t="shared" si="758"/>
        <v>713.15830156045649</v>
      </c>
      <c r="CK282" s="200">
        <f t="shared" ref="CK282" si="797">(CI282-xc)*COS(RADIANS(p)) + (CJ282-yc)*SIN(RADIANS(p))</f>
        <v>568.54305928979318</v>
      </c>
      <c r="CL282" s="201">
        <f t="shared" ref="CL282:CL313" si="798">-(CI282-xc)*SIN(RADIANS(p)) +(CJ282-yc)*COS(RADIANS(p))</f>
        <v>495.23578643463634</v>
      </c>
      <c r="CN282" s="126">
        <f t="shared" ref="CN282:CN313" si="799">+C282-yc</f>
        <v>713.15830156045649</v>
      </c>
      <c r="CO282" s="50">
        <f t="shared" si="762"/>
        <v>4.8064157147762864E-3</v>
      </c>
      <c r="CP282" s="40">
        <f t="shared" si="763"/>
        <v>25.5</v>
      </c>
      <c r="CQ282" s="41">
        <f t="shared" si="764"/>
        <v>193432.17288009278</v>
      </c>
      <c r="CR282" s="41">
        <f t="shared" ref="CR282:CR330" si="800">+CQ282*COS(RADIANS(p))</f>
        <v>167517.17562338369</v>
      </c>
      <c r="CS282" s="41">
        <f t="shared" ref="CS282:CS330" si="801">+CQ282*SIN(RADIANS(p))</f>
        <v>96716.086440046376</v>
      </c>
      <c r="CT282" s="41">
        <f t="shared" si="767"/>
        <v>82960500.211155519</v>
      </c>
      <c r="CU282" s="112">
        <f t="shared" si="768"/>
        <v>54987259.667160049</v>
      </c>
      <c r="CW282" s="21">
        <v>5</v>
      </c>
      <c r="CX282" s="41">
        <v>32</v>
      </c>
      <c r="CY282" s="41">
        <v>658.99346400575246</v>
      </c>
      <c r="CZ282" s="51">
        <f t="shared" ref="CZ282" si="802">CY282-yc</f>
        <v>658.99346400575246</v>
      </c>
      <c r="DA282" s="50">
        <f t="shared" si="770"/>
        <v>4.6089254013237041E-3</v>
      </c>
      <c r="DB282" s="40">
        <f t="shared" si="746"/>
        <v>921.78508026474083</v>
      </c>
      <c r="DC282" s="40">
        <f t="shared" si="747"/>
        <v>25.5</v>
      </c>
      <c r="DD282" s="51">
        <f t="shared" si="748"/>
        <v>374.5</v>
      </c>
      <c r="DE282" s="39">
        <f t="shared" si="771"/>
        <v>301190.77088496066</v>
      </c>
      <c r="DF282" s="41">
        <v>400</v>
      </c>
      <c r="DG282" s="51">
        <v>530</v>
      </c>
      <c r="DH282" s="41">
        <f t="shared" ref="DH282:DH299" si="803">+DE282*COS(RADIANS(p))</f>
        <v>260838.85897179443</v>
      </c>
      <c r="DI282" s="41">
        <f t="shared" ref="DI282:DI299" si="804">+DE282*SIN(RADIANS(p))</f>
        <v>150595.3854424803</v>
      </c>
      <c r="DJ282" s="41">
        <f t="shared" si="751"/>
        <v>138244595.25505105</v>
      </c>
      <c r="DK282" s="112">
        <f t="shared" si="752"/>
        <v>60238154.176992118</v>
      </c>
    </row>
    <row r="283" spans="2:116" x14ac:dyDescent="0.25">
      <c r="B283" s="129">
        <v>6</v>
      </c>
      <c r="C283" s="114">
        <f>+$D$77-(B283-0.5)*$G$270</f>
        <v>695.05675918041061</v>
      </c>
      <c r="D283" s="41">
        <f t="shared" si="774"/>
        <v>3.8736210446368733</v>
      </c>
      <c r="E283" s="41">
        <f t="shared" si="733"/>
        <v>547.8712892987503</v>
      </c>
      <c r="F283" s="41">
        <f t="shared" si="733"/>
        <v>464.73419676955962</v>
      </c>
      <c r="G283" s="41">
        <f t="shared" si="733"/>
        <v>1028.0983260203932</v>
      </c>
      <c r="H283" s="41">
        <f t="shared" si="733"/>
        <v>2403.8736210446373</v>
      </c>
      <c r="I283" s="41">
        <f t="shared" si="733"/>
        <v>-5735.8455681096593</v>
      </c>
      <c r="J283" s="41">
        <f t="shared" si="733"/>
        <v>-1267.3166107993175</v>
      </c>
      <c r="K283" s="121">
        <f t="shared" si="733"/>
        <v>-655.61853138802473</v>
      </c>
      <c r="L283" s="126">
        <f t="shared" si="775"/>
        <v>403.8736210446371</v>
      </c>
      <c r="M283" s="41">
        <f t="shared" si="734"/>
        <v>-2184.1795182701235</v>
      </c>
      <c r="N283" s="41">
        <f t="shared" si="734"/>
        <v>-574.49628777176667</v>
      </c>
      <c r="O283" s="41">
        <f t="shared" si="734"/>
        <v>296.04751845151594</v>
      </c>
      <c r="P283" s="41">
        <f t="shared" si="734"/>
        <v>2003.8736210446368</v>
      </c>
      <c r="Q283" s="41">
        <f t="shared" si="734"/>
        <v>-4916.2303258389984</v>
      </c>
      <c r="R283" s="41">
        <f t="shared" si="734"/>
        <v>-1036.3765031234673</v>
      </c>
      <c r="S283" s="112">
        <f t="shared" si="734"/>
        <v>-436.00328911736119</v>
      </c>
      <c r="T283" s="123">
        <f t="shared" si="776"/>
        <v>403.87362104463682</v>
      </c>
      <c r="U283" s="41">
        <f t="shared" si="735"/>
        <v>-271.74395297191199</v>
      </c>
      <c r="V283" s="41">
        <f t="shared" si="735"/>
        <v>233.79408909370952</v>
      </c>
      <c r="W283" s="41">
        <f t="shared" si="735"/>
        <v>808.48308374973033</v>
      </c>
      <c r="X283" s="41">
        <f t="shared" si="735"/>
        <v>2003.8736210446375</v>
      </c>
      <c r="Y283" s="41">
        <f t="shared" si="735"/>
        <v>-3003.7947605407858</v>
      </c>
      <c r="Z283" s="41">
        <f t="shared" si="735"/>
        <v>-228.08612625799117</v>
      </c>
      <c r="AA283" s="41">
        <f t="shared" si="735"/>
        <v>76.43227618085281</v>
      </c>
      <c r="AB283" s="53"/>
      <c r="AC283" s="126">
        <f t="shared" si="777"/>
        <v>3.8736210446368733</v>
      </c>
      <c r="AD283" s="41" t="str">
        <f t="shared" si="736"/>
        <v/>
      </c>
      <c r="AE283" s="41">
        <f t="shared" si="736"/>
        <v>464.73419676955962</v>
      </c>
      <c r="AF283" s="41" t="str">
        <f t="shared" si="736"/>
        <v/>
      </c>
      <c r="AG283" s="41" t="str">
        <f t="shared" si="736"/>
        <v/>
      </c>
      <c r="AH283" s="41" t="str">
        <f t="shared" si="736"/>
        <v/>
      </c>
      <c r="AI283" s="41" t="str">
        <f t="shared" si="736"/>
        <v/>
      </c>
      <c r="AJ283" s="112" t="str">
        <f t="shared" si="736"/>
        <v/>
      </c>
      <c r="AK283" s="126" t="str">
        <f t="shared" si="778"/>
        <v/>
      </c>
      <c r="AL283" s="41" t="str">
        <f t="shared" si="737"/>
        <v/>
      </c>
      <c r="AM283" s="41" t="str">
        <f t="shared" si="737"/>
        <v/>
      </c>
      <c r="AN283" s="41" t="str">
        <f t="shared" si="737"/>
        <v/>
      </c>
      <c r="AO283" s="41" t="str">
        <f t="shared" si="737"/>
        <v/>
      </c>
      <c r="AP283" s="41" t="str">
        <f t="shared" si="737"/>
        <v/>
      </c>
      <c r="AQ283" s="41" t="str">
        <f t="shared" si="737"/>
        <v/>
      </c>
      <c r="AR283" s="112" t="str">
        <f t="shared" si="737"/>
        <v/>
      </c>
      <c r="AS283" s="123" t="str">
        <f t="shared" si="779"/>
        <v/>
      </c>
      <c r="AT283" s="41" t="str">
        <f t="shared" si="738"/>
        <v/>
      </c>
      <c r="AU283" s="41" t="str">
        <f t="shared" si="738"/>
        <v/>
      </c>
      <c r="AV283" s="41" t="str">
        <f t="shared" si="738"/>
        <v/>
      </c>
      <c r="AW283" s="41" t="str">
        <f t="shared" si="738"/>
        <v/>
      </c>
      <c r="AX283" s="41" t="str">
        <f t="shared" si="738"/>
        <v/>
      </c>
      <c r="AY283" s="41" t="str">
        <f t="shared" si="738"/>
        <v/>
      </c>
      <c r="AZ283" s="41" t="str">
        <f t="shared" si="738"/>
        <v/>
      </c>
      <c r="BA283" s="53"/>
      <c r="BB283" s="147" cm="1">
        <f t="array" ref="BB283:BC283">IFERROR(_xlfn._xlws.SORT(_xlfn.UNIQUE(_xlfn._xlws.FILTER($AC283:$AZ283,ISNUMBER($AC283:$AZ283)),TRUE),,,TRUE),"")</f>
        <v>3.8736210446368733</v>
      </c>
      <c r="BC283" s="51">
        <v>464.73419676955962</v>
      </c>
      <c r="BD283" s="51"/>
      <c r="BE283" s="51"/>
      <c r="BF283" s="51"/>
      <c r="BG283" s="51"/>
      <c r="BH283" s="51"/>
      <c r="BI283" s="51"/>
      <c r="BJ283" s="51">
        <f t="shared" si="780"/>
        <v>695.05675918041061</v>
      </c>
      <c r="BK283" s="51">
        <f t="shared" si="739"/>
        <v>695.05675918041061</v>
      </c>
      <c r="BL283" s="51" t="str">
        <f t="shared" si="739"/>
        <v/>
      </c>
      <c r="BM283" s="51" t="str">
        <f t="shared" si="739"/>
        <v/>
      </c>
      <c r="BN283" s="51" t="str">
        <f t="shared" si="739"/>
        <v/>
      </c>
      <c r="BO283" s="51" t="str">
        <f t="shared" si="739"/>
        <v/>
      </c>
      <c r="BP283" s="51" t="str">
        <f t="shared" si="739"/>
        <v/>
      </c>
      <c r="BQ283" s="148" t="str">
        <f t="shared" si="739"/>
        <v/>
      </c>
      <c r="BR283" s="170">
        <f t="shared" si="753"/>
        <v>2</v>
      </c>
      <c r="BS283" s="172">
        <f t="shared" si="754"/>
        <v>460.86057572492274</v>
      </c>
      <c r="BT283" s="172">
        <f t="shared" si="740"/>
        <v>0</v>
      </c>
      <c r="BU283" s="172">
        <f t="shared" si="740"/>
        <v>0</v>
      </c>
      <c r="BV283" s="172">
        <f t="shared" si="740"/>
        <v>0</v>
      </c>
      <c r="BW283" s="172">
        <f t="shared" si="740"/>
        <v>0</v>
      </c>
      <c r="BX283" s="172">
        <f t="shared" si="740"/>
        <v>0</v>
      </c>
      <c r="BY283" s="173">
        <f t="shared" si="740"/>
        <v>0</v>
      </c>
      <c r="BZ283" s="123" cm="1">
        <f t="array" ref="BZ283">IF(ISEVEN(BR283),SUM(BS283:BY283),SUM(ABS(BS283:BY283)))</f>
        <v>460.86057572492274</v>
      </c>
      <c r="CA283" s="112">
        <f t="shared" si="755"/>
        <v>8342.2872427770562</v>
      </c>
      <c r="CB283" s="126">
        <f t="shared" si="756"/>
        <v>234.30390890709825</v>
      </c>
      <c r="CC283" s="41">
        <f t="shared" si="741"/>
        <v>0</v>
      </c>
      <c r="CD283" s="41">
        <f t="shared" si="741"/>
        <v>0</v>
      </c>
      <c r="CE283" s="41">
        <f t="shared" si="741"/>
        <v>0</v>
      </c>
      <c r="CF283" s="41">
        <f t="shared" si="741"/>
        <v>0</v>
      </c>
      <c r="CG283" s="41">
        <f t="shared" si="741"/>
        <v>0</v>
      </c>
      <c r="CH283" s="112">
        <f t="shared" si="741"/>
        <v>0</v>
      </c>
      <c r="CI283" s="196">
        <f t="shared" si="757"/>
        <v>234.30390890709825</v>
      </c>
      <c r="CJ283" s="2">
        <f t="shared" si="758"/>
        <v>695.05675918041061</v>
      </c>
      <c r="CK283" s="200">
        <f t="shared" ref="CK283" si="805">(CI283-xc)*COS(RADIANS(p)) + (CJ283-yc)*SIN(RADIANS(p))</f>
        <v>550.44151690974741</v>
      </c>
      <c r="CL283" s="201">
        <f t="shared" ref="CL283:CL314" si="806">-(CI283-xc)*SIN(RADIANS(p)) +(CJ283-yc)*COS(RADIANS(p))</f>
        <v>484.78485606876939</v>
      </c>
      <c r="CN283" s="126">
        <f t="shared" ref="CN283:CN314" si="807">+C283-yc</f>
        <v>695.05675918041061</v>
      </c>
      <c r="CO283" s="50">
        <f t="shared" si="762"/>
        <v>4.7404157147762863E-3</v>
      </c>
      <c r="CP283" s="40">
        <f t="shared" si="763"/>
        <v>25.5</v>
      </c>
      <c r="CQ283" s="41">
        <f t="shared" si="764"/>
        <v>212728.32469081494</v>
      </c>
      <c r="CR283" s="41">
        <f t="shared" ref="CR283:CR331" si="808">+CQ283*COS(RADIANS(p))</f>
        <v>184228.13328675021</v>
      </c>
      <c r="CS283" s="41">
        <f t="shared" ref="CS283:CS331" si="809">+CQ283*SIN(RADIANS(p))</f>
        <v>106364.16234540746</v>
      </c>
      <c r="CT283" s="41">
        <f t="shared" si="767"/>
        <v>89311009.079235256</v>
      </c>
      <c r="CU283" s="112">
        <f t="shared" si="768"/>
        <v>58547250.866240717</v>
      </c>
      <c r="CW283" s="21">
        <v>6</v>
      </c>
      <c r="CX283" s="41">
        <v>32</v>
      </c>
      <c r="CY283" s="41">
        <v>-658.99346400575246</v>
      </c>
      <c r="CZ283" s="51">
        <f t="shared" ref="CZ283" si="810">CY283-yc</f>
        <v>-658.99346400575246</v>
      </c>
      <c r="DA283" s="50">
        <f t="shared" si="770"/>
        <v>-1.9658428522371409E-4</v>
      </c>
      <c r="DB283" s="40">
        <f t="shared" si="746"/>
        <v>-39.316857044742818</v>
      </c>
      <c r="DC283" s="40">
        <f t="shared" si="747"/>
        <v>0</v>
      </c>
      <c r="DD283" s="51">
        <f t="shared" si="748"/>
        <v>-39.316857044742818</v>
      </c>
      <c r="DE283" s="39">
        <f t="shared" si="771"/>
        <v>-31620.492609025059</v>
      </c>
      <c r="DF283" s="41">
        <v>-400</v>
      </c>
      <c r="DG283" s="51">
        <v>-530</v>
      </c>
      <c r="DH283" s="41">
        <f t="shared" ref="DH283:DH300" si="811">+DE283*COS(RADIANS(p))</f>
        <v>-27384.149879593788</v>
      </c>
      <c r="DI283" s="41">
        <f t="shared" ref="DI283:DI300" si="812">+DE283*SIN(RADIANS(p))</f>
        <v>-15810.246304512528</v>
      </c>
      <c r="DJ283" s="41">
        <f t="shared" si="751"/>
        <v>14513599.436184708</v>
      </c>
      <c r="DK283" s="112">
        <f t="shared" si="752"/>
        <v>6324098.5218050107</v>
      </c>
    </row>
    <row r="284" spans="2:116" x14ac:dyDescent="0.25">
      <c r="B284" s="129">
        <v>7</v>
      </c>
      <c r="C284" s="114">
        <f>+$D$77-(B284-0.5)*$G$270</f>
        <v>676.95521680036461</v>
      </c>
      <c r="D284" s="41">
        <f t="shared" si="774"/>
        <v>-27.479170052964157</v>
      </c>
      <c r="E284" s="41">
        <f t="shared" si="733"/>
        <v>615.42716515644304</v>
      </c>
      <c r="F284" s="41">
        <f t="shared" si="733"/>
        <v>475.18512713542663</v>
      </c>
      <c r="G284" s="41">
        <f t="shared" si="733"/>
        <v>1023.2480323579022</v>
      </c>
      <c r="H284" s="41">
        <f t="shared" si="733"/>
        <v>2372.5208299470364</v>
      </c>
      <c r="I284" s="41">
        <f t="shared" si="733"/>
        <v>-5668.2896922519658</v>
      </c>
      <c r="J284" s="41">
        <f t="shared" si="733"/>
        <v>-1256.8656804334503</v>
      </c>
      <c r="K284" s="121">
        <f t="shared" si="733"/>
        <v>-660.46882505051576</v>
      </c>
      <c r="L284" s="126">
        <f t="shared" si="775"/>
        <v>372.52082994703619</v>
      </c>
      <c r="M284" s="41">
        <f t="shared" si="734"/>
        <v>-2116.6236424124313</v>
      </c>
      <c r="N284" s="41">
        <f t="shared" si="734"/>
        <v>-564.04535740589972</v>
      </c>
      <c r="O284" s="41">
        <f t="shared" si="734"/>
        <v>291.1972247890248</v>
      </c>
      <c r="P284" s="41">
        <f t="shared" si="734"/>
        <v>1972.5208299470362</v>
      </c>
      <c r="Q284" s="41">
        <f t="shared" si="734"/>
        <v>-4848.6744499813067</v>
      </c>
      <c r="R284" s="41">
        <f t="shared" si="734"/>
        <v>-1025.9255727576003</v>
      </c>
      <c r="S284" s="112">
        <f t="shared" si="734"/>
        <v>-440.85358277985222</v>
      </c>
      <c r="T284" s="123">
        <f t="shared" si="776"/>
        <v>372.52082994703596</v>
      </c>
      <c r="U284" s="41">
        <f t="shared" si="735"/>
        <v>-204.18807711421923</v>
      </c>
      <c r="V284" s="41">
        <f t="shared" si="735"/>
        <v>244.24501945957647</v>
      </c>
      <c r="W284" s="41">
        <f t="shared" si="735"/>
        <v>803.6327900872393</v>
      </c>
      <c r="X284" s="41">
        <f t="shared" si="735"/>
        <v>1972.5208299470366</v>
      </c>
      <c r="Y284" s="41">
        <f t="shared" si="735"/>
        <v>-2936.2388846830927</v>
      </c>
      <c r="Z284" s="41">
        <f t="shared" si="735"/>
        <v>-217.63519589212422</v>
      </c>
      <c r="AA284" s="41">
        <f t="shared" si="735"/>
        <v>71.581982518361727</v>
      </c>
      <c r="AB284" s="53"/>
      <c r="AC284" s="126">
        <f t="shared" si="777"/>
        <v>-27.479170052964157</v>
      </c>
      <c r="AD284" s="41" t="str">
        <f t="shared" si="736"/>
        <v/>
      </c>
      <c r="AE284" s="41">
        <f t="shared" si="736"/>
        <v>475.18512713542663</v>
      </c>
      <c r="AF284" s="41" t="str">
        <f t="shared" si="736"/>
        <v/>
      </c>
      <c r="AG284" s="41" t="str">
        <f t="shared" si="736"/>
        <v/>
      </c>
      <c r="AH284" s="41" t="str">
        <f t="shared" si="736"/>
        <v/>
      </c>
      <c r="AI284" s="41" t="str">
        <f t="shared" si="736"/>
        <v/>
      </c>
      <c r="AJ284" s="112" t="str">
        <f t="shared" si="736"/>
        <v/>
      </c>
      <c r="AK284" s="126" t="str">
        <f t="shared" si="778"/>
        <v/>
      </c>
      <c r="AL284" s="41" t="str">
        <f t="shared" si="737"/>
        <v/>
      </c>
      <c r="AM284" s="41" t="str">
        <f t="shared" si="737"/>
        <v/>
      </c>
      <c r="AN284" s="41" t="str">
        <f t="shared" si="737"/>
        <v/>
      </c>
      <c r="AO284" s="41" t="str">
        <f t="shared" si="737"/>
        <v/>
      </c>
      <c r="AP284" s="41" t="str">
        <f t="shared" si="737"/>
        <v/>
      </c>
      <c r="AQ284" s="41" t="str">
        <f t="shared" si="737"/>
        <v/>
      </c>
      <c r="AR284" s="112" t="str">
        <f t="shared" si="737"/>
        <v/>
      </c>
      <c r="AS284" s="123" t="str">
        <f t="shared" si="779"/>
        <v/>
      </c>
      <c r="AT284" s="41" t="str">
        <f t="shared" si="738"/>
        <v/>
      </c>
      <c r="AU284" s="41" t="str">
        <f t="shared" si="738"/>
        <v/>
      </c>
      <c r="AV284" s="41" t="str">
        <f t="shared" si="738"/>
        <v/>
      </c>
      <c r="AW284" s="41" t="str">
        <f t="shared" si="738"/>
        <v/>
      </c>
      <c r="AX284" s="41" t="str">
        <f t="shared" si="738"/>
        <v/>
      </c>
      <c r="AY284" s="41" t="str">
        <f t="shared" si="738"/>
        <v/>
      </c>
      <c r="AZ284" s="41" t="str">
        <f t="shared" si="738"/>
        <v/>
      </c>
      <c r="BA284" s="53"/>
      <c r="BB284" s="147" cm="1">
        <f t="array" ref="BB284:BC284">IFERROR(_xlfn._xlws.SORT(_xlfn.UNIQUE(_xlfn._xlws.FILTER($AC284:$AZ284,ISNUMBER($AC284:$AZ284)),TRUE),,,TRUE),"")</f>
        <v>-27.479170052964157</v>
      </c>
      <c r="BC284" s="51">
        <v>475.18512713542663</v>
      </c>
      <c r="BD284" s="51"/>
      <c r="BE284" s="51"/>
      <c r="BF284" s="51"/>
      <c r="BG284" s="51"/>
      <c r="BH284" s="51"/>
      <c r="BI284" s="51"/>
      <c r="BJ284" s="51">
        <f t="shared" si="780"/>
        <v>676.95521680036461</v>
      </c>
      <c r="BK284" s="51">
        <f t="shared" si="739"/>
        <v>676.95521680036461</v>
      </c>
      <c r="BL284" s="51" t="str">
        <f t="shared" si="739"/>
        <v/>
      </c>
      <c r="BM284" s="51" t="str">
        <f t="shared" si="739"/>
        <v/>
      </c>
      <c r="BN284" s="51" t="str">
        <f t="shared" si="739"/>
        <v/>
      </c>
      <c r="BO284" s="51" t="str">
        <f t="shared" si="739"/>
        <v/>
      </c>
      <c r="BP284" s="51" t="str">
        <f t="shared" si="739"/>
        <v/>
      </c>
      <c r="BQ284" s="148" t="str">
        <f t="shared" si="739"/>
        <v/>
      </c>
      <c r="BR284" s="170">
        <f t="shared" si="753"/>
        <v>2</v>
      </c>
      <c r="BS284" s="172">
        <f t="shared" si="754"/>
        <v>502.66429718839078</v>
      </c>
      <c r="BT284" s="172">
        <f t="shared" si="740"/>
        <v>0</v>
      </c>
      <c r="BU284" s="172">
        <f t="shared" si="740"/>
        <v>0</v>
      </c>
      <c r="BV284" s="172">
        <f t="shared" si="740"/>
        <v>0</v>
      </c>
      <c r="BW284" s="172">
        <f t="shared" si="740"/>
        <v>0</v>
      </c>
      <c r="BX284" s="172">
        <f t="shared" si="740"/>
        <v>0</v>
      </c>
      <c r="BY284" s="173">
        <f t="shared" si="740"/>
        <v>0</v>
      </c>
      <c r="BZ284" s="123" cm="1">
        <f t="array" ref="BZ284">IF(ISEVEN(BR284),SUM(BS284:BY284),SUM(ABS(BS284:BY284)))</f>
        <v>502.66429718839078</v>
      </c>
      <c r="CA284" s="112">
        <f t="shared" si="755"/>
        <v>9098.999078491659</v>
      </c>
      <c r="CB284" s="126">
        <f t="shared" si="756"/>
        <v>223.85297854123124</v>
      </c>
      <c r="CC284" s="41">
        <f t="shared" si="741"/>
        <v>0</v>
      </c>
      <c r="CD284" s="41">
        <f t="shared" si="741"/>
        <v>0</v>
      </c>
      <c r="CE284" s="41">
        <f t="shared" si="741"/>
        <v>0</v>
      </c>
      <c r="CF284" s="41">
        <f t="shared" si="741"/>
        <v>0</v>
      </c>
      <c r="CG284" s="41">
        <f t="shared" si="741"/>
        <v>0</v>
      </c>
      <c r="CH284" s="112">
        <f t="shared" si="741"/>
        <v>0</v>
      </c>
      <c r="CI284" s="196">
        <f t="shared" si="757"/>
        <v>223.85297854123124</v>
      </c>
      <c r="CJ284" s="2">
        <f t="shared" si="758"/>
        <v>676.95521680036461</v>
      </c>
      <c r="CK284" s="200">
        <f t="shared" ref="CK284" si="813">(CI284-xc)*COS(RADIANS(p)) + (CJ284-yc)*SIN(RADIANS(p))</f>
        <v>532.33997452970129</v>
      </c>
      <c r="CL284" s="201">
        <f t="shared" ref="CL284:CL315" si="814">-(CI284-xc)*SIN(RADIANS(p)) +(CJ284-yc)*COS(RADIANS(p))</f>
        <v>474.33392570290238</v>
      </c>
      <c r="CN284" s="126">
        <f t="shared" ref="CN284:CN315" si="815">+C284-yc</f>
        <v>676.95521680036461</v>
      </c>
      <c r="CO284" s="50">
        <f t="shared" si="762"/>
        <v>4.6744157147762862E-3</v>
      </c>
      <c r="CP284" s="40">
        <f t="shared" si="763"/>
        <v>25.5</v>
      </c>
      <c r="CQ284" s="41">
        <f t="shared" si="764"/>
        <v>232024.47650153731</v>
      </c>
      <c r="CR284" s="41">
        <f t="shared" ref="CR284:CR332" si="816">+CQ284*COS(RADIANS(p))</f>
        <v>200939.09095011686</v>
      </c>
      <c r="CS284" s="41">
        <f t="shared" ref="CS284:CS332" si="817">+CQ284*SIN(RADIANS(p))</f>
        <v>116012.23825076864</v>
      </c>
      <c r="CT284" s="41">
        <f t="shared" si="767"/>
        <v>95312227.837541476</v>
      </c>
      <c r="CU284" s="112">
        <f t="shared" si="768"/>
        <v>61757951.955547817</v>
      </c>
      <c r="CW284" s="21">
        <v>7</v>
      </c>
      <c r="CX284" s="41">
        <v>32</v>
      </c>
      <c r="CY284" s="41">
        <v>-558.99346400575246</v>
      </c>
      <c r="CZ284" s="51">
        <f t="shared" ref="CZ284" si="818">CY284-yc</f>
        <v>-558.99346400575246</v>
      </c>
      <c r="DA284" s="50">
        <f t="shared" si="770"/>
        <v>1.6802552875962076E-4</v>
      </c>
      <c r="DB284" s="40">
        <f t="shared" si="746"/>
        <v>33.60510575192415</v>
      </c>
      <c r="DC284" s="40">
        <f t="shared" si="747"/>
        <v>4.1046682966125232</v>
      </c>
      <c r="DD284" s="51">
        <f t="shared" si="748"/>
        <v>29.500437455311626</v>
      </c>
      <c r="DE284" s="39">
        <f t="shared" si="771"/>
        <v>23725.659542346799</v>
      </c>
      <c r="DF284" s="41">
        <v>-200</v>
      </c>
      <c r="DG284" s="51">
        <v>-530</v>
      </c>
      <c r="DH284" s="41">
        <f t="shared" ref="DH284:DH301" si="819">+DE284*COS(RADIANS(p))</f>
        <v>20547.023885213006</v>
      </c>
      <c r="DI284" s="41">
        <f t="shared" ref="DI284:DI301" si="820">+DE284*SIN(RADIANS(p))</f>
        <v>11862.829771173398</v>
      </c>
      <c r="DJ284" s="41">
        <f t="shared" si="751"/>
        <v>-10889922.659162894</v>
      </c>
      <c r="DK284" s="112">
        <f t="shared" si="752"/>
        <v>-2372565.9542346797</v>
      </c>
    </row>
    <row r="285" spans="2:116" x14ac:dyDescent="0.25">
      <c r="B285" s="129">
        <v>8</v>
      </c>
      <c r="C285" s="114">
        <f>+$D$77-(B285-0.5)*$G$270</f>
        <v>658.85367442031873</v>
      </c>
      <c r="D285" s="41">
        <f t="shared" si="774"/>
        <v>-58.831961150564972</v>
      </c>
      <c r="E285" s="41">
        <f t="shared" si="733"/>
        <v>682.98304101413544</v>
      </c>
      <c r="F285" s="41">
        <f t="shared" si="733"/>
        <v>485.63605750129352</v>
      </c>
      <c r="G285" s="41">
        <f t="shared" si="733"/>
        <v>1018.3977386954111</v>
      </c>
      <c r="H285" s="41">
        <f t="shared" si="733"/>
        <v>2341.1680388494351</v>
      </c>
      <c r="I285" s="41">
        <f t="shared" si="733"/>
        <v>-5600.7338163942741</v>
      </c>
      <c r="J285" s="41">
        <f t="shared" si="733"/>
        <v>-1246.4147500675836</v>
      </c>
      <c r="K285" s="121">
        <f t="shared" si="733"/>
        <v>-665.31911871300679</v>
      </c>
      <c r="L285" s="126">
        <f t="shared" si="775"/>
        <v>341.1680388494355</v>
      </c>
      <c r="M285" s="41">
        <f t="shared" si="734"/>
        <v>-2049.0677665547387</v>
      </c>
      <c r="N285" s="41">
        <f t="shared" si="734"/>
        <v>-553.59442704003277</v>
      </c>
      <c r="O285" s="41">
        <f t="shared" si="734"/>
        <v>286.34693112653378</v>
      </c>
      <c r="P285" s="41">
        <f t="shared" si="734"/>
        <v>1941.1680388494351</v>
      </c>
      <c r="Q285" s="41">
        <f t="shared" si="734"/>
        <v>-4781.1185741236141</v>
      </c>
      <c r="R285" s="41">
        <f t="shared" si="734"/>
        <v>-1015.4746423917335</v>
      </c>
      <c r="S285" s="112">
        <f t="shared" si="734"/>
        <v>-445.70387644234336</v>
      </c>
      <c r="T285" s="123">
        <f t="shared" si="776"/>
        <v>341.16803884943511</v>
      </c>
      <c r="U285" s="41">
        <f t="shared" si="735"/>
        <v>-136.63220125652646</v>
      </c>
      <c r="V285" s="41">
        <f t="shared" si="735"/>
        <v>254.69594982544336</v>
      </c>
      <c r="W285" s="41">
        <f t="shared" si="735"/>
        <v>798.78249642474827</v>
      </c>
      <c r="X285" s="41">
        <f t="shared" si="735"/>
        <v>1941.168038849436</v>
      </c>
      <c r="Y285" s="41">
        <f t="shared" si="735"/>
        <v>-2868.6830088254005</v>
      </c>
      <c r="Z285" s="41">
        <f t="shared" si="735"/>
        <v>-207.18426552625732</v>
      </c>
      <c r="AA285" s="41">
        <f t="shared" si="735"/>
        <v>66.731688855870686</v>
      </c>
      <c r="AB285" s="53"/>
      <c r="AC285" s="126">
        <f t="shared" si="777"/>
        <v>-58.831961150564972</v>
      </c>
      <c r="AD285" s="41" t="str">
        <f t="shared" si="736"/>
        <v/>
      </c>
      <c r="AE285" s="41">
        <f t="shared" si="736"/>
        <v>485.63605750129352</v>
      </c>
      <c r="AF285" s="41" t="str">
        <f t="shared" si="736"/>
        <v/>
      </c>
      <c r="AG285" s="41" t="str">
        <f t="shared" si="736"/>
        <v/>
      </c>
      <c r="AH285" s="41" t="str">
        <f t="shared" si="736"/>
        <v/>
      </c>
      <c r="AI285" s="41" t="str">
        <f t="shared" si="736"/>
        <v/>
      </c>
      <c r="AJ285" s="112" t="str">
        <f t="shared" si="736"/>
        <v/>
      </c>
      <c r="AK285" s="126" t="str">
        <f t="shared" si="778"/>
        <v/>
      </c>
      <c r="AL285" s="41" t="str">
        <f t="shared" si="737"/>
        <v/>
      </c>
      <c r="AM285" s="41" t="str">
        <f t="shared" si="737"/>
        <v/>
      </c>
      <c r="AN285" s="41" t="str">
        <f t="shared" si="737"/>
        <v/>
      </c>
      <c r="AO285" s="41" t="str">
        <f t="shared" si="737"/>
        <v/>
      </c>
      <c r="AP285" s="41" t="str">
        <f t="shared" si="737"/>
        <v/>
      </c>
      <c r="AQ285" s="41" t="str">
        <f t="shared" si="737"/>
        <v/>
      </c>
      <c r="AR285" s="112" t="str">
        <f t="shared" si="737"/>
        <v/>
      </c>
      <c r="AS285" s="123" t="str">
        <f t="shared" si="779"/>
        <v/>
      </c>
      <c r="AT285" s="41" t="str">
        <f t="shared" si="738"/>
        <v/>
      </c>
      <c r="AU285" s="41" t="str">
        <f t="shared" si="738"/>
        <v/>
      </c>
      <c r="AV285" s="41" t="str">
        <f t="shared" si="738"/>
        <v/>
      </c>
      <c r="AW285" s="41" t="str">
        <f t="shared" si="738"/>
        <v/>
      </c>
      <c r="AX285" s="41" t="str">
        <f t="shared" si="738"/>
        <v/>
      </c>
      <c r="AY285" s="41" t="str">
        <f t="shared" si="738"/>
        <v/>
      </c>
      <c r="AZ285" s="41" t="str">
        <f t="shared" si="738"/>
        <v/>
      </c>
      <c r="BA285" s="53"/>
      <c r="BB285" s="147" cm="1">
        <f t="array" ref="BB285:BC285">IFERROR(_xlfn._xlws.SORT(_xlfn.UNIQUE(_xlfn._xlws.FILTER($AC285:$AZ285,ISNUMBER($AC285:$AZ285)),TRUE),,,TRUE),"")</f>
        <v>-58.831961150564972</v>
      </c>
      <c r="BC285" s="51">
        <v>485.63605750129352</v>
      </c>
      <c r="BD285" s="51"/>
      <c r="BE285" s="51"/>
      <c r="BF285" s="51"/>
      <c r="BG285" s="51"/>
      <c r="BH285" s="51"/>
      <c r="BI285" s="51"/>
      <c r="BJ285" s="51">
        <f t="shared" si="780"/>
        <v>658.85367442031873</v>
      </c>
      <c r="BK285" s="51">
        <f t="shared" si="739"/>
        <v>658.85367442031873</v>
      </c>
      <c r="BL285" s="51" t="str">
        <f t="shared" si="739"/>
        <v/>
      </c>
      <c r="BM285" s="51" t="str">
        <f t="shared" si="739"/>
        <v/>
      </c>
      <c r="BN285" s="51" t="str">
        <f t="shared" si="739"/>
        <v/>
      </c>
      <c r="BO285" s="51" t="str">
        <f t="shared" si="739"/>
        <v/>
      </c>
      <c r="BP285" s="51" t="str">
        <f t="shared" si="739"/>
        <v/>
      </c>
      <c r="BQ285" s="148" t="str">
        <f t="shared" si="739"/>
        <v/>
      </c>
      <c r="BR285" s="170">
        <f t="shared" si="753"/>
        <v>2</v>
      </c>
      <c r="BS285" s="172">
        <f t="shared" si="754"/>
        <v>544.46801865185853</v>
      </c>
      <c r="BT285" s="172">
        <f t="shared" si="740"/>
        <v>0</v>
      </c>
      <c r="BU285" s="172">
        <f t="shared" si="740"/>
        <v>0</v>
      </c>
      <c r="BV285" s="172">
        <f t="shared" si="740"/>
        <v>0</v>
      </c>
      <c r="BW285" s="172">
        <f t="shared" si="740"/>
        <v>0</v>
      </c>
      <c r="BX285" s="172">
        <f t="shared" si="740"/>
        <v>0</v>
      </c>
      <c r="BY285" s="173">
        <f t="shared" si="740"/>
        <v>0</v>
      </c>
      <c r="BZ285" s="123" cm="1">
        <f t="array" ref="BZ285">IF(ISEVEN(BR285),SUM(BS285:BY285),SUM(ABS(BS285:BY285)))</f>
        <v>544.46801865185853</v>
      </c>
      <c r="CA285" s="112">
        <f t="shared" si="755"/>
        <v>9855.7109142062563</v>
      </c>
      <c r="CB285" s="126">
        <f t="shared" si="756"/>
        <v>213.40204817536429</v>
      </c>
      <c r="CC285" s="41">
        <f t="shared" si="741"/>
        <v>0</v>
      </c>
      <c r="CD285" s="41">
        <f t="shared" si="741"/>
        <v>0</v>
      </c>
      <c r="CE285" s="41">
        <f t="shared" si="741"/>
        <v>0</v>
      </c>
      <c r="CF285" s="41">
        <f t="shared" si="741"/>
        <v>0</v>
      </c>
      <c r="CG285" s="41">
        <f t="shared" si="741"/>
        <v>0</v>
      </c>
      <c r="CH285" s="112">
        <f t="shared" si="741"/>
        <v>0</v>
      </c>
      <c r="CI285" s="196">
        <f t="shared" si="757"/>
        <v>213.40204817536429</v>
      </c>
      <c r="CJ285" s="2">
        <f t="shared" si="758"/>
        <v>658.85367442031873</v>
      </c>
      <c r="CK285" s="200">
        <f t="shared" ref="CK285" si="821">(CI285-xc)*COS(RADIANS(p)) + (CJ285-yc)*SIN(RADIANS(p))</f>
        <v>514.23843214965541</v>
      </c>
      <c r="CL285" s="201">
        <f t="shared" ref="CL285:CL316" si="822">-(CI285-xc)*SIN(RADIANS(p)) +(CJ285-yc)*COS(RADIANS(p))</f>
        <v>463.88299533703554</v>
      </c>
      <c r="CN285" s="126">
        <f t="shared" ref="CN285:CN316" si="823">+C285-yc</f>
        <v>658.85367442031873</v>
      </c>
      <c r="CO285" s="50">
        <f t="shared" si="762"/>
        <v>4.6084157147762862E-3</v>
      </c>
      <c r="CP285" s="40">
        <f t="shared" si="763"/>
        <v>25.5</v>
      </c>
      <c r="CQ285" s="41">
        <f t="shared" si="764"/>
        <v>251320.62831225953</v>
      </c>
      <c r="CR285" s="41">
        <f t="shared" ref="CR285:CR333" si="824">+CQ285*COS(RADIANS(p))</f>
        <v>217650.04861348341</v>
      </c>
      <c r="CS285" s="41">
        <f t="shared" ref="CS285:CS333" si="825">+CQ285*SIN(RADIANS(p))</f>
        <v>125660.31415612975</v>
      </c>
      <c r="CT285" s="41">
        <f t="shared" si="767"/>
        <v>100964156.48607408</v>
      </c>
      <c r="CU285" s="112">
        <f t="shared" si="768"/>
        <v>64619362.935081311</v>
      </c>
      <c r="CW285" s="21">
        <v>8</v>
      </c>
      <c r="CX285" s="41">
        <v>32</v>
      </c>
      <c r="CY285" s="41">
        <v>-458.99346400575251</v>
      </c>
      <c r="CZ285" s="51">
        <f t="shared" ref="CZ285" si="826">CY285-yc</f>
        <v>-458.99346400575251</v>
      </c>
      <c r="DA285" s="50">
        <f t="shared" si="770"/>
        <v>5.326353427429556E-4</v>
      </c>
      <c r="DB285" s="40">
        <f t="shared" si="746"/>
        <v>106.52706854859112</v>
      </c>
      <c r="DC285" s="40">
        <f t="shared" si="747"/>
        <v>11.77361113678484</v>
      </c>
      <c r="DD285" s="51">
        <f t="shared" si="748"/>
        <v>94.753457411806281</v>
      </c>
      <c r="DE285" s="39">
        <f t="shared" si="771"/>
        <v>76205.252021033972</v>
      </c>
      <c r="DF285" s="41">
        <v>0</v>
      </c>
      <c r="DG285" s="51">
        <v>-530</v>
      </c>
      <c r="DH285" s="41">
        <f t="shared" ref="DH285:DH302" si="827">+DE285*COS(RADIANS(p))</f>
        <v>65995.684152010857</v>
      </c>
      <c r="DI285" s="41">
        <f t="shared" ref="DI285:DI302" si="828">+DE285*SIN(RADIANS(p))</f>
        <v>38102.626010516979</v>
      </c>
      <c r="DJ285" s="41">
        <f t="shared" si="751"/>
        <v>-34977712.600565754</v>
      </c>
      <c r="DK285" s="112">
        <f t="shared" si="752"/>
        <v>0</v>
      </c>
    </row>
    <row r="286" spans="2:116" x14ac:dyDescent="0.25">
      <c r="B286" s="129">
        <v>9</v>
      </c>
      <c r="C286" s="114">
        <f>+$D$77-(B286-0.5)*$G$270</f>
        <v>640.75213204027273</v>
      </c>
      <c r="D286" s="41">
        <f t="shared" si="774"/>
        <v>-90.184752248165793</v>
      </c>
      <c r="E286" s="41">
        <f t="shared" si="733"/>
        <v>750.53891687182818</v>
      </c>
      <c r="F286" s="41">
        <f t="shared" si="733"/>
        <v>496.08698786716053</v>
      </c>
      <c r="G286" s="41">
        <f t="shared" si="733"/>
        <v>1013.5474450329201</v>
      </c>
      <c r="H286" s="41">
        <f t="shared" si="733"/>
        <v>2309.8152477518347</v>
      </c>
      <c r="I286" s="41">
        <f t="shared" si="733"/>
        <v>-5533.1779405365805</v>
      </c>
      <c r="J286" s="41">
        <f t="shared" si="733"/>
        <v>-1235.9638197017166</v>
      </c>
      <c r="K286" s="121">
        <f t="shared" si="733"/>
        <v>-670.16941237549781</v>
      </c>
      <c r="L286" s="126">
        <f t="shared" si="775"/>
        <v>309.81524775183448</v>
      </c>
      <c r="M286" s="41">
        <f t="shared" si="734"/>
        <v>-1981.5118906970456</v>
      </c>
      <c r="N286" s="41">
        <f t="shared" si="734"/>
        <v>-543.14349667416582</v>
      </c>
      <c r="O286" s="41">
        <f t="shared" si="734"/>
        <v>281.49663746404275</v>
      </c>
      <c r="P286" s="41">
        <f t="shared" si="734"/>
        <v>1909.815247751834</v>
      </c>
      <c r="Q286" s="41">
        <f t="shared" si="734"/>
        <v>-4713.5626982659205</v>
      </c>
      <c r="R286" s="41">
        <f t="shared" si="734"/>
        <v>-1005.0237120258665</v>
      </c>
      <c r="S286" s="112">
        <f t="shared" si="734"/>
        <v>-450.55417010483444</v>
      </c>
      <c r="T286" s="123">
        <f t="shared" si="776"/>
        <v>309.81524775183425</v>
      </c>
      <c r="U286" s="41">
        <f t="shared" si="735"/>
        <v>-69.076325398833688</v>
      </c>
      <c r="V286" s="41">
        <f t="shared" si="735"/>
        <v>265.14688019131034</v>
      </c>
      <c r="W286" s="41">
        <f t="shared" si="735"/>
        <v>793.93220276225713</v>
      </c>
      <c r="X286" s="41">
        <f t="shared" si="735"/>
        <v>1909.8152477518349</v>
      </c>
      <c r="Y286" s="41">
        <f t="shared" si="735"/>
        <v>-2801.1271329677079</v>
      </c>
      <c r="Z286" s="41">
        <f t="shared" si="735"/>
        <v>-196.73333516039031</v>
      </c>
      <c r="AA286" s="41">
        <f t="shared" si="735"/>
        <v>61.881395193379625</v>
      </c>
      <c r="AB286" s="53"/>
      <c r="AC286" s="126">
        <f t="shared" si="777"/>
        <v>-90.184752248165793</v>
      </c>
      <c r="AD286" s="41" t="str">
        <f t="shared" si="736"/>
        <v/>
      </c>
      <c r="AE286" s="41">
        <f t="shared" si="736"/>
        <v>496.08698786716053</v>
      </c>
      <c r="AF286" s="41" t="str">
        <f t="shared" si="736"/>
        <v/>
      </c>
      <c r="AG286" s="41" t="str">
        <f t="shared" si="736"/>
        <v/>
      </c>
      <c r="AH286" s="41" t="str">
        <f t="shared" si="736"/>
        <v/>
      </c>
      <c r="AI286" s="41" t="str">
        <f t="shared" si="736"/>
        <v/>
      </c>
      <c r="AJ286" s="112" t="str">
        <f t="shared" si="736"/>
        <v/>
      </c>
      <c r="AK286" s="126" t="str">
        <f t="shared" si="778"/>
        <v/>
      </c>
      <c r="AL286" s="41" t="str">
        <f t="shared" si="737"/>
        <v/>
      </c>
      <c r="AM286" s="41" t="str">
        <f t="shared" si="737"/>
        <v/>
      </c>
      <c r="AN286" s="41" t="str">
        <f t="shared" si="737"/>
        <v/>
      </c>
      <c r="AO286" s="41" t="str">
        <f t="shared" si="737"/>
        <v/>
      </c>
      <c r="AP286" s="41" t="str">
        <f t="shared" si="737"/>
        <v/>
      </c>
      <c r="AQ286" s="41" t="str">
        <f t="shared" si="737"/>
        <v/>
      </c>
      <c r="AR286" s="112" t="str">
        <f t="shared" si="737"/>
        <v/>
      </c>
      <c r="AS286" s="123" t="str">
        <f t="shared" si="779"/>
        <v/>
      </c>
      <c r="AT286" s="41" t="str">
        <f t="shared" si="738"/>
        <v/>
      </c>
      <c r="AU286" s="41" t="str">
        <f t="shared" si="738"/>
        <v/>
      </c>
      <c r="AV286" s="41" t="str">
        <f t="shared" si="738"/>
        <v/>
      </c>
      <c r="AW286" s="41" t="str">
        <f t="shared" si="738"/>
        <v/>
      </c>
      <c r="AX286" s="41" t="str">
        <f t="shared" si="738"/>
        <v/>
      </c>
      <c r="AY286" s="41" t="str">
        <f t="shared" si="738"/>
        <v/>
      </c>
      <c r="AZ286" s="41" t="str">
        <f t="shared" si="738"/>
        <v/>
      </c>
      <c r="BA286" s="53"/>
      <c r="BB286" s="147" cm="1">
        <f t="array" ref="BB286:BC286">IFERROR(_xlfn._xlws.SORT(_xlfn.UNIQUE(_xlfn._xlws.FILTER($AC286:$AZ286,ISNUMBER($AC286:$AZ286)),TRUE),,,TRUE),"")</f>
        <v>-90.184752248165793</v>
      </c>
      <c r="BC286" s="51">
        <v>496.08698786716053</v>
      </c>
      <c r="BD286" s="51"/>
      <c r="BE286" s="51"/>
      <c r="BF286" s="51"/>
      <c r="BG286" s="51"/>
      <c r="BH286" s="51"/>
      <c r="BI286" s="51"/>
      <c r="BJ286" s="51">
        <f t="shared" si="780"/>
        <v>640.75213204027273</v>
      </c>
      <c r="BK286" s="51">
        <f t="shared" si="739"/>
        <v>640.75213204027273</v>
      </c>
      <c r="BL286" s="51" t="str">
        <f t="shared" si="739"/>
        <v/>
      </c>
      <c r="BM286" s="51" t="str">
        <f t="shared" si="739"/>
        <v/>
      </c>
      <c r="BN286" s="51" t="str">
        <f t="shared" si="739"/>
        <v/>
      </c>
      <c r="BO286" s="51" t="str">
        <f t="shared" si="739"/>
        <v/>
      </c>
      <c r="BP286" s="51" t="str">
        <f t="shared" si="739"/>
        <v/>
      </c>
      <c r="BQ286" s="148" t="str">
        <f t="shared" si="739"/>
        <v/>
      </c>
      <c r="BR286" s="170">
        <f t="shared" si="753"/>
        <v>2</v>
      </c>
      <c r="BS286" s="172">
        <f t="shared" si="754"/>
        <v>586.27174011532634</v>
      </c>
      <c r="BT286" s="172">
        <f t="shared" si="740"/>
        <v>0</v>
      </c>
      <c r="BU286" s="172">
        <f t="shared" si="740"/>
        <v>0</v>
      </c>
      <c r="BV286" s="172">
        <f t="shared" si="740"/>
        <v>0</v>
      </c>
      <c r="BW286" s="172">
        <f t="shared" si="740"/>
        <v>0</v>
      </c>
      <c r="BX286" s="172">
        <f t="shared" si="740"/>
        <v>0</v>
      </c>
      <c r="BY286" s="173">
        <f t="shared" si="740"/>
        <v>0</v>
      </c>
      <c r="BZ286" s="123" cm="1">
        <f t="array" ref="BZ286">IF(ISEVEN(BR286),SUM(BS286:BY286),SUM(ABS(BS286:BY286)))</f>
        <v>586.27174011532634</v>
      </c>
      <c r="CA286" s="112">
        <f t="shared" si="755"/>
        <v>10612.422749920854</v>
      </c>
      <c r="CB286" s="126">
        <f t="shared" si="756"/>
        <v>202.95111780949736</v>
      </c>
      <c r="CC286" s="41">
        <f t="shared" si="741"/>
        <v>0</v>
      </c>
      <c r="CD286" s="41">
        <f t="shared" si="741"/>
        <v>0</v>
      </c>
      <c r="CE286" s="41">
        <f t="shared" si="741"/>
        <v>0</v>
      </c>
      <c r="CF286" s="41">
        <f t="shared" si="741"/>
        <v>0</v>
      </c>
      <c r="CG286" s="41">
        <f t="shared" si="741"/>
        <v>0</v>
      </c>
      <c r="CH286" s="112">
        <f t="shared" si="741"/>
        <v>0</v>
      </c>
      <c r="CI286" s="196">
        <f t="shared" si="757"/>
        <v>202.95111780949736</v>
      </c>
      <c r="CJ286" s="2">
        <f t="shared" si="758"/>
        <v>640.75213204027273</v>
      </c>
      <c r="CK286" s="200">
        <f t="shared" ref="CK286" si="829">(CI286-xc)*COS(RADIANS(p)) + (CJ286-yc)*SIN(RADIANS(p))</f>
        <v>496.13688976960941</v>
      </c>
      <c r="CL286" s="201">
        <f t="shared" ref="CL286:CL317" si="830">-(CI286-xc)*SIN(RADIANS(p)) +(CJ286-yc)*COS(RADIANS(p))</f>
        <v>453.43206497116847</v>
      </c>
      <c r="CN286" s="126">
        <f t="shared" ref="CN286:CN317" si="831">+C286-yc</f>
        <v>640.75213204027273</v>
      </c>
      <c r="CO286" s="50">
        <f t="shared" si="762"/>
        <v>4.5424157147762861E-3</v>
      </c>
      <c r="CP286" s="40">
        <f t="shared" si="763"/>
        <v>25.5</v>
      </c>
      <c r="CQ286" s="41">
        <f t="shared" si="764"/>
        <v>270616.78012298176</v>
      </c>
      <c r="CR286" s="41">
        <f t="shared" ref="CR286:CR334" si="832">+CQ286*COS(RADIANS(p))</f>
        <v>234361.00627684995</v>
      </c>
      <c r="CS286" s="41">
        <f t="shared" ref="CS286:CS334" si="833">+CQ286*SIN(RADIANS(p))</f>
        <v>135308.39006149085</v>
      </c>
      <c r="CT286" s="41">
        <f t="shared" si="767"/>
        <v>106266795.02483305</v>
      </c>
      <c r="CU286" s="112">
        <f t="shared" si="768"/>
        <v>67131483.804841205</v>
      </c>
      <c r="CW286" s="21">
        <v>9</v>
      </c>
      <c r="CX286" s="41">
        <v>32</v>
      </c>
      <c r="CY286" s="41">
        <v>-358.99346400575251</v>
      </c>
      <c r="CZ286" s="51">
        <f t="shared" ref="CZ286" si="834">CY286-yc</f>
        <v>-358.99346400575251</v>
      </c>
      <c r="DA286" s="50">
        <f t="shared" si="770"/>
        <v>8.9724515672629044E-4</v>
      </c>
      <c r="DB286" s="40">
        <f t="shared" si="746"/>
        <v>179.44903134525808</v>
      </c>
      <c r="DC286" s="40">
        <f t="shared" si="747"/>
        <v>17.747564942181899</v>
      </c>
      <c r="DD286" s="51">
        <f t="shared" si="748"/>
        <v>161.70146640307618</v>
      </c>
      <c r="DE286" s="39">
        <f t="shared" si="771"/>
        <v>130048.03556520982</v>
      </c>
      <c r="DF286" s="41">
        <v>200</v>
      </c>
      <c r="DG286" s="51">
        <v>-530</v>
      </c>
      <c r="DH286" s="41">
        <f t="shared" ref="DH286:DH303" si="835">+DE286*COS(RADIANS(p))</f>
        <v>112624.90251173388</v>
      </c>
      <c r="DI286" s="41">
        <f t="shared" ref="DI286:DI303" si="836">+DE286*SIN(RADIANS(p))</f>
        <v>65024.017782604904</v>
      </c>
      <c r="DJ286" s="41">
        <f t="shared" si="751"/>
        <v>-59691198.33121895</v>
      </c>
      <c r="DK286" s="112">
        <f t="shared" si="752"/>
        <v>13004803.55652098</v>
      </c>
    </row>
    <row r="287" spans="2:116" x14ac:dyDescent="0.25">
      <c r="B287" s="129">
        <v>10</v>
      </c>
      <c r="C287" s="114">
        <f>+$D$77-(B287-0.5)*$G$270</f>
        <v>622.65058966022684</v>
      </c>
      <c r="D287" s="41">
        <f t="shared" si="774"/>
        <v>-121.53754334576661</v>
      </c>
      <c r="E287" s="41">
        <f t="shared" si="733"/>
        <v>818.09479272952058</v>
      </c>
      <c r="F287" s="41">
        <f t="shared" si="733"/>
        <v>506.53791823302743</v>
      </c>
      <c r="G287" s="41">
        <f t="shared" si="733"/>
        <v>1008.6971513704291</v>
      </c>
      <c r="H287" s="41">
        <f t="shared" si="733"/>
        <v>2278.4624566542338</v>
      </c>
      <c r="I287" s="41">
        <f t="shared" si="733"/>
        <v>-5465.6220646788879</v>
      </c>
      <c r="J287" s="41">
        <f t="shared" si="733"/>
        <v>-1225.5128893358496</v>
      </c>
      <c r="K287" s="121">
        <f t="shared" si="733"/>
        <v>-675.01970603798884</v>
      </c>
      <c r="L287" s="126">
        <f t="shared" si="775"/>
        <v>278.46245665423379</v>
      </c>
      <c r="M287" s="41">
        <f t="shared" si="734"/>
        <v>-1913.9560148393532</v>
      </c>
      <c r="N287" s="41">
        <f t="shared" si="734"/>
        <v>-532.69256630829886</v>
      </c>
      <c r="O287" s="41">
        <f t="shared" si="734"/>
        <v>276.64634380155172</v>
      </c>
      <c r="P287" s="41">
        <f t="shared" si="734"/>
        <v>1878.4624566542334</v>
      </c>
      <c r="Q287" s="41">
        <f t="shared" si="734"/>
        <v>-4646.0068224082288</v>
      </c>
      <c r="R287" s="41">
        <f t="shared" si="734"/>
        <v>-994.57278165999958</v>
      </c>
      <c r="S287" s="112">
        <f t="shared" si="734"/>
        <v>-455.40446376732547</v>
      </c>
      <c r="T287" s="123">
        <f t="shared" si="776"/>
        <v>278.46245665423356</v>
      </c>
      <c r="U287" s="41">
        <f t="shared" si="735"/>
        <v>-1.520449541141309</v>
      </c>
      <c r="V287" s="41">
        <f t="shared" si="735"/>
        <v>275.5978105571773</v>
      </c>
      <c r="W287" s="41">
        <f t="shared" si="735"/>
        <v>789.08190909976599</v>
      </c>
      <c r="X287" s="41">
        <f t="shared" si="735"/>
        <v>1878.4624566542343</v>
      </c>
      <c r="Y287" s="41">
        <f t="shared" si="735"/>
        <v>-2733.5712571100157</v>
      </c>
      <c r="Z287" s="41">
        <f t="shared" si="735"/>
        <v>-186.28240479452342</v>
      </c>
      <c r="AA287" s="41">
        <f t="shared" si="735"/>
        <v>57.031101530888591</v>
      </c>
      <c r="AB287" s="53"/>
      <c r="AC287" s="126">
        <f t="shared" si="777"/>
        <v>-121.53754334576661</v>
      </c>
      <c r="AD287" s="41" t="str">
        <f t="shared" si="736"/>
        <v/>
      </c>
      <c r="AE287" s="41">
        <f t="shared" si="736"/>
        <v>506.53791823302743</v>
      </c>
      <c r="AF287" s="41" t="str">
        <f t="shared" si="736"/>
        <v/>
      </c>
      <c r="AG287" s="41" t="str">
        <f t="shared" si="736"/>
        <v/>
      </c>
      <c r="AH287" s="41" t="str">
        <f t="shared" si="736"/>
        <v/>
      </c>
      <c r="AI287" s="41" t="str">
        <f t="shared" si="736"/>
        <v/>
      </c>
      <c r="AJ287" s="112" t="str">
        <f t="shared" si="736"/>
        <v/>
      </c>
      <c r="AK287" s="126" t="str">
        <f t="shared" si="778"/>
        <v/>
      </c>
      <c r="AL287" s="41" t="str">
        <f t="shared" si="737"/>
        <v/>
      </c>
      <c r="AM287" s="41" t="str">
        <f t="shared" si="737"/>
        <v/>
      </c>
      <c r="AN287" s="41" t="str">
        <f t="shared" si="737"/>
        <v/>
      </c>
      <c r="AO287" s="41" t="str">
        <f t="shared" si="737"/>
        <v/>
      </c>
      <c r="AP287" s="41" t="str">
        <f t="shared" si="737"/>
        <v/>
      </c>
      <c r="AQ287" s="41" t="str">
        <f t="shared" si="737"/>
        <v/>
      </c>
      <c r="AR287" s="112" t="str">
        <f t="shared" si="737"/>
        <v/>
      </c>
      <c r="AS287" s="123" t="str">
        <f t="shared" si="779"/>
        <v/>
      </c>
      <c r="AT287" s="41" t="str">
        <f t="shared" si="738"/>
        <v/>
      </c>
      <c r="AU287" s="41" t="str">
        <f t="shared" si="738"/>
        <v/>
      </c>
      <c r="AV287" s="41" t="str">
        <f t="shared" si="738"/>
        <v/>
      </c>
      <c r="AW287" s="41" t="str">
        <f t="shared" si="738"/>
        <v/>
      </c>
      <c r="AX287" s="41" t="str">
        <f t="shared" si="738"/>
        <v/>
      </c>
      <c r="AY287" s="41" t="str">
        <f t="shared" si="738"/>
        <v/>
      </c>
      <c r="AZ287" s="41" t="str">
        <f t="shared" si="738"/>
        <v/>
      </c>
      <c r="BA287" s="53"/>
      <c r="BB287" s="147" cm="1">
        <f t="array" ref="BB287:BC287">IFERROR(_xlfn._xlws.SORT(_xlfn.UNIQUE(_xlfn._xlws.FILTER($AC287:$AZ287,ISNUMBER($AC287:$AZ287)),TRUE),,,TRUE),"")</f>
        <v>-121.53754334576661</v>
      </c>
      <c r="BC287" s="51">
        <v>506.53791823302743</v>
      </c>
      <c r="BD287" s="51"/>
      <c r="BE287" s="51"/>
      <c r="BF287" s="51"/>
      <c r="BG287" s="51"/>
      <c r="BH287" s="51"/>
      <c r="BI287" s="51"/>
      <c r="BJ287" s="51">
        <f t="shared" si="780"/>
        <v>622.65058966022684</v>
      </c>
      <c r="BK287" s="51">
        <f t="shared" si="739"/>
        <v>622.65058966022684</v>
      </c>
      <c r="BL287" s="51" t="str">
        <f t="shared" si="739"/>
        <v/>
      </c>
      <c r="BM287" s="51" t="str">
        <f t="shared" si="739"/>
        <v/>
      </c>
      <c r="BN287" s="51" t="str">
        <f t="shared" si="739"/>
        <v/>
      </c>
      <c r="BO287" s="51" t="str">
        <f t="shared" si="739"/>
        <v/>
      </c>
      <c r="BP287" s="51" t="str">
        <f t="shared" si="739"/>
        <v/>
      </c>
      <c r="BQ287" s="148" t="str">
        <f t="shared" si="739"/>
        <v/>
      </c>
      <c r="BR287" s="170">
        <f t="shared" si="753"/>
        <v>2</v>
      </c>
      <c r="BS287" s="172">
        <f t="shared" si="754"/>
        <v>628.07546157879403</v>
      </c>
      <c r="BT287" s="172">
        <f t="shared" si="740"/>
        <v>0</v>
      </c>
      <c r="BU287" s="172">
        <f t="shared" si="740"/>
        <v>0</v>
      </c>
      <c r="BV287" s="172">
        <f t="shared" si="740"/>
        <v>0</v>
      </c>
      <c r="BW287" s="172">
        <f t="shared" si="740"/>
        <v>0</v>
      </c>
      <c r="BX287" s="172">
        <f t="shared" si="740"/>
        <v>0</v>
      </c>
      <c r="BY287" s="173">
        <f t="shared" si="740"/>
        <v>0</v>
      </c>
      <c r="BZ287" s="123" cm="1">
        <f t="array" ref="BZ287">IF(ISEVEN(BR287),SUM(BS287:BY287),SUM(ABS(BS287:BY287)))</f>
        <v>628.07546157879403</v>
      </c>
      <c r="CA287" s="112">
        <f t="shared" si="755"/>
        <v>11369.134585635449</v>
      </c>
      <c r="CB287" s="126">
        <f t="shared" si="756"/>
        <v>192.50018744363041</v>
      </c>
      <c r="CC287" s="41">
        <f t="shared" si="741"/>
        <v>0</v>
      </c>
      <c r="CD287" s="41">
        <f t="shared" si="741"/>
        <v>0</v>
      </c>
      <c r="CE287" s="41">
        <f t="shared" si="741"/>
        <v>0</v>
      </c>
      <c r="CF287" s="41">
        <f t="shared" si="741"/>
        <v>0</v>
      </c>
      <c r="CG287" s="41">
        <f t="shared" si="741"/>
        <v>0</v>
      </c>
      <c r="CH287" s="112">
        <f t="shared" si="741"/>
        <v>0</v>
      </c>
      <c r="CI287" s="196">
        <f t="shared" si="757"/>
        <v>192.50018744363041</v>
      </c>
      <c r="CJ287" s="2">
        <f t="shared" si="758"/>
        <v>622.65058966022684</v>
      </c>
      <c r="CK287" s="200">
        <f t="shared" ref="CK287" si="837">(CI287-xc)*COS(RADIANS(p)) + (CJ287-yc)*SIN(RADIANS(p))</f>
        <v>478.03534738956353</v>
      </c>
      <c r="CL287" s="201">
        <f t="shared" ref="CL287:CL318" si="838">-(CI287-xc)*SIN(RADIANS(p)) +(CJ287-yc)*COS(RADIANS(p))</f>
        <v>442.98113460530163</v>
      </c>
      <c r="CN287" s="126">
        <f t="shared" ref="CN287:CN318" si="839">+C287-yc</f>
        <v>622.65058966022684</v>
      </c>
      <c r="CO287" s="50">
        <f t="shared" si="762"/>
        <v>4.476415714776286E-3</v>
      </c>
      <c r="CP287" s="40">
        <f t="shared" si="763"/>
        <v>25.5</v>
      </c>
      <c r="CQ287" s="41">
        <f t="shared" si="764"/>
        <v>289912.93193370395</v>
      </c>
      <c r="CR287" s="41">
        <f t="shared" ref="CR287:CR335" si="840">+CQ287*COS(RADIANS(p))</f>
        <v>251071.96394021646</v>
      </c>
      <c r="CS287" s="41">
        <f t="shared" ref="CS287:CS335" si="841">+CQ287*SIN(RADIANS(p))</f>
        <v>144956.46596685195</v>
      </c>
      <c r="CT287" s="41">
        <f t="shared" si="767"/>
        <v>111220143.45381847</v>
      </c>
      <c r="CU287" s="112">
        <f t="shared" si="768"/>
        <v>69294314.564827517</v>
      </c>
      <c r="CW287" s="21">
        <v>10</v>
      </c>
      <c r="CX287" s="41">
        <v>32</v>
      </c>
      <c r="CY287" s="41">
        <v>-258.99346400575257</v>
      </c>
      <c r="CZ287" s="51">
        <f t="shared" ref="CZ287" si="842">CY287-yc</f>
        <v>-258.99346400575257</v>
      </c>
      <c r="DA287" s="50">
        <f t="shared" si="770"/>
        <v>1.2618549707096253E-3</v>
      </c>
      <c r="DB287" s="40">
        <f t="shared" si="746"/>
        <v>252.37099414192505</v>
      </c>
      <c r="DC287" s="40">
        <f t="shared" si="747"/>
        <v>22.026529712803686</v>
      </c>
      <c r="DD287" s="51">
        <f t="shared" si="748"/>
        <v>230.34446442912136</v>
      </c>
      <c r="DE287" s="39">
        <f t="shared" si="771"/>
        <v>185254.01017487439</v>
      </c>
      <c r="DF287" s="41">
        <v>400</v>
      </c>
      <c r="DG287" s="51">
        <v>-530</v>
      </c>
      <c r="DH287" s="41">
        <f t="shared" ref="DH287:DH304" si="843">+DE287*COS(RADIANS(p))</f>
        <v>160434.67896438212</v>
      </c>
      <c r="DI287" s="41">
        <f t="shared" ref="DI287:DI304" si="844">+DE287*SIN(RADIANS(p))</f>
        <v>92627.005087437181</v>
      </c>
      <c r="DJ287" s="41">
        <f t="shared" si="751"/>
        <v>-85030379.851122528</v>
      </c>
      <c r="DK287" s="112">
        <f t="shared" si="752"/>
        <v>37050802.034974873</v>
      </c>
    </row>
    <row r="288" spans="2:116" x14ac:dyDescent="0.25">
      <c r="B288" s="129">
        <v>11</v>
      </c>
      <c r="C288" s="114">
        <f>+$D$77-(B288-0.5)*$G$270</f>
        <v>604.54904728018096</v>
      </c>
      <c r="D288" s="41">
        <f t="shared" si="774"/>
        <v>-152.89033444336721</v>
      </c>
      <c r="E288" s="41">
        <f t="shared" si="733"/>
        <v>885.65066858721298</v>
      </c>
      <c r="F288" s="41">
        <f t="shared" si="733"/>
        <v>516.98884859889426</v>
      </c>
      <c r="G288" s="41">
        <f t="shared" si="733"/>
        <v>1003.8468577079381</v>
      </c>
      <c r="H288" s="41">
        <f t="shared" si="733"/>
        <v>2247.109665556633</v>
      </c>
      <c r="I288" s="41">
        <f t="shared" si="733"/>
        <v>-5398.0661888211962</v>
      </c>
      <c r="J288" s="41">
        <f t="shared" si="733"/>
        <v>-1215.0619589699827</v>
      </c>
      <c r="K288" s="121">
        <f t="shared" si="733"/>
        <v>-679.86999970047987</v>
      </c>
      <c r="L288" s="126">
        <f t="shared" si="775"/>
        <v>247.10966555663305</v>
      </c>
      <c r="M288" s="41">
        <f t="shared" si="734"/>
        <v>-1846.400138981661</v>
      </c>
      <c r="N288" s="41">
        <f t="shared" si="734"/>
        <v>-522.24163594243203</v>
      </c>
      <c r="O288" s="41">
        <f t="shared" si="734"/>
        <v>271.7960501390607</v>
      </c>
      <c r="P288" s="41">
        <f t="shared" si="734"/>
        <v>1847.1096655566328</v>
      </c>
      <c r="Q288" s="41">
        <f t="shared" si="734"/>
        <v>-4578.4509465505362</v>
      </c>
      <c r="R288" s="41">
        <f t="shared" si="734"/>
        <v>-984.12185129413274</v>
      </c>
      <c r="S288" s="112">
        <f t="shared" si="734"/>
        <v>-460.25475742981649</v>
      </c>
      <c r="T288" s="123">
        <f t="shared" si="776"/>
        <v>247.10966555663282</v>
      </c>
      <c r="U288" s="41">
        <f t="shared" si="735"/>
        <v>66.035426316551067</v>
      </c>
      <c r="V288" s="41">
        <f t="shared" si="735"/>
        <v>286.04874092304419</v>
      </c>
      <c r="W288" s="41">
        <f t="shared" si="735"/>
        <v>784.23161543727497</v>
      </c>
      <c r="X288" s="41">
        <f t="shared" si="735"/>
        <v>1847.1096655566334</v>
      </c>
      <c r="Y288" s="41">
        <f t="shared" si="735"/>
        <v>-2666.0153812523231</v>
      </c>
      <c r="Z288" s="41">
        <f t="shared" si="735"/>
        <v>-175.83147442865652</v>
      </c>
      <c r="AA288" s="41">
        <f t="shared" si="735"/>
        <v>52.180807868397551</v>
      </c>
      <c r="AB288" s="53"/>
      <c r="AC288" s="126">
        <f t="shared" si="777"/>
        <v>-152.89033444336721</v>
      </c>
      <c r="AD288" s="41" t="str">
        <f t="shared" si="736"/>
        <v/>
      </c>
      <c r="AE288" s="41">
        <f t="shared" si="736"/>
        <v>516.98884859889426</v>
      </c>
      <c r="AF288" s="41" t="str">
        <f t="shared" si="736"/>
        <v/>
      </c>
      <c r="AG288" s="41" t="str">
        <f t="shared" si="736"/>
        <v/>
      </c>
      <c r="AH288" s="41" t="str">
        <f t="shared" si="736"/>
        <v/>
      </c>
      <c r="AI288" s="41" t="str">
        <f t="shared" si="736"/>
        <v/>
      </c>
      <c r="AJ288" s="112" t="str">
        <f t="shared" si="736"/>
        <v/>
      </c>
      <c r="AK288" s="126" t="str">
        <f t="shared" si="778"/>
        <v/>
      </c>
      <c r="AL288" s="41" t="str">
        <f t="shared" si="737"/>
        <v/>
      </c>
      <c r="AM288" s="41" t="str">
        <f t="shared" si="737"/>
        <v/>
      </c>
      <c r="AN288" s="41" t="str">
        <f t="shared" si="737"/>
        <v/>
      </c>
      <c r="AO288" s="41" t="str">
        <f t="shared" si="737"/>
        <v/>
      </c>
      <c r="AP288" s="41" t="str">
        <f t="shared" si="737"/>
        <v/>
      </c>
      <c r="AQ288" s="41" t="str">
        <f t="shared" si="737"/>
        <v/>
      </c>
      <c r="AR288" s="112" t="str">
        <f t="shared" si="737"/>
        <v/>
      </c>
      <c r="AS288" s="123" t="str">
        <f t="shared" si="779"/>
        <v/>
      </c>
      <c r="AT288" s="41" t="str">
        <f t="shared" si="738"/>
        <v/>
      </c>
      <c r="AU288" s="41" t="str">
        <f t="shared" si="738"/>
        <v/>
      </c>
      <c r="AV288" s="41" t="str">
        <f t="shared" si="738"/>
        <v/>
      </c>
      <c r="AW288" s="41" t="str">
        <f t="shared" si="738"/>
        <v/>
      </c>
      <c r="AX288" s="41" t="str">
        <f t="shared" si="738"/>
        <v/>
      </c>
      <c r="AY288" s="41" t="str">
        <f t="shared" si="738"/>
        <v/>
      </c>
      <c r="AZ288" s="41" t="str">
        <f t="shared" si="738"/>
        <v/>
      </c>
      <c r="BA288" s="53"/>
      <c r="BB288" s="147" cm="1">
        <f t="array" ref="BB288:BC288">IFERROR(_xlfn._xlws.SORT(_xlfn.UNIQUE(_xlfn._xlws.FILTER($AC288:$AZ288,ISNUMBER($AC288:$AZ288)),TRUE),,,TRUE),"")</f>
        <v>-152.89033444336721</v>
      </c>
      <c r="BC288" s="51">
        <v>516.98884859889426</v>
      </c>
      <c r="BD288" s="51"/>
      <c r="BE288" s="51"/>
      <c r="BF288" s="51"/>
      <c r="BG288" s="51"/>
      <c r="BH288" s="51"/>
      <c r="BI288" s="51"/>
      <c r="BJ288" s="51">
        <f t="shared" si="780"/>
        <v>604.54904728018096</v>
      </c>
      <c r="BK288" s="51">
        <f t="shared" si="739"/>
        <v>604.54904728018096</v>
      </c>
      <c r="BL288" s="51" t="str">
        <f t="shared" si="739"/>
        <v/>
      </c>
      <c r="BM288" s="51" t="str">
        <f t="shared" si="739"/>
        <v/>
      </c>
      <c r="BN288" s="51" t="str">
        <f t="shared" si="739"/>
        <v/>
      </c>
      <c r="BO288" s="51" t="str">
        <f t="shared" si="739"/>
        <v/>
      </c>
      <c r="BP288" s="51" t="str">
        <f t="shared" si="739"/>
        <v/>
      </c>
      <c r="BQ288" s="148" t="str">
        <f t="shared" si="739"/>
        <v/>
      </c>
      <c r="BR288" s="170">
        <f t="shared" si="753"/>
        <v>2</v>
      </c>
      <c r="BS288" s="172">
        <f t="shared" si="754"/>
        <v>669.8791830422615</v>
      </c>
      <c r="BT288" s="172">
        <f t="shared" si="740"/>
        <v>0</v>
      </c>
      <c r="BU288" s="172">
        <f t="shared" si="740"/>
        <v>0</v>
      </c>
      <c r="BV288" s="172">
        <f t="shared" si="740"/>
        <v>0</v>
      </c>
      <c r="BW288" s="172">
        <f t="shared" si="740"/>
        <v>0</v>
      </c>
      <c r="BX288" s="172">
        <f t="shared" si="740"/>
        <v>0</v>
      </c>
      <c r="BY288" s="173">
        <f t="shared" si="740"/>
        <v>0</v>
      </c>
      <c r="BZ288" s="123" cm="1">
        <f t="array" ref="BZ288">IF(ISEVEN(BR288),SUM(BS288:BY288),SUM(ABS(BS288:BY288)))</f>
        <v>669.8791830422615</v>
      </c>
      <c r="CA288" s="112">
        <f t="shared" si="755"/>
        <v>12125.846421350043</v>
      </c>
      <c r="CB288" s="126">
        <f t="shared" si="756"/>
        <v>182.04925707776354</v>
      </c>
      <c r="CC288" s="41">
        <f t="shared" si="741"/>
        <v>0</v>
      </c>
      <c r="CD288" s="41">
        <f t="shared" si="741"/>
        <v>0</v>
      </c>
      <c r="CE288" s="41">
        <f t="shared" si="741"/>
        <v>0</v>
      </c>
      <c r="CF288" s="41">
        <f t="shared" si="741"/>
        <v>0</v>
      </c>
      <c r="CG288" s="41">
        <f t="shared" si="741"/>
        <v>0</v>
      </c>
      <c r="CH288" s="112">
        <f t="shared" si="741"/>
        <v>0</v>
      </c>
      <c r="CI288" s="196">
        <f t="shared" si="757"/>
        <v>182.04925707776354</v>
      </c>
      <c r="CJ288" s="2">
        <f t="shared" si="758"/>
        <v>604.54904728018096</v>
      </c>
      <c r="CK288" s="200">
        <f t="shared" ref="CK288" si="845">(CI288-xc)*COS(RADIANS(p)) + (CJ288-yc)*SIN(RADIANS(p))</f>
        <v>459.93380500951764</v>
      </c>
      <c r="CL288" s="201">
        <f t="shared" ref="CL288:CL319" si="846">-(CI288-xc)*SIN(RADIANS(p)) +(CJ288-yc)*COS(RADIANS(p))</f>
        <v>432.53020423943474</v>
      </c>
      <c r="CN288" s="126">
        <f t="shared" ref="CN288:CN319" si="847">+C288-yc</f>
        <v>604.54904728018096</v>
      </c>
      <c r="CO288" s="50">
        <f t="shared" si="762"/>
        <v>4.4104157147762859E-3</v>
      </c>
      <c r="CP288" s="40">
        <f t="shared" si="763"/>
        <v>25.5</v>
      </c>
      <c r="CQ288" s="41">
        <f t="shared" si="764"/>
        <v>309209.08374442608</v>
      </c>
      <c r="CR288" s="41">
        <f t="shared" ref="CR288:CR336" si="848">+CQ288*COS(RADIANS(p))</f>
        <v>267782.92160358292</v>
      </c>
      <c r="CS288" s="41">
        <f t="shared" ref="CS288:CS336" si="849">+CQ288*SIN(RADIANS(p))</f>
        <v>154604.54187221301</v>
      </c>
      <c r="CT288" s="41">
        <f t="shared" si="767"/>
        <v>115824201.77303027</v>
      </c>
      <c r="CU288" s="112">
        <f t="shared" si="768"/>
        <v>71107855.215040222</v>
      </c>
      <c r="CW288" s="21">
        <v>11</v>
      </c>
      <c r="CX288" s="41">
        <v>32</v>
      </c>
      <c r="CY288" s="41">
        <v>-80.192378864668342</v>
      </c>
      <c r="CZ288" s="51">
        <f t="shared" ref="CZ288" si="850">CY288-yc</f>
        <v>-80.192378864668342</v>
      </c>
      <c r="DA288" s="50">
        <f t="shared" si="770"/>
        <v>1.9137812746427166E-3</v>
      </c>
      <c r="DB288" s="40">
        <f t="shared" si="746"/>
        <v>382.75625492854334</v>
      </c>
      <c r="DC288" s="40">
        <f t="shared" si="747"/>
        <v>25.452610362660756</v>
      </c>
      <c r="DD288" s="51">
        <f t="shared" si="748"/>
        <v>357.30364456588256</v>
      </c>
      <c r="DE288" s="39">
        <f t="shared" si="771"/>
        <v>287360.64124647301</v>
      </c>
      <c r="DF288" s="41">
        <v>-680</v>
      </c>
      <c r="DG288" s="51">
        <v>300</v>
      </c>
      <c r="DH288" s="41">
        <f t="shared" ref="DH288:DH305" si="851">+DE288*COS(RADIANS(p))</f>
        <v>248861.61536723201</v>
      </c>
      <c r="DI288" s="41">
        <f t="shared" ref="DI288:DI305" si="852">+DE288*SIN(RADIANS(p))</f>
        <v>143680.32062323648</v>
      </c>
      <c r="DJ288" s="41">
        <f t="shared" si="751"/>
        <v>74658484.610169604</v>
      </c>
      <c r="DK288" s="112">
        <f t="shared" si="752"/>
        <v>-97702618.023800805</v>
      </c>
    </row>
    <row r="289" spans="2:115" x14ac:dyDescent="0.25">
      <c r="B289" s="129">
        <v>12</v>
      </c>
      <c r="C289" s="114">
        <f>+$D$77-(B289-0.5)*$G$270</f>
        <v>586.44750490013496</v>
      </c>
      <c r="D289" s="41">
        <f t="shared" si="774"/>
        <v>-184.24312554096824</v>
      </c>
      <c r="E289" s="41">
        <f t="shared" si="733"/>
        <v>953.20654444490617</v>
      </c>
      <c r="F289" s="41">
        <f t="shared" si="733"/>
        <v>527.43977896476133</v>
      </c>
      <c r="G289" s="41">
        <f t="shared" si="733"/>
        <v>998.99656404544703</v>
      </c>
      <c r="H289" s="41">
        <f t="shared" si="733"/>
        <v>2215.7568744590321</v>
      </c>
      <c r="I289" s="41">
        <f t="shared" si="733"/>
        <v>-5330.5103129635036</v>
      </c>
      <c r="J289" s="41">
        <f t="shared" si="733"/>
        <v>-1204.6110286041157</v>
      </c>
      <c r="K289" s="121">
        <f t="shared" si="733"/>
        <v>-684.72029336297101</v>
      </c>
      <c r="L289" s="126">
        <f t="shared" si="775"/>
        <v>215.75687445903202</v>
      </c>
      <c r="M289" s="41">
        <f t="shared" si="734"/>
        <v>-1778.8442631239684</v>
      </c>
      <c r="N289" s="41">
        <f t="shared" si="734"/>
        <v>-511.79070557656507</v>
      </c>
      <c r="O289" s="41">
        <f t="shared" si="734"/>
        <v>266.94575647656961</v>
      </c>
      <c r="P289" s="41">
        <f t="shared" si="734"/>
        <v>1815.7568744590319</v>
      </c>
      <c r="Q289" s="41">
        <f t="shared" si="734"/>
        <v>-4510.8950706928426</v>
      </c>
      <c r="R289" s="41">
        <f t="shared" si="734"/>
        <v>-973.67092092826567</v>
      </c>
      <c r="S289" s="112">
        <f t="shared" si="734"/>
        <v>-465.10505109230752</v>
      </c>
      <c r="T289" s="123">
        <f t="shared" si="776"/>
        <v>215.75687445903182</v>
      </c>
      <c r="U289" s="41">
        <f t="shared" si="735"/>
        <v>133.59130217424385</v>
      </c>
      <c r="V289" s="41">
        <f t="shared" si="735"/>
        <v>296.49967128891114</v>
      </c>
      <c r="W289" s="41">
        <f t="shared" si="735"/>
        <v>779.38132177478394</v>
      </c>
      <c r="X289" s="41">
        <f t="shared" si="735"/>
        <v>1815.7568744590326</v>
      </c>
      <c r="Y289" s="41">
        <f t="shared" si="735"/>
        <v>-2598.45950539463</v>
      </c>
      <c r="Z289" s="41">
        <f t="shared" si="735"/>
        <v>-165.38054406278957</v>
      </c>
      <c r="AA289" s="41">
        <f t="shared" si="735"/>
        <v>47.330514205906489</v>
      </c>
      <c r="AB289" s="53"/>
      <c r="AC289" s="126">
        <f t="shared" si="777"/>
        <v>-184.24312554096824</v>
      </c>
      <c r="AD289" s="41" t="str">
        <f t="shared" si="736"/>
        <v/>
      </c>
      <c r="AE289" s="41">
        <f t="shared" si="736"/>
        <v>527.43977896476133</v>
      </c>
      <c r="AF289" s="41" t="str">
        <f t="shared" si="736"/>
        <v/>
      </c>
      <c r="AG289" s="41" t="str">
        <f t="shared" si="736"/>
        <v/>
      </c>
      <c r="AH289" s="41" t="str">
        <f t="shared" si="736"/>
        <v/>
      </c>
      <c r="AI289" s="41" t="str">
        <f t="shared" si="736"/>
        <v/>
      </c>
      <c r="AJ289" s="112" t="str">
        <f t="shared" si="736"/>
        <v/>
      </c>
      <c r="AK289" s="126" t="str">
        <f t="shared" si="778"/>
        <v/>
      </c>
      <c r="AL289" s="41" t="str">
        <f t="shared" si="737"/>
        <v/>
      </c>
      <c r="AM289" s="41" t="str">
        <f t="shared" si="737"/>
        <v/>
      </c>
      <c r="AN289" s="41" t="str">
        <f t="shared" si="737"/>
        <v/>
      </c>
      <c r="AO289" s="41" t="str">
        <f t="shared" si="737"/>
        <v/>
      </c>
      <c r="AP289" s="41" t="str">
        <f t="shared" si="737"/>
        <v/>
      </c>
      <c r="AQ289" s="41" t="str">
        <f t="shared" si="737"/>
        <v/>
      </c>
      <c r="AR289" s="112" t="str">
        <f t="shared" si="737"/>
        <v/>
      </c>
      <c r="AS289" s="123" t="str">
        <f t="shared" si="779"/>
        <v/>
      </c>
      <c r="AT289" s="41" t="str">
        <f t="shared" si="738"/>
        <v/>
      </c>
      <c r="AU289" s="41" t="str">
        <f t="shared" si="738"/>
        <v/>
      </c>
      <c r="AV289" s="41" t="str">
        <f t="shared" si="738"/>
        <v/>
      </c>
      <c r="AW289" s="41" t="str">
        <f t="shared" si="738"/>
        <v/>
      </c>
      <c r="AX289" s="41" t="str">
        <f t="shared" si="738"/>
        <v/>
      </c>
      <c r="AY289" s="41" t="str">
        <f t="shared" si="738"/>
        <v/>
      </c>
      <c r="AZ289" s="41" t="str">
        <f t="shared" si="738"/>
        <v/>
      </c>
      <c r="BA289" s="53"/>
      <c r="BB289" s="147" cm="1">
        <f t="array" ref="BB289:BC289">IFERROR(_xlfn._xlws.SORT(_xlfn.UNIQUE(_xlfn._xlws.FILTER($AC289:$AZ289,ISNUMBER($AC289:$AZ289)),TRUE),,,TRUE),"")</f>
        <v>-184.24312554096824</v>
      </c>
      <c r="BC289" s="51">
        <v>527.43977896476133</v>
      </c>
      <c r="BD289" s="51"/>
      <c r="BE289" s="51"/>
      <c r="BF289" s="51"/>
      <c r="BG289" s="51"/>
      <c r="BH289" s="51"/>
      <c r="BI289" s="51"/>
      <c r="BJ289" s="51">
        <f t="shared" si="780"/>
        <v>586.44750490013496</v>
      </c>
      <c r="BK289" s="51">
        <f t="shared" si="739"/>
        <v>586.44750490013496</v>
      </c>
      <c r="BL289" s="51" t="str">
        <f t="shared" si="739"/>
        <v/>
      </c>
      <c r="BM289" s="51" t="str">
        <f t="shared" si="739"/>
        <v/>
      </c>
      <c r="BN289" s="51" t="str">
        <f t="shared" si="739"/>
        <v/>
      </c>
      <c r="BO289" s="51" t="str">
        <f t="shared" si="739"/>
        <v/>
      </c>
      <c r="BP289" s="51" t="str">
        <f t="shared" si="739"/>
        <v/>
      </c>
      <c r="BQ289" s="148" t="str">
        <f t="shared" si="739"/>
        <v/>
      </c>
      <c r="BR289" s="170">
        <f t="shared" si="753"/>
        <v>2</v>
      </c>
      <c r="BS289" s="172">
        <f t="shared" si="754"/>
        <v>711.68290450572954</v>
      </c>
      <c r="BT289" s="172">
        <f t="shared" si="740"/>
        <v>0</v>
      </c>
      <c r="BU289" s="172">
        <f t="shared" si="740"/>
        <v>0</v>
      </c>
      <c r="BV289" s="172">
        <f t="shared" si="740"/>
        <v>0</v>
      </c>
      <c r="BW289" s="172">
        <f t="shared" si="740"/>
        <v>0</v>
      </c>
      <c r="BX289" s="172">
        <f t="shared" si="740"/>
        <v>0</v>
      </c>
      <c r="BY289" s="173">
        <f t="shared" si="740"/>
        <v>0</v>
      </c>
      <c r="BZ289" s="123" cm="1">
        <f t="array" ref="BZ289">IF(ISEVEN(BR289),SUM(BS289:BY289),SUM(ABS(BS289:BY289)))</f>
        <v>711.68290450572954</v>
      </c>
      <c r="CA289" s="112">
        <f t="shared" si="755"/>
        <v>12882.558257064644</v>
      </c>
      <c r="CB289" s="126">
        <f t="shared" si="756"/>
        <v>171.59832671189653</v>
      </c>
      <c r="CC289" s="41">
        <f t="shared" si="741"/>
        <v>0</v>
      </c>
      <c r="CD289" s="41">
        <f t="shared" si="741"/>
        <v>0</v>
      </c>
      <c r="CE289" s="41">
        <f t="shared" si="741"/>
        <v>0</v>
      </c>
      <c r="CF289" s="41">
        <f t="shared" si="741"/>
        <v>0</v>
      </c>
      <c r="CG289" s="41">
        <f t="shared" si="741"/>
        <v>0</v>
      </c>
      <c r="CH289" s="112">
        <f t="shared" si="741"/>
        <v>0</v>
      </c>
      <c r="CI289" s="196">
        <f t="shared" si="757"/>
        <v>171.59832671189653</v>
      </c>
      <c r="CJ289" s="2">
        <f t="shared" si="758"/>
        <v>586.44750490013496</v>
      </c>
      <c r="CK289" s="200">
        <f t="shared" ref="CK289" si="853">(CI289-xc)*COS(RADIANS(p)) + (CJ289-yc)*SIN(RADIANS(p))</f>
        <v>441.83226262947164</v>
      </c>
      <c r="CL289" s="201">
        <f t="shared" ref="CL289:CL320" si="854">-(CI289-xc)*SIN(RADIANS(p)) +(CJ289-yc)*COS(RADIANS(p))</f>
        <v>422.07927387356767</v>
      </c>
      <c r="CN289" s="126">
        <f t="shared" ref="CN289:CN320" si="855">+C289-yc</f>
        <v>586.44750490013496</v>
      </c>
      <c r="CO289" s="50">
        <f t="shared" si="762"/>
        <v>4.3444157147762858E-3</v>
      </c>
      <c r="CP289" s="40">
        <f t="shared" si="763"/>
        <v>25.5</v>
      </c>
      <c r="CQ289" s="41">
        <f t="shared" si="764"/>
        <v>328505.23555514839</v>
      </c>
      <c r="CR289" s="41">
        <f t="shared" ref="CR289:CR337" si="856">+CQ289*COS(RADIANS(p))</f>
        <v>284493.87926694955</v>
      </c>
      <c r="CS289" s="41">
        <f t="shared" ref="CS289:CS337" si="857">+CQ289*SIN(RADIANS(p))</f>
        <v>164252.61777757417</v>
      </c>
      <c r="CT289" s="41">
        <f t="shared" si="767"/>
        <v>120078969.98246849</v>
      </c>
      <c r="CU289" s="112">
        <f t="shared" si="768"/>
        <v>72572105.755479366</v>
      </c>
      <c r="CW289" s="21">
        <v>12</v>
      </c>
      <c r="CX289" s="41">
        <v>32</v>
      </c>
      <c r="CY289" s="41">
        <v>-253.39745962155607</v>
      </c>
      <c r="CZ289" s="51">
        <f t="shared" ref="CZ289" si="858">CY289-yc</f>
        <v>-253.39745962155607</v>
      </c>
      <c r="DA289" s="50">
        <f t="shared" si="770"/>
        <v>1.2822585518853433E-3</v>
      </c>
      <c r="DB289" s="40">
        <f t="shared" si="746"/>
        <v>256.45171037706865</v>
      </c>
      <c r="DC289" s="40">
        <f t="shared" si="747"/>
        <v>22.215900987071507</v>
      </c>
      <c r="DD289" s="51">
        <f t="shared" si="748"/>
        <v>234.23580938999714</v>
      </c>
      <c r="DE289" s="39">
        <f t="shared" si="771"/>
        <v>188383.61548474216</v>
      </c>
      <c r="DF289" s="41">
        <v>-680</v>
      </c>
      <c r="DG289" s="51">
        <v>100</v>
      </c>
      <c r="DH289" s="41">
        <f t="shared" ref="DH289:DH306" si="859">+DE289*COS(RADIANS(p))</f>
        <v>163144.99666654627</v>
      </c>
      <c r="DI289" s="41">
        <f t="shared" ref="DI289:DI306" si="860">+DE289*SIN(RADIANS(p))</f>
        <v>94191.807742371064</v>
      </c>
      <c r="DJ289" s="41">
        <f t="shared" si="751"/>
        <v>16314499.666654628</v>
      </c>
      <c r="DK289" s="112">
        <f t="shared" si="752"/>
        <v>-64050429.26481232</v>
      </c>
    </row>
    <row r="290" spans="2:115" x14ac:dyDescent="0.25">
      <c r="B290" s="129">
        <v>13</v>
      </c>
      <c r="C290" s="114">
        <f>+$D$77-(B290-0.5)*$G$270</f>
        <v>568.34596252008907</v>
      </c>
      <c r="D290" s="41">
        <f t="shared" si="774"/>
        <v>-215.59591663856907</v>
      </c>
      <c r="E290" s="41">
        <f t="shared" si="733"/>
        <v>1020.7624203025985</v>
      </c>
      <c r="F290" s="41">
        <f t="shared" si="733"/>
        <v>537.89070933062817</v>
      </c>
      <c r="G290" s="41">
        <f t="shared" si="733"/>
        <v>994.146270382956</v>
      </c>
      <c r="H290" s="41">
        <f t="shared" si="733"/>
        <v>2184.4040833614313</v>
      </c>
      <c r="I290" s="41">
        <f t="shared" si="733"/>
        <v>-5262.9544371058109</v>
      </c>
      <c r="J290" s="41">
        <f t="shared" si="733"/>
        <v>-1194.160098238249</v>
      </c>
      <c r="K290" s="121">
        <f t="shared" si="733"/>
        <v>-689.57058702546203</v>
      </c>
      <c r="L290" s="126">
        <f t="shared" si="775"/>
        <v>184.4040833614313</v>
      </c>
      <c r="M290" s="41">
        <f t="shared" si="734"/>
        <v>-1711.2883872662755</v>
      </c>
      <c r="N290" s="41">
        <f t="shared" si="734"/>
        <v>-501.33977521069806</v>
      </c>
      <c r="O290" s="41">
        <f t="shared" si="734"/>
        <v>262.09546281407859</v>
      </c>
      <c r="P290" s="41">
        <f t="shared" si="734"/>
        <v>1784.4040833614313</v>
      </c>
      <c r="Q290" s="41">
        <f t="shared" si="734"/>
        <v>-4443.3391948351509</v>
      </c>
      <c r="R290" s="41">
        <f t="shared" si="734"/>
        <v>-963.21999056239883</v>
      </c>
      <c r="S290" s="112">
        <f t="shared" si="734"/>
        <v>-469.95534475479855</v>
      </c>
      <c r="T290" s="123">
        <f t="shared" si="776"/>
        <v>184.40408336143111</v>
      </c>
      <c r="U290" s="41">
        <f t="shared" si="735"/>
        <v>201.14717803193622</v>
      </c>
      <c r="V290" s="41">
        <f t="shared" si="735"/>
        <v>306.9506016547781</v>
      </c>
      <c r="W290" s="41">
        <f t="shared" si="735"/>
        <v>774.53102811229292</v>
      </c>
      <c r="X290" s="41">
        <f t="shared" si="735"/>
        <v>1784.4040833614317</v>
      </c>
      <c r="Y290" s="41">
        <f t="shared" si="735"/>
        <v>-2530.9036295369378</v>
      </c>
      <c r="Z290" s="41">
        <f t="shared" si="735"/>
        <v>-154.92961369692259</v>
      </c>
      <c r="AA290" s="41">
        <f t="shared" si="735"/>
        <v>42.480220543415456</v>
      </c>
      <c r="AB290" s="53"/>
      <c r="AC290" s="126">
        <f t="shared" si="777"/>
        <v>-215.59591663856907</v>
      </c>
      <c r="AD290" s="41" t="str">
        <f t="shared" si="736"/>
        <v/>
      </c>
      <c r="AE290" s="41">
        <f t="shared" si="736"/>
        <v>537.89070933062817</v>
      </c>
      <c r="AF290" s="41" t="str">
        <f t="shared" si="736"/>
        <v/>
      </c>
      <c r="AG290" s="41" t="str">
        <f t="shared" si="736"/>
        <v/>
      </c>
      <c r="AH290" s="41" t="str">
        <f t="shared" si="736"/>
        <v/>
      </c>
      <c r="AI290" s="41" t="str">
        <f t="shared" si="736"/>
        <v/>
      </c>
      <c r="AJ290" s="112" t="str">
        <f t="shared" si="736"/>
        <v/>
      </c>
      <c r="AK290" s="126" t="str">
        <f t="shared" si="778"/>
        <v/>
      </c>
      <c r="AL290" s="41" t="str">
        <f t="shared" si="737"/>
        <v/>
      </c>
      <c r="AM290" s="41" t="str">
        <f t="shared" si="737"/>
        <v/>
      </c>
      <c r="AN290" s="41" t="str">
        <f t="shared" si="737"/>
        <v/>
      </c>
      <c r="AO290" s="41" t="str">
        <f t="shared" si="737"/>
        <v/>
      </c>
      <c r="AP290" s="41" t="str">
        <f t="shared" si="737"/>
        <v/>
      </c>
      <c r="AQ290" s="41" t="str">
        <f t="shared" si="737"/>
        <v/>
      </c>
      <c r="AR290" s="112" t="str">
        <f t="shared" si="737"/>
        <v/>
      </c>
      <c r="AS290" s="123">
        <f t="shared" si="779"/>
        <v>184.40408336143111</v>
      </c>
      <c r="AT290" s="41">
        <f t="shared" si="738"/>
        <v>201.14717803193622</v>
      </c>
      <c r="AU290" s="41" t="str">
        <f t="shared" si="738"/>
        <v/>
      </c>
      <c r="AV290" s="41" t="str">
        <f t="shared" si="738"/>
        <v/>
      </c>
      <c r="AW290" s="41" t="str">
        <f t="shared" si="738"/>
        <v/>
      </c>
      <c r="AX290" s="41" t="str">
        <f t="shared" si="738"/>
        <v/>
      </c>
      <c r="AY290" s="41" t="str">
        <f t="shared" si="738"/>
        <v/>
      </c>
      <c r="AZ290" s="41" t="str">
        <f t="shared" si="738"/>
        <v/>
      </c>
      <c r="BA290" s="53"/>
      <c r="BB290" s="147" cm="1">
        <f t="array" ref="BB290:BE290">IFERROR(_xlfn._xlws.SORT(_xlfn.UNIQUE(_xlfn._xlws.FILTER($AC290:$AZ290,ISNUMBER($AC290:$AZ290)),TRUE),,,TRUE),"")</f>
        <v>-215.59591663856907</v>
      </c>
      <c r="BC290" s="51">
        <v>184.40408336143111</v>
      </c>
      <c r="BD290" s="51">
        <v>201.14717803193622</v>
      </c>
      <c r="BE290" s="51">
        <v>537.89070933062817</v>
      </c>
      <c r="BF290" s="51"/>
      <c r="BG290" s="51"/>
      <c r="BH290" s="51"/>
      <c r="BI290" s="51"/>
      <c r="BJ290" s="51">
        <f t="shared" si="780"/>
        <v>568.34596252008907</v>
      </c>
      <c r="BK290" s="51">
        <f t="shared" si="739"/>
        <v>568.34596252008907</v>
      </c>
      <c r="BL290" s="51">
        <f t="shared" si="739"/>
        <v>568.34596252008907</v>
      </c>
      <c r="BM290" s="51">
        <f t="shared" si="739"/>
        <v>568.34596252008907</v>
      </c>
      <c r="BN290" s="51" t="str">
        <f t="shared" si="739"/>
        <v/>
      </c>
      <c r="BO290" s="51" t="str">
        <f t="shared" si="739"/>
        <v/>
      </c>
      <c r="BP290" s="51" t="str">
        <f t="shared" si="739"/>
        <v/>
      </c>
      <c r="BQ290" s="148" t="str">
        <f t="shared" si="739"/>
        <v/>
      </c>
      <c r="BR290" s="170">
        <f t="shared" si="753"/>
        <v>4</v>
      </c>
      <c r="BS290" s="172">
        <f t="shared" si="754"/>
        <v>400.00000000000017</v>
      </c>
      <c r="BT290" s="172" t="str">
        <f t="shared" si="740"/>
        <v>hole</v>
      </c>
      <c r="BU290" s="172">
        <f t="shared" si="740"/>
        <v>336.74353129869195</v>
      </c>
      <c r="BV290" s="172">
        <f t="shared" si="740"/>
        <v>0</v>
      </c>
      <c r="BW290" s="172">
        <f t="shared" si="740"/>
        <v>0</v>
      </c>
      <c r="BX290" s="172">
        <f t="shared" si="740"/>
        <v>0</v>
      </c>
      <c r="BY290" s="173">
        <f t="shared" si="740"/>
        <v>0</v>
      </c>
      <c r="BZ290" s="123" cm="1">
        <f t="array" ref="BZ290">IF(ISEVEN(BR290),SUM(BS290:BY290),SUM(ABS(BS290:BY290)))</f>
        <v>736.74353129869212</v>
      </c>
      <c r="CA290" s="112">
        <f t="shared" si="755"/>
        <v>13336.194255027971</v>
      </c>
      <c r="CB290" s="126">
        <f t="shared" si="756"/>
        <v>-15.59591663856898</v>
      </c>
      <c r="CC290" s="41">
        <f t="shared" si="741"/>
        <v>0</v>
      </c>
      <c r="CD290" s="41">
        <f t="shared" si="741"/>
        <v>369.51894368128217</v>
      </c>
      <c r="CE290" s="41">
        <f t="shared" si="741"/>
        <v>0</v>
      </c>
      <c r="CF290" s="41">
        <f t="shared" si="741"/>
        <v>0</v>
      </c>
      <c r="CG290" s="41">
        <f t="shared" si="741"/>
        <v>0</v>
      </c>
      <c r="CH290" s="112">
        <f t="shared" si="741"/>
        <v>0</v>
      </c>
      <c r="CI290" s="196">
        <f t="shared" si="757"/>
        <v>160.4286190517648</v>
      </c>
      <c r="CJ290" s="2">
        <f t="shared" si="758"/>
        <v>568.34596252008907</v>
      </c>
      <c r="CK290" s="200">
        <f t="shared" ref="CK290" si="861">(CI290-xc)*COS(RADIANS(p)) + (CJ290-yc)*SIN(RADIANS(p))</f>
        <v>423.10824085292899</v>
      </c>
      <c r="CL290" s="201">
        <f t="shared" ref="CL290:CL321" si="862">-(CI290-xc)*SIN(RADIANS(p)) +(CJ290-yc)*COS(RADIANS(p))</f>
        <v>411.98773215483322</v>
      </c>
      <c r="CN290" s="126">
        <f t="shared" ref="CN290:CN321" si="863">+C290-yc</f>
        <v>568.34596252008907</v>
      </c>
      <c r="CO290" s="50">
        <f t="shared" si="762"/>
        <v>4.2784157147762857E-3</v>
      </c>
      <c r="CP290" s="40">
        <f t="shared" si="763"/>
        <v>25.5</v>
      </c>
      <c r="CQ290" s="41">
        <f t="shared" si="764"/>
        <v>340072.95350321324</v>
      </c>
      <c r="CR290" s="41">
        <f t="shared" ref="CR290:CR338" si="864">+CQ290*COS(RADIANS(p))</f>
        <v>294511.81687378691</v>
      </c>
      <c r="CS290" s="41">
        <f t="shared" ref="CS290:CS338" si="865">+CQ290*SIN(RADIANS(p))</f>
        <v>170036.47675160659</v>
      </c>
      <c r="CT290" s="41">
        <f t="shared" si="767"/>
        <v>121335255.52663101</v>
      </c>
      <c r="CU290" s="112">
        <f t="shared" si="768"/>
        <v>71943834.559202224</v>
      </c>
      <c r="CW290" s="21">
        <v>13</v>
      </c>
      <c r="CX290" s="41">
        <v>32</v>
      </c>
      <c r="CY290" s="41">
        <v>-426.60254037844379</v>
      </c>
      <c r="CZ290" s="51">
        <f t="shared" ref="CZ290" si="866">CY290-yc</f>
        <v>-426.60254037844379</v>
      </c>
      <c r="DA290" s="50">
        <f t="shared" si="770"/>
        <v>6.5073582912797E-4</v>
      </c>
      <c r="DB290" s="40">
        <f t="shared" si="746"/>
        <v>130.14716582559399</v>
      </c>
      <c r="DC290" s="40">
        <f t="shared" si="747"/>
        <v>13.894224507156457</v>
      </c>
      <c r="DD290" s="51">
        <f t="shared" si="748"/>
        <v>116.25294131843754</v>
      </c>
      <c r="DE290" s="39">
        <f t="shared" si="771"/>
        <v>93496.162919477429</v>
      </c>
      <c r="DF290" s="41">
        <v>-680</v>
      </c>
      <c r="DG290" s="51">
        <v>-100</v>
      </c>
      <c r="DH290" s="41">
        <f t="shared" ref="DH290:DH307" si="867">+DE290*COS(RADIANS(p))</f>
        <v>80970.052244636099</v>
      </c>
      <c r="DI290" s="41">
        <f t="shared" ref="DI290:DI307" si="868">+DE290*SIN(RADIANS(p))</f>
        <v>46748.081459738707</v>
      </c>
      <c r="DJ290" s="41">
        <f t="shared" si="751"/>
        <v>-8097005.22446361</v>
      </c>
      <c r="DK290" s="112">
        <f t="shared" si="752"/>
        <v>-31788695.392622322</v>
      </c>
    </row>
    <row r="291" spans="2:115" x14ac:dyDescent="0.25">
      <c r="B291" s="129">
        <v>14</v>
      </c>
      <c r="C291" s="114">
        <f>+$D$77-(B291-0.5)*$G$270</f>
        <v>550.24442014004308</v>
      </c>
      <c r="D291" s="41">
        <f t="shared" si="774"/>
        <v>-246.94870773616987</v>
      </c>
      <c r="E291" s="41">
        <f t="shared" si="733"/>
        <v>1088.3182961602913</v>
      </c>
      <c r="F291" s="41">
        <f t="shared" si="733"/>
        <v>548.34163969649512</v>
      </c>
      <c r="G291" s="41">
        <f t="shared" si="733"/>
        <v>989.29597672046498</v>
      </c>
      <c r="H291" s="41">
        <f t="shared" si="733"/>
        <v>2153.0512922638309</v>
      </c>
      <c r="I291" s="41">
        <f t="shared" si="733"/>
        <v>-5195.3985612481183</v>
      </c>
      <c r="J291" s="41">
        <f t="shared" si="733"/>
        <v>-1183.7091678723818</v>
      </c>
      <c r="K291" s="121">
        <f t="shared" si="733"/>
        <v>-694.42088068795317</v>
      </c>
      <c r="L291" s="126">
        <f t="shared" si="775"/>
        <v>153.05129226383045</v>
      </c>
      <c r="M291" s="41">
        <f t="shared" si="734"/>
        <v>-1643.7325114085829</v>
      </c>
      <c r="N291" s="41">
        <f t="shared" si="734"/>
        <v>-490.88884484483117</v>
      </c>
      <c r="O291" s="41">
        <f t="shared" si="734"/>
        <v>257.24516915158745</v>
      </c>
      <c r="P291" s="41">
        <f t="shared" si="734"/>
        <v>1753.0512922638302</v>
      </c>
      <c r="Q291" s="41">
        <f t="shared" si="734"/>
        <v>-4375.7833189774583</v>
      </c>
      <c r="R291" s="41">
        <f t="shared" si="734"/>
        <v>-952.76906019653188</v>
      </c>
      <c r="S291" s="112">
        <f t="shared" si="734"/>
        <v>-474.80563841728969</v>
      </c>
      <c r="T291" s="123">
        <f t="shared" si="776"/>
        <v>153.05129226383025</v>
      </c>
      <c r="U291" s="41">
        <f t="shared" si="735"/>
        <v>268.70305388962936</v>
      </c>
      <c r="V291" s="41">
        <f t="shared" si="735"/>
        <v>317.40153202064505</v>
      </c>
      <c r="W291" s="41">
        <f t="shared" si="735"/>
        <v>769.68073444980178</v>
      </c>
      <c r="X291" s="41">
        <f t="shared" si="735"/>
        <v>1753.0512922638311</v>
      </c>
      <c r="Y291" s="41">
        <f t="shared" si="735"/>
        <v>-2463.3477536792443</v>
      </c>
      <c r="Z291" s="41">
        <f t="shared" si="735"/>
        <v>-144.47868333105563</v>
      </c>
      <c r="AA291" s="41">
        <f t="shared" si="735"/>
        <v>37.629926880924366</v>
      </c>
      <c r="AB291" s="53"/>
      <c r="AC291" s="126">
        <f t="shared" si="777"/>
        <v>-246.94870773616987</v>
      </c>
      <c r="AD291" s="41" t="str">
        <f t="shared" si="736"/>
        <v/>
      </c>
      <c r="AE291" s="41">
        <f t="shared" si="736"/>
        <v>548.34163969649512</v>
      </c>
      <c r="AF291" s="41" t="str">
        <f t="shared" si="736"/>
        <v/>
      </c>
      <c r="AG291" s="41" t="str">
        <f t="shared" si="736"/>
        <v/>
      </c>
      <c r="AH291" s="41" t="str">
        <f t="shared" si="736"/>
        <v/>
      </c>
      <c r="AI291" s="41" t="str">
        <f t="shared" si="736"/>
        <v/>
      </c>
      <c r="AJ291" s="112" t="str">
        <f t="shared" si="736"/>
        <v/>
      </c>
      <c r="AK291" s="126" t="str">
        <f t="shared" si="778"/>
        <v/>
      </c>
      <c r="AL291" s="41" t="str">
        <f t="shared" si="737"/>
        <v/>
      </c>
      <c r="AM291" s="41" t="str">
        <f t="shared" si="737"/>
        <v/>
      </c>
      <c r="AN291" s="41" t="str">
        <f t="shared" si="737"/>
        <v/>
      </c>
      <c r="AO291" s="41" t="str">
        <f t="shared" si="737"/>
        <v/>
      </c>
      <c r="AP291" s="41" t="str">
        <f t="shared" si="737"/>
        <v/>
      </c>
      <c r="AQ291" s="41" t="str">
        <f t="shared" si="737"/>
        <v/>
      </c>
      <c r="AR291" s="112" t="str">
        <f t="shared" si="737"/>
        <v/>
      </c>
      <c r="AS291" s="123">
        <f t="shared" si="779"/>
        <v>153.05129226383025</v>
      </c>
      <c r="AT291" s="41">
        <f t="shared" si="738"/>
        <v>268.70305388962936</v>
      </c>
      <c r="AU291" s="41" t="str">
        <f t="shared" si="738"/>
        <v/>
      </c>
      <c r="AV291" s="41" t="str">
        <f t="shared" si="738"/>
        <v/>
      </c>
      <c r="AW291" s="41" t="str">
        <f t="shared" si="738"/>
        <v/>
      </c>
      <c r="AX291" s="41" t="str">
        <f t="shared" si="738"/>
        <v/>
      </c>
      <c r="AY291" s="41" t="str">
        <f t="shared" si="738"/>
        <v/>
      </c>
      <c r="AZ291" s="41" t="str">
        <f t="shared" si="738"/>
        <v/>
      </c>
      <c r="BA291" s="53"/>
      <c r="BB291" s="147" cm="1">
        <f t="array" ref="BB291:BE291">IFERROR(_xlfn._xlws.SORT(_xlfn.UNIQUE(_xlfn._xlws.FILTER($AC291:$AZ291,ISNUMBER($AC291:$AZ291)),TRUE),,,TRUE),"")</f>
        <v>-246.94870773616987</v>
      </c>
      <c r="BC291" s="51">
        <v>153.05129226383025</v>
      </c>
      <c r="BD291" s="51">
        <v>268.70305388962936</v>
      </c>
      <c r="BE291" s="51">
        <v>548.34163969649512</v>
      </c>
      <c r="BF291" s="51"/>
      <c r="BG291" s="51"/>
      <c r="BH291" s="51"/>
      <c r="BI291" s="51"/>
      <c r="BJ291" s="51">
        <f t="shared" si="780"/>
        <v>550.24442014004308</v>
      </c>
      <c r="BK291" s="51">
        <f t="shared" si="739"/>
        <v>550.24442014004308</v>
      </c>
      <c r="BL291" s="51">
        <f t="shared" si="739"/>
        <v>550.24442014004308</v>
      </c>
      <c r="BM291" s="51">
        <f t="shared" si="739"/>
        <v>550.24442014004308</v>
      </c>
      <c r="BN291" s="51" t="str">
        <f t="shared" si="739"/>
        <v/>
      </c>
      <c r="BO291" s="51" t="str">
        <f t="shared" si="739"/>
        <v/>
      </c>
      <c r="BP291" s="51" t="str">
        <f t="shared" si="739"/>
        <v/>
      </c>
      <c r="BQ291" s="148" t="str">
        <f t="shared" si="739"/>
        <v/>
      </c>
      <c r="BR291" s="170">
        <f t="shared" si="753"/>
        <v>4</v>
      </c>
      <c r="BS291" s="172">
        <f t="shared" si="754"/>
        <v>400.00000000000011</v>
      </c>
      <c r="BT291" s="172" t="str">
        <f t="shared" si="740"/>
        <v>hole</v>
      </c>
      <c r="BU291" s="172">
        <f t="shared" si="740"/>
        <v>279.63858580686576</v>
      </c>
      <c r="BV291" s="172">
        <f t="shared" si="740"/>
        <v>0</v>
      </c>
      <c r="BW291" s="172">
        <f t="shared" si="740"/>
        <v>0</v>
      </c>
      <c r="BX291" s="172">
        <f t="shared" si="740"/>
        <v>0</v>
      </c>
      <c r="BY291" s="173">
        <f t="shared" si="740"/>
        <v>0</v>
      </c>
      <c r="BZ291" s="123" cm="1">
        <f t="array" ref="BZ291">IF(ISEVEN(BR291),SUM(BS291:BY291),SUM(ABS(BS291:BY291)))</f>
        <v>679.63858580686588</v>
      </c>
      <c r="CA291" s="112">
        <f t="shared" si="755"/>
        <v>12302.506664097466</v>
      </c>
      <c r="CB291" s="126">
        <f t="shared" si="756"/>
        <v>-46.948707736169808</v>
      </c>
      <c r="CC291" s="41">
        <f t="shared" si="741"/>
        <v>0</v>
      </c>
      <c r="CD291" s="41">
        <f t="shared" si="741"/>
        <v>408.52234679306224</v>
      </c>
      <c r="CE291" s="41">
        <f t="shared" si="741"/>
        <v>0</v>
      </c>
      <c r="CF291" s="41">
        <f t="shared" si="741"/>
        <v>0</v>
      </c>
      <c r="CG291" s="41">
        <f t="shared" si="741"/>
        <v>0</v>
      </c>
      <c r="CH291" s="112">
        <f t="shared" si="741"/>
        <v>0</v>
      </c>
      <c r="CI291" s="196">
        <f t="shared" si="757"/>
        <v>140.45572194803663</v>
      </c>
      <c r="CJ291" s="2">
        <f t="shared" si="758"/>
        <v>550.24442014004308</v>
      </c>
      <c r="CK291" s="200">
        <f t="shared" ref="CK291" si="869">(CI291-xc)*COS(RADIANS(p)) + (CJ291-yc)*SIN(RADIANS(p))</f>
        <v>396.76043338390474</v>
      </c>
      <c r="CL291" s="201">
        <f t="shared" ref="CL291:CL322" si="870">-(CI291-xc)*SIN(RADIANS(p)) +(CJ291-yc)*COS(RADIANS(p))</f>
        <v>406.29778515789684</v>
      </c>
      <c r="CN291" s="126">
        <f t="shared" ref="CN291:CN322" si="871">+C291-yc</f>
        <v>550.24442014004308</v>
      </c>
      <c r="CO291" s="50">
        <f t="shared" si="762"/>
        <v>4.2124157147762856E-3</v>
      </c>
      <c r="CP291" s="40">
        <f t="shared" si="763"/>
        <v>25.5</v>
      </c>
      <c r="CQ291" s="41">
        <f t="shared" si="764"/>
        <v>313713.9199344854</v>
      </c>
      <c r="CR291" s="41">
        <f t="shared" ref="CR291:CR339" si="872">+CQ291*COS(RADIANS(p))</f>
        <v>271684.22418406181</v>
      </c>
      <c r="CS291" s="41">
        <f t="shared" ref="CS291:CS339" si="873">+CQ291*SIN(RADIANS(p))</f>
        <v>156856.95996724267</v>
      </c>
      <c r="CT291" s="41">
        <f t="shared" si="767"/>
        <v>110384698.54832582</v>
      </c>
      <c r="CU291" s="112">
        <f t="shared" si="768"/>
        <v>62234635.415885001</v>
      </c>
      <c r="CW291" s="21">
        <v>14</v>
      </c>
      <c r="CX291" s="41">
        <v>32</v>
      </c>
      <c r="CY291" s="41">
        <v>-599.8076211353316</v>
      </c>
      <c r="CZ291" s="51">
        <f t="shared" ref="CZ291" si="874">CY291-yc</f>
        <v>-599.8076211353316</v>
      </c>
      <c r="DA291" s="50">
        <f t="shared" si="770"/>
        <v>1.9213106370596488E-5</v>
      </c>
      <c r="DB291" s="40">
        <f t="shared" si="746"/>
        <v>3.8426212741192978</v>
      </c>
      <c r="DC291" s="40">
        <f t="shared" si="747"/>
        <v>0.48758092291561106</v>
      </c>
      <c r="DD291" s="51">
        <f t="shared" si="748"/>
        <v>3.3550403512036868</v>
      </c>
      <c r="DE291" s="39">
        <f t="shared" si="771"/>
        <v>2698.2835506787383</v>
      </c>
      <c r="DF291" s="41">
        <v>-680</v>
      </c>
      <c r="DG291" s="51">
        <v>-300</v>
      </c>
      <c r="DH291" s="41">
        <f t="shared" ref="DH291:DH308" si="875">+DE291*COS(RADIANS(p))</f>
        <v>2336.7821015014633</v>
      </c>
      <c r="DI291" s="41">
        <f t="shared" ref="DI291:DI308" si="876">+DE291*SIN(RADIANS(p))</f>
        <v>1349.1417753393689</v>
      </c>
      <c r="DJ291" s="41">
        <f t="shared" si="751"/>
        <v>-701034.63045043894</v>
      </c>
      <c r="DK291" s="112">
        <f t="shared" si="752"/>
        <v>-917416.40723077091</v>
      </c>
    </row>
    <row r="292" spans="2:115" x14ac:dyDescent="0.25">
      <c r="B292" s="129">
        <v>15</v>
      </c>
      <c r="C292" s="114">
        <f>+$D$77-(B292-0.5)*$G$270</f>
        <v>532.14287775999719</v>
      </c>
      <c r="D292" s="41">
        <f t="shared" si="774"/>
        <v>-278.30149883377061</v>
      </c>
      <c r="E292" s="41">
        <f t="shared" si="733"/>
        <v>1155.8741720179837</v>
      </c>
      <c r="F292" s="41">
        <f t="shared" si="733"/>
        <v>558.79257006236207</v>
      </c>
      <c r="G292" s="41">
        <f t="shared" si="733"/>
        <v>984.44568305797395</v>
      </c>
      <c r="H292" s="41">
        <f t="shared" si="733"/>
        <v>2121.6985011662296</v>
      </c>
      <c r="I292" s="41">
        <f t="shared" si="733"/>
        <v>-5127.8426853904257</v>
      </c>
      <c r="J292" s="41">
        <f t="shared" si="733"/>
        <v>-1173.2582375065149</v>
      </c>
      <c r="K292" s="121">
        <f t="shared" si="733"/>
        <v>-699.2711743504442</v>
      </c>
      <c r="L292" s="126">
        <f t="shared" si="775"/>
        <v>121.69850116622958</v>
      </c>
      <c r="M292" s="41">
        <f t="shared" si="734"/>
        <v>-1576.1766355508905</v>
      </c>
      <c r="N292" s="41">
        <f t="shared" si="734"/>
        <v>-480.43791447896427</v>
      </c>
      <c r="O292" s="41">
        <f t="shared" si="734"/>
        <v>252.39487548909642</v>
      </c>
      <c r="P292" s="41">
        <f t="shared" si="734"/>
        <v>1721.6985011662293</v>
      </c>
      <c r="Q292" s="41">
        <f t="shared" si="734"/>
        <v>-4308.2274431197657</v>
      </c>
      <c r="R292" s="41">
        <f t="shared" si="734"/>
        <v>-942.31812983066504</v>
      </c>
      <c r="S292" s="112">
        <f t="shared" si="734"/>
        <v>-479.65593207978077</v>
      </c>
      <c r="T292" s="123">
        <f t="shared" si="776"/>
        <v>121.69850116622939</v>
      </c>
      <c r="U292" s="41">
        <f t="shared" si="735"/>
        <v>336.25892974732176</v>
      </c>
      <c r="V292" s="41">
        <f t="shared" si="735"/>
        <v>327.85246238651195</v>
      </c>
      <c r="W292" s="41">
        <f t="shared" si="735"/>
        <v>764.83044078731075</v>
      </c>
      <c r="X292" s="41">
        <f t="shared" si="735"/>
        <v>1721.69850116623</v>
      </c>
      <c r="Y292" s="41">
        <f t="shared" si="735"/>
        <v>-2395.7918778215521</v>
      </c>
      <c r="Z292" s="41">
        <f t="shared" si="735"/>
        <v>-134.02775296518874</v>
      </c>
      <c r="AA292" s="41">
        <f t="shared" si="735"/>
        <v>32.779633218433332</v>
      </c>
      <c r="AB292" s="53"/>
      <c r="AC292" s="126">
        <f t="shared" si="777"/>
        <v>-278.30149883377061</v>
      </c>
      <c r="AD292" s="41" t="str">
        <f t="shared" si="736"/>
        <v/>
      </c>
      <c r="AE292" s="41">
        <f t="shared" si="736"/>
        <v>558.79257006236207</v>
      </c>
      <c r="AF292" s="41" t="str">
        <f t="shared" si="736"/>
        <v/>
      </c>
      <c r="AG292" s="41" t="str">
        <f t="shared" si="736"/>
        <v/>
      </c>
      <c r="AH292" s="41" t="str">
        <f t="shared" si="736"/>
        <v/>
      </c>
      <c r="AI292" s="41" t="str">
        <f t="shared" si="736"/>
        <v/>
      </c>
      <c r="AJ292" s="112" t="str">
        <f t="shared" si="736"/>
        <v/>
      </c>
      <c r="AK292" s="126" t="str">
        <f t="shared" si="778"/>
        <v/>
      </c>
      <c r="AL292" s="41" t="str">
        <f t="shared" si="737"/>
        <v/>
      </c>
      <c r="AM292" s="41" t="str">
        <f t="shared" si="737"/>
        <v/>
      </c>
      <c r="AN292" s="41" t="str">
        <f t="shared" si="737"/>
        <v/>
      </c>
      <c r="AO292" s="41" t="str">
        <f t="shared" si="737"/>
        <v/>
      </c>
      <c r="AP292" s="41" t="str">
        <f t="shared" si="737"/>
        <v/>
      </c>
      <c r="AQ292" s="41" t="str">
        <f t="shared" si="737"/>
        <v/>
      </c>
      <c r="AR292" s="112" t="str">
        <f t="shared" si="737"/>
        <v/>
      </c>
      <c r="AS292" s="123">
        <f t="shared" si="779"/>
        <v>121.69850116622939</v>
      </c>
      <c r="AT292" s="41" t="str">
        <f t="shared" si="738"/>
        <v/>
      </c>
      <c r="AU292" s="41">
        <f t="shared" si="738"/>
        <v>327.85246238651195</v>
      </c>
      <c r="AV292" s="41" t="str">
        <f t="shared" si="738"/>
        <v/>
      </c>
      <c r="AW292" s="41" t="str">
        <f t="shared" si="738"/>
        <v/>
      </c>
      <c r="AX292" s="41" t="str">
        <f t="shared" si="738"/>
        <v/>
      </c>
      <c r="AY292" s="41" t="str">
        <f t="shared" si="738"/>
        <v/>
      </c>
      <c r="AZ292" s="41" t="str">
        <f t="shared" si="738"/>
        <v/>
      </c>
      <c r="BA292" s="53"/>
      <c r="BB292" s="147" cm="1">
        <f t="array" ref="BB292:BE292">IFERROR(_xlfn._xlws.SORT(_xlfn.UNIQUE(_xlfn._xlws.FILTER($AC292:$AZ292,ISNUMBER($AC292:$AZ292)),TRUE),,,TRUE),"")</f>
        <v>-278.30149883377061</v>
      </c>
      <c r="BC292" s="51">
        <v>121.69850116622939</v>
      </c>
      <c r="BD292" s="51">
        <v>327.85246238651195</v>
      </c>
      <c r="BE292" s="51">
        <v>558.79257006236207</v>
      </c>
      <c r="BF292" s="51"/>
      <c r="BG292" s="51"/>
      <c r="BH292" s="51"/>
      <c r="BI292" s="51"/>
      <c r="BJ292" s="51">
        <f t="shared" si="780"/>
        <v>532.14287775999719</v>
      </c>
      <c r="BK292" s="51">
        <f t="shared" si="739"/>
        <v>532.14287775999719</v>
      </c>
      <c r="BL292" s="51">
        <f t="shared" si="739"/>
        <v>532.14287775999719</v>
      </c>
      <c r="BM292" s="51">
        <f t="shared" si="739"/>
        <v>532.14287775999719</v>
      </c>
      <c r="BN292" s="51" t="str">
        <f t="shared" si="739"/>
        <v/>
      </c>
      <c r="BO292" s="51" t="str">
        <f t="shared" si="739"/>
        <v/>
      </c>
      <c r="BP292" s="51" t="str">
        <f t="shared" si="739"/>
        <v/>
      </c>
      <c r="BQ292" s="148" t="str">
        <f t="shared" si="739"/>
        <v/>
      </c>
      <c r="BR292" s="170">
        <f t="shared" si="753"/>
        <v>4</v>
      </c>
      <c r="BS292" s="172">
        <f t="shared" si="754"/>
        <v>400</v>
      </c>
      <c r="BT292" s="172" t="str">
        <f t="shared" si="740"/>
        <v>hole</v>
      </c>
      <c r="BU292" s="172">
        <f t="shared" si="740"/>
        <v>230.94010767585013</v>
      </c>
      <c r="BV292" s="172">
        <f t="shared" si="740"/>
        <v>0</v>
      </c>
      <c r="BW292" s="172">
        <f t="shared" si="740"/>
        <v>0</v>
      </c>
      <c r="BX292" s="172">
        <f t="shared" si="740"/>
        <v>0</v>
      </c>
      <c r="BY292" s="173">
        <f t="shared" si="740"/>
        <v>0</v>
      </c>
      <c r="BZ292" s="123" cm="1">
        <f t="array" ref="BZ292">IF(ISEVEN(BR292),SUM(BS292:BY292),SUM(ABS(BS292:BY292)))</f>
        <v>630.94010767585019</v>
      </c>
      <c r="CA292" s="112">
        <f t="shared" si="755"/>
        <v>11420.989098365146</v>
      </c>
      <c r="CB292" s="126">
        <f t="shared" si="756"/>
        <v>-78.301498833770609</v>
      </c>
      <c r="CC292" s="41">
        <f t="shared" si="741"/>
        <v>0</v>
      </c>
      <c r="CD292" s="41">
        <f t="shared" si="741"/>
        <v>443.32251622443698</v>
      </c>
      <c r="CE292" s="41">
        <f t="shared" si="741"/>
        <v>0</v>
      </c>
      <c r="CF292" s="41">
        <f t="shared" si="741"/>
        <v>0</v>
      </c>
      <c r="CG292" s="41">
        <f t="shared" si="741"/>
        <v>0</v>
      </c>
      <c r="CH292" s="112">
        <f t="shared" si="741"/>
        <v>0</v>
      </c>
      <c r="CI292" s="196">
        <f t="shared" si="757"/>
        <v>112.62614190156984</v>
      </c>
      <c r="CJ292" s="2">
        <f t="shared" si="758"/>
        <v>532.14287775999719</v>
      </c>
      <c r="CK292" s="200">
        <f t="shared" ref="CK292" si="877">(CI292-xc)*COS(RADIANS(p)) + (CJ292-yc)*SIN(RADIANS(p))</f>
        <v>363.60853889698905</v>
      </c>
      <c r="CL292" s="201">
        <f t="shared" ref="CL292:CL323" si="878">-(CI292-xc)*SIN(RADIANS(p)) +(CJ292-yc)*COS(RADIANS(p))</f>
        <v>404.53617963232989</v>
      </c>
      <c r="CN292" s="126">
        <f t="shared" ref="CN292:CN323" si="879">+C292-yc</f>
        <v>532.14287775999719</v>
      </c>
      <c r="CO292" s="50">
        <f t="shared" si="762"/>
        <v>4.1464157147762856E-3</v>
      </c>
      <c r="CP292" s="40">
        <f t="shared" si="763"/>
        <v>25.5</v>
      </c>
      <c r="CQ292" s="41">
        <f t="shared" si="764"/>
        <v>291235.22200831119</v>
      </c>
      <c r="CR292" s="41">
        <f t="shared" ref="CR292:CR340" si="880">+CQ292*COS(RADIANS(p))</f>
        <v>252217.10073599833</v>
      </c>
      <c r="CS292" s="41">
        <f t="shared" ref="CS292:CS340" si="881">+CQ292*SIN(RADIANS(p))</f>
        <v>145617.61100415557</v>
      </c>
      <c r="CT292" s="41">
        <f t="shared" si="767"/>
        <v>102030942.36968327</v>
      </c>
      <c r="CU292" s="112">
        <f t="shared" si="768"/>
        <v>52947806.774891116</v>
      </c>
      <c r="CW292" s="21">
        <v>15</v>
      </c>
      <c r="CX292" s="41">
        <v>32</v>
      </c>
      <c r="CY292" s="41">
        <v>599.8076211353316</v>
      </c>
      <c r="CZ292" s="51">
        <f t="shared" ref="CZ292" si="882">CY292-yc</f>
        <v>599.8076211353316</v>
      </c>
      <c r="DA292" s="50">
        <f t="shared" si="770"/>
        <v>4.393128009729394E-3</v>
      </c>
      <c r="DB292" s="40">
        <f t="shared" si="746"/>
        <v>878.62560194587877</v>
      </c>
      <c r="DC292" s="40">
        <f t="shared" si="747"/>
        <v>25.5</v>
      </c>
      <c r="DD292" s="51">
        <f t="shared" si="748"/>
        <v>374.5</v>
      </c>
      <c r="DE292" s="39">
        <f t="shared" si="771"/>
        <v>301190.77088496066</v>
      </c>
      <c r="DF292" s="41">
        <v>680</v>
      </c>
      <c r="DG292" s="51">
        <v>300</v>
      </c>
      <c r="DH292" s="41">
        <f t="shared" ref="DH292:DH309" si="883">+DE292*COS(RADIANS(p))</f>
        <v>260838.85897179443</v>
      </c>
      <c r="DI292" s="41">
        <f t="shared" ref="DI292:DI309" si="884">+DE292*SIN(RADIANS(p))</f>
        <v>150595.3854424803</v>
      </c>
      <c r="DJ292" s="41">
        <f t="shared" si="751"/>
        <v>78251657.691538334</v>
      </c>
      <c r="DK292" s="112">
        <f t="shared" si="752"/>
        <v>102404862.1008866</v>
      </c>
    </row>
    <row r="293" spans="2:115" x14ac:dyDescent="0.25">
      <c r="B293" s="129">
        <v>16</v>
      </c>
      <c r="C293" s="114">
        <f>+$D$77-(B293-0.5)*$G$270</f>
        <v>514.04133537995131</v>
      </c>
      <c r="D293" s="41">
        <f t="shared" si="774"/>
        <v>-309.65428993137141</v>
      </c>
      <c r="E293" s="41">
        <f t="shared" si="733"/>
        <v>1223.4300478756761</v>
      </c>
      <c r="F293" s="41">
        <f t="shared" si="733"/>
        <v>569.24350042822891</v>
      </c>
      <c r="G293" s="41">
        <f t="shared" si="733"/>
        <v>979.59538939548293</v>
      </c>
      <c r="H293" s="41">
        <f t="shared" si="733"/>
        <v>2090.3457100686292</v>
      </c>
      <c r="I293" s="41">
        <f t="shared" si="733"/>
        <v>-5060.2868095327331</v>
      </c>
      <c r="J293" s="41">
        <f t="shared" si="733"/>
        <v>-1162.8073071406482</v>
      </c>
      <c r="K293" s="121">
        <f t="shared" si="733"/>
        <v>-704.12146801293522</v>
      </c>
      <c r="L293" s="126">
        <f t="shared" si="775"/>
        <v>90.345710068628861</v>
      </c>
      <c r="M293" s="41">
        <f t="shared" si="734"/>
        <v>-1508.6207596931981</v>
      </c>
      <c r="N293" s="41">
        <f t="shared" si="734"/>
        <v>-469.98698411309738</v>
      </c>
      <c r="O293" s="41">
        <f t="shared" si="734"/>
        <v>247.54458182660539</v>
      </c>
      <c r="P293" s="41">
        <f t="shared" si="734"/>
        <v>1690.3457100686285</v>
      </c>
      <c r="Q293" s="41">
        <f t="shared" si="734"/>
        <v>-4240.671567262073</v>
      </c>
      <c r="R293" s="41">
        <f t="shared" si="734"/>
        <v>-931.86719946479809</v>
      </c>
      <c r="S293" s="112">
        <f t="shared" si="734"/>
        <v>-484.50622574227179</v>
      </c>
      <c r="T293" s="123">
        <f t="shared" si="776"/>
        <v>90.345710068628691</v>
      </c>
      <c r="U293" s="41">
        <f t="shared" si="735"/>
        <v>403.81480560501416</v>
      </c>
      <c r="V293" s="41">
        <f t="shared" si="735"/>
        <v>338.30339275237884</v>
      </c>
      <c r="W293" s="41">
        <f t="shared" si="735"/>
        <v>759.98014712481972</v>
      </c>
      <c r="X293" s="41">
        <f t="shared" si="735"/>
        <v>1690.3457100686294</v>
      </c>
      <c r="Y293" s="41">
        <f t="shared" si="735"/>
        <v>-2328.23600196386</v>
      </c>
      <c r="Z293" s="41">
        <f t="shared" si="735"/>
        <v>-123.57682259932184</v>
      </c>
      <c r="AA293" s="41">
        <f t="shared" si="735"/>
        <v>27.929339555942295</v>
      </c>
      <c r="AB293" s="53"/>
      <c r="AC293" s="126">
        <f t="shared" si="777"/>
        <v>-309.65428993137141</v>
      </c>
      <c r="AD293" s="41" t="str">
        <f t="shared" si="736"/>
        <v/>
      </c>
      <c r="AE293" s="41">
        <f t="shared" si="736"/>
        <v>569.24350042822891</v>
      </c>
      <c r="AF293" s="41" t="str">
        <f t="shared" si="736"/>
        <v/>
      </c>
      <c r="AG293" s="41" t="str">
        <f t="shared" si="736"/>
        <v/>
      </c>
      <c r="AH293" s="41" t="str">
        <f t="shared" si="736"/>
        <v/>
      </c>
      <c r="AI293" s="41" t="str">
        <f t="shared" si="736"/>
        <v/>
      </c>
      <c r="AJ293" s="112" t="str">
        <f t="shared" si="736"/>
        <v/>
      </c>
      <c r="AK293" s="126" t="str">
        <f t="shared" si="778"/>
        <v/>
      </c>
      <c r="AL293" s="41" t="str">
        <f t="shared" si="737"/>
        <v/>
      </c>
      <c r="AM293" s="41" t="str">
        <f t="shared" si="737"/>
        <v/>
      </c>
      <c r="AN293" s="41" t="str">
        <f t="shared" si="737"/>
        <v/>
      </c>
      <c r="AO293" s="41" t="str">
        <f t="shared" si="737"/>
        <v/>
      </c>
      <c r="AP293" s="41" t="str">
        <f t="shared" si="737"/>
        <v/>
      </c>
      <c r="AQ293" s="41" t="str">
        <f t="shared" si="737"/>
        <v/>
      </c>
      <c r="AR293" s="112" t="str">
        <f t="shared" si="737"/>
        <v/>
      </c>
      <c r="AS293" s="123">
        <f t="shared" si="779"/>
        <v>90.345710068628691</v>
      </c>
      <c r="AT293" s="41" t="str">
        <f t="shared" si="738"/>
        <v/>
      </c>
      <c r="AU293" s="41">
        <f t="shared" si="738"/>
        <v>338.30339275237884</v>
      </c>
      <c r="AV293" s="41" t="str">
        <f t="shared" si="738"/>
        <v/>
      </c>
      <c r="AW293" s="41" t="str">
        <f t="shared" si="738"/>
        <v/>
      </c>
      <c r="AX293" s="41" t="str">
        <f t="shared" si="738"/>
        <v/>
      </c>
      <c r="AY293" s="41" t="str">
        <f t="shared" si="738"/>
        <v/>
      </c>
      <c r="AZ293" s="41" t="str">
        <f t="shared" si="738"/>
        <v/>
      </c>
      <c r="BA293" s="53"/>
      <c r="BB293" s="147" cm="1">
        <f t="array" ref="BB293:BE293">IFERROR(_xlfn._xlws.SORT(_xlfn.UNIQUE(_xlfn._xlws.FILTER($AC293:$AZ293,ISNUMBER($AC293:$AZ293)),TRUE),,,TRUE),"")</f>
        <v>-309.65428993137141</v>
      </c>
      <c r="BC293" s="51">
        <v>90.345710068628691</v>
      </c>
      <c r="BD293" s="51">
        <v>338.30339275237884</v>
      </c>
      <c r="BE293" s="51">
        <v>569.24350042822891</v>
      </c>
      <c r="BF293" s="51"/>
      <c r="BG293" s="51"/>
      <c r="BH293" s="51"/>
      <c r="BI293" s="51"/>
      <c r="BJ293" s="51">
        <f t="shared" si="780"/>
        <v>514.04133537995131</v>
      </c>
      <c r="BK293" s="51">
        <f t="shared" si="739"/>
        <v>514.04133537995131</v>
      </c>
      <c r="BL293" s="51">
        <f t="shared" si="739"/>
        <v>514.04133537995131</v>
      </c>
      <c r="BM293" s="51">
        <f t="shared" si="739"/>
        <v>514.04133537995131</v>
      </c>
      <c r="BN293" s="51" t="str">
        <f t="shared" si="739"/>
        <v/>
      </c>
      <c r="BO293" s="51" t="str">
        <f t="shared" si="739"/>
        <v/>
      </c>
      <c r="BP293" s="51" t="str">
        <f t="shared" si="739"/>
        <v/>
      </c>
      <c r="BQ293" s="148" t="str">
        <f t="shared" si="739"/>
        <v/>
      </c>
      <c r="BR293" s="170">
        <f t="shared" si="753"/>
        <v>4</v>
      </c>
      <c r="BS293" s="172">
        <f t="shared" si="754"/>
        <v>400.00000000000011</v>
      </c>
      <c r="BT293" s="172" t="str">
        <f t="shared" si="740"/>
        <v>hole</v>
      </c>
      <c r="BU293" s="172">
        <f t="shared" si="740"/>
        <v>230.94010767585007</v>
      </c>
      <c r="BV293" s="172">
        <f t="shared" si="740"/>
        <v>0</v>
      </c>
      <c r="BW293" s="172">
        <f t="shared" si="740"/>
        <v>0</v>
      </c>
      <c r="BX293" s="172">
        <f t="shared" si="740"/>
        <v>0</v>
      </c>
      <c r="BY293" s="173">
        <f t="shared" si="740"/>
        <v>0</v>
      </c>
      <c r="BZ293" s="123" cm="1">
        <f t="array" ref="BZ293">IF(ISEVEN(BR293),SUM(BS293:BY293),SUM(ABS(BS293:BY293)))</f>
        <v>630.94010767585019</v>
      </c>
      <c r="CA293" s="112">
        <f t="shared" si="755"/>
        <v>11420.989098365146</v>
      </c>
      <c r="CB293" s="126">
        <f t="shared" si="756"/>
        <v>-109.65428993137135</v>
      </c>
      <c r="CC293" s="41">
        <f t="shared" si="741"/>
        <v>0</v>
      </c>
      <c r="CD293" s="41">
        <f t="shared" si="741"/>
        <v>453.77344659030388</v>
      </c>
      <c r="CE293" s="41">
        <f t="shared" si="741"/>
        <v>0</v>
      </c>
      <c r="CF293" s="41">
        <f t="shared" si="741"/>
        <v>0</v>
      </c>
      <c r="CG293" s="41">
        <f t="shared" si="741"/>
        <v>0</v>
      </c>
      <c r="CH293" s="112">
        <f t="shared" si="741"/>
        <v>0</v>
      </c>
      <c r="CI293" s="196">
        <f t="shared" si="757"/>
        <v>96.574574832326959</v>
      </c>
      <c r="CJ293" s="2">
        <f t="shared" si="758"/>
        <v>514.04133537995131</v>
      </c>
      <c r="CK293" s="200">
        <f t="shared" ref="CK293" si="885">(CI293-xc)*COS(RADIANS(p)) + (CJ293-yc)*SIN(RADIANS(p))</f>
        <v>340.65670285445208</v>
      </c>
      <c r="CL293" s="201">
        <f t="shared" ref="CL293:CL324" si="886">-(CI293-xc)*SIN(RADIANS(p)) +(CJ293-yc)*COS(RADIANS(p))</f>
        <v>396.88556761815096</v>
      </c>
      <c r="CN293" s="126">
        <f t="shared" ref="CN293:CN324" si="887">+C293-yc</f>
        <v>514.04133537995131</v>
      </c>
      <c r="CO293" s="50">
        <f t="shared" si="762"/>
        <v>4.0804157147762863E-3</v>
      </c>
      <c r="CP293" s="40">
        <f t="shared" si="763"/>
        <v>25.5</v>
      </c>
      <c r="CQ293" s="41">
        <f t="shared" si="764"/>
        <v>291235.22200831119</v>
      </c>
      <c r="CR293" s="41">
        <f t="shared" ref="CR293:CR341" si="888">+CQ293*COS(RADIANS(p))</f>
        <v>252217.10073599833</v>
      </c>
      <c r="CS293" s="41">
        <f t="shared" ref="CS293:CS341" si="889">+CQ293*SIN(RADIANS(p))</f>
        <v>145617.61100415557</v>
      </c>
      <c r="CT293" s="41">
        <f t="shared" si="767"/>
        <v>100101327.18861106</v>
      </c>
      <c r="CU293" s="112">
        <f t="shared" si="768"/>
        <v>49605615.242217816</v>
      </c>
      <c r="CW293" s="21">
        <v>16</v>
      </c>
      <c r="CX293" s="41">
        <v>32</v>
      </c>
      <c r="CY293" s="41">
        <v>426.60254037844379</v>
      </c>
      <c r="CZ293" s="51">
        <f t="shared" ref="CZ293" si="890">CY293-yc</f>
        <v>426.60254037844379</v>
      </c>
      <c r="DA293" s="50">
        <f t="shared" si="770"/>
        <v>3.7616052869720203E-3</v>
      </c>
      <c r="DB293" s="40">
        <f t="shared" si="746"/>
        <v>752.32105739440408</v>
      </c>
      <c r="DC293" s="40">
        <f t="shared" si="747"/>
        <v>25.5</v>
      </c>
      <c r="DD293" s="51">
        <f t="shared" si="748"/>
        <v>374.5</v>
      </c>
      <c r="DE293" s="39">
        <f t="shared" si="771"/>
        <v>301190.77088496066</v>
      </c>
      <c r="DF293" s="41">
        <v>680</v>
      </c>
      <c r="DG293" s="51">
        <v>100</v>
      </c>
      <c r="DH293" s="41">
        <f t="shared" ref="DH293:DH310" si="891">+DE293*COS(RADIANS(p))</f>
        <v>260838.85897179443</v>
      </c>
      <c r="DI293" s="41">
        <f t="shared" ref="DI293:DI310" si="892">+DE293*SIN(RADIANS(p))</f>
        <v>150595.3854424803</v>
      </c>
      <c r="DJ293" s="41">
        <f t="shared" si="751"/>
        <v>26083885.897179443</v>
      </c>
      <c r="DK293" s="112">
        <f t="shared" si="752"/>
        <v>102404862.1008866</v>
      </c>
    </row>
    <row r="294" spans="2:115" x14ac:dyDescent="0.25">
      <c r="B294" s="129">
        <v>17</v>
      </c>
      <c r="C294" s="114">
        <f>+$D$77-(B294-0.5)*$G$270</f>
        <v>495.93979299990536</v>
      </c>
      <c r="D294" s="41">
        <f t="shared" si="774"/>
        <v>-341.00708102897221</v>
      </c>
      <c r="E294" s="41">
        <f t="shared" si="733"/>
        <v>1290.9859237333687</v>
      </c>
      <c r="F294" s="41">
        <f t="shared" si="733"/>
        <v>579.69443079409598</v>
      </c>
      <c r="G294" s="41">
        <f t="shared" si="733"/>
        <v>974.74509573299179</v>
      </c>
      <c r="H294" s="41">
        <f t="shared" si="733"/>
        <v>2058.9929189710283</v>
      </c>
      <c r="I294" s="41">
        <f t="shared" si="733"/>
        <v>-4992.7309336750404</v>
      </c>
      <c r="J294" s="41">
        <f t="shared" si="733"/>
        <v>-1152.356376774781</v>
      </c>
      <c r="K294" s="121">
        <f t="shared" si="733"/>
        <v>-708.97176167542625</v>
      </c>
      <c r="L294" s="126">
        <f t="shared" si="775"/>
        <v>58.99291897102799</v>
      </c>
      <c r="M294" s="41">
        <f t="shared" si="734"/>
        <v>-1441.0648838355053</v>
      </c>
      <c r="N294" s="41">
        <f t="shared" si="734"/>
        <v>-459.53605374723037</v>
      </c>
      <c r="O294" s="41">
        <f t="shared" si="734"/>
        <v>242.69428816411437</v>
      </c>
      <c r="P294" s="41">
        <f t="shared" si="734"/>
        <v>1658.9929189710278</v>
      </c>
      <c r="Q294" s="41">
        <f t="shared" si="734"/>
        <v>-4173.1156914043804</v>
      </c>
      <c r="R294" s="41">
        <f t="shared" si="734"/>
        <v>-921.41626909893102</v>
      </c>
      <c r="S294" s="112">
        <f t="shared" si="734"/>
        <v>-489.35651940476282</v>
      </c>
      <c r="T294" s="123">
        <f t="shared" si="776"/>
        <v>58.992918971027827</v>
      </c>
      <c r="U294" s="41">
        <f t="shared" si="735"/>
        <v>471.3706814627069</v>
      </c>
      <c r="V294" s="41">
        <f t="shared" si="735"/>
        <v>348.75432311824579</v>
      </c>
      <c r="W294" s="41">
        <f t="shared" si="735"/>
        <v>755.1298534623287</v>
      </c>
      <c r="X294" s="41">
        <f t="shared" si="735"/>
        <v>1658.9929189710283</v>
      </c>
      <c r="Y294" s="41">
        <f t="shared" si="735"/>
        <v>-2260.6801261061673</v>
      </c>
      <c r="Z294" s="41">
        <f t="shared" si="735"/>
        <v>-113.12589223345489</v>
      </c>
      <c r="AA294" s="41">
        <f t="shared" si="735"/>
        <v>23.079045893451234</v>
      </c>
      <c r="AB294" s="53"/>
      <c r="AC294" s="126">
        <f t="shared" si="777"/>
        <v>-341.00708102897221</v>
      </c>
      <c r="AD294" s="41" t="str">
        <f t="shared" si="736"/>
        <v/>
      </c>
      <c r="AE294" s="41">
        <f t="shared" si="736"/>
        <v>579.69443079409598</v>
      </c>
      <c r="AF294" s="41" t="str">
        <f t="shared" si="736"/>
        <v/>
      </c>
      <c r="AG294" s="41" t="str">
        <f t="shared" si="736"/>
        <v/>
      </c>
      <c r="AH294" s="41" t="str">
        <f t="shared" si="736"/>
        <v/>
      </c>
      <c r="AI294" s="41" t="str">
        <f t="shared" si="736"/>
        <v/>
      </c>
      <c r="AJ294" s="112" t="str">
        <f t="shared" si="736"/>
        <v/>
      </c>
      <c r="AK294" s="126" t="str">
        <f t="shared" si="778"/>
        <v/>
      </c>
      <c r="AL294" s="41" t="str">
        <f t="shared" si="737"/>
        <v/>
      </c>
      <c r="AM294" s="41" t="str">
        <f t="shared" si="737"/>
        <v/>
      </c>
      <c r="AN294" s="41" t="str">
        <f t="shared" si="737"/>
        <v/>
      </c>
      <c r="AO294" s="41" t="str">
        <f t="shared" si="737"/>
        <v/>
      </c>
      <c r="AP294" s="41" t="str">
        <f t="shared" si="737"/>
        <v/>
      </c>
      <c r="AQ294" s="41" t="str">
        <f t="shared" si="737"/>
        <v/>
      </c>
      <c r="AR294" s="112" t="str">
        <f t="shared" si="737"/>
        <v/>
      </c>
      <c r="AS294" s="123">
        <f t="shared" si="779"/>
        <v>58.992918971027827</v>
      </c>
      <c r="AT294" s="41" t="str">
        <f t="shared" si="738"/>
        <v/>
      </c>
      <c r="AU294" s="41">
        <f t="shared" si="738"/>
        <v>348.75432311824579</v>
      </c>
      <c r="AV294" s="41" t="str">
        <f t="shared" si="738"/>
        <v/>
      </c>
      <c r="AW294" s="41" t="str">
        <f t="shared" si="738"/>
        <v/>
      </c>
      <c r="AX294" s="41" t="str">
        <f t="shared" si="738"/>
        <v/>
      </c>
      <c r="AY294" s="41" t="str">
        <f t="shared" si="738"/>
        <v/>
      </c>
      <c r="AZ294" s="41" t="str">
        <f t="shared" si="738"/>
        <v/>
      </c>
      <c r="BA294" s="53"/>
      <c r="BB294" s="147" cm="1">
        <f t="array" ref="BB294:BE294">IFERROR(_xlfn._xlws.SORT(_xlfn.UNIQUE(_xlfn._xlws.FILTER($AC294:$AZ294,ISNUMBER($AC294:$AZ294)),TRUE),,,TRUE),"")</f>
        <v>-341.00708102897221</v>
      </c>
      <c r="BC294" s="51">
        <v>58.992918971027827</v>
      </c>
      <c r="BD294" s="51">
        <v>348.75432311824579</v>
      </c>
      <c r="BE294" s="51">
        <v>579.69443079409598</v>
      </c>
      <c r="BF294" s="51"/>
      <c r="BG294" s="51"/>
      <c r="BH294" s="51"/>
      <c r="BI294" s="51"/>
      <c r="BJ294" s="51">
        <f t="shared" si="780"/>
        <v>495.93979299990536</v>
      </c>
      <c r="BK294" s="51">
        <f t="shared" si="739"/>
        <v>495.93979299990536</v>
      </c>
      <c r="BL294" s="51">
        <f t="shared" si="739"/>
        <v>495.93979299990536</v>
      </c>
      <c r="BM294" s="51">
        <f t="shared" si="739"/>
        <v>495.93979299990536</v>
      </c>
      <c r="BN294" s="51" t="str">
        <f t="shared" si="739"/>
        <v/>
      </c>
      <c r="BO294" s="51" t="str">
        <f t="shared" si="739"/>
        <v/>
      </c>
      <c r="BP294" s="51" t="str">
        <f t="shared" si="739"/>
        <v/>
      </c>
      <c r="BQ294" s="148" t="str">
        <f t="shared" si="739"/>
        <v/>
      </c>
      <c r="BR294" s="170">
        <f t="shared" si="753"/>
        <v>4</v>
      </c>
      <c r="BS294" s="172">
        <f t="shared" si="754"/>
        <v>400.00000000000006</v>
      </c>
      <c r="BT294" s="172" t="str">
        <f t="shared" si="740"/>
        <v>hole</v>
      </c>
      <c r="BU294" s="172">
        <f t="shared" si="740"/>
        <v>230.94010767585019</v>
      </c>
      <c r="BV294" s="172">
        <f t="shared" si="740"/>
        <v>0</v>
      </c>
      <c r="BW294" s="172">
        <f t="shared" si="740"/>
        <v>0</v>
      </c>
      <c r="BX294" s="172">
        <f t="shared" si="740"/>
        <v>0</v>
      </c>
      <c r="BY294" s="173">
        <f t="shared" si="740"/>
        <v>0</v>
      </c>
      <c r="BZ294" s="123" cm="1">
        <f t="array" ref="BZ294">IF(ISEVEN(BR294),SUM(BS294:BY294),SUM(ABS(BS294:BY294)))</f>
        <v>630.94010767585019</v>
      </c>
      <c r="CA294" s="112">
        <f t="shared" si="755"/>
        <v>11420.989098365146</v>
      </c>
      <c r="CB294" s="126">
        <f t="shared" si="756"/>
        <v>-141.00708102897218</v>
      </c>
      <c r="CC294" s="41">
        <f t="shared" si="741"/>
        <v>0</v>
      </c>
      <c r="CD294" s="41">
        <f t="shared" si="741"/>
        <v>464.22437695617089</v>
      </c>
      <c r="CE294" s="41">
        <f t="shared" si="741"/>
        <v>0</v>
      </c>
      <c r="CF294" s="41">
        <f t="shared" si="741"/>
        <v>0</v>
      </c>
      <c r="CG294" s="41">
        <f t="shared" si="741"/>
        <v>0</v>
      </c>
      <c r="CH294" s="112">
        <f t="shared" si="741"/>
        <v>0</v>
      </c>
      <c r="CI294" s="196">
        <f t="shared" si="757"/>
        <v>80.523007763084237</v>
      </c>
      <c r="CJ294" s="2">
        <f t="shared" si="758"/>
        <v>495.93979299990536</v>
      </c>
      <c r="CK294" s="200">
        <f t="shared" ref="CK294" si="893">(CI294-xc)*COS(RADIANS(p)) + (CJ294-yc)*SIN(RADIANS(p))</f>
        <v>317.70486681191517</v>
      </c>
      <c r="CL294" s="201">
        <f t="shared" ref="CL294:CL325" si="894">-(CI294-xc)*SIN(RADIANS(p)) +(CJ294-yc)*COS(RADIANS(p))</f>
        <v>389.23495560397185</v>
      </c>
      <c r="CN294" s="126">
        <f t="shared" ref="CN294:CN325" si="895">+C294-yc</f>
        <v>495.93979299990536</v>
      </c>
      <c r="CO294" s="50">
        <f t="shared" si="762"/>
        <v>4.0144157147762862E-3</v>
      </c>
      <c r="CP294" s="40">
        <f t="shared" si="763"/>
        <v>25.5</v>
      </c>
      <c r="CQ294" s="41">
        <f t="shared" si="764"/>
        <v>291235.22200831119</v>
      </c>
      <c r="CR294" s="41">
        <f t="shared" ref="CR294:CR342" si="896">+CQ294*COS(RADIANS(p))</f>
        <v>252217.10073599833</v>
      </c>
      <c r="CS294" s="41">
        <f t="shared" ref="CS294:CS342" si="897">+CQ294*SIN(RADIANS(p))</f>
        <v>145617.61100415557</v>
      </c>
      <c r="CT294" s="41">
        <f t="shared" si="767"/>
        <v>98171712.00753881</v>
      </c>
      <c r="CU294" s="112">
        <f t="shared" si="768"/>
        <v>46263423.709544517</v>
      </c>
      <c r="CW294" s="21">
        <v>17</v>
      </c>
      <c r="CX294" s="41">
        <v>32</v>
      </c>
      <c r="CY294" s="41">
        <v>253.39745962155607</v>
      </c>
      <c r="CZ294" s="51">
        <f t="shared" ref="CZ294" si="898">CY294-yc</f>
        <v>253.39745962155607</v>
      </c>
      <c r="DA294" s="50">
        <f t="shared" si="770"/>
        <v>3.1300825642146465E-3</v>
      </c>
      <c r="DB294" s="40">
        <f t="shared" si="746"/>
        <v>626.01651284292927</v>
      </c>
      <c r="DC294" s="40">
        <f t="shared" si="747"/>
        <v>25.5</v>
      </c>
      <c r="DD294" s="51">
        <f t="shared" si="748"/>
        <v>374.5</v>
      </c>
      <c r="DE294" s="39">
        <f t="shared" si="771"/>
        <v>301190.77088496066</v>
      </c>
      <c r="DF294" s="41">
        <v>680</v>
      </c>
      <c r="DG294" s="51">
        <v>-100</v>
      </c>
      <c r="DH294" s="41">
        <f t="shared" ref="DH294:DH311" si="899">+DE294*COS(RADIANS(p))</f>
        <v>260838.85897179443</v>
      </c>
      <c r="DI294" s="41">
        <f t="shared" ref="DI294:DI311" si="900">+DE294*SIN(RADIANS(p))</f>
        <v>150595.3854424803</v>
      </c>
      <c r="DJ294" s="41">
        <f t="shared" si="751"/>
        <v>-26083885.897179443</v>
      </c>
      <c r="DK294" s="112">
        <f t="shared" si="752"/>
        <v>102404862.1008866</v>
      </c>
    </row>
    <row r="295" spans="2:115" x14ac:dyDescent="0.25">
      <c r="B295" s="129">
        <v>18</v>
      </c>
      <c r="C295" s="114">
        <f>+$D$77-(B295-0.5)*$G$270</f>
        <v>477.83825061985942</v>
      </c>
      <c r="D295" s="41">
        <f t="shared" si="774"/>
        <v>-372.35987212657307</v>
      </c>
      <c r="E295" s="41">
        <f t="shared" si="733"/>
        <v>1358.5417995910611</v>
      </c>
      <c r="F295" s="41">
        <f t="shared" si="733"/>
        <v>590.14536115996293</v>
      </c>
      <c r="G295" s="41">
        <f t="shared" si="733"/>
        <v>969.89480207050076</v>
      </c>
      <c r="H295" s="41">
        <f t="shared" si="733"/>
        <v>2027.6401278734274</v>
      </c>
      <c r="I295" s="41">
        <f t="shared" si="733"/>
        <v>-4925.1750578173478</v>
      </c>
      <c r="J295" s="41">
        <f t="shared" si="733"/>
        <v>-1141.905446408914</v>
      </c>
      <c r="K295" s="121">
        <f t="shared" si="733"/>
        <v>-713.82205533791728</v>
      </c>
      <c r="L295" s="126">
        <f t="shared" si="775"/>
        <v>27.640127873427272</v>
      </c>
      <c r="M295" s="41">
        <f t="shared" si="734"/>
        <v>-1373.5090079778126</v>
      </c>
      <c r="N295" s="41">
        <f t="shared" si="734"/>
        <v>-449.08512338136347</v>
      </c>
      <c r="O295" s="41">
        <f t="shared" si="734"/>
        <v>237.84399450162331</v>
      </c>
      <c r="P295" s="41">
        <f t="shared" si="734"/>
        <v>1627.6401278734272</v>
      </c>
      <c r="Q295" s="41">
        <f t="shared" si="734"/>
        <v>-4105.5598155466878</v>
      </c>
      <c r="R295" s="41">
        <f t="shared" si="734"/>
        <v>-910.96533873306407</v>
      </c>
      <c r="S295" s="112">
        <f t="shared" si="734"/>
        <v>-494.20681306725385</v>
      </c>
      <c r="T295" s="123">
        <f t="shared" si="776"/>
        <v>27.640127873427119</v>
      </c>
      <c r="U295" s="41">
        <f t="shared" si="735"/>
        <v>538.92655732039952</v>
      </c>
      <c r="V295" s="41">
        <f t="shared" si="735"/>
        <v>359.20525348411275</v>
      </c>
      <c r="W295" s="41">
        <f t="shared" si="735"/>
        <v>750.27955979983767</v>
      </c>
      <c r="X295" s="41">
        <f t="shared" si="735"/>
        <v>1627.6401278734277</v>
      </c>
      <c r="Y295" s="41">
        <f t="shared" si="735"/>
        <v>-2193.1242502484747</v>
      </c>
      <c r="Z295" s="41">
        <f t="shared" si="735"/>
        <v>-102.67496186758794</v>
      </c>
      <c r="AA295" s="41">
        <f t="shared" si="735"/>
        <v>18.2287522309602</v>
      </c>
      <c r="AB295" s="53"/>
      <c r="AC295" s="126">
        <f t="shared" si="777"/>
        <v>-372.35987212657307</v>
      </c>
      <c r="AD295" s="41" t="str">
        <f t="shared" si="736"/>
        <v/>
      </c>
      <c r="AE295" s="41">
        <f t="shared" si="736"/>
        <v>590.14536115996293</v>
      </c>
      <c r="AF295" s="41" t="str">
        <f t="shared" si="736"/>
        <v/>
      </c>
      <c r="AG295" s="41" t="str">
        <f t="shared" si="736"/>
        <v/>
      </c>
      <c r="AH295" s="41" t="str">
        <f t="shared" si="736"/>
        <v/>
      </c>
      <c r="AI295" s="41" t="str">
        <f t="shared" si="736"/>
        <v/>
      </c>
      <c r="AJ295" s="112" t="str">
        <f t="shared" si="736"/>
        <v/>
      </c>
      <c r="AK295" s="126" t="str">
        <f t="shared" si="778"/>
        <v/>
      </c>
      <c r="AL295" s="41" t="str">
        <f t="shared" si="737"/>
        <v/>
      </c>
      <c r="AM295" s="41" t="str">
        <f t="shared" si="737"/>
        <v/>
      </c>
      <c r="AN295" s="41" t="str">
        <f t="shared" si="737"/>
        <v/>
      </c>
      <c r="AO295" s="41" t="str">
        <f t="shared" si="737"/>
        <v/>
      </c>
      <c r="AP295" s="41" t="str">
        <f t="shared" si="737"/>
        <v/>
      </c>
      <c r="AQ295" s="41" t="str">
        <f t="shared" si="737"/>
        <v/>
      </c>
      <c r="AR295" s="112" t="str">
        <f t="shared" si="737"/>
        <v/>
      </c>
      <c r="AS295" s="123">
        <f t="shared" si="779"/>
        <v>27.640127873427119</v>
      </c>
      <c r="AT295" s="41" t="str">
        <f t="shared" si="738"/>
        <v/>
      </c>
      <c r="AU295" s="41">
        <f t="shared" si="738"/>
        <v>359.20525348411275</v>
      </c>
      <c r="AV295" s="41" t="str">
        <f t="shared" si="738"/>
        <v/>
      </c>
      <c r="AW295" s="41" t="str">
        <f t="shared" si="738"/>
        <v/>
      </c>
      <c r="AX295" s="41" t="str">
        <f t="shared" si="738"/>
        <v/>
      </c>
      <c r="AY295" s="41" t="str">
        <f t="shared" si="738"/>
        <v/>
      </c>
      <c r="AZ295" s="41" t="str">
        <f t="shared" si="738"/>
        <v/>
      </c>
      <c r="BA295" s="53"/>
      <c r="BB295" s="147" cm="1">
        <f t="array" ref="BB295:BE295">IFERROR(_xlfn._xlws.SORT(_xlfn.UNIQUE(_xlfn._xlws.FILTER($AC295:$AZ295,ISNUMBER($AC295:$AZ295)),TRUE),,,TRUE),"")</f>
        <v>-372.35987212657307</v>
      </c>
      <c r="BC295" s="51">
        <v>27.640127873427119</v>
      </c>
      <c r="BD295" s="51">
        <v>359.20525348411275</v>
      </c>
      <c r="BE295" s="51">
        <v>590.14536115996293</v>
      </c>
      <c r="BF295" s="51"/>
      <c r="BG295" s="51"/>
      <c r="BH295" s="51"/>
      <c r="BI295" s="51"/>
      <c r="BJ295" s="51">
        <f t="shared" si="780"/>
        <v>477.83825061985942</v>
      </c>
      <c r="BK295" s="51">
        <f t="shared" si="739"/>
        <v>477.83825061985942</v>
      </c>
      <c r="BL295" s="51">
        <f t="shared" si="739"/>
        <v>477.83825061985942</v>
      </c>
      <c r="BM295" s="51">
        <f t="shared" si="739"/>
        <v>477.83825061985942</v>
      </c>
      <c r="BN295" s="51" t="str">
        <f t="shared" si="739"/>
        <v/>
      </c>
      <c r="BO295" s="51" t="str">
        <f t="shared" si="739"/>
        <v/>
      </c>
      <c r="BP295" s="51" t="str">
        <f t="shared" si="739"/>
        <v/>
      </c>
      <c r="BQ295" s="148" t="str">
        <f t="shared" si="739"/>
        <v/>
      </c>
      <c r="BR295" s="170">
        <f t="shared" si="753"/>
        <v>4</v>
      </c>
      <c r="BS295" s="172">
        <f t="shared" si="754"/>
        <v>400.00000000000017</v>
      </c>
      <c r="BT295" s="172" t="str">
        <f t="shared" si="740"/>
        <v>hole</v>
      </c>
      <c r="BU295" s="172">
        <f t="shared" si="740"/>
        <v>230.94010767585019</v>
      </c>
      <c r="BV295" s="172">
        <f t="shared" si="740"/>
        <v>0</v>
      </c>
      <c r="BW295" s="172">
        <f t="shared" si="740"/>
        <v>0</v>
      </c>
      <c r="BX295" s="172">
        <f t="shared" si="740"/>
        <v>0</v>
      </c>
      <c r="BY295" s="173">
        <f t="shared" si="740"/>
        <v>0</v>
      </c>
      <c r="BZ295" s="123" cm="1">
        <f t="array" ref="BZ295">IF(ISEVEN(BR295),SUM(BS295:BY295),SUM(ABS(BS295:BY295)))</f>
        <v>630.94010767585041</v>
      </c>
      <c r="CA295" s="112">
        <f t="shared" si="755"/>
        <v>11420.989098365149</v>
      </c>
      <c r="CB295" s="126">
        <f t="shared" si="756"/>
        <v>-172.35987212657298</v>
      </c>
      <c r="CC295" s="41">
        <f t="shared" si="741"/>
        <v>0</v>
      </c>
      <c r="CD295" s="41">
        <f t="shared" si="741"/>
        <v>474.67530732203784</v>
      </c>
      <c r="CE295" s="41">
        <f t="shared" si="741"/>
        <v>0</v>
      </c>
      <c r="CF295" s="41">
        <f t="shared" si="741"/>
        <v>0</v>
      </c>
      <c r="CG295" s="41">
        <f t="shared" si="741"/>
        <v>0</v>
      </c>
      <c r="CH295" s="112">
        <f t="shared" si="741"/>
        <v>0</v>
      </c>
      <c r="CI295" s="196">
        <f t="shared" si="757"/>
        <v>64.471440693841359</v>
      </c>
      <c r="CJ295" s="2">
        <f t="shared" si="758"/>
        <v>477.83825061985942</v>
      </c>
      <c r="CK295" s="200">
        <f t="shared" ref="CK295" si="901">(CI295-xc)*COS(RADIANS(p)) + (CJ295-yc)*SIN(RADIANS(p))</f>
        <v>294.75303076937814</v>
      </c>
      <c r="CL295" s="201">
        <f t="shared" ref="CL295:CL326" si="902">-(CI295-xc)*SIN(RADIANS(p)) +(CJ295-yc)*COS(RADIANS(p))</f>
        <v>381.58434358979287</v>
      </c>
      <c r="CN295" s="126">
        <f t="shared" ref="CN295:CN326" si="903">+C295-yc</f>
        <v>477.83825061985942</v>
      </c>
      <c r="CO295" s="50">
        <f t="shared" si="762"/>
        <v>3.9484157147762862E-3</v>
      </c>
      <c r="CP295" s="40">
        <f t="shared" si="763"/>
        <v>25.5</v>
      </c>
      <c r="CQ295" s="41">
        <f t="shared" si="764"/>
        <v>291235.22200831131</v>
      </c>
      <c r="CR295" s="41">
        <f t="shared" ref="CR295:CR343" si="904">+CQ295*COS(RADIANS(p))</f>
        <v>252217.10073599845</v>
      </c>
      <c r="CS295" s="41">
        <f t="shared" ref="CS295:CS343" si="905">+CQ295*SIN(RADIANS(p))</f>
        <v>145617.61100415562</v>
      </c>
      <c r="CT295" s="41">
        <f t="shared" si="767"/>
        <v>96242096.826466635</v>
      </c>
      <c r="CU295" s="112">
        <f t="shared" si="768"/>
        <v>42921232.176871218</v>
      </c>
      <c r="CW295" s="21">
        <v>18</v>
      </c>
      <c r="CX295" s="41">
        <v>32</v>
      </c>
      <c r="CY295" s="41">
        <v>80.192378864668342</v>
      </c>
      <c r="CZ295" s="51">
        <f t="shared" ref="CZ295" si="906">CY295-yc</f>
        <v>80.192378864668342</v>
      </c>
      <c r="DA295" s="50">
        <f t="shared" si="770"/>
        <v>2.4985598414572737E-3</v>
      </c>
      <c r="DB295" s="40">
        <f t="shared" si="746"/>
        <v>499.71196829145475</v>
      </c>
      <c r="DC295" s="40">
        <f t="shared" si="747"/>
        <v>25.5</v>
      </c>
      <c r="DD295" s="51">
        <f t="shared" si="748"/>
        <v>374.5</v>
      </c>
      <c r="DE295" s="39">
        <f t="shared" si="771"/>
        <v>301190.77088496066</v>
      </c>
      <c r="DF295" s="41">
        <v>680</v>
      </c>
      <c r="DG295" s="51">
        <v>-300</v>
      </c>
      <c r="DH295" s="41">
        <f t="shared" ref="DH295:DH312" si="907">+DE295*COS(RADIANS(p))</f>
        <v>260838.85897179443</v>
      </c>
      <c r="DI295" s="41">
        <f t="shared" ref="DI295:DI312" si="908">+DE295*SIN(RADIANS(p))</f>
        <v>150595.3854424803</v>
      </c>
      <c r="DJ295" s="41">
        <f t="shared" si="751"/>
        <v>-78251657.691538334</v>
      </c>
      <c r="DK295" s="112">
        <f t="shared" si="752"/>
        <v>102404862.1008866</v>
      </c>
    </row>
    <row r="296" spans="2:115" x14ac:dyDescent="0.25">
      <c r="B296" s="129">
        <v>19</v>
      </c>
      <c r="C296" s="114">
        <f>+$D$77-(B296-0.5)*$G$270</f>
        <v>459.73670823981348</v>
      </c>
      <c r="D296" s="41">
        <f t="shared" si="774"/>
        <v>-403.71266322417387</v>
      </c>
      <c r="E296" s="41">
        <f t="shared" si="733"/>
        <v>1426.097675448754</v>
      </c>
      <c r="F296" s="41">
        <f t="shared" si="733"/>
        <v>600.59629152582988</v>
      </c>
      <c r="G296" s="41">
        <f t="shared" si="733"/>
        <v>965.04450840800973</v>
      </c>
      <c r="H296" s="41">
        <f t="shared" si="733"/>
        <v>1996.2873367758264</v>
      </c>
      <c r="I296" s="41">
        <f t="shared" si="733"/>
        <v>-4857.6191819596552</v>
      </c>
      <c r="J296" s="41">
        <f t="shared" si="733"/>
        <v>-1131.4545160430473</v>
      </c>
      <c r="K296" s="121">
        <f t="shared" si="733"/>
        <v>-718.6723490004083</v>
      </c>
      <c r="L296" s="126">
        <f t="shared" si="775"/>
        <v>-3.7126632241735944</v>
      </c>
      <c r="M296" s="41">
        <f t="shared" si="734"/>
        <v>-1305.9531321201202</v>
      </c>
      <c r="N296" s="41">
        <f t="shared" si="734"/>
        <v>-438.63419301549646</v>
      </c>
      <c r="O296" s="41">
        <f t="shared" si="734"/>
        <v>232.99370083913226</v>
      </c>
      <c r="P296" s="41">
        <f t="shared" si="734"/>
        <v>1596.2873367758264</v>
      </c>
      <c r="Q296" s="41">
        <f t="shared" si="734"/>
        <v>-4038.0039396889947</v>
      </c>
      <c r="R296" s="41">
        <f t="shared" si="734"/>
        <v>-900.51440836719712</v>
      </c>
      <c r="S296" s="112">
        <f t="shared" si="734"/>
        <v>-499.05710672974487</v>
      </c>
      <c r="T296" s="123">
        <f t="shared" si="776"/>
        <v>-3.7126632241737387</v>
      </c>
      <c r="U296" s="41">
        <f t="shared" si="735"/>
        <v>606.48243317809204</v>
      </c>
      <c r="V296" s="41">
        <f t="shared" si="735"/>
        <v>369.6561838499797</v>
      </c>
      <c r="W296" s="41">
        <f t="shared" si="735"/>
        <v>745.42926613734664</v>
      </c>
      <c r="X296" s="41">
        <f t="shared" si="735"/>
        <v>1596.2873367758268</v>
      </c>
      <c r="Y296" s="41">
        <f t="shared" si="735"/>
        <v>-2125.5683743907816</v>
      </c>
      <c r="Z296" s="41">
        <f t="shared" si="735"/>
        <v>-92.224031501720972</v>
      </c>
      <c r="AA296" s="41">
        <f t="shared" si="735"/>
        <v>13.378458568469137</v>
      </c>
      <c r="AB296" s="53"/>
      <c r="AC296" s="126">
        <f t="shared" si="777"/>
        <v>-403.71266322417387</v>
      </c>
      <c r="AD296" s="41" t="str">
        <f t="shared" si="736"/>
        <v/>
      </c>
      <c r="AE296" s="41">
        <f t="shared" si="736"/>
        <v>600.59629152582988</v>
      </c>
      <c r="AF296" s="41" t="str">
        <f t="shared" si="736"/>
        <v/>
      </c>
      <c r="AG296" s="41" t="str">
        <f t="shared" si="736"/>
        <v/>
      </c>
      <c r="AH296" s="41" t="str">
        <f t="shared" si="736"/>
        <v/>
      </c>
      <c r="AI296" s="41" t="str">
        <f t="shared" si="736"/>
        <v/>
      </c>
      <c r="AJ296" s="112" t="str">
        <f t="shared" si="736"/>
        <v/>
      </c>
      <c r="AK296" s="126" t="str">
        <f t="shared" si="778"/>
        <v/>
      </c>
      <c r="AL296" s="41" t="str">
        <f t="shared" si="737"/>
        <v/>
      </c>
      <c r="AM296" s="41" t="str">
        <f t="shared" si="737"/>
        <v/>
      </c>
      <c r="AN296" s="41" t="str">
        <f t="shared" si="737"/>
        <v/>
      </c>
      <c r="AO296" s="41" t="str">
        <f t="shared" si="737"/>
        <v/>
      </c>
      <c r="AP296" s="41" t="str">
        <f t="shared" si="737"/>
        <v/>
      </c>
      <c r="AQ296" s="41" t="str">
        <f t="shared" si="737"/>
        <v/>
      </c>
      <c r="AR296" s="112" t="str">
        <f t="shared" si="737"/>
        <v/>
      </c>
      <c r="AS296" s="123" t="str">
        <f t="shared" si="779"/>
        <v/>
      </c>
      <c r="AT296" s="41" t="str">
        <f t="shared" si="738"/>
        <v/>
      </c>
      <c r="AU296" s="41">
        <f t="shared" si="738"/>
        <v>369.6561838499797</v>
      </c>
      <c r="AV296" s="41" t="str">
        <f t="shared" si="738"/>
        <v/>
      </c>
      <c r="AW296" s="41" t="str">
        <f t="shared" si="738"/>
        <v/>
      </c>
      <c r="AX296" s="41" t="str">
        <f t="shared" si="738"/>
        <v/>
      </c>
      <c r="AY296" s="41" t="str">
        <f t="shared" si="738"/>
        <v/>
      </c>
      <c r="AZ296" s="41">
        <f t="shared" si="738"/>
        <v>13.378458568469137</v>
      </c>
      <c r="BA296" s="53"/>
      <c r="BB296" s="147" cm="1">
        <f t="array" ref="BB296:BE296">IFERROR(_xlfn._xlws.SORT(_xlfn.UNIQUE(_xlfn._xlws.FILTER($AC296:$AZ296,ISNUMBER($AC296:$AZ296)),TRUE),,,TRUE),"")</f>
        <v>-403.71266322417387</v>
      </c>
      <c r="BC296" s="51">
        <v>13.378458568469137</v>
      </c>
      <c r="BD296" s="51">
        <v>369.6561838499797</v>
      </c>
      <c r="BE296" s="51">
        <v>600.59629152582988</v>
      </c>
      <c r="BF296" s="51"/>
      <c r="BG296" s="51"/>
      <c r="BH296" s="51"/>
      <c r="BI296" s="51"/>
      <c r="BJ296" s="51">
        <f t="shared" si="780"/>
        <v>459.73670823981348</v>
      </c>
      <c r="BK296" s="51">
        <f t="shared" si="739"/>
        <v>459.73670823981348</v>
      </c>
      <c r="BL296" s="51">
        <f t="shared" si="739"/>
        <v>459.73670823981348</v>
      </c>
      <c r="BM296" s="51">
        <f t="shared" si="739"/>
        <v>459.73670823981348</v>
      </c>
      <c r="BN296" s="51" t="str">
        <f t="shared" si="739"/>
        <v/>
      </c>
      <c r="BO296" s="51" t="str">
        <f t="shared" si="739"/>
        <v/>
      </c>
      <c r="BP296" s="51" t="str">
        <f t="shared" si="739"/>
        <v/>
      </c>
      <c r="BQ296" s="148" t="str">
        <f t="shared" si="739"/>
        <v/>
      </c>
      <c r="BR296" s="170">
        <f t="shared" si="753"/>
        <v>4</v>
      </c>
      <c r="BS296" s="172">
        <f t="shared" si="754"/>
        <v>417.09112179264298</v>
      </c>
      <c r="BT296" s="172" t="str">
        <f t="shared" si="740"/>
        <v>hole</v>
      </c>
      <c r="BU296" s="172">
        <f t="shared" si="740"/>
        <v>230.94010767585019</v>
      </c>
      <c r="BV296" s="172">
        <f t="shared" si="740"/>
        <v>0</v>
      </c>
      <c r="BW296" s="172">
        <f t="shared" si="740"/>
        <v>0</v>
      </c>
      <c r="BX296" s="172">
        <f t="shared" si="740"/>
        <v>0</v>
      </c>
      <c r="BY296" s="173">
        <f t="shared" si="740"/>
        <v>0</v>
      </c>
      <c r="BZ296" s="123" cm="1">
        <f t="array" ref="BZ296">IF(ISEVEN(BR296),SUM(BS296:BY296),SUM(ABS(BS296:BY296)))</f>
        <v>648.03122946849317</v>
      </c>
      <c r="CA296" s="112">
        <f t="shared" si="755"/>
        <v>11730.364763817199</v>
      </c>
      <c r="CB296" s="126">
        <f t="shared" si="756"/>
        <v>-195.16710232785238</v>
      </c>
      <c r="CC296" s="41">
        <f t="shared" si="741"/>
        <v>0</v>
      </c>
      <c r="CD296" s="41">
        <f t="shared" si="741"/>
        <v>485.12623768790479</v>
      </c>
      <c r="CE296" s="41">
        <f t="shared" si="741"/>
        <v>0</v>
      </c>
      <c r="CF296" s="41">
        <f t="shared" si="741"/>
        <v>0</v>
      </c>
      <c r="CG296" s="41">
        <f t="shared" si="741"/>
        <v>0</v>
      </c>
      <c r="CH296" s="112">
        <f t="shared" si="741"/>
        <v>0</v>
      </c>
      <c r="CI296" s="196">
        <f t="shared" si="757"/>
        <v>47.270314343038429</v>
      </c>
      <c r="CJ296" s="2">
        <f t="shared" si="758"/>
        <v>459.73670823981348</v>
      </c>
      <c r="CK296" s="200">
        <f t="shared" ref="CK296" si="909">(CI296-xc)*COS(RADIANS(p)) + (CJ296-yc)*SIN(RADIANS(p))</f>
        <v>270.8056471858539</v>
      </c>
      <c r="CL296" s="201">
        <f t="shared" ref="CL296:CL327" si="910">-(CI296-xc)*SIN(RADIANS(p)) +(CJ296-yc)*COS(RADIANS(p))</f>
        <v>374.50851121639397</v>
      </c>
      <c r="CN296" s="126">
        <f t="shared" ref="CN296:CN327" si="911">+C296-yc</f>
        <v>459.73670823981348</v>
      </c>
      <c r="CO296" s="50">
        <f t="shared" si="762"/>
        <v>3.8824157147762861E-3</v>
      </c>
      <c r="CP296" s="40">
        <f t="shared" si="763"/>
        <v>25.5</v>
      </c>
      <c r="CQ296" s="41">
        <f t="shared" si="764"/>
        <v>299124.30147733859</v>
      </c>
      <c r="CR296" s="41">
        <f t="shared" ref="CR296:CR344" si="912">+CQ296*COS(RADIANS(p))</f>
        <v>259049.24396865032</v>
      </c>
      <c r="CS296" s="41">
        <f t="shared" ref="CS296:CS344" si="913">+CQ296*SIN(RADIANS(p))</f>
        <v>149562.15073866927</v>
      </c>
      <c r="CT296" s="41">
        <f t="shared" si="767"/>
        <v>97016146.690431654</v>
      </c>
      <c r="CU296" s="112">
        <f t="shared" si="768"/>
        <v>40502275.025293566</v>
      </c>
    </row>
    <row r="297" spans="2:115" x14ac:dyDescent="0.25">
      <c r="B297" s="129">
        <v>20</v>
      </c>
      <c r="C297" s="114">
        <f>+$D$77-(B297-0.5)*$G$270</f>
        <v>441.63516585976754</v>
      </c>
      <c r="D297" s="41">
        <f t="shared" si="774"/>
        <v>-435.06545432177467</v>
      </c>
      <c r="E297" s="41">
        <f t="shared" si="733"/>
        <v>1493.6535513064466</v>
      </c>
      <c r="F297" s="41">
        <f t="shared" si="733"/>
        <v>611.04722189169672</v>
      </c>
      <c r="G297" s="41">
        <f t="shared" si="733"/>
        <v>960.19421474551848</v>
      </c>
      <c r="H297" s="41">
        <f t="shared" si="733"/>
        <v>1964.934545678226</v>
      </c>
      <c r="I297" s="41">
        <f t="shared" si="733"/>
        <v>-4790.0633061019626</v>
      </c>
      <c r="J297" s="41">
        <f t="shared" si="733"/>
        <v>-1121.0035856771804</v>
      </c>
      <c r="K297" s="121">
        <f t="shared" si="733"/>
        <v>-723.52264266289933</v>
      </c>
      <c r="L297" s="126">
        <f t="shared" si="775"/>
        <v>-35.06545432177446</v>
      </c>
      <c r="M297" s="41">
        <f t="shared" si="734"/>
        <v>-1238.3972562624276</v>
      </c>
      <c r="N297" s="41">
        <f t="shared" si="734"/>
        <v>-428.18326264962957</v>
      </c>
      <c r="O297" s="41">
        <f t="shared" si="734"/>
        <v>228.1434071766412</v>
      </c>
      <c r="P297" s="41">
        <f t="shared" si="734"/>
        <v>1564.9345456782255</v>
      </c>
      <c r="Q297" s="41">
        <f t="shared" si="734"/>
        <v>-3970.4480638313021</v>
      </c>
      <c r="R297" s="41">
        <f t="shared" si="734"/>
        <v>-890.06347800133028</v>
      </c>
      <c r="S297" s="112">
        <f t="shared" si="734"/>
        <v>-503.90740039223596</v>
      </c>
      <c r="T297" s="123">
        <f t="shared" si="776"/>
        <v>-35.065454321774595</v>
      </c>
      <c r="U297" s="41">
        <f t="shared" si="735"/>
        <v>674.03830903578466</v>
      </c>
      <c r="V297" s="41">
        <f t="shared" si="735"/>
        <v>380.10711421584659</v>
      </c>
      <c r="W297" s="41">
        <f t="shared" si="735"/>
        <v>740.57897247485562</v>
      </c>
      <c r="X297" s="41">
        <f t="shared" si="735"/>
        <v>1564.9345456782262</v>
      </c>
      <c r="Y297" s="41">
        <f t="shared" si="735"/>
        <v>-2058.0124985330895</v>
      </c>
      <c r="Z297" s="41">
        <f t="shared" si="735"/>
        <v>-81.773101135854077</v>
      </c>
      <c r="AA297" s="41">
        <f t="shared" si="735"/>
        <v>8.5281649059780875</v>
      </c>
      <c r="AB297" s="53"/>
      <c r="AC297" s="126">
        <f t="shared" si="777"/>
        <v>-435.06545432177467</v>
      </c>
      <c r="AD297" s="41" t="str">
        <f t="shared" si="736"/>
        <v/>
      </c>
      <c r="AE297" s="41">
        <f t="shared" si="736"/>
        <v>611.04722189169672</v>
      </c>
      <c r="AF297" s="41" t="str">
        <f t="shared" si="736"/>
        <v/>
      </c>
      <c r="AG297" s="41" t="str">
        <f t="shared" si="736"/>
        <v/>
      </c>
      <c r="AH297" s="41" t="str">
        <f t="shared" si="736"/>
        <v/>
      </c>
      <c r="AI297" s="41" t="str">
        <f t="shared" si="736"/>
        <v/>
      </c>
      <c r="AJ297" s="112" t="str">
        <f t="shared" si="736"/>
        <v/>
      </c>
      <c r="AK297" s="126" t="str">
        <f t="shared" si="778"/>
        <v/>
      </c>
      <c r="AL297" s="41" t="str">
        <f t="shared" si="737"/>
        <v/>
      </c>
      <c r="AM297" s="41" t="str">
        <f t="shared" si="737"/>
        <v/>
      </c>
      <c r="AN297" s="41" t="str">
        <f t="shared" si="737"/>
        <v/>
      </c>
      <c r="AO297" s="41" t="str">
        <f t="shared" si="737"/>
        <v/>
      </c>
      <c r="AP297" s="41" t="str">
        <f t="shared" si="737"/>
        <v/>
      </c>
      <c r="AQ297" s="41" t="str">
        <f t="shared" si="737"/>
        <v/>
      </c>
      <c r="AR297" s="112" t="str">
        <f t="shared" si="737"/>
        <v/>
      </c>
      <c r="AS297" s="123" t="str">
        <f t="shared" si="779"/>
        <v/>
      </c>
      <c r="AT297" s="41" t="str">
        <f t="shared" si="738"/>
        <v/>
      </c>
      <c r="AU297" s="41">
        <f t="shared" si="738"/>
        <v>380.10711421584659</v>
      </c>
      <c r="AV297" s="41" t="str">
        <f t="shared" si="738"/>
        <v/>
      </c>
      <c r="AW297" s="41" t="str">
        <f t="shared" si="738"/>
        <v/>
      </c>
      <c r="AX297" s="41" t="str">
        <f t="shared" si="738"/>
        <v/>
      </c>
      <c r="AY297" s="41" t="str">
        <f t="shared" si="738"/>
        <v/>
      </c>
      <c r="AZ297" s="41">
        <f t="shared" si="738"/>
        <v>8.5281649059780875</v>
      </c>
      <c r="BA297" s="53"/>
      <c r="BB297" s="147" cm="1">
        <f t="array" ref="BB297:BE297">IFERROR(_xlfn._xlws.SORT(_xlfn.UNIQUE(_xlfn._xlws.FILTER($AC297:$AZ297,ISNUMBER($AC297:$AZ297)),TRUE),,,TRUE),"")</f>
        <v>-435.06545432177467</v>
      </c>
      <c r="BC297" s="51">
        <v>8.5281649059780875</v>
      </c>
      <c r="BD297" s="51">
        <v>380.10711421584659</v>
      </c>
      <c r="BE297" s="51">
        <v>611.04722189169672</v>
      </c>
      <c r="BF297" s="51"/>
      <c r="BG297" s="51"/>
      <c r="BH297" s="51"/>
      <c r="BI297" s="51"/>
      <c r="BJ297" s="51">
        <f t="shared" si="780"/>
        <v>441.63516585976754</v>
      </c>
      <c r="BK297" s="51">
        <f t="shared" si="739"/>
        <v>441.63516585976754</v>
      </c>
      <c r="BL297" s="51">
        <f t="shared" si="739"/>
        <v>441.63516585976754</v>
      </c>
      <c r="BM297" s="51">
        <f t="shared" si="739"/>
        <v>441.63516585976754</v>
      </c>
      <c r="BN297" s="51" t="str">
        <f t="shared" si="739"/>
        <v/>
      </c>
      <c r="BO297" s="51" t="str">
        <f t="shared" si="739"/>
        <v/>
      </c>
      <c r="BP297" s="51" t="str">
        <f t="shared" si="739"/>
        <v/>
      </c>
      <c r="BQ297" s="148" t="str">
        <f t="shared" si="739"/>
        <v/>
      </c>
      <c r="BR297" s="170">
        <f t="shared" si="753"/>
        <v>4</v>
      </c>
      <c r="BS297" s="172">
        <f t="shared" si="754"/>
        <v>443.59361922775275</v>
      </c>
      <c r="BT297" s="172" t="str">
        <f t="shared" si="740"/>
        <v>hole</v>
      </c>
      <c r="BU297" s="172">
        <f t="shared" si="740"/>
        <v>230.94010767585013</v>
      </c>
      <c r="BV297" s="172">
        <f t="shared" si="740"/>
        <v>0</v>
      </c>
      <c r="BW297" s="172">
        <f t="shared" si="740"/>
        <v>0</v>
      </c>
      <c r="BX297" s="172">
        <f t="shared" si="740"/>
        <v>0</v>
      </c>
      <c r="BY297" s="173">
        <f t="shared" si="740"/>
        <v>0</v>
      </c>
      <c r="BZ297" s="123" cm="1">
        <f t="array" ref="BZ297">IF(ISEVEN(BR297),SUM(BS297:BY297),SUM(ABS(BS297:BY297)))</f>
        <v>674.53372690360288</v>
      </c>
      <c r="CA297" s="112">
        <f t="shared" si="755"/>
        <v>12210.100844315895</v>
      </c>
      <c r="CB297" s="126">
        <f t="shared" si="756"/>
        <v>-213.26864470789829</v>
      </c>
      <c r="CC297" s="41">
        <f t="shared" si="741"/>
        <v>0</v>
      </c>
      <c r="CD297" s="41">
        <f t="shared" si="741"/>
        <v>495.57716805377163</v>
      </c>
      <c r="CE297" s="41">
        <f t="shared" si="741"/>
        <v>0</v>
      </c>
      <c r="CF297" s="41">
        <f t="shared" si="741"/>
        <v>0</v>
      </c>
      <c r="CG297" s="41">
        <f t="shared" si="741"/>
        <v>0</v>
      </c>
      <c r="CH297" s="112">
        <f t="shared" si="741"/>
        <v>0</v>
      </c>
      <c r="CI297" s="196">
        <f t="shared" si="757"/>
        <v>29.41889157914926</v>
      </c>
      <c r="CJ297" s="2">
        <f t="shared" si="758"/>
        <v>441.63516585976754</v>
      </c>
      <c r="CK297" s="200">
        <f t="shared" ref="CK297" si="914">(CI297-xc)*COS(RADIANS(p)) + (CJ297-yc)*SIN(RADIANS(p))</f>
        <v>246.29509038860709</v>
      </c>
      <c r="CL297" s="201">
        <f t="shared" ref="CL297:CL328" si="915">-(CI297-xc)*SIN(RADIANS(p)) +(CJ297-yc)*COS(RADIANS(p))</f>
        <v>367.75782704953815</v>
      </c>
      <c r="CN297" s="126">
        <f t="shared" ref="CN297:CN328" si="916">+C297-yc</f>
        <v>441.63516585976754</v>
      </c>
      <c r="CO297" s="50">
        <f t="shared" si="762"/>
        <v>3.816415714776286E-3</v>
      </c>
      <c r="CP297" s="40">
        <f t="shared" si="763"/>
        <v>25.5</v>
      </c>
      <c r="CQ297" s="41">
        <f t="shared" si="764"/>
        <v>311357.57153005531</v>
      </c>
      <c r="CR297" s="41">
        <f t="shared" ref="CR297:CR345" si="917">+CQ297*COS(RADIANS(p))</f>
        <v>269643.56660565839</v>
      </c>
      <c r="CS297" s="41">
        <f t="shared" ref="CS297:CS345" si="918">+CQ297*SIN(RADIANS(p))</f>
        <v>155678.78576502763</v>
      </c>
      <c r="CT297" s="41">
        <f t="shared" si="767"/>
        <v>99163532.132784337</v>
      </c>
      <c r="CU297" s="112">
        <f t="shared" si="768"/>
        <v>38342920.611586079</v>
      </c>
    </row>
    <row r="298" spans="2:115" x14ac:dyDescent="0.25">
      <c r="B298" s="129">
        <v>21</v>
      </c>
      <c r="C298" s="114">
        <f>+$D$77-(B298-0.5)*$G$270</f>
        <v>423.5336234797216</v>
      </c>
      <c r="D298" s="41">
        <f t="shared" si="774"/>
        <v>-466.41824541937547</v>
      </c>
      <c r="E298" s="41">
        <f t="shared" si="733"/>
        <v>1561.209427164139</v>
      </c>
      <c r="F298" s="41">
        <f t="shared" si="733"/>
        <v>621.49815225756367</v>
      </c>
      <c r="G298" s="41">
        <f t="shared" si="733"/>
        <v>955.34392108302757</v>
      </c>
      <c r="H298" s="41">
        <f t="shared" si="733"/>
        <v>1933.5817545806249</v>
      </c>
      <c r="I298" s="41">
        <f t="shared" si="733"/>
        <v>-4722.5074302442708</v>
      </c>
      <c r="J298" s="41">
        <f t="shared" si="733"/>
        <v>-1110.5526553113134</v>
      </c>
      <c r="K298" s="121">
        <f t="shared" si="733"/>
        <v>-728.37293632539036</v>
      </c>
      <c r="L298" s="126">
        <f t="shared" si="775"/>
        <v>-66.418245419375324</v>
      </c>
      <c r="M298" s="41">
        <f t="shared" si="734"/>
        <v>-1170.841380404735</v>
      </c>
      <c r="N298" s="41">
        <f t="shared" si="734"/>
        <v>-417.73233228376267</v>
      </c>
      <c r="O298" s="41">
        <f t="shared" si="734"/>
        <v>223.29311351415015</v>
      </c>
      <c r="P298" s="41">
        <f t="shared" si="734"/>
        <v>1533.5817545806244</v>
      </c>
      <c r="Q298" s="41">
        <f t="shared" si="734"/>
        <v>-3902.8921879736099</v>
      </c>
      <c r="R298" s="41">
        <f t="shared" si="734"/>
        <v>-879.61254763546333</v>
      </c>
      <c r="S298" s="112">
        <f t="shared" si="734"/>
        <v>-508.7576940547271</v>
      </c>
      <c r="T298" s="123">
        <f t="shared" si="776"/>
        <v>-66.418245419375452</v>
      </c>
      <c r="U298" s="41">
        <f t="shared" si="735"/>
        <v>741.5941848934774</v>
      </c>
      <c r="V298" s="41">
        <f t="shared" si="735"/>
        <v>390.55804458171355</v>
      </c>
      <c r="W298" s="41">
        <f t="shared" si="735"/>
        <v>735.72867881236448</v>
      </c>
      <c r="X298" s="41">
        <f t="shared" si="735"/>
        <v>1533.5817545806251</v>
      </c>
      <c r="Y298" s="41">
        <f t="shared" si="735"/>
        <v>-1990.4566226753971</v>
      </c>
      <c r="Z298" s="41">
        <f t="shared" si="735"/>
        <v>-71.322170769987125</v>
      </c>
      <c r="AA298" s="41">
        <f t="shared" si="735"/>
        <v>3.6778712434870395</v>
      </c>
      <c r="AB298" s="53"/>
      <c r="AC298" s="126">
        <f t="shared" si="777"/>
        <v>-466.41824541937547</v>
      </c>
      <c r="AD298" s="41" t="str">
        <f t="shared" si="736"/>
        <v/>
      </c>
      <c r="AE298" s="41">
        <f t="shared" si="736"/>
        <v>621.49815225756367</v>
      </c>
      <c r="AF298" s="41" t="str">
        <f t="shared" si="736"/>
        <v/>
      </c>
      <c r="AG298" s="41" t="str">
        <f t="shared" si="736"/>
        <v/>
      </c>
      <c r="AH298" s="41" t="str">
        <f t="shared" si="736"/>
        <v/>
      </c>
      <c r="AI298" s="41" t="str">
        <f t="shared" si="736"/>
        <v/>
      </c>
      <c r="AJ298" s="112" t="str">
        <f t="shared" si="736"/>
        <v/>
      </c>
      <c r="AK298" s="126" t="str">
        <f t="shared" si="778"/>
        <v/>
      </c>
      <c r="AL298" s="41" t="str">
        <f t="shared" si="737"/>
        <v/>
      </c>
      <c r="AM298" s="41" t="str">
        <f t="shared" si="737"/>
        <v/>
      </c>
      <c r="AN298" s="41" t="str">
        <f t="shared" si="737"/>
        <v/>
      </c>
      <c r="AO298" s="41" t="str">
        <f t="shared" si="737"/>
        <v/>
      </c>
      <c r="AP298" s="41" t="str">
        <f t="shared" si="737"/>
        <v/>
      </c>
      <c r="AQ298" s="41" t="str">
        <f t="shared" si="737"/>
        <v/>
      </c>
      <c r="AR298" s="112" t="str">
        <f t="shared" si="737"/>
        <v/>
      </c>
      <c r="AS298" s="123" t="str">
        <f t="shared" si="779"/>
        <v/>
      </c>
      <c r="AT298" s="41" t="str">
        <f t="shared" si="738"/>
        <v/>
      </c>
      <c r="AU298" s="41">
        <f t="shared" si="738"/>
        <v>390.55804458171355</v>
      </c>
      <c r="AV298" s="41" t="str">
        <f t="shared" si="738"/>
        <v/>
      </c>
      <c r="AW298" s="41" t="str">
        <f t="shared" si="738"/>
        <v/>
      </c>
      <c r="AX298" s="41" t="str">
        <f t="shared" si="738"/>
        <v/>
      </c>
      <c r="AY298" s="41" t="str">
        <f t="shared" si="738"/>
        <v/>
      </c>
      <c r="AZ298" s="41">
        <f t="shared" si="738"/>
        <v>3.6778712434870395</v>
      </c>
      <c r="BA298" s="53"/>
      <c r="BB298" s="147" cm="1">
        <f t="array" ref="BB298:BE298">IFERROR(_xlfn._xlws.SORT(_xlfn.UNIQUE(_xlfn._xlws.FILTER($AC298:$AZ298,ISNUMBER($AC298:$AZ298)),TRUE),,,TRUE),"")</f>
        <v>-466.41824541937547</v>
      </c>
      <c r="BC298" s="51">
        <v>3.6778712434870395</v>
      </c>
      <c r="BD298" s="51">
        <v>390.55804458171355</v>
      </c>
      <c r="BE298" s="51">
        <v>621.49815225756367</v>
      </c>
      <c r="BF298" s="51"/>
      <c r="BG298" s="51"/>
      <c r="BH298" s="51"/>
      <c r="BI298" s="51"/>
      <c r="BJ298" s="51">
        <f t="shared" si="780"/>
        <v>423.5336234797216</v>
      </c>
      <c r="BK298" s="51">
        <f t="shared" si="739"/>
        <v>423.5336234797216</v>
      </c>
      <c r="BL298" s="51">
        <f t="shared" si="739"/>
        <v>423.5336234797216</v>
      </c>
      <c r="BM298" s="51">
        <f t="shared" si="739"/>
        <v>423.5336234797216</v>
      </c>
      <c r="BN298" s="51" t="str">
        <f t="shared" si="739"/>
        <v/>
      </c>
      <c r="BO298" s="51" t="str">
        <f t="shared" si="739"/>
        <v/>
      </c>
      <c r="BP298" s="51" t="str">
        <f t="shared" si="739"/>
        <v/>
      </c>
      <c r="BQ298" s="148" t="str">
        <f t="shared" si="739"/>
        <v/>
      </c>
      <c r="BR298" s="170">
        <f t="shared" si="753"/>
        <v>4</v>
      </c>
      <c r="BS298" s="172">
        <f t="shared" si="754"/>
        <v>470.09611666286253</v>
      </c>
      <c r="BT298" s="172" t="str">
        <f t="shared" si="740"/>
        <v>hole</v>
      </c>
      <c r="BU298" s="172">
        <f t="shared" si="740"/>
        <v>230.94010767585013</v>
      </c>
      <c r="BV298" s="172">
        <f t="shared" si="740"/>
        <v>0</v>
      </c>
      <c r="BW298" s="172">
        <f t="shared" si="740"/>
        <v>0</v>
      </c>
      <c r="BX298" s="172">
        <f t="shared" si="740"/>
        <v>0</v>
      </c>
      <c r="BY298" s="173">
        <f t="shared" si="740"/>
        <v>0</v>
      </c>
      <c r="BZ298" s="123" cm="1">
        <f t="array" ref="BZ298">IF(ISEVEN(BR298),SUM(BS298:BY298),SUM(ABS(BS298:BY298)))</f>
        <v>701.0362243387126</v>
      </c>
      <c r="CA298" s="112">
        <f t="shared" si="755"/>
        <v>12689.836924814594</v>
      </c>
      <c r="CB298" s="126">
        <f t="shared" si="756"/>
        <v>-231.3701870879442</v>
      </c>
      <c r="CC298" s="41">
        <f t="shared" si="741"/>
        <v>0</v>
      </c>
      <c r="CD298" s="41">
        <f t="shared" si="741"/>
        <v>506.02809841963858</v>
      </c>
      <c r="CE298" s="41">
        <f t="shared" si="741"/>
        <v>0</v>
      </c>
      <c r="CF298" s="41">
        <f t="shared" si="741"/>
        <v>0</v>
      </c>
      <c r="CG298" s="41">
        <f t="shared" si="741"/>
        <v>0</v>
      </c>
      <c r="CH298" s="112">
        <f t="shared" si="741"/>
        <v>0</v>
      </c>
      <c r="CI298" s="196">
        <f t="shared" si="757"/>
        <v>11.548557397403227</v>
      </c>
      <c r="CJ298" s="2">
        <f t="shared" si="758"/>
        <v>423.5336234797216</v>
      </c>
      <c r="CK298" s="200">
        <f t="shared" ref="CK298" si="919">(CI298-xc)*COS(RADIANS(p)) + (CJ298-yc)*SIN(RADIANS(p))</f>
        <v>221.76815582307466</v>
      </c>
      <c r="CL298" s="201">
        <f t="shared" ref="CL298:CL329" si="920">-(CI298-xc)*SIN(RADIANS(p)) +(CJ298-yc)*COS(RADIANS(p))</f>
        <v>361.01659859161072</v>
      </c>
      <c r="CN298" s="126">
        <f t="shared" ref="CN298:CN329" si="921">+C298-yc</f>
        <v>423.5336234797216</v>
      </c>
      <c r="CO298" s="50">
        <f t="shared" si="762"/>
        <v>3.7504157147762859E-3</v>
      </c>
      <c r="CP298" s="40">
        <f t="shared" si="763"/>
        <v>25.5</v>
      </c>
      <c r="CQ298" s="41">
        <f t="shared" si="764"/>
        <v>323590.84158277215</v>
      </c>
      <c r="CR298" s="41">
        <f t="shared" ref="CR298:CR346" si="922">+CQ298*COS(RADIANS(p))</f>
        <v>280237.8892426666</v>
      </c>
      <c r="CS298" s="41">
        <f t="shared" ref="CS298:CS346" si="923">+CQ298*SIN(RADIANS(p))</f>
        <v>161795.42079138604</v>
      </c>
      <c r="CT298" s="41">
        <f t="shared" si="767"/>
        <v>101170529.57088003</v>
      </c>
      <c r="CU298" s="112">
        <f t="shared" si="768"/>
        <v>35881072.089524038</v>
      </c>
    </row>
    <row r="299" spans="2:115" x14ac:dyDescent="0.25">
      <c r="B299" s="129">
        <v>22</v>
      </c>
      <c r="C299" s="114">
        <f>+$D$77-(B299-0.5)*$G$270</f>
        <v>405.43208109967571</v>
      </c>
      <c r="D299" s="41">
        <f t="shared" si="774"/>
        <v>-497.77103651697632</v>
      </c>
      <c r="E299" s="41">
        <f t="shared" si="733"/>
        <v>1628.7653030218314</v>
      </c>
      <c r="F299" s="41">
        <f t="shared" si="733"/>
        <v>631.94908262343063</v>
      </c>
      <c r="G299" s="41">
        <f t="shared" si="733"/>
        <v>950.49362742053654</v>
      </c>
      <c r="H299" s="41">
        <f t="shared" si="733"/>
        <v>1902.2289634830242</v>
      </c>
      <c r="I299" s="41">
        <f t="shared" si="733"/>
        <v>-4654.9515543865782</v>
      </c>
      <c r="J299" s="41">
        <f t="shared" si="733"/>
        <v>-1100.1017249454464</v>
      </c>
      <c r="K299" s="121">
        <f t="shared" si="733"/>
        <v>-733.22322998788138</v>
      </c>
      <c r="L299" s="126">
        <f t="shared" si="775"/>
        <v>-97.771036516976054</v>
      </c>
      <c r="M299" s="41">
        <f t="shared" si="734"/>
        <v>-1103.2855045470424</v>
      </c>
      <c r="N299" s="41">
        <f t="shared" si="734"/>
        <v>-407.28140191789572</v>
      </c>
      <c r="O299" s="41">
        <f t="shared" si="734"/>
        <v>218.44281985165912</v>
      </c>
      <c r="P299" s="41">
        <f t="shared" si="734"/>
        <v>1502.2289634830238</v>
      </c>
      <c r="Q299" s="41">
        <f t="shared" si="734"/>
        <v>-3835.3363121159177</v>
      </c>
      <c r="R299" s="41">
        <f t="shared" si="734"/>
        <v>-869.16161726959638</v>
      </c>
      <c r="S299" s="112">
        <f t="shared" si="734"/>
        <v>-513.60798771721807</v>
      </c>
      <c r="T299" s="123">
        <f t="shared" si="776"/>
        <v>-97.771036516976167</v>
      </c>
      <c r="U299" s="41">
        <f t="shared" si="735"/>
        <v>809.1500607511698</v>
      </c>
      <c r="V299" s="41">
        <f t="shared" si="735"/>
        <v>401.0089749475805</v>
      </c>
      <c r="W299" s="41">
        <f t="shared" si="735"/>
        <v>730.87838514987334</v>
      </c>
      <c r="X299" s="41">
        <f t="shared" si="735"/>
        <v>1502.2289634830245</v>
      </c>
      <c r="Y299" s="41">
        <f t="shared" si="735"/>
        <v>-1922.9007468177044</v>
      </c>
      <c r="Z299" s="41">
        <f t="shared" si="735"/>
        <v>-60.871240404120194</v>
      </c>
      <c r="AA299" s="41">
        <f t="shared" si="735"/>
        <v>-1.1724224190040096</v>
      </c>
      <c r="AB299" s="53"/>
      <c r="AC299" s="126">
        <f t="shared" si="777"/>
        <v>-497.77103651697632</v>
      </c>
      <c r="AD299" s="41" t="str">
        <f t="shared" si="736"/>
        <v/>
      </c>
      <c r="AE299" s="41">
        <f t="shared" si="736"/>
        <v>631.94908262343063</v>
      </c>
      <c r="AF299" s="41" t="str">
        <f t="shared" si="736"/>
        <v/>
      </c>
      <c r="AG299" s="41" t="str">
        <f t="shared" si="736"/>
        <v/>
      </c>
      <c r="AH299" s="41" t="str">
        <f t="shared" si="736"/>
        <v/>
      </c>
      <c r="AI299" s="41" t="str">
        <f t="shared" si="736"/>
        <v/>
      </c>
      <c r="AJ299" s="112" t="str">
        <f t="shared" si="736"/>
        <v/>
      </c>
      <c r="AK299" s="126" t="str">
        <f t="shared" si="778"/>
        <v/>
      </c>
      <c r="AL299" s="41" t="str">
        <f t="shared" si="737"/>
        <v/>
      </c>
      <c r="AM299" s="41" t="str">
        <f t="shared" si="737"/>
        <v/>
      </c>
      <c r="AN299" s="41" t="str">
        <f t="shared" si="737"/>
        <v/>
      </c>
      <c r="AO299" s="41" t="str">
        <f t="shared" si="737"/>
        <v/>
      </c>
      <c r="AP299" s="41" t="str">
        <f t="shared" si="737"/>
        <v/>
      </c>
      <c r="AQ299" s="41" t="str">
        <f t="shared" si="737"/>
        <v/>
      </c>
      <c r="AR299" s="112" t="str">
        <f t="shared" si="737"/>
        <v/>
      </c>
      <c r="AS299" s="123" t="str">
        <f t="shared" si="779"/>
        <v/>
      </c>
      <c r="AT299" s="41" t="str">
        <f t="shared" si="738"/>
        <v/>
      </c>
      <c r="AU299" s="41">
        <f t="shared" si="738"/>
        <v>401.0089749475805</v>
      </c>
      <c r="AV299" s="41" t="str">
        <f t="shared" si="738"/>
        <v/>
      </c>
      <c r="AW299" s="41" t="str">
        <f t="shared" si="738"/>
        <v/>
      </c>
      <c r="AX299" s="41" t="str">
        <f t="shared" si="738"/>
        <v/>
      </c>
      <c r="AY299" s="41" t="str">
        <f t="shared" si="738"/>
        <v/>
      </c>
      <c r="AZ299" s="41">
        <f t="shared" si="738"/>
        <v>-1.1724224190040096</v>
      </c>
      <c r="BA299" s="53"/>
      <c r="BB299" s="147" cm="1">
        <f t="array" ref="BB299:BE299">IFERROR(_xlfn._xlws.SORT(_xlfn.UNIQUE(_xlfn._xlws.FILTER($AC299:$AZ299,ISNUMBER($AC299:$AZ299)),TRUE),,,TRUE),"")</f>
        <v>-497.77103651697632</v>
      </c>
      <c r="BC299" s="51">
        <v>-1.1724224190040096</v>
      </c>
      <c r="BD299" s="51">
        <v>401.0089749475805</v>
      </c>
      <c r="BE299" s="51">
        <v>631.94908262343063</v>
      </c>
      <c r="BF299" s="51"/>
      <c r="BG299" s="51"/>
      <c r="BH299" s="51"/>
      <c r="BI299" s="51"/>
      <c r="BJ299" s="51">
        <f t="shared" si="780"/>
        <v>405.43208109967571</v>
      </c>
      <c r="BK299" s="51">
        <f t="shared" si="739"/>
        <v>405.43208109967571</v>
      </c>
      <c r="BL299" s="51">
        <f t="shared" si="739"/>
        <v>405.43208109967571</v>
      </c>
      <c r="BM299" s="51">
        <f t="shared" si="739"/>
        <v>405.43208109967571</v>
      </c>
      <c r="BN299" s="51" t="str">
        <f t="shared" si="739"/>
        <v/>
      </c>
      <c r="BO299" s="51" t="str">
        <f t="shared" si="739"/>
        <v/>
      </c>
      <c r="BP299" s="51" t="str">
        <f t="shared" si="739"/>
        <v/>
      </c>
      <c r="BQ299" s="148" t="str">
        <f t="shared" si="739"/>
        <v/>
      </c>
      <c r="BR299" s="170">
        <f t="shared" si="753"/>
        <v>4</v>
      </c>
      <c r="BS299" s="172">
        <f t="shared" si="754"/>
        <v>496.5986140979723</v>
      </c>
      <c r="BT299" s="172" t="str">
        <f t="shared" si="740"/>
        <v>hole</v>
      </c>
      <c r="BU299" s="172">
        <f t="shared" si="740"/>
        <v>230.94010767585013</v>
      </c>
      <c r="BV299" s="172">
        <f t="shared" si="740"/>
        <v>0</v>
      </c>
      <c r="BW299" s="172">
        <f t="shared" si="740"/>
        <v>0</v>
      </c>
      <c r="BX299" s="172">
        <f t="shared" si="740"/>
        <v>0</v>
      </c>
      <c r="BY299" s="173">
        <f t="shared" si="740"/>
        <v>0</v>
      </c>
      <c r="BZ299" s="123" cm="1">
        <f t="array" ref="BZ299">IF(ISEVEN(BR299),SUM(BS299:BY299),SUM(ABS(BS299:BY299)))</f>
        <v>727.53872177382243</v>
      </c>
      <c r="CA299" s="112">
        <f t="shared" si="755"/>
        <v>13169.573005313292</v>
      </c>
      <c r="CB299" s="126">
        <f t="shared" si="756"/>
        <v>-249.47172946799017</v>
      </c>
      <c r="CC299" s="41">
        <f t="shared" si="741"/>
        <v>0</v>
      </c>
      <c r="CD299" s="41">
        <f t="shared" si="741"/>
        <v>516.47902878550553</v>
      </c>
      <c r="CE299" s="41">
        <f t="shared" si="741"/>
        <v>0</v>
      </c>
      <c r="CF299" s="41">
        <f t="shared" si="741"/>
        <v>0</v>
      </c>
      <c r="CG299" s="41">
        <f t="shared" si="741"/>
        <v>0</v>
      </c>
      <c r="CH299" s="112">
        <f t="shared" si="741"/>
        <v>0</v>
      </c>
      <c r="CI299" s="196">
        <f t="shared" si="757"/>
        <v>-6.3386215088888598</v>
      </c>
      <c r="CJ299" s="2">
        <f t="shared" si="758"/>
        <v>405.43208109967571</v>
      </c>
      <c r="CK299" s="200">
        <f t="shared" ref="CK299" si="924">(CI299-xc)*COS(RADIANS(p)) + (CJ299-yc)*SIN(RADIANS(p))</f>
        <v>197.22663329816564</v>
      </c>
      <c r="CL299" s="201">
        <f t="shared" ref="CL299:CL330" si="925">-(CI299-xc)*SIN(RADIANS(p)) +(CJ299-yc)*COS(RADIANS(p))</f>
        <v>354.28379249595639</v>
      </c>
      <c r="CN299" s="126">
        <f t="shared" ref="CN299:CN330" si="926">+C299-yc</f>
        <v>405.43208109967571</v>
      </c>
      <c r="CO299" s="50">
        <f t="shared" si="762"/>
        <v>3.6844157147762858E-3</v>
      </c>
      <c r="CP299" s="40">
        <f t="shared" si="763"/>
        <v>25.5</v>
      </c>
      <c r="CQ299" s="41">
        <f t="shared" si="764"/>
        <v>335824.11163548892</v>
      </c>
      <c r="CR299" s="41">
        <f t="shared" ref="CR299:CR347" si="927">+CQ299*COS(RADIANS(p))</f>
        <v>290832.21187967469</v>
      </c>
      <c r="CS299" s="41">
        <f t="shared" ref="CS299:CS347" si="928">+CQ299*SIN(RADIANS(p))</f>
        <v>167912.05581774443</v>
      </c>
      <c r="CT299" s="41">
        <f t="shared" si="767"/>
        <v>103037139.00471869</v>
      </c>
      <c r="CU299" s="112">
        <f t="shared" si="768"/>
        <v>33116729.459107403</v>
      </c>
    </row>
    <row r="300" spans="2:115" x14ac:dyDescent="0.25">
      <c r="B300" s="129">
        <v>23</v>
      </c>
      <c r="C300" s="114">
        <f>+$D$77-(B300-0.5)*$G$270</f>
        <v>387.33053871962977</v>
      </c>
      <c r="D300" s="41">
        <f t="shared" si="774"/>
        <v>-529.12382761457718</v>
      </c>
      <c r="E300" s="41">
        <f t="shared" si="733"/>
        <v>1696.321178879524</v>
      </c>
      <c r="F300" s="41">
        <f t="shared" si="733"/>
        <v>642.40001298929758</v>
      </c>
      <c r="G300" s="41">
        <f t="shared" si="733"/>
        <v>945.6433337580454</v>
      </c>
      <c r="H300" s="41">
        <f t="shared" si="733"/>
        <v>1870.8761723854232</v>
      </c>
      <c r="I300" s="41">
        <f t="shared" si="733"/>
        <v>-4587.3956785288847</v>
      </c>
      <c r="J300" s="41">
        <f t="shared" si="733"/>
        <v>-1089.6507945795795</v>
      </c>
      <c r="K300" s="121">
        <f t="shared" si="733"/>
        <v>-738.07352365037252</v>
      </c>
      <c r="L300" s="126">
        <f t="shared" si="775"/>
        <v>-129.12382761457692</v>
      </c>
      <c r="M300" s="41">
        <f t="shared" si="734"/>
        <v>-1035.72962868935</v>
      </c>
      <c r="N300" s="41">
        <f t="shared" si="734"/>
        <v>-396.83047155202877</v>
      </c>
      <c r="O300" s="41">
        <f t="shared" si="734"/>
        <v>213.59252618916807</v>
      </c>
      <c r="P300" s="41">
        <f t="shared" si="734"/>
        <v>1470.8761723854229</v>
      </c>
      <c r="Q300" s="41">
        <f t="shared" si="734"/>
        <v>-3767.7804362582251</v>
      </c>
      <c r="R300" s="41">
        <f t="shared" si="734"/>
        <v>-858.71068690372942</v>
      </c>
      <c r="S300" s="112">
        <f t="shared" si="734"/>
        <v>-518.45828137970909</v>
      </c>
      <c r="T300" s="123">
        <f t="shared" si="776"/>
        <v>-129.12382761457701</v>
      </c>
      <c r="U300" s="41">
        <f t="shared" si="735"/>
        <v>876.70593660886232</v>
      </c>
      <c r="V300" s="41">
        <f t="shared" si="735"/>
        <v>411.45990531344739</v>
      </c>
      <c r="W300" s="41">
        <f t="shared" si="735"/>
        <v>726.02809148738231</v>
      </c>
      <c r="X300" s="41">
        <f t="shared" si="735"/>
        <v>1470.8761723854234</v>
      </c>
      <c r="Y300" s="41">
        <f t="shared" si="735"/>
        <v>-1855.3448709600116</v>
      </c>
      <c r="Z300" s="41">
        <f t="shared" si="735"/>
        <v>-50.42031003825327</v>
      </c>
      <c r="AA300" s="41">
        <f t="shared" si="735"/>
        <v>-6.0227160814950587</v>
      </c>
      <c r="AB300" s="53"/>
      <c r="AC300" s="126">
        <f t="shared" si="777"/>
        <v>-529.12382761457718</v>
      </c>
      <c r="AD300" s="41" t="str">
        <f t="shared" si="736"/>
        <v/>
      </c>
      <c r="AE300" s="41">
        <f t="shared" si="736"/>
        <v>642.40001298929758</v>
      </c>
      <c r="AF300" s="41" t="str">
        <f t="shared" si="736"/>
        <v/>
      </c>
      <c r="AG300" s="41" t="str">
        <f t="shared" si="736"/>
        <v/>
      </c>
      <c r="AH300" s="41" t="str">
        <f t="shared" si="736"/>
        <v/>
      </c>
      <c r="AI300" s="41" t="str">
        <f t="shared" si="736"/>
        <v/>
      </c>
      <c r="AJ300" s="112" t="str">
        <f t="shared" si="736"/>
        <v/>
      </c>
      <c r="AK300" s="126" t="str">
        <f t="shared" si="778"/>
        <v/>
      </c>
      <c r="AL300" s="41" t="str">
        <f t="shared" si="737"/>
        <v/>
      </c>
      <c r="AM300" s="41" t="str">
        <f t="shared" si="737"/>
        <v/>
      </c>
      <c r="AN300" s="41" t="str">
        <f t="shared" si="737"/>
        <v/>
      </c>
      <c r="AO300" s="41" t="str">
        <f t="shared" si="737"/>
        <v/>
      </c>
      <c r="AP300" s="41" t="str">
        <f t="shared" si="737"/>
        <v/>
      </c>
      <c r="AQ300" s="41" t="str">
        <f t="shared" si="737"/>
        <v/>
      </c>
      <c r="AR300" s="112" t="str">
        <f t="shared" si="737"/>
        <v/>
      </c>
      <c r="AS300" s="123" t="str">
        <f t="shared" si="779"/>
        <v/>
      </c>
      <c r="AT300" s="41" t="str">
        <f t="shared" si="738"/>
        <v/>
      </c>
      <c r="AU300" s="41">
        <f t="shared" si="738"/>
        <v>411.45990531344739</v>
      </c>
      <c r="AV300" s="41" t="str">
        <f t="shared" si="738"/>
        <v/>
      </c>
      <c r="AW300" s="41" t="str">
        <f t="shared" si="738"/>
        <v/>
      </c>
      <c r="AX300" s="41" t="str">
        <f t="shared" si="738"/>
        <v/>
      </c>
      <c r="AY300" s="41" t="str">
        <f t="shared" si="738"/>
        <v/>
      </c>
      <c r="AZ300" s="41">
        <f t="shared" si="738"/>
        <v>-6.0227160814950587</v>
      </c>
      <c r="BA300" s="53"/>
      <c r="BB300" s="147" cm="1">
        <f t="array" ref="BB300:BE300">IFERROR(_xlfn._xlws.SORT(_xlfn.UNIQUE(_xlfn._xlws.FILTER($AC300:$AZ300,ISNUMBER($AC300:$AZ300)),TRUE),,,TRUE),"")</f>
        <v>-529.12382761457718</v>
      </c>
      <c r="BC300" s="51">
        <v>-6.0227160814950587</v>
      </c>
      <c r="BD300" s="51">
        <v>411.45990531344739</v>
      </c>
      <c r="BE300" s="51">
        <v>642.40001298929758</v>
      </c>
      <c r="BF300" s="51"/>
      <c r="BG300" s="51"/>
      <c r="BH300" s="51"/>
      <c r="BI300" s="51"/>
      <c r="BJ300" s="51">
        <f t="shared" si="780"/>
        <v>387.33053871962977</v>
      </c>
      <c r="BK300" s="51">
        <f t="shared" si="739"/>
        <v>387.33053871962977</v>
      </c>
      <c r="BL300" s="51">
        <f t="shared" si="739"/>
        <v>387.33053871962977</v>
      </c>
      <c r="BM300" s="51">
        <f t="shared" si="739"/>
        <v>387.33053871962977</v>
      </c>
      <c r="BN300" s="51" t="str">
        <f t="shared" si="739"/>
        <v/>
      </c>
      <c r="BO300" s="51" t="str">
        <f t="shared" si="739"/>
        <v/>
      </c>
      <c r="BP300" s="51" t="str">
        <f t="shared" si="739"/>
        <v/>
      </c>
      <c r="BQ300" s="148" t="str">
        <f t="shared" si="739"/>
        <v/>
      </c>
      <c r="BR300" s="170">
        <f t="shared" si="753"/>
        <v>4</v>
      </c>
      <c r="BS300" s="172">
        <f t="shared" si="754"/>
        <v>523.10111153308208</v>
      </c>
      <c r="BT300" s="172" t="str">
        <f t="shared" si="740"/>
        <v>hole</v>
      </c>
      <c r="BU300" s="172">
        <f t="shared" si="740"/>
        <v>230.94010767585019</v>
      </c>
      <c r="BV300" s="172">
        <f t="shared" si="740"/>
        <v>0</v>
      </c>
      <c r="BW300" s="172">
        <f t="shared" si="740"/>
        <v>0</v>
      </c>
      <c r="BX300" s="172">
        <f t="shared" si="740"/>
        <v>0</v>
      </c>
      <c r="BY300" s="173">
        <f t="shared" si="740"/>
        <v>0</v>
      </c>
      <c r="BZ300" s="123" cm="1">
        <f t="array" ref="BZ300">IF(ISEVEN(BR300),SUM(BS300:BY300),SUM(ABS(BS300:BY300)))</f>
        <v>754.04121920893226</v>
      </c>
      <c r="CA300" s="112">
        <f t="shared" si="755"/>
        <v>13649.30908581199</v>
      </c>
      <c r="CB300" s="126">
        <f t="shared" si="756"/>
        <v>-267.57327184803614</v>
      </c>
      <c r="CC300" s="41">
        <f t="shared" si="741"/>
        <v>0</v>
      </c>
      <c r="CD300" s="41">
        <f t="shared" si="741"/>
        <v>526.92995915137249</v>
      </c>
      <c r="CE300" s="41">
        <f t="shared" si="741"/>
        <v>0</v>
      </c>
      <c r="CF300" s="41">
        <f t="shared" si="741"/>
        <v>0</v>
      </c>
      <c r="CG300" s="41">
        <f t="shared" si="741"/>
        <v>0</v>
      </c>
      <c r="CH300" s="112">
        <f t="shared" si="741"/>
        <v>0</v>
      </c>
      <c r="CI300" s="196">
        <f t="shared" si="757"/>
        <v>-24.240869001005166</v>
      </c>
      <c r="CJ300" s="2">
        <f t="shared" si="758"/>
        <v>387.33053871962977</v>
      </c>
      <c r="CK300" s="200">
        <f t="shared" ref="CK300" si="929">(CI300-xc)*COS(RADIANS(p)) + (CJ300-yc)*SIN(RADIANS(p))</f>
        <v>172.67206099513368</v>
      </c>
      <c r="CL300" s="201">
        <f t="shared" ref="CL300:CL331" si="930">-(CI300-xc)*SIN(RADIANS(p)) +(CJ300-yc)*COS(RADIANS(p))</f>
        <v>347.55852069321412</v>
      </c>
      <c r="CN300" s="126">
        <f t="shared" ref="CN300:CN331" si="931">+C300-yc</f>
        <v>387.33053871962977</v>
      </c>
      <c r="CO300" s="50">
        <f t="shared" si="762"/>
        <v>3.6184157147762862E-3</v>
      </c>
      <c r="CP300" s="40">
        <f t="shared" si="763"/>
        <v>25.5</v>
      </c>
      <c r="CQ300" s="41">
        <f t="shared" si="764"/>
        <v>348057.38168820576</v>
      </c>
      <c r="CR300" s="41">
        <f t="shared" ref="CR300:CR348" si="932">+CQ300*COS(RADIANS(p))</f>
        <v>301426.53451668291</v>
      </c>
      <c r="CS300" s="41">
        <f t="shared" ref="CS300:CS348" si="933">+CQ300*SIN(RADIANS(p))</f>
        <v>174028.69084410285</v>
      </c>
      <c r="CT300" s="41">
        <f t="shared" si="767"/>
        <v>104763360.43430036</v>
      </c>
      <c r="CU300" s="112">
        <f t="shared" si="768"/>
        <v>30049892.720336188</v>
      </c>
    </row>
    <row r="301" spans="2:115" x14ac:dyDescent="0.25">
      <c r="B301" s="129">
        <v>24</v>
      </c>
      <c r="C301" s="114">
        <f>+$D$77-(B301-0.5)*$G$270</f>
        <v>369.22899633958383</v>
      </c>
      <c r="D301" s="41">
        <f t="shared" si="774"/>
        <v>-560.47661871217792</v>
      </c>
      <c r="E301" s="41">
        <f t="shared" si="733"/>
        <v>1763.8770547372169</v>
      </c>
      <c r="F301" s="41">
        <f t="shared" si="733"/>
        <v>652.85094335516453</v>
      </c>
      <c r="G301" s="41">
        <f t="shared" si="733"/>
        <v>940.79304009555437</v>
      </c>
      <c r="H301" s="41">
        <f t="shared" si="733"/>
        <v>1839.5233812878225</v>
      </c>
      <c r="I301" s="41">
        <f t="shared" si="733"/>
        <v>-4519.839802671193</v>
      </c>
      <c r="J301" s="41">
        <f t="shared" si="733"/>
        <v>-1079.1998642137125</v>
      </c>
      <c r="K301" s="121">
        <f t="shared" si="733"/>
        <v>-742.92381731286366</v>
      </c>
      <c r="L301" s="126">
        <f t="shared" si="775"/>
        <v>-160.47661871217778</v>
      </c>
      <c r="M301" s="41">
        <f t="shared" si="734"/>
        <v>-968.17375283165734</v>
      </c>
      <c r="N301" s="41">
        <f t="shared" si="734"/>
        <v>-386.37954118616182</v>
      </c>
      <c r="O301" s="41">
        <f t="shared" si="734"/>
        <v>208.74223252667701</v>
      </c>
      <c r="P301" s="41">
        <f t="shared" si="734"/>
        <v>1439.5233812878223</v>
      </c>
      <c r="Q301" s="41">
        <f t="shared" si="734"/>
        <v>-3700.224560400532</v>
      </c>
      <c r="R301" s="41">
        <f t="shared" si="734"/>
        <v>-848.25975653786247</v>
      </c>
      <c r="S301" s="112">
        <f t="shared" si="734"/>
        <v>-523.30857504220023</v>
      </c>
      <c r="T301" s="123">
        <f t="shared" si="776"/>
        <v>-160.47661871217781</v>
      </c>
      <c r="U301" s="41">
        <f t="shared" si="735"/>
        <v>944.26181246655506</v>
      </c>
      <c r="V301" s="41">
        <f t="shared" si="735"/>
        <v>421.91083567931435</v>
      </c>
      <c r="W301" s="41">
        <f t="shared" si="735"/>
        <v>721.17779782489129</v>
      </c>
      <c r="X301" s="41">
        <f t="shared" si="735"/>
        <v>1439.5233812878228</v>
      </c>
      <c r="Y301" s="41">
        <f t="shared" si="735"/>
        <v>-1787.7889951023192</v>
      </c>
      <c r="Z301" s="41">
        <f t="shared" si="735"/>
        <v>-39.96937967238631</v>
      </c>
      <c r="AA301" s="41">
        <f t="shared" si="735"/>
        <v>-10.873009743986106</v>
      </c>
      <c r="AB301" s="53"/>
      <c r="AC301" s="126">
        <f t="shared" si="777"/>
        <v>-560.47661871217792</v>
      </c>
      <c r="AD301" s="41" t="str">
        <f t="shared" si="736"/>
        <v/>
      </c>
      <c r="AE301" s="41">
        <f t="shared" si="736"/>
        <v>652.85094335516453</v>
      </c>
      <c r="AF301" s="41" t="str">
        <f t="shared" si="736"/>
        <v/>
      </c>
      <c r="AG301" s="41" t="str">
        <f t="shared" si="736"/>
        <v/>
      </c>
      <c r="AH301" s="41" t="str">
        <f t="shared" si="736"/>
        <v/>
      </c>
      <c r="AI301" s="41" t="str">
        <f t="shared" si="736"/>
        <v/>
      </c>
      <c r="AJ301" s="112" t="str">
        <f t="shared" si="736"/>
        <v/>
      </c>
      <c r="AK301" s="126" t="str">
        <f t="shared" si="778"/>
        <v/>
      </c>
      <c r="AL301" s="41" t="str">
        <f t="shared" si="737"/>
        <v/>
      </c>
      <c r="AM301" s="41" t="str">
        <f t="shared" si="737"/>
        <v/>
      </c>
      <c r="AN301" s="41" t="str">
        <f t="shared" si="737"/>
        <v/>
      </c>
      <c r="AO301" s="41" t="str">
        <f t="shared" si="737"/>
        <v/>
      </c>
      <c r="AP301" s="41" t="str">
        <f t="shared" si="737"/>
        <v/>
      </c>
      <c r="AQ301" s="41" t="str">
        <f t="shared" si="737"/>
        <v/>
      </c>
      <c r="AR301" s="112" t="str">
        <f t="shared" si="737"/>
        <v/>
      </c>
      <c r="AS301" s="123" t="str">
        <f t="shared" si="779"/>
        <v/>
      </c>
      <c r="AT301" s="41" t="str">
        <f t="shared" si="738"/>
        <v/>
      </c>
      <c r="AU301" s="41">
        <f t="shared" si="738"/>
        <v>421.91083567931435</v>
      </c>
      <c r="AV301" s="41" t="str">
        <f t="shared" si="738"/>
        <v/>
      </c>
      <c r="AW301" s="41" t="str">
        <f t="shared" si="738"/>
        <v/>
      </c>
      <c r="AX301" s="41" t="str">
        <f t="shared" si="738"/>
        <v/>
      </c>
      <c r="AY301" s="41" t="str">
        <f t="shared" si="738"/>
        <v/>
      </c>
      <c r="AZ301" s="41">
        <f t="shared" si="738"/>
        <v>-10.873009743986106</v>
      </c>
      <c r="BA301" s="53"/>
      <c r="BB301" s="147" cm="1">
        <f t="array" ref="BB301:BE301">IFERROR(_xlfn._xlws.SORT(_xlfn.UNIQUE(_xlfn._xlws.FILTER($AC301:$AZ301,ISNUMBER($AC301:$AZ301)),TRUE),,,TRUE),"")</f>
        <v>-560.47661871217792</v>
      </c>
      <c r="BC301" s="51">
        <v>-10.873009743986106</v>
      </c>
      <c r="BD301" s="51">
        <v>421.91083567931435</v>
      </c>
      <c r="BE301" s="51">
        <v>652.85094335516453</v>
      </c>
      <c r="BF301" s="51"/>
      <c r="BG301" s="51"/>
      <c r="BH301" s="51"/>
      <c r="BI301" s="51"/>
      <c r="BJ301" s="51">
        <f t="shared" si="780"/>
        <v>369.22899633958383</v>
      </c>
      <c r="BK301" s="51">
        <f t="shared" si="739"/>
        <v>369.22899633958383</v>
      </c>
      <c r="BL301" s="51">
        <f t="shared" si="739"/>
        <v>369.22899633958383</v>
      </c>
      <c r="BM301" s="51">
        <f t="shared" si="739"/>
        <v>369.22899633958383</v>
      </c>
      <c r="BN301" s="51" t="str">
        <f t="shared" si="739"/>
        <v/>
      </c>
      <c r="BO301" s="51" t="str">
        <f t="shared" si="739"/>
        <v/>
      </c>
      <c r="BP301" s="51" t="str">
        <f t="shared" si="739"/>
        <v/>
      </c>
      <c r="BQ301" s="148" t="str">
        <f t="shared" si="739"/>
        <v/>
      </c>
      <c r="BR301" s="170">
        <f t="shared" si="753"/>
        <v>4</v>
      </c>
      <c r="BS301" s="172">
        <f t="shared" si="754"/>
        <v>549.60360896819179</v>
      </c>
      <c r="BT301" s="172" t="str">
        <f t="shared" si="740"/>
        <v>hole</v>
      </c>
      <c r="BU301" s="172">
        <f t="shared" si="740"/>
        <v>230.94010767585019</v>
      </c>
      <c r="BV301" s="172">
        <f t="shared" si="740"/>
        <v>0</v>
      </c>
      <c r="BW301" s="172">
        <f t="shared" si="740"/>
        <v>0</v>
      </c>
      <c r="BX301" s="172">
        <f t="shared" si="740"/>
        <v>0</v>
      </c>
      <c r="BY301" s="173">
        <f t="shared" si="740"/>
        <v>0</v>
      </c>
      <c r="BZ301" s="123" cm="1">
        <f t="array" ref="BZ301">IF(ISEVEN(BR301),SUM(BS301:BY301),SUM(ABS(BS301:BY301)))</f>
        <v>780.54371664404198</v>
      </c>
      <c r="CA301" s="112">
        <f t="shared" si="755"/>
        <v>14129.045166310689</v>
      </c>
      <c r="CB301" s="126">
        <f t="shared" si="756"/>
        <v>-285.67481422808203</v>
      </c>
      <c r="CC301" s="41">
        <f t="shared" si="741"/>
        <v>0</v>
      </c>
      <c r="CD301" s="41">
        <f t="shared" si="741"/>
        <v>537.38088951723944</v>
      </c>
      <c r="CE301" s="41">
        <f t="shared" si="741"/>
        <v>0</v>
      </c>
      <c r="CF301" s="41">
        <f t="shared" si="741"/>
        <v>0</v>
      </c>
      <c r="CG301" s="41">
        <f t="shared" si="741"/>
        <v>0</v>
      </c>
      <c r="CH301" s="112">
        <f t="shared" si="741"/>
        <v>0</v>
      </c>
      <c r="CI301" s="196">
        <f t="shared" si="757"/>
        <v>-42.156650167516752</v>
      </c>
      <c r="CJ301" s="2">
        <f t="shared" si="758"/>
        <v>369.22899633958383</v>
      </c>
      <c r="CK301" s="200">
        <f t="shared" ref="CK301" si="934">(CI301-xc)*COS(RADIANS(p)) + (CJ301-yc)*SIN(RADIANS(p))</f>
        <v>148.10576818626888</v>
      </c>
      <c r="CL301" s="201">
        <f t="shared" ref="CL301:CL332" si="935">-(CI301-xc)*SIN(RADIANS(p)) +(CJ301-yc)*COS(RADIANS(p))</f>
        <v>340.84001572766954</v>
      </c>
      <c r="CN301" s="126">
        <f t="shared" ref="CN301:CN332" si="936">+C301-yc</f>
        <v>369.22899633958383</v>
      </c>
      <c r="CO301" s="50">
        <f t="shared" si="762"/>
        <v>3.5524157147762861E-3</v>
      </c>
      <c r="CP301" s="40">
        <f t="shared" si="763"/>
        <v>25.5</v>
      </c>
      <c r="CQ301" s="41">
        <f t="shared" si="764"/>
        <v>360290.65174092253</v>
      </c>
      <c r="CR301" s="41">
        <f t="shared" ref="CR301:CR349" si="937">+CQ301*COS(RADIANS(p))</f>
        <v>312020.857153691</v>
      </c>
      <c r="CS301" s="41">
        <f t="shared" ref="CS301:CS349" si="938">+CQ301*SIN(RADIANS(p))</f>
        <v>180145.32587046124</v>
      </c>
      <c r="CT301" s="41">
        <f t="shared" si="767"/>
        <v>106349193.85962497</v>
      </c>
      <c r="CU301" s="112">
        <f t="shared" si="768"/>
        <v>26680561.873210397</v>
      </c>
    </row>
    <row r="302" spans="2:115" x14ac:dyDescent="0.25">
      <c r="B302" s="129">
        <v>25</v>
      </c>
      <c r="C302" s="114">
        <f>+$D$77-(B302-0.5)*$G$270</f>
        <v>351.12745395953789</v>
      </c>
      <c r="D302" s="41">
        <f t="shared" si="774"/>
        <v>-591.82940980977878</v>
      </c>
      <c r="E302" s="41">
        <f t="shared" si="733"/>
        <v>1831.4329305949093</v>
      </c>
      <c r="F302" s="41">
        <f t="shared" si="733"/>
        <v>663.30187372103137</v>
      </c>
      <c r="G302" s="41">
        <f t="shared" si="733"/>
        <v>935.94274643306335</v>
      </c>
      <c r="H302" s="41">
        <f t="shared" si="733"/>
        <v>1808.1705901902214</v>
      </c>
      <c r="I302" s="41">
        <f t="shared" si="733"/>
        <v>-4452.2839268134994</v>
      </c>
      <c r="J302" s="41">
        <f t="shared" si="733"/>
        <v>-1068.7489338478456</v>
      </c>
      <c r="K302" s="121">
        <f t="shared" si="733"/>
        <v>-747.77411097535469</v>
      </c>
      <c r="L302" s="126">
        <f t="shared" si="775"/>
        <v>-191.82940980977858</v>
      </c>
      <c r="M302" s="41">
        <f t="shared" si="734"/>
        <v>-900.61787697396448</v>
      </c>
      <c r="N302" s="41">
        <f t="shared" si="734"/>
        <v>-375.92861082029481</v>
      </c>
      <c r="O302" s="41">
        <f t="shared" si="734"/>
        <v>203.89193886418596</v>
      </c>
      <c r="P302" s="41">
        <f t="shared" si="734"/>
        <v>1408.1705901902212</v>
      </c>
      <c r="Q302" s="41">
        <f t="shared" si="734"/>
        <v>-3632.6686845428394</v>
      </c>
      <c r="R302" s="41">
        <f t="shared" si="734"/>
        <v>-837.80882617199552</v>
      </c>
      <c r="S302" s="112">
        <f t="shared" si="734"/>
        <v>-528.15886870469126</v>
      </c>
      <c r="T302" s="123">
        <f t="shared" si="776"/>
        <v>-191.82940980977867</v>
      </c>
      <c r="U302" s="41">
        <f t="shared" si="735"/>
        <v>1011.8176883242477</v>
      </c>
      <c r="V302" s="41">
        <f t="shared" si="735"/>
        <v>432.36176604518135</v>
      </c>
      <c r="W302" s="41">
        <f t="shared" si="735"/>
        <v>716.32750416240026</v>
      </c>
      <c r="X302" s="41">
        <f t="shared" si="735"/>
        <v>1408.1705901902219</v>
      </c>
      <c r="Y302" s="41">
        <f t="shared" si="735"/>
        <v>-1720.2331192446263</v>
      </c>
      <c r="Z302" s="41">
        <f t="shared" si="735"/>
        <v>-29.518449306519354</v>
      </c>
      <c r="AA302" s="41">
        <f t="shared" si="735"/>
        <v>-15.72330340647717</v>
      </c>
      <c r="AB302" s="53"/>
      <c r="AC302" s="126">
        <f t="shared" si="777"/>
        <v>-591.82940980977878</v>
      </c>
      <c r="AD302" s="41" t="str">
        <f t="shared" si="736"/>
        <v/>
      </c>
      <c r="AE302" s="41">
        <f t="shared" si="736"/>
        <v>663.30187372103137</v>
      </c>
      <c r="AF302" s="41" t="str">
        <f t="shared" si="736"/>
        <v/>
      </c>
      <c r="AG302" s="41" t="str">
        <f t="shared" si="736"/>
        <v/>
      </c>
      <c r="AH302" s="41" t="str">
        <f t="shared" si="736"/>
        <v/>
      </c>
      <c r="AI302" s="41" t="str">
        <f t="shared" si="736"/>
        <v/>
      </c>
      <c r="AJ302" s="112" t="str">
        <f t="shared" si="736"/>
        <v/>
      </c>
      <c r="AK302" s="126" t="str">
        <f t="shared" si="778"/>
        <v/>
      </c>
      <c r="AL302" s="41" t="str">
        <f t="shared" si="737"/>
        <v/>
      </c>
      <c r="AM302" s="41" t="str">
        <f t="shared" si="737"/>
        <v/>
      </c>
      <c r="AN302" s="41" t="str">
        <f t="shared" si="737"/>
        <v/>
      </c>
      <c r="AO302" s="41" t="str">
        <f t="shared" si="737"/>
        <v/>
      </c>
      <c r="AP302" s="41" t="str">
        <f t="shared" si="737"/>
        <v/>
      </c>
      <c r="AQ302" s="41" t="str">
        <f t="shared" si="737"/>
        <v/>
      </c>
      <c r="AR302" s="112" t="str">
        <f t="shared" si="737"/>
        <v/>
      </c>
      <c r="AS302" s="123" t="str">
        <f t="shared" si="779"/>
        <v/>
      </c>
      <c r="AT302" s="41" t="str">
        <f t="shared" si="738"/>
        <v/>
      </c>
      <c r="AU302" s="41">
        <f t="shared" si="738"/>
        <v>432.36176604518135</v>
      </c>
      <c r="AV302" s="41" t="str">
        <f t="shared" si="738"/>
        <v/>
      </c>
      <c r="AW302" s="41" t="str">
        <f t="shared" si="738"/>
        <v/>
      </c>
      <c r="AX302" s="41" t="str">
        <f t="shared" si="738"/>
        <v/>
      </c>
      <c r="AY302" s="41" t="str">
        <f t="shared" si="738"/>
        <v/>
      </c>
      <c r="AZ302" s="41">
        <f t="shared" si="738"/>
        <v>-15.72330340647717</v>
      </c>
      <c r="BA302" s="53"/>
      <c r="BB302" s="147" cm="1">
        <f t="array" ref="BB302:BE302">IFERROR(_xlfn._xlws.SORT(_xlfn.UNIQUE(_xlfn._xlws.FILTER($AC302:$AZ302,ISNUMBER($AC302:$AZ302)),TRUE),,,TRUE),"")</f>
        <v>-591.82940980977878</v>
      </c>
      <c r="BC302" s="51">
        <v>-15.72330340647717</v>
      </c>
      <c r="BD302" s="51">
        <v>432.36176604518135</v>
      </c>
      <c r="BE302" s="51">
        <v>663.30187372103137</v>
      </c>
      <c r="BF302" s="51"/>
      <c r="BG302" s="51"/>
      <c r="BH302" s="51"/>
      <c r="BI302" s="51"/>
      <c r="BJ302" s="51">
        <f t="shared" si="780"/>
        <v>351.12745395953789</v>
      </c>
      <c r="BK302" s="51">
        <f t="shared" si="739"/>
        <v>351.12745395953789</v>
      </c>
      <c r="BL302" s="51">
        <f t="shared" si="739"/>
        <v>351.12745395953789</v>
      </c>
      <c r="BM302" s="51">
        <f t="shared" si="739"/>
        <v>351.12745395953789</v>
      </c>
      <c r="BN302" s="51" t="str">
        <f t="shared" si="739"/>
        <v/>
      </c>
      <c r="BO302" s="51" t="str">
        <f t="shared" si="739"/>
        <v/>
      </c>
      <c r="BP302" s="51" t="str">
        <f t="shared" si="739"/>
        <v/>
      </c>
      <c r="BQ302" s="148" t="str">
        <f t="shared" si="739"/>
        <v/>
      </c>
      <c r="BR302" s="170">
        <f t="shared" si="753"/>
        <v>4</v>
      </c>
      <c r="BS302" s="172">
        <f t="shared" si="754"/>
        <v>576.10610640330162</v>
      </c>
      <c r="BT302" s="172" t="str">
        <f t="shared" si="740"/>
        <v>hole</v>
      </c>
      <c r="BU302" s="172">
        <f t="shared" si="740"/>
        <v>230.94010767585002</v>
      </c>
      <c r="BV302" s="172">
        <f t="shared" si="740"/>
        <v>0</v>
      </c>
      <c r="BW302" s="172">
        <f t="shared" si="740"/>
        <v>0</v>
      </c>
      <c r="BX302" s="172">
        <f t="shared" si="740"/>
        <v>0</v>
      </c>
      <c r="BY302" s="173">
        <f t="shared" si="740"/>
        <v>0</v>
      </c>
      <c r="BZ302" s="123" cm="1">
        <f t="array" ref="BZ302">IF(ISEVEN(BR302),SUM(BS302:BY302),SUM(ABS(BS302:BY302)))</f>
        <v>807.0462140791517</v>
      </c>
      <c r="CA302" s="112">
        <f t="shared" si="755"/>
        <v>14608.781246809385</v>
      </c>
      <c r="CB302" s="126">
        <f t="shared" si="756"/>
        <v>-303.77635660812797</v>
      </c>
      <c r="CC302" s="41">
        <f t="shared" si="741"/>
        <v>0</v>
      </c>
      <c r="CD302" s="41">
        <f t="shared" si="741"/>
        <v>547.83181988310639</v>
      </c>
      <c r="CE302" s="41">
        <f t="shared" si="741"/>
        <v>0</v>
      </c>
      <c r="CF302" s="41">
        <f t="shared" si="741"/>
        <v>0</v>
      </c>
      <c r="CG302" s="41">
        <f t="shared" si="741"/>
        <v>0</v>
      </c>
      <c r="CH302" s="112">
        <f t="shared" si="741"/>
        <v>0</v>
      </c>
      <c r="CI302" s="196">
        <f t="shared" si="757"/>
        <v>-60.084631716111645</v>
      </c>
      <c r="CJ302" s="2">
        <f t="shared" si="758"/>
        <v>351.12745395953789</v>
      </c>
      <c r="CK302" s="200">
        <f t="shared" ref="CK302" si="939">(CI302-xc)*COS(RADIANS(p)) + (CJ302-yc)*SIN(RADIANS(p))</f>
        <v>123.52890953658404</v>
      </c>
      <c r="CL302" s="201">
        <f t="shared" ref="CL302:CL333" si="940">-(CI302-xc)*SIN(RADIANS(p)) +(CJ302-yc)*COS(RADIANS(p))</f>
        <v>334.12761095316654</v>
      </c>
      <c r="CN302" s="126">
        <f t="shared" ref="CN302:CN333" si="941">+C302-yc</f>
        <v>351.12745395953789</v>
      </c>
      <c r="CO302" s="50">
        <f t="shared" si="762"/>
        <v>3.486415714776286E-3</v>
      </c>
      <c r="CP302" s="40">
        <f t="shared" si="763"/>
        <v>25.5</v>
      </c>
      <c r="CQ302" s="41">
        <f t="shared" si="764"/>
        <v>372523.92179363931</v>
      </c>
      <c r="CR302" s="41">
        <f t="shared" ref="CR302:CR350" si="942">+CQ302*COS(RADIANS(p))</f>
        <v>322615.17979069916</v>
      </c>
      <c r="CS302" s="41">
        <f t="shared" ref="CS302:CS350" si="943">+CQ302*SIN(RADIANS(p))</f>
        <v>186261.96089681963</v>
      </c>
      <c r="CT302" s="41">
        <f t="shared" si="767"/>
        <v>107794639.28069261</v>
      </c>
      <c r="CU302" s="112">
        <f t="shared" si="768"/>
        <v>23008736.917729985</v>
      </c>
    </row>
    <row r="303" spans="2:115" x14ac:dyDescent="0.25">
      <c r="B303" s="129">
        <v>26</v>
      </c>
      <c r="C303" s="114">
        <f>+$D$77-(B303-0.5)*$G$270</f>
        <v>333.02591157949195</v>
      </c>
      <c r="D303" s="41">
        <f t="shared" si="774"/>
        <v>-623.18220090737952</v>
      </c>
      <c r="E303" s="41">
        <f t="shared" si="733"/>
        <v>1898.9888064526021</v>
      </c>
      <c r="F303" s="41">
        <f t="shared" si="733"/>
        <v>673.75280408689832</v>
      </c>
      <c r="G303" s="41">
        <f t="shared" si="733"/>
        <v>931.09245277057232</v>
      </c>
      <c r="H303" s="41">
        <f t="shared" si="733"/>
        <v>1776.817799092621</v>
      </c>
      <c r="I303" s="41">
        <f t="shared" si="733"/>
        <v>-4384.7280509558068</v>
      </c>
      <c r="J303" s="41">
        <f t="shared" si="733"/>
        <v>-1058.2980034819786</v>
      </c>
      <c r="K303" s="121">
        <f t="shared" si="733"/>
        <v>-752.62440463784571</v>
      </c>
      <c r="L303" s="126">
        <f t="shared" si="775"/>
        <v>-223.18220090737944</v>
      </c>
      <c r="M303" s="41">
        <f t="shared" si="734"/>
        <v>-833.06200111627197</v>
      </c>
      <c r="N303" s="41">
        <f t="shared" si="734"/>
        <v>-365.47768045442791</v>
      </c>
      <c r="O303" s="41">
        <f t="shared" si="734"/>
        <v>199.04164520169491</v>
      </c>
      <c r="P303" s="41">
        <f t="shared" si="734"/>
        <v>1376.8177990926206</v>
      </c>
      <c r="Q303" s="41">
        <f t="shared" si="734"/>
        <v>-3565.1128086851468</v>
      </c>
      <c r="R303" s="41">
        <f t="shared" si="734"/>
        <v>-827.35789580612868</v>
      </c>
      <c r="S303" s="112">
        <f t="shared" si="734"/>
        <v>-533.0091623671824</v>
      </c>
      <c r="T303" s="123">
        <f t="shared" si="776"/>
        <v>-223.18220090737944</v>
      </c>
      <c r="U303" s="41">
        <f t="shared" si="735"/>
        <v>1079.3735641819403</v>
      </c>
      <c r="V303" s="41">
        <f t="shared" si="735"/>
        <v>442.81269641104825</v>
      </c>
      <c r="W303" s="41">
        <f t="shared" si="735"/>
        <v>711.47721049990912</v>
      </c>
      <c r="X303" s="41">
        <f t="shared" si="735"/>
        <v>1376.817799092621</v>
      </c>
      <c r="Y303" s="41">
        <f t="shared" si="735"/>
        <v>-1652.6772433869339</v>
      </c>
      <c r="Z303" s="41">
        <f t="shared" si="735"/>
        <v>-19.067518940652427</v>
      </c>
      <c r="AA303" s="41">
        <f t="shared" si="735"/>
        <v>-20.573597068968219</v>
      </c>
      <c r="AB303" s="53"/>
      <c r="AC303" s="126">
        <f t="shared" si="777"/>
        <v>-623.18220090737952</v>
      </c>
      <c r="AD303" s="41" t="str">
        <f t="shared" si="736"/>
        <v/>
      </c>
      <c r="AE303" s="41">
        <f t="shared" si="736"/>
        <v>673.75280408689832</v>
      </c>
      <c r="AF303" s="41" t="str">
        <f t="shared" si="736"/>
        <v/>
      </c>
      <c r="AG303" s="41" t="str">
        <f t="shared" si="736"/>
        <v/>
      </c>
      <c r="AH303" s="41" t="str">
        <f t="shared" si="736"/>
        <v/>
      </c>
      <c r="AI303" s="41" t="str">
        <f t="shared" si="736"/>
        <v/>
      </c>
      <c r="AJ303" s="112" t="str">
        <f t="shared" si="736"/>
        <v/>
      </c>
      <c r="AK303" s="126" t="str">
        <f t="shared" si="778"/>
        <v/>
      </c>
      <c r="AL303" s="41" t="str">
        <f t="shared" si="737"/>
        <v/>
      </c>
      <c r="AM303" s="41" t="str">
        <f t="shared" si="737"/>
        <v/>
      </c>
      <c r="AN303" s="41" t="str">
        <f t="shared" si="737"/>
        <v/>
      </c>
      <c r="AO303" s="41" t="str">
        <f t="shared" si="737"/>
        <v/>
      </c>
      <c r="AP303" s="41" t="str">
        <f t="shared" si="737"/>
        <v/>
      </c>
      <c r="AQ303" s="41" t="str">
        <f t="shared" si="737"/>
        <v/>
      </c>
      <c r="AR303" s="112" t="str">
        <f t="shared" si="737"/>
        <v/>
      </c>
      <c r="AS303" s="123" t="str">
        <f t="shared" si="779"/>
        <v/>
      </c>
      <c r="AT303" s="41" t="str">
        <f t="shared" si="738"/>
        <v/>
      </c>
      <c r="AU303" s="41">
        <f t="shared" si="738"/>
        <v>442.81269641104825</v>
      </c>
      <c r="AV303" s="41" t="str">
        <f t="shared" si="738"/>
        <v/>
      </c>
      <c r="AW303" s="41" t="str">
        <f t="shared" si="738"/>
        <v/>
      </c>
      <c r="AX303" s="41" t="str">
        <f t="shared" si="738"/>
        <v/>
      </c>
      <c r="AY303" s="41">
        <f t="shared" si="738"/>
        <v>-19.067518940652427</v>
      </c>
      <c r="AZ303" s="41" t="str">
        <f t="shared" si="738"/>
        <v/>
      </c>
      <c r="BA303" s="53"/>
      <c r="BB303" s="147" cm="1">
        <f t="array" ref="BB303:BE303">IFERROR(_xlfn._xlws.SORT(_xlfn.UNIQUE(_xlfn._xlws.FILTER($AC303:$AZ303,ISNUMBER($AC303:$AZ303)),TRUE),,,TRUE),"")</f>
        <v>-623.18220090737952</v>
      </c>
      <c r="BC303" s="51">
        <v>-19.067518940652427</v>
      </c>
      <c r="BD303" s="51">
        <v>442.81269641104825</v>
      </c>
      <c r="BE303" s="51">
        <v>673.75280408689832</v>
      </c>
      <c r="BF303" s="51"/>
      <c r="BG303" s="51"/>
      <c r="BH303" s="51"/>
      <c r="BI303" s="51"/>
      <c r="BJ303" s="51">
        <f t="shared" si="780"/>
        <v>333.02591157949195</v>
      </c>
      <c r="BK303" s="51">
        <f t="shared" si="739"/>
        <v>333.02591157949195</v>
      </c>
      <c r="BL303" s="51">
        <f t="shared" si="739"/>
        <v>333.02591157949195</v>
      </c>
      <c r="BM303" s="51">
        <f t="shared" si="739"/>
        <v>333.02591157949195</v>
      </c>
      <c r="BN303" s="51" t="str">
        <f t="shared" si="739"/>
        <v/>
      </c>
      <c r="BO303" s="51" t="str">
        <f t="shared" si="739"/>
        <v/>
      </c>
      <c r="BP303" s="51" t="str">
        <f t="shared" si="739"/>
        <v/>
      </c>
      <c r="BQ303" s="148" t="str">
        <f t="shared" si="739"/>
        <v/>
      </c>
      <c r="BR303" s="170">
        <f t="shared" si="753"/>
        <v>4</v>
      </c>
      <c r="BS303" s="172">
        <f t="shared" si="754"/>
        <v>604.11468196672706</v>
      </c>
      <c r="BT303" s="172" t="str">
        <f t="shared" si="740"/>
        <v>hole</v>
      </c>
      <c r="BU303" s="172">
        <f t="shared" si="740"/>
        <v>230.94010767585007</v>
      </c>
      <c r="BV303" s="172">
        <f t="shared" si="740"/>
        <v>0</v>
      </c>
      <c r="BW303" s="172">
        <f t="shared" si="740"/>
        <v>0</v>
      </c>
      <c r="BX303" s="172">
        <f t="shared" si="740"/>
        <v>0</v>
      </c>
      <c r="BY303" s="173">
        <f t="shared" si="740"/>
        <v>0</v>
      </c>
      <c r="BZ303" s="123" cm="1">
        <f t="array" ref="BZ303">IF(ISEVEN(BR303),SUM(BS303:BY303),SUM(ABS(BS303:BY303)))</f>
        <v>835.05478964257713</v>
      </c>
      <c r="CA303" s="112">
        <f t="shared" si="755"/>
        <v>15115.77966437545</v>
      </c>
      <c r="CB303" s="126">
        <f t="shared" si="756"/>
        <v>-321.12485992401599</v>
      </c>
      <c r="CC303" s="41">
        <f t="shared" si="741"/>
        <v>0</v>
      </c>
      <c r="CD303" s="41">
        <f t="shared" si="741"/>
        <v>558.28275024897334</v>
      </c>
      <c r="CE303" s="41">
        <f t="shared" si="741"/>
        <v>0</v>
      </c>
      <c r="CF303" s="41">
        <f t="shared" si="741"/>
        <v>0</v>
      </c>
      <c r="CG303" s="41">
        <f t="shared" si="741"/>
        <v>0</v>
      </c>
      <c r="CH303" s="112">
        <f t="shared" si="741"/>
        <v>0</v>
      </c>
      <c r="CI303" s="196">
        <f t="shared" si="757"/>
        <v>-77.918676685141833</v>
      </c>
      <c r="CJ303" s="2">
        <f t="shared" si="758"/>
        <v>333.02591157949195</v>
      </c>
      <c r="CK303" s="200">
        <f t="shared" ref="CK303" si="944">(CI303-xc)*COS(RADIANS(p)) + (CJ303-yc)*SIN(RADIANS(p))</f>
        <v>99.033402351146862</v>
      </c>
      <c r="CL303" s="201">
        <f t="shared" ref="CL303:CL334" si="945">-(CI303-xc)*SIN(RADIANS(p)) +(CJ303-yc)*COS(RADIANS(p))</f>
        <v>327.3682378888812</v>
      </c>
      <c r="CN303" s="126">
        <f t="shared" ref="CN303:CN334" si="946">+C303-yc</f>
        <v>333.02591157949195</v>
      </c>
      <c r="CO303" s="50">
        <f t="shared" si="762"/>
        <v>3.4204157147762859E-3</v>
      </c>
      <c r="CP303" s="40">
        <f t="shared" si="763"/>
        <v>25.5</v>
      </c>
      <c r="CQ303" s="41">
        <f t="shared" si="764"/>
        <v>385452.38144157396</v>
      </c>
      <c r="CR303" s="41">
        <f t="shared" ref="CR303:CR351" si="947">+CQ303*COS(RADIANS(p))</f>
        <v>333811.55427761259</v>
      </c>
      <c r="CS303" s="41">
        <f t="shared" ref="CS303:CS351" si="948">+CQ303*SIN(RADIANS(p))</f>
        <v>192726.19072078695</v>
      </c>
      <c r="CT303" s="41">
        <f t="shared" si="767"/>
        <v>109279300.31081066</v>
      </c>
      <c r="CU303" s="112">
        <f t="shared" si="768"/>
        <v>19086330.389255561</v>
      </c>
    </row>
    <row r="304" spans="2:115" x14ac:dyDescent="0.25">
      <c r="B304" s="129">
        <v>27</v>
      </c>
      <c r="C304" s="114">
        <f>+$D$77-(B304-0.5)*$G$270</f>
        <v>314.92436919944601</v>
      </c>
      <c r="D304" s="41">
        <f t="shared" si="774"/>
        <v>-654.53499200498038</v>
      </c>
      <c r="E304" s="41">
        <f t="shared" si="733"/>
        <v>1966.5446823102945</v>
      </c>
      <c r="F304" s="41">
        <f t="shared" si="733"/>
        <v>684.20373445276539</v>
      </c>
      <c r="G304" s="41">
        <f t="shared" si="733"/>
        <v>926.2421591080813</v>
      </c>
      <c r="H304" s="41">
        <f t="shared" si="733"/>
        <v>1745.46500799502</v>
      </c>
      <c r="I304" s="41">
        <f t="shared" si="733"/>
        <v>-4317.1721750981151</v>
      </c>
      <c r="J304" s="41">
        <f t="shared" si="733"/>
        <v>-1047.8470731161117</v>
      </c>
      <c r="K304" s="121">
        <f t="shared" si="733"/>
        <v>-757.47469830033674</v>
      </c>
      <c r="L304" s="126">
        <f t="shared" si="775"/>
        <v>-254.5349920049803</v>
      </c>
      <c r="M304" s="41">
        <f t="shared" si="734"/>
        <v>-765.50612525857935</v>
      </c>
      <c r="N304" s="41">
        <f t="shared" si="734"/>
        <v>-355.02675008856096</v>
      </c>
      <c r="O304" s="41">
        <f t="shared" si="734"/>
        <v>194.19135153920385</v>
      </c>
      <c r="P304" s="41">
        <f t="shared" si="734"/>
        <v>1345.4650079950195</v>
      </c>
      <c r="Q304" s="41">
        <f t="shared" si="734"/>
        <v>-3497.5569328274541</v>
      </c>
      <c r="R304" s="41">
        <f t="shared" si="734"/>
        <v>-816.90696544026162</v>
      </c>
      <c r="S304" s="112">
        <f t="shared" si="734"/>
        <v>-537.85945602967342</v>
      </c>
      <c r="T304" s="123">
        <f t="shared" si="776"/>
        <v>-254.5349920049803</v>
      </c>
      <c r="U304" s="41">
        <f t="shared" si="735"/>
        <v>1146.9294400396329</v>
      </c>
      <c r="V304" s="41">
        <f t="shared" si="735"/>
        <v>453.26362677691526</v>
      </c>
      <c r="W304" s="41">
        <f t="shared" si="735"/>
        <v>706.62691683741809</v>
      </c>
      <c r="X304" s="41">
        <f t="shared" si="735"/>
        <v>1345.4650079950202</v>
      </c>
      <c r="Y304" s="41">
        <f t="shared" si="735"/>
        <v>-1585.1213675292413</v>
      </c>
      <c r="Z304" s="41">
        <f t="shared" si="735"/>
        <v>-8.6165885747854709</v>
      </c>
      <c r="AA304" s="41">
        <f t="shared" si="735"/>
        <v>-25.423890731459267</v>
      </c>
      <c r="AB304" s="53"/>
      <c r="AC304" s="126">
        <f t="shared" si="777"/>
        <v>-654.53499200498038</v>
      </c>
      <c r="AD304" s="41" t="str">
        <f t="shared" si="736"/>
        <v/>
      </c>
      <c r="AE304" s="41">
        <f t="shared" si="736"/>
        <v>684.20373445276539</v>
      </c>
      <c r="AF304" s="41" t="str">
        <f t="shared" si="736"/>
        <v/>
      </c>
      <c r="AG304" s="41" t="str">
        <f t="shared" si="736"/>
        <v/>
      </c>
      <c r="AH304" s="41" t="str">
        <f t="shared" si="736"/>
        <v/>
      </c>
      <c r="AI304" s="41" t="str">
        <f t="shared" si="736"/>
        <v/>
      </c>
      <c r="AJ304" s="112" t="str">
        <f t="shared" si="736"/>
        <v/>
      </c>
      <c r="AK304" s="126" t="str">
        <f t="shared" si="778"/>
        <v/>
      </c>
      <c r="AL304" s="41" t="str">
        <f t="shared" si="737"/>
        <v/>
      </c>
      <c r="AM304" s="41" t="str">
        <f t="shared" si="737"/>
        <v/>
      </c>
      <c r="AN304" s="41" t="str">
        <f t="shared" si="737"/>
        <v/>
      </c>
      <c r="AO304" s="41" t="str">
        <f t="shared" si="737"/>
        <v/>
      </c>
      <c r="AP304" s="41" t="str">
        <f t="shared" si="737"/>
        <v/>
      </c>
      <c r="AQ304" s="41" t="str">
        <f t="shared" si="737"/>
        <v/>
      </c>
      <c r="AR304" s="112" t="str">
        <f t="shared" si="737"/>
        <v/>
      </c>
      <c r="AS304" s="123" t="str">
        <f t="shared" si="779"/>
        <v/>
      </c>
      <c r="AT304" s="41" t="str">
        <f t="shared" si="738"/>
        <v/>
      </c>
      <c r="AU304" s="41">
        <f t="shared" si="738"/>
        <v>453.26362677691526</v>
      </c>
      <c r="AV304" s="41" t="str">
        <f t="shared" si="738"/>
        <v/>
      </c>
      <c r="AW304" s="41" t="str">
        <f t="shared" si="738"/>
        <v/>
      </c>
      <c r="AX304" s="41" t="str">
        <f t="shared" si="738"/>
        <v/>
      </c>
      <c r="AY304" s="41">
        <f t="shared" si="738"/>
        <v>-8.6165885747854709</v>
      </c>
      <c r="AZ304" s="41" t="str">
        <f t="shared" si="738"/>
        <v/>
      </c>
      <c r="BA304" s="53"/>
      <c r="BB304" s="147" cm="1">
        <f t="array" ref="BB304:BE304">IFERROR(_xlfn._xlws.SORT(_xlfn.UNIQUE(_xlfn._xlws.FILTER($AC304:$AZ304,ISNUMBER($AC304:$AZ304)),TRUE),,,TRUE),"")</f>
        <v>-654.53499200498038</v>
      </c>
      <c r="BC304" s="51">
        <v>-8.6165885747854709</v>
      </c>
      <c r="BD304" s="51">
        <v>453.26362677691526</v>
      </c>
      <c r="BE304" s="51">
        <v>684.20373445276539</v>
      </c>
      <c r="BF304" s="51"/>
      <c r="BG304" s="51"/>
      <c r="BH304" s="51"/>
      <c r="BI304" s="51"/>
      <c r="BJ304" s="51">
        <f t="shared" si="780"/>
        <v>314.92436919944601</v>
      </c>
      <c r="BK304" s="51">
        <f t="shared" si="739"/>
        <v>314.92436919944601</v>
      </c>
      <c r="BL304" s="51">
        <f t="shared" si="739"/>
        <v>314.92436919944601</v>
      </c>
      <c r="BM304" s="51">
        <f t="shared" si="739"/>
        <v>314.92436919944601</v>
      </c>
      <c r="BN304" s="51" t="str">
        <f t="shared" si="739"/>
        <v/>
      </c>
      <c r="BO304" s="51" t="str">
        <f t="shared" si="739"/>
        <v/>
      </c>
      <c r="BP304" s="51" t="str">
        <f t="shared" si="739"/>
        <v/>
      </c>
      <c r="BQ304" s="148" t="str">
        <f t="shared" si="739"/>
        <v/>
      </c>
      <c r="BR304" s="170">
        <f t="shared" si="753"/>
        <v>4</v>
      </c>
      <c r="BS304" s="172">
        <f t="shared" si="754"/>
        <v>645.91840343019487</v>
      </c>
      <c r="BT304" s="172" t="str">
        <f t="shared" si="740"/>
        <v>hole</v>
      </c>
      <c r="BU304" s="172">
        <f t="shared" si="740"/>
        <v>230.94010767585013</v>
      </c>
      <c r="BV304" s="172">
        <f t="shared" si="740"/>
        <v>0</v>
      </c>
      <c r="BW304" s="172">
        <f t="shared" si="740"/>
        <v>0</v>
      </c>
      <c r="BX304" s="172">
        <f t="shared" si="740"/>
        <v>0</v>
      </c>
      <c r="BY304" s="173">
        <f t="shared" si="740"/>
        <v>0</v>
      </c>
      <c r="BZ304" s="123" cm="1">
        <f t="array" ref="BZ304">IF(ISEVEN(BR304),SUM(BS304:BY304),SUM(ABS(BS304:BY304)))</f>
        <v>876.85851110604494</v>
      </c>
      <c r="CA304" s="112">
        <f t="shared" si="755"/>
        <v>15872.491500090047</v>
      </c>
      <c r="CB304" s="126">
        <f t="shared" si="756"/>
        <v>-331.57579028988295</v>
      </c>
      <c r="CC304" s="41">
        <f t="shared" si="741"/>
        <v>0</v>
      </c>
      <c r="CD304" s="41">
        <f t="shared" si="741"/>
        <v>568.7336806148403</v>
      </c>
      <c r="CE304" s="41">
        <f t="shared" si="741"/>
        <v>0</v>
      </c>
      <c r="CF304" s="41">
        <f t="shared" si="741"/>
        <v>0</v>
      </c>
      <c r="CG304" s="41">
        <f t="shared" si="741"/>
        <v>0</v>
      </c>
      <c r="CH304" s="112">
        <f t="shared" si="741"/>
        <v>0</v>
      </c>
      <c r="CI304" s="196">
        <f t="shared" si="757"/>
        <v>-94.459353009639202</v>
      </c>
      <c r="CJ304" s="2">
        <f t="shared" si="758"/>
        <v>314.92436919944601</v>
      </c>
      <c r="CK304" s="200">
        <f t="shared" ref="CK304" si="949">(CI304-xc)*COS(RADIANS(p)) + (CJ304-yc)*SIN(RADIANS(p))</f>
        <v>75.657985268333348</v>
      </c>
      <c r="CL304" s="201">
        <f t="shared" ref="CL304:CL335" si="950">-(CI304-xc)*SIN(RADIANS(p)) +(CJ304-yc)*COS(RADIANS(p))</f>
        <v>319.96218050232949</v>
      </c>
      <c r="CN304" s="126">
        <f t="shared" ref="CN304:CN335" si="951">+C304-yc</f>
        <v>314.92436919944601</v>
      </c>
      <c r="CO304" s="50">
        <f t="shared" si="762"/>
        <v>3.3544157147762858E-3</v>
      </c>
      <c r="CP304" s="40">
        <f t="shared" si="763"/>
        <v>25.5</v>
      </c>
      <c r="CQ304" s="41">
        <f t="shared" si="764"/>
        <v>404748.53325229621</v>
      </c>
      <c r="CR304" s="41">
        <f t="shared" ref="CR304:CR352" si="952">+CQ304*COS(RADIANS(p))</f>
        <v>350522.51194097917</v>
      </c>
      <c r="CS304" s="41">
        <f t="shared" ref="CS304:CS352" si="953">+CQ304*SIN(RADIANS(p))</f>
        <v>202374.26662614808</v>
      </c>
      <c r="CT304" s="41">
        <f t="shared" si="767"/>
        <v>112153947.23578952</v>
      </c>
      <c r="CU304" s="112">
        <f t="shared" si="768"/>
        <v>15311229.283090876</v>
      </c>
    </row>
    <row r="305" spans="2:99" x14ac:dyDescent="0.25">
      <c r="B305" s="129">
        <v>28</v>
      </c>
      <c r="C305" s="114">
        <f>+$D$77-(B305-0.5)*$G$270</f>
        <v>296.82282681940012</v>
      </c>
      <c r="D305" s="41">
        <f t="shared" si="774"/>
        <v>-685.88778310258124</v>
      </c>
      <c r="E305" s="41">
        <f t="shared" si="733"/>
        <v>2034.1005581679869</v>
      </c>
      <c r="F305" s="41">
        <f t="shared" si="733"/>
        <v>694.65466481863223</v>
      </c>
      <c r="G305" s="41">
        <f t="shared" si="733"/>
        <v>921.39186544559027</v>
      </c>
      <c r="H305" s="41">
        <f t="shared" si="733"/>
        <v>1714.1122168974193</v>
      </c>
      <c r="I305" s="41">
        <f t="shared" si="733"/>
        <v>-4249.6162992404224</v>
      </c>
      <c r="J305" s="41">
        <f t="shared" si="733"/>
        <v>-1037.3961427502447</v>
      </c>
      <c r="K305" s="121">
        <f t="shared" si="733"/>
        <v>-762.32499196282777</v>
      </c>
      <c r="L305" s="126">
        <f t="shared" si="775"/>
        <v>-285.88778310258101</v>
      </c>
      <c r="M305" s="41">
        <f t="shared" si="734"/>
        <v>-697.95024940088695</v>
      </c>
      <c r="N305" s="41">
        <f t="shared" si="734"/>
        <v>-344.57581972269406</v>
      </c>
      <c r="O305" s="41">
        <f t="shared" si="734"/>
        <v>189.3410578767128</v>
      </c>
      <c r="P305" s="41">
        <f t="shared" si="734"/>
        <v>1314.1122168974189</v>
      </c>
      <c r="Q305" s="41">
        <f t="shared" si="734"/>
        <v>-3430.0010569697615</v>
      </c>
      <c r="R305" s="41">
        <f t="shared" si="734"/>
        <v>-806.45603507439478</v>
      </c>
      <c r="S305" s="112">
        <f t="shared" si="734"/>
        <v>-542.70974969216445</v>
      </c>
      <c r="T305" s="123">
        <f t="shared" si="776"/>
        <v>-285.88778310258101</v>
      </c>
      <c r="U305" s="41">
        <f t="shared" si="735"/>
        <v>1214.4853158973253</v>
      </c>
      <c r="V305" s="41">
        <f t="shared" si="735"/>
        <v>463.71455714278216</v>
      </c>
      <c r="W305" s="41">
        <f t="shared" si="735"/>
        <v>701.77662317492707</v>
      </c>
      <c r="X305" s="41">
        <f t="shared" si="735"/>
        <v>1314.1122168974196</v>
      </c>
      <c r="Y305" s="41">
        <f t="shared" si="735"/>
        <v>-1517.5654916715489</v>
      </c>
      <c r="Z305" s="41">
        <f t="shared" si="735"/>
        <v>1.8343417910814288</v>
      </c>
      <c r="AA305" s="41">
        <f t="shared" si="735"/>
        <v>-30.274184393950303</v>
      </c>
      <c r="AB305" s="53"/>
      <c r="AC305" s="126">
        <f t="shared" si="777"/>
        <v>-685.88778310258124</v>
      </c>
      <c r="AD305" s="41" t="str">
        <f t="shared" si="736"/>
        <v/>
      </c>
      <c r="AE305" s="41">
        <f t="shared" si="736"/>
        <v>694.65466481863223</v>
      </c>
      <c r="AF305" s="41" t="str">
        <f t="shared" si="736"/>
        <v/>
      </c>
      <c r="AG305" s="41" t="str">
        <f t="shared" si="736"/>
        <v/>
      </c>
      <c r="AH305" s="41" t="str">
        <f t="shared" si="736"/>
        <v/>
      </c>
      <c r="AI305" s="41" t="str">
        <f t="shared" si="736"/>
        <v/>
      </c>
      <c r="AJ305" s="112" t="str">
        <f t="shared" si="736"/>
        <v/>
      </c>
      <c r="AK305" s="126" t="str">
        <f t="shared" si="778"/>
        <v/>
      </c>
      <c r="AL305" s="41" t="str">
        <f t="shared" si="737"/>
        <v/>
      </c>
      <c r="AM305" s="41" t="str">
        <f t="shared" si="737"/>
        <v/>
      </c>
      <c r="AN305" s="41" t="str">
        <f t="shared" si="737"/>
        <v/>
      </c>
      <c r="AO305" s="41" t="str">
        <f t="shared" si="737"/>
        <v/>
      </c>
      <c r="AP305" s="41" t="str">
        <f t="shared" si="737"/>
        <v/>
      </c>
      <c r="AQ305" s="41" t="str">
        <f t="shared" si="737"/>
        <v/>
      </c>
      <c r="AR305" s="112" t="str">
        <f t="shared" si="737"/>
        <v/>
      </c>
      <c r="AS305" s="123" t="str">
        <f t="shared" si="779"/>
        <v/>
      </c>
      <c r="AT305" s="41" t="str">
        <f t="shared" si="738"/>
        <v/>
      </c>
      <c r="AU305" s="41">
        <f t="shared" si="738"/>
        <v>463.71455714278216</v>
      </c>
      <c r="AV305" s="41" t="str">
        <f t="shared" si="738"/>
        <v/>
      </c>
      <c r="AW305" s="41" t="str">
        <f t="shared" si="738"/>
        <v/>
      </c>
      <c r="AX305" s="41" t="str">
        <f t="shared" si="738"/>
        <v/>
      </c>
      <c r="AY305" s="41">
        <f t="shared" si="738"/>
        <v>1.8343417910814288</v>
      </c>
      <c r="AZ305" s="41" t="str">
        <f t="shared" si="738"/>
        <v/>
      </c>
      <c r="BA305" s="53"/>
      <c r="BB305" s="147" cm="1">
        <f t="array" ref="BB305:BE305">IFERROR(_xlfn._xlws.SORT(_xlfn.UNIQUE(_xlfn._xlws.FILTER($AC305:$AZ305,ISNUMBER($AC305:$AZ305)),TRUE),,,TRUE),"")</f>
        <v>-685.88778310258124</v>
      </c>
      <c r="BC305" s="51">
        <v>1.8343417910814288</v>
      </c>
      <c r="BD305" s="51">
        <v>463.71455714278216</v>
      </c>
      <c r="BE305" s="51">
        <v>694.65466481863223</v>
      </c>
      <c r="BF305" s="51"/>
      <c r="BG305" s="51"/>
      <c r="BH305" s="51"/>
      <c r="BI305" s="51"/>
      <c r="BJ305" s="51">
        <f t="shared" si="780"/>
        <v>296.82282681940012</v>
      </c>
      <c r="BK305" s="51">
        <f t="shared" si="739"/>
        <v>296.82282681940012</v>
      </c>
      <c r="BL305" s="51">
        <f t="shared" si="739"/>
        <v>296.82282681940012</v>
      </c>
      <c r="BM305" s="51">
        <f t="shared" si="739"/>
        <v>296.82282681940012</v>
      </c>
      <c r="BN305" s="51" t="str">
        <f t="shared" si="739"/>
        <v/>
      </c>
      <c r="BO305" s="51" t="str">
        <f t="shared" si="739"/>
        <v/>
      </c>
      <c r="BP305" s="51" t="str">
        <f t="shared" si="739"/>
        <v/>
      </c>
      <c r="BQ305" s="148" t="str">
        <f t="shared" si="739"/>
        <v/>
      </c>
      <c r="BR305" s="170">
        <f t="shared" si="753"/>
        <v>4</v>
      </c>
      <c r="BS305" s="172">
        <f t="shared" si="754"/>
        <v>687.72212489366268</v>
      </c>
      <c r="BT305" s="172" t="str">
        <f t="shared" si="740"/>
        <v>hole</v>
      </c>
      <c r="BU305" s="172">
        <f t="shared" si="740"/>
        <v>230.94010767585007</v>
      </c>
      <c r="BV305" s="172">
        <f t="shared" si="740"/>
        <v>0</v>
      </c>
      <c r="BW305" s="172">
        <f t="shared" si="740"/>
        <v>0</v>
      </c>
      <c r="BX305" s="172">
        <f t="shared" si="740"/>
        <v>0</v>
      </c>
      <c r="BY305" s="173">
        <f t="shared" si="740"/>
        <v>0</v>
      </c>
      <c r="BZ305" s="123" cm="1">
        <f t="array" ref="BZ305">IF(ISEVEN(BR305),SUM(BS305:BY305),SUM(ABS(BS305:BY305)))</f>
        <v>918.66223256951275</v>
      </c>
      <c r="CA305" s="112">
        <f t="shared" si="755"/>
        <v>16629.203335804646</v>
      </c>
      <c r="CB305" s="126">
        <f t="shared" si="756"/>
        <v>-342.0267206557499</v>
      </c>
      <c r="CC305" s="41">
        <f t="shared" si="741"/>
        <v>0</v>
      </c>
      <c r="CD305" s="41">
        <f t="shared" si="741"/>
        <v>579.18461098070725</v>
      </c>
      <c r="CE305" s="41">
        <f t="shared" si="741"/>
        <v>0</v>
      </c>
      <c r="CF305" s="41">
        <f t="shared" si="741"/>
        <v>0</v>
      </c>
      <c r="CG305" s="41">
        <f t="shared" si="741"/>
        <v>0</v>
      </c>
      <c r="CH305" s="112">
        <f t="shared" si="741"/>
        <v>0</v>
      </c>
      <c r="CI305" s="196">
        <f t="shared" si="757"/>
        <v>-110.44580159991092</v>
      </c>
      <c r="CJ305" s="2">
        <f t="shared" si="758"/>
        <v>296.82282681940012</v>
      </c>
      <c r="CK305" s="200">
        <f t="shared" ref="CK305" si="954">(CI305-xc)*COS(RADIANS(p)) + (CJ305-yc)*SIN(RADIANS(p))</f>
        <v>52.762543482841167</v>
      </c>
      <c r="CL305" s="201">
        <f t="shared" ref="CL305:CL336" si="955">-(CI305-xc)*SIN(RADIANS(p)) +(CJ305-yc)*COS(RADIANS(p))</f>
        <v>312.27900924866492</v>
      </c>
      <c r="CN305" s="126">
        <f t="shared" ref="CN305:CN336" si="956">+C305-yc</f>
        <v>296.82282681940012</v>
      </c>
      <c r="CO305" s="50">
        <f t="shared" si="762"/>
        <v>3.2884157147762862E-3</v>
      </c>
      <c r="CP305" s="40">
        <f t="shared" si="763"/>
        <v>25.5</v>
      </c>
      <c r="CQ305" s="41">
        <f t="shared" si="764"/>
        <v>424044.68506301846</v>
      </c>
      <c r="CR305" s="41">
        <f t="shared" ref="CR305:CR353" si="957">+CQ305*COS(RADIANS(p))</f>
        <v>367233.46960434574</v>
      </c>
      <c r="CS305" s="41">
        <f t="shared" ref="CS305:CS353" si="958">+CQ305*SIN(RADIANS(p))</f>
        <v>212022.3425315092</v>
      </c>
      <c r="CT305" s="41">
        <f t="shared" si="767"/>
        <v>114679304.05099478</v>
      </c>
      <c r="CU305" s="112">
        <f t="shared" si="768"/>
        <v>11186838.067152599</v>
      </c>
    </row>
    <row r="306" spans="2:99" x14ac:dyDescent="0.25">
      <c r="B306" s="129">
        <v>29</v>
      </c>
      <c r="C306" s="114">
        <f>+$D$77-(B306-0.5)*$G$270</f>
        <v>278.72128443935412</v>
      </c>
      <c r="D306" s="41">
        <f t="shared" si="774"/>
        <v>-717.2405742001821</v>
      </c>
      <c r="E306" s="41">
        <f t="shared" si="733"/>
        <v>2101.65643402568</v>
      </c>
      <c r="F306" s="41">
        <f t="shared" si="733"/>
        <v>705.10559518449918</v>
      </c>
      <c r="G306" s="41">
        <f t="shared" si="733"/>
        <v>916.54157178309913</v>
      </c>
      <c r="H306" s="41">
        <f t="shared" si="733"/>
        <v>1682.7594257998182</v>
      </c>
      <c r="I306" s="41">
        <f t="shared" si="733"/>
        <v>-4182.0604233827289</v>
      </c>
      <c r="J306" s="41">
        <f t="shared" si="733"/>
        <v>-1026.945212384378</v>
      </c>
      <c r="K306" s="121">
        <f t="shared" si="733"/>
        <v>-767.17528562531879</v>
      </c>
      <c r="L306" s="126">
        <f t="shared" si="775"/>
        <v>-317.24057420018198</v>
      </c>
      <c r="M306" s="41">
        <f t="shared" si="734"/>
        <v>-630.39437354319398</v>
      </c>
      <c r="N306" s="41">
        <f t="shared" si="734"/>
        <v>-334.12488935682711</v>
      </c>
      <c r="O306" s="41">
        <f t="shared" si="734"/>
        <v>184.49076421422174</v>
      </c>
      <c r="P306" s="41">
        <f t="shared" si="734"/>
        <v>1282.759425799818</v>
      </c>
      <c r="Q306" s="41">
        <f t="shared" si="734"/>
        <v>-3362.4451811120684</v>
      </c>
      <c r="R306" s="41">
        <f t="shared" si="734"/>
        <v>-796.00510470852771</v>
      </c>
      <c r="S306" s="112">
        <f t="shared" si="734"/>
        <v>-547.56004335465548</v>
      </c>
      <c r="T306" s="123">
        <f t="shared" si="776"/>
        <v>-317.24057420018192</v>
      </c>
      <c r="U306" s="41">
        <f t="shared" si="735"/>
        <v>1282.0411917550184</v>
      </c>
      <c r="V306" s="41">
        <f t="shared" si="735"/>
        <v>474.16548750864911</v>
      </c>
      <c r="W306" s="41">
        <f t="shared" si="735"/>
        <v>696.92632951243604</v>
      </c>
      <c r="X306" s="41">
        <f t="shared" si="735"/>
        <v>1282.7594257998185</v>
      </c>
      <c r="Y306" s="41">
        <f t="shared" si="735"/>
        <v>-1450.0096158138558</v>
      </c>
      <c r="Z306" s="41">
        <f t="shared" si="735"/>
        <v>12.285272156948412</v>
      </c>
      <c r="AA306" s="41">
        <f t="shared" si="735"/>
        <v>-35.124478056441376</v>
      </c>
      <c r="AB306" s="53"/>
      <c r="AC306" s="126">
        <f t="shared" si="777"/>
        <v>-717.2405742001821</v>
      </c>
      <c r="AD306" s="41" t="str">
        <f t="shared" si="736"/>
        <v/>
      </c>
      <c r="AE306" s="41">
        <f t="shared" si="736"/>
        <v>705.10559518449918</v>
      </c>
      <c r="AF306" s="41" t="str">
        <f t="shared" si="736"/>
        <v/>
      </c>
      <c r="AG306" s="41" t="str">
        <f t="shared" si="736"/>
        <v/>
      </c>
      <c r="AH306" s="41" t="str">
        <f t="shared" si="736"/>
        <v/>
      </c>
      <c r="AI306" s="41" t="str">
        <f t="shared" si="736"/>
        <v/>
      </c>
      <c r="AJ306" s="112" t="str">
        <f t="shared" si="736"/>
        <v/>
      </c>
      <c r="AK306" s="126" t="str">
        <f t="shared" si="778"/>
        <v/>
      </c>
      <c r="AL306" s="41" t="str">
        <f t="shared" si="737"/>
        <v/>
      </c>
      <c r="AM306" s="41" t="str">
        <f t="shared" si="737"/>
        <v/>
      </c>
      <c r="AN306" s="41" t="str">
        <f t="shared" si="737"/>
        <v/>
      </c>
      <c r="AO306" s="41" t="str">
        <f t="shared" si="737"/>
        <v/>
      </c>
      <c r="AP306" s="41" t="str">
        <f t="shared" si="737"/>
        <v/>
      </c>
      <c r="AQ306" s="41" t="str">
        <f t="shared" si="737"/>
        <v/>
      </c>
      <c r="AR306" s="112" t="str">
        <f t="shared" si="737"/>
        <v/>
      </c>
      <c r="AS306" s="123" t="str">
        <f t="shared" si="779"/>
        <v/>
      </c>
      <c r="AT306" s="41" t="str">
        <f t="shared" si="738"/>
        <v/>
      </c>
      <c r="AU306" s="41">
        <f t="shared" si="738"/>
        <v>474.16548750864911</v>
      </c>
      <c r="AV306" s="41" t="str">
        <f t="shared" si="738"/>
        <v/>
      </c>
      <c r="AW306" s="41" t="str">
        <f t="shared" si="738"/>
        <v/>
      </c>
      <c r="AX306" s="41" t="str">
        <f t="shared" si="738"/>
        <v/>
      </c>
      <c r="AY306" s="41">
        <f t="shared" si="738"/>
        <v>12.285272156948412</v>
      </c>
      <c r="AZ306" s="41" t="str">
        <f t="shared" si="738"/>
        <v/>
      </c>
      <c r="BA306" s="53"/>
      <c r="BB306" s="147" cm="1">
        <f t="array" ref="BB306:BE306">IFERROR(_xlfn._xlws.SORT(_xlfn.UNIQUE(_xlfn._xlws.FILTER($AC306:$AZ306,ISNUMBER($AC306:$AZ306)),TRUE),,,TRUE),"")</f>
        <v>-717.2405742001821</v>
      </c>
      <c r="BC306" s="51">
        <v>12.285272156948412</v>
      </c>
      <c r="BD306" s="51">
        <v>474.16548750864911</v>
      </c>
      <c r="BE306" s="51">
        <v>705.10559518449918</v>
      </c>
      <c r="BF306" s="51"/>
      <c r="BG306" s="51"/>
      <c r="BH306" s="51"/>
      <c r="BI306" s="51"/>
      <c r="BJ306" s="51">
        <f t="shared" si="780"/>
        <v>278.72128443935412</v>
      </c>
      <c r="BK306" s="51">
        <f t="shared" si="739"/>
        <v>278.72128443935412</v>
      </c>
      <c r="BL306" s="51">
        <f t="shared" si="739"/>
        <v>278.72128443935412</v>
      </c>
      <c r="BM306" s="51">
        <f t="shared" si="739"/>
        <v>278.72128443935412</v>
      </c>
      <c r="BN306" s="51" t="str">
        <f t="shared" si="739"/>
        <v/>
      </c>
      <c r="BO306" s="51" t="str">
        <f t="shared" si="739"/>
        <v/>
      </c>
      <c r="BP306" s="51" t="str">
        <f t="shared" si="739"/>
        <v/>
      </c>
      <c r="BQ306" s="148" t="str">
        <f t="shared" si="739"/>
        <v/>
      </c>
      <c r="BR306" s="170">
        <f t="shared" si="753"/>
        <v>4</v>
      </c>
      <c r="BS306" s="172">
        <f t="shared" si="754"/>
        <v>729.52584635713049</v>
      </c>
      <c r="BT306" s="172" t="str">
        <f t="shared" si="740"/>
        <v>hole</v>
      </c>
      <c r="BU306" s="172">
        <f t="shared" si="740"/>
        <v>230.94010767585007</v>
      </c>
      <c r="BV306" s="172">
        <f t="shared" si="740"/>
        <v>0</v>
      </c>
      <c r="BW306" s="172">
        <f t="shared" si="740"/>
        <v>0</v>
      </c>
      <c r="BX306" s="172">
        <f t="shared" si="740"/>
        <v>0</v>
      </c>
      <c r="BY306" s="173">
        <f t="shared" si="740"/>
        <v>0</v>
      </c>
      <c r="BZ306" s="123" cm="1">
        <f t="array" ref="BZ306">IF(ISEVEN(BR306),SUM(BS306:BY306),SUM(ABS(BS306:BY306)))</f>
        <v>960.46595403298056</v>
      </c>
      <c r="CA306" s="112">
        <f t="shared" si="755"/>
        <v>17385.915171519246</v>
      </c>
      <c r="CB306" s="126">
        <f t="shared" si="756"/>
        <v>-352.47765102161685</v>
      </c>
      <c r="CC306" s="41">
        <f t="shared" si="741"/>
        <v>0</v>
      </c>
      <c r="CD306" s="41">
        <f t="shared" si="741"/>
        <v>589.6355413465742</v>
      </c>
      <c r="CE306" s="41">
        <f t="shared" si="741"/>
        <v>0</v>
      </c>
      <c r="CF306" s="41">
        <f t="shared" si="741"/>
        <v>0</v>
      </c>
      <c r="CG306" s="41">
        <f t="shared" si="741"/>
        <v>0</v>
      </c>
      <c r="CH306" s="112">
        <f t="shared" si="741"/>
        <v>0</v>
      </c>
      <c r="CI306" s="196">
        <f t="shared" si="757"/>
        <v>-125.95038977433489</v>
      </c>
      <c r="CJ306" s="2">
        <f t="shared" si="758"/>
        <v>278.72128443935412</v>
      </c>
      <c r="CK306" s="200">
        <f t="shared" ref="CK306" si="959">(CI306-xc)*COS(RADIANS(p)) + (CJ306-yc)*SIN(RADIANS(p))</f>
        <v>30.284405058551215</v>
      </c>
      <c r="CL306" s="201">
        <f t="shared" ref="CL306:CL337" si="960">-(CI306-xc)*SIN(RADIANS(p)) +(CJ306-yc)*COS(RADIANS(p))</f>
        <v>304.35490778707646</v>
      </c>
      <c r="CN306" s="126">
        <f t="shared" ref="CN306:CN337" si="961">+C306-yc</f>
        <v>278.72128443935412</v>
      </c>
      <c r="CO306" s="50">
        <f t="shared" si="762"/>
        <v>3.2224157147762861E-3</v>
      </c>
      <c r="CP306" s="40">
        <f t="shared" si="763"/>
        <v>25.5</v>
      </c>
      <c r="CQ306" s="41">
        <f t="shared" si="764"/>
        <v>443340.83687374077</v>
      </c>
      <c r="CR306" s="41">
        <f t="shared" ref="CR306:CR354" si="962">+CQ306*COS(RADIANS(p))</f>
        <v>383944.42726771231</v>
      </c>
      <c r="CS306" s="41">
        <f t="shared" ref="CS306:CS354" si="963">+CQ306*SIN(RADIANS(p))</f>
        <v>221670.41843687036</v>
      </c>
      <c r="CT306" s="41">
        <f t="shared" si="767"/>
        <v>116855370.75642647</v>
      </c>
      <c r="CU306" s="112">
        <f t="shared" si="768"/>
        <v>6713156.7414407209</v>
      </c>
    </row>
    <row r="307" spans="2:99" x14ac:dyDescent="0.25">
      <c r="B307" s="129">
        <v>30</v>
      </c>
      <c r="C307" s="114">
        <f>+$D$77-(B307-0.5)*$G$270</f>
        <v>260.61974205930824</v>
      </c>
      <c r="D307" s="41">
        <f t="shared" si="774"/>
        <v>-748.59336529778284</v>
      </c>
      <c r="E307" s="41">
        <f t="shared" si="733"/>
        <v>2169.2123098833727</v>
      </c>
      <c r="F307" s="41">
        <f t="shared" si="733"/>
        <v>715.55652555036613</v>
      </c>
      <c r="G307" s="41">
        <f t="shared" si="733"/>
        <v>911.6912781206081</v>
      </c>
      <c r="H307" s="41">
        <f t="shared" si="733"/>
        <v>1651.4066347022176</v>
      </c>
      <c r="I307" s="41">
        <f t="shared" si="733"/>
        <v>-4114.5045475250372</v>
      </c>
      <c r="J307" s="41">
        <f t="shared" si="733"/>
        <v>-1016.4942820185111</v>
      </c>
      <c r="K307" s="121">
        <f t="shared" si="733"/>
        <v>-772.02557928780982</v>
      </c>
      <c r="L307" s="126">
        <f t="shared" si="775"/>
        <v>-348.59336529778267</v>
      </c>
      <c r="M307" s="41">
        <f t="shared" si="734"/>
        <v>-562.83849768550169</v>
      </c>
      <c r="N307" s="41">
        <f t="shared" si="734"/>
        <v>-323.67395899096022</v>
      </c>
      <c r="O307" s="41">
        <f t="shared" si="734"/>
        <v>179.64047055173071</v>
      </c>
      <c r="P307" s="41">
        <f t="shared" si="734"/>
        <v>1251.4066347022174</v>
      </c>
      <c r="Q307" s="41">
        <f t="shared" si="734"/>
        <v>-3294.8893052543763</v>
      </c>
      <c r="R307" s="41">
        <f t="shared" si="734"/>
        <v>-785.55417434266087</v>
      </c>
      <c r="S307" s="112">
        <f t="shared" si="734"/>
        <v>-552.4103370171465</v>
      </c>
      <c r="T307" s="123">
        <f t="shared" si="776"/>
        <v>-348.59336529778267</v>
      </c>
      <c r="U307" s="41">
        <f t="shared" si="735"/>
        <v>1349.5970676127108</v>
      </c>
      <c r="V307" s="41">
        <f t="shared" si="735"/>
        <v>484.616417874516</v>
      </c>
      <c r="W307" s="41">
        <f t="shared" si="735"/>
        <v>692.07603584994501</v>
      </c>
      <c r="X307" s="41">
        <f t="shared" si="735"/>
        <v>1251.4066347022178</v>
      </c>
      <c r="Y307" s="41">
        <f t="shared" si="735"/>
        <v>-1382.4537399561636</v>
      </c>
      <c r="Z307" s="41">
        <f t="shared" si="735"/>
        <v>22.736202522815312</v>
      </c>
      <c r="AA307" s="41">
        <f t="shared" si="735"/>
        <v>-39.974771718932416</v>
      </c>
      <c r="AB307" s="53"/>
      <c r="AC307" s="126">
        <f t="shared" si="777"/>
        <v>-748.59336529778284</v>
      </c>
      <c r="AD307" s="41" t="str">
        <f t="shared" si="736"/>
        <v/>
      </c>
      <c r="AE307" s="41">
        <f t="shared" si="736"/>
        <v>715.55652555036613</v>
      </c>
      <c r="AF307" s="41" t="str">
        <f t="shared" si="736"/>
        <v/>
      </c>
      <c r="AG307" s="41" t="str">
        <f t="shared" si="736"/>
        <v/>
      </c>
      <c r="AH307" s="41" t="str">
        <f t="shared" si="736"/>
        <v/>
      </c>
      <c r="AI307" s="41" t="str">
        <f t="shared" si="736"/>
        <v/>
      </c>
      <c r="AJ307" s="112" t="str">
        <f t="shared" si="736"/>
        <v/>
      </c>
      <c r="AK307" s="126" t="str">
        <f t="shared" si="778"/>
        <v/>
      </c>
      <c r="AL307" s="41" t="str">
        <f t="shared" si="737"/>
        <v/>
      </c>
      <c r="AM307" s="41" t="str">
        <f t="shared" si="737"/>
        <v/>
      </c>
      <c r="AN307" s="41" t="str">
        <f t="shared" si="737"/>
        <v/>
      </c>
      <c r="AO307" s="41" t="str">
        <f t="shared" si="737"/>
        <v/>
      </c>
      <c r="AP307" s="41" t="str">
        <f t="shared" si="737"/>
        <v/>
      </c>
      <c r="AQ307" s="41" t="str">
        <f t="shared" si="737"/>
        <v/>
      </c>
      <c r="AR307" s="112" t="str">
        <f t="shared" si="737"/>
        <v/>
      </c>
      <c r="AS307" s="123" t="str">
        <f t="shared" si="779"/>
        <v/>
      </c>
      <c r="AT307" s="41" t="str">
        <f t="shared" si="738"/>
        <v/>
      </c>
      <c r="AU307" s="41">
        <f t="shared" si="738"/>
        <v>484.616417874516</v>
      </c>
      <c r="AV307" s="41" t="str">
        <f t="shared" si="738"/>
        <v/>
      </c>
      <c r="AW307" s="41" t="str">
        <f t="shared" si="738"/>
        <v/>
      </c>
      <c r="AX307" s="41" t="str">
        <f t="shared" si="738"/>
        <v/>
      </c>
      <c r="AY307" s="41">
        <f t="shared" si="738"/>
        <v>22.736202522815312</v>
      </c>
      <c r="AZ307" s="41" t="str">
        <f t="shared" si="738"/>
        <v/>
      </c>
      <c r="BA307" s="53"/>
      <c r="BB307" s="147" cm="1">
        <f t="array" ref="BB307:BE307">IFERROR(_xlfn._xlws.SORT(_xlfn.UNIQUE(_xlfn._xlws.FILTER($AC307:$AZ307,ISNUMBER($AC307:$AZ307)),TRUE),,,TRUE),"")</f>
        <v>-748.59336529778284</v>
      </c>
      <c r="BC307" s="51">
        <v>22.736202522815312</v>
      </c>
      <c r="BD307" s="51">
        <v>484.616417874516</v>
      </c>
      <c r="BE307" s="51">
        <v>715.55652555036613</v>
      </c>
      <c r="BF307" s="51"/>
      <c r="BG307" s="51"/>
      <c r="BH307" s="51"/>
      <c r="BI307" s="51"/>
      <c r="BJ307" s="51">
        <f t="shared" si="780"/>
        <v>260.61974205930824</v>
      </c>
      <c r="BK307" s="51">
        <f t="shared" si="739"/>
        <v>260.61974205930824</v>
      </c>
      <c r="BL307" s="51">
        <f t="shared" si="739"/>
        <v>260.61974205930824</v>
      </c>
      <c r="BM307" s="51">
        <f t="shared" si="739"/>
        <v>260.61974205930824</v>
      </c>
      <c r="BN307" s="51" t="str">
        <f t="shared" si="739"/>
        <v/>
      </c>
      <c r="BO307" s="51" t="str">
        <f t="shared" si="739"/>
        <v/>
      </c>
      <c r="BP307" s="51" t="str">
        <f t="shared" si="739"/>
        <v/>
      </c>
      <c r="BQ307" s="148" t="str">
        <f t="shared" si="739"/>
        <v/>
      </c>
      <c r="BR307" s="170">
        <f t="shared" si="753"/>
        <v>4</v>
      </c>
      <c r="BS307" s="172">
        <f t="shared" si="754"/>
        <v>771.32956782059819</v>
      </c>
      <c r="BT307" s="172" t="str">
        <f t="shared" si="740"/>
        <v>hole</v>
      </c>
      <c r="BU307" s="172">
        <f t="shared" si="740"/>
        <v>230.94010767585013</v>
      </c>
      <c r="BV307" s="172">
        <f t="shared" si="740"/>
        <v>0</v>
      </c>
      <c r="BW307" s="172">
        <f t="shared" si="740"/>
        <v>0</v>
      </c>
      <c r="BX307" s="172">
        <f t="shared" si="740"/>
        <v>0</v>
      </c>
      <c r="BY307" s="173">
        <f t="shared" si="740"/>
        <v>0</v>
      </c>
      <c r="BZ307" s="123" cm="1">
        <f t="array" ref="BZ307">IF(ISEVEN(BR307),SUM(BS307:BY307),SUM(ABS(BS307:BY307)))</f>
        <v>1002.2696754964484</v>
      </c>
      <c r="CA307" s="112">
        <f t="shared" si="755"/>
        <v>18142.627007233841</v>
      </c>
      <c r="CB307" s="126">
        <f t="shared" si="756"/>
        <v>-362.92858138748375</v>
      </c>
      <c r="CC307" s="41">
        <f t="shared" si="741"/>
        <v>0</v>
      </c>
      <c r="CD307" s="41">
        <f t="shared" si="741"/>
        <v>600.08647171244104</v>
      </c>
      <c r="CE307" s="41">
        <f t="shared" si="741"/>
        <v>0</v>
      </c>
      <c r="CF307" s="41">
        <f t="shared" si="741"/>
        <v>0</v>
      </c>
      <c r="CG307" s="41">
        <f t="shared" si="741"/>
        <v>0</v>
      </c>
      <c r="CH307" s="112">
        <f t="shared" si="741"/>
        <v>0</v>
      </c>
      <c r="CI307" s="196">
        <f t="shared" si="757"/>
        <v>-141.03341136131121</v>
      </c>
      <c r="CJ307" s="2">
        <f t="shared" si="758"/>
        <v>260.61974205930824</v>
      </c>
      <c r="CK307" s="200">
        <f t="shared" ref="CK307" si="964">(CI307-xc)*COS(RADIANS(p)) + (CJ307-yc)*SIN(RADIANS(p))</f>
        <v>8.1713540083777048</v>
      </c>
      <c r="CL307" s="201">
        <f t="shared" ref="CL307:CL338" si="965">-(CI307-xc)*SIN(RADIANS(p)) +(CJ307-yc)*COS(RADIANS(p))</f>
        <v>296.22002303176424</v>
      </c>
      <c r="CN307" s="126">
        <f t="shared" ref="CN307:CN338" si="966">+C307-yc</f>
        <v>260.61974205930824</v>
      </c>
      <c r="CO307" s="50">
        <f t="shared" si="762"/>
        <v>3.156415714776286E-3</v>
      </c>
      <c r="CP307" s="40">
        <f t="shared" si="763"/>
        <v>25.5</v>
      </c>
      <c r="CQ307" s="41">
        <f t="shared" si="764"/>
        <v>462636.98868446297</v>
      </c>
      <c r="CR307" s="41">
        <f t="shared" ref="CR307:CR355" si="967">+CQ307*COS(RADIANS(p))</f>
        <v>400655.38493107882</v>
      </c>
      <c r="CS307" s="41">
        <f t="shared" ref="CS307:CS355" si="968">+CQ307*SIN(RADIANS(p))</f>
        <v>231318.49434223145</v>
      </c>
      <c r="CT307" s="41">
        <f t="shared" si="767"/>
        <v>118682147.35208453</v>
      </c>
      <c r="CU307" s="112">
        <f t="shared" si="768"/>
        <v>1890185.3059552885</v>
      </c>
    </row>
    <row r="308" spans="2:99" x14ac:dyDescent="0.25">
      <c r="B308" s="129">
        <v>31</v>
      </c>
      <c r="C308" s="114">
        <f>+$D$77-(B308-0.5)*$G$270</f>
        <v>242.51819967926235</v>
      </c>
      <c r="D308" s="41">
        <f t="shared" si="774"/>
        <v>-779.94615639538358</v>
      </c>
      <c r="E308" s="41">
        <f t="shared" si="733"/>
        <v>2236.7681857410648</v>
      </c>
      <c r="F308" s="41">
        <f t="shared" si="733"/>
        <v>726.00745591623308</v>
      </c>
      <c r="G308" s="41">
        <f t="shared" si="733"/>
        <v>906.84098445811708</v>
      </c>
      <c r="H308" s="41">
        <f t="shared" si="733"/>
        <v>1620.0538436046168</v>
      </c>
      <c r="I308" s="41">
        <f t="shared" si="733"/>
        <v>-4046.9486716673446</v>
      </c>
      <c r="J308" s="41">
        <f t="shared" si="733"/>
        <v>-1006.0433516526441</v>
      </c>
      <c r="K308" s="121">
        <f t="shared" si="733"/>
        <v>-776.87587295030085</v>
      </c>
      <c r="L308" s="126">
        <f t="shared" si="775"/>
        <v>-379.94615639538347</v>
      </c>
      <c r="M308" s="41">
        <f t="shared" si="734"/>
        <v>-495.28262182780929</v>
      </c>
      <c r="N308" s="41">
        <f t="shared" si="734"/>
        <v>-313.22302862509332</v>
      </c>
      <c r="O308" s="41">
        <f t="shared" si="734"/>
        <v>174.79017688923969</v>
      </c>
      <c r="P308" s="41">
        <f t="shared" si="734"/>
        <v>1220.0538436046165</v>
      </c>
      <c r="Q308" s="41">
        <f t="shared" si="734"/>
        <v>-3227.3334293966836</v>
      </c>
      <c r="R308" s="41">
        <f t="shared" si="734"/>
        <v>-775.10324397679392</v>
      </c>
      <c r="S308" s="112">
        <f t="shared" si="734"/>
        <v>-557.26063067963753</v>
      </c>
      <c r="T308" s="123">
        <f t="shared" si="776"/>
        <v>-379.94615639538347</v>
      </c>
      <c r="U308" s="41">
        <f t="shared" si="735"/>
        <v>1417.1529434704032</v>
      </c>
      <c r="V308" s="41">
        <f t="shared" si="735"/>
        <v>495.0673482403829</v>
      </c>
      <c r="W308" s="41">
        <f t="shared" si="735"/>
        <v>687.22574218745399</v>
      </c>
      <c r="X308" s="41">
        <f t="shared" si="735"/>
        <v>1220.053843604617</v>
      </c>
      <c r="Y308" s="41">
        <f t="shared" si="735"/>
        <v>-1314.8978640984712</v>
      </c>
      <c r="Z308" s="41">
        <f t="shared" si="735"/>
        <v>33.187132888682214</v>
      </c>
      <c r="AA308" s="41">
        <f t="shared" si="735"/>
        <v>-44.82506538142345</v>
      </c>
      <c r="AB308" s="53"/>
      <c r="AC308" s="126" t="str">
        <f t="shared" si="777"/>
        <v/>
      </c>
      <c r="AD308" s="41" t="str">
        <f t="shared" si="736"/>
        <v/>
      </c>
      <c r="AE308" s="41">
        <f t="shared" si="736"/>
        <v>726.00745591623308</v>
      </c>
      <c r="AF308" s="41" t="str">
        <f t="shared" si="736"/>
        <v/>
      </c>
      <c r="AG308" s="41" t="str">
        <f t="shared" si="736"/>
        <v/>
      </c>
      <c r="AH308" s="41" t="str">
        <f t="shared" si="736"/>
        <v/>
      </c>
      <c r="AI308" s="41" t="str">
        <f t="shared" si="736"/>
        <v/>
      </c>
      <c r="AJ308" s="112">
        <f t="shared" si="736"/>
        <v>-776.87587295030085</v>
      </c>
      <c r="AK308" s="126" t="str">
        <f t="shared" si="778"/>
        <v/>
      </c>
      <c r="AL308" s="41" t="str">
        <f t="shared" si="737"/>
        <v/>
      </c>
      <c r="AM308" s="41" t="str">
        <f t="shared" si="737"/>
        <v/>
      </c>
      <c r="AN308" s="41" t="str">
        <f t="shared" si="737"/>
        <v/>
      </c>
      <c r="AO308" s="41" t="str">
        <f t="shared" si="737"/>
        <v/>
      </c>
      <c r="AP308" s="41" t="str">
        <f t="shared" si="737"/>
        <v/>
      </c>
      <c r="AQ308" s="41" t="str">
        <f t="shared" si="737"/>
        <v/>
      </c>
      <c r="AR308" s="112" t="str">
        <f t="shared" si="737"/>
        <v/>
      </c>
      <c r="AS308" s="123" t="str">
        <f t="shared" si="779"/>
        <v/>
      </c>
      <c r="AT308" s="41" t="str">
        <f t="shared" si="738"/>
        <v/>
      </c>
      <c r="AU308" s="41">
        <f t="shared" si="738"/>
        <v>495.0673482403829</v>
      </c>
      <c r="AV308" s="41" t="str">
        <f t="shared" si="738"/>
        <v/>
      </c>
      <c r="AW308" s="41" t="str">
        <f t="shared" si="738"/>
        <v/>
      </c>
      <c r="AX308" s="41" t="str">
        <f t="shared" si="738"/>
        <v/>
      </c>
      <c r="AY308" s="41">
        <f t="shared" si="738"/>
        <v>33.187132888682214</v>
      </c>
      <c r="AZ308" s="41" t="str">
        <f t="shared" si="738"/>
        <v/>
      </c>
      <c r="BA308" s="53"/>
      <c r="BB308" s="147" cm="1">
        <f t="array" ref="BB308:BE308">IFERROR(_xlfn._xlws.SORT(_xlfn.UNIQUE(_xlfn._xlws.FILTER($AC308:$AZ308,ISNUMBER($AC308:$AZ308)),TRUE),,,TRUE),"")</f>
        <v>-776.87587295030085</v>
      </c>
      <c r="BC308" s="51">
        <v>33.187132888682214</v>
      </c>
      <c r="BD308" s="51">
        <v>495.0673482403829</v>
      </c>
      <c r="BE308" s="51">
        <v>726.00745591623308</v>
      </c>
      <c r="BF308" s="51"/>
      <c r="BG308" s="51"/>
      <c r="BH308" s="51"/>
      <c r="BI308" s="51"/>
      <c r="BJ308" s="51">
        <f t="shared" si="780"/>
        <v>242.51819967926235</v>
      </c>
      <c r="BK308" s="51">
        <f t="shared" si="739"/>
        <v>242.51819967926235</v>
      </c>
      <c r="BL308" s="51">
        <f t="shared" si="739"/>
        <v>242.51819967926235</v>
      </c>
      <c r="BM308" s="51">
        <f t="shared" si="739"/>
        <v>242.51819967926235</v>
      </c>
      <c r="BN308" s="51" t="str">
        <f t="shared" si="739"/>
        <v/>
      </c>
      <c r="BO308" s="51" t="str">
        <f t="shared" si="739"/>
        <v/>
      </c>
      <c r="BP308" s="51" t="str">
        <f t="shared" si="739"/>
        <v/>
      </c>
      <c r="BQ308" s="148" t="str">
        <f t="shared" si="739"/>
        <v/>
      </c>
      <c r="BR308" s="170">
        <f t="shared" si="753"/>
        <v>4</v>
      </c>
      <c r="BS308" s="172">
        <f t="shared" si="754"/>
        <v>810.06300583898303</v>
      </c>
      <c r="BT308" s="172" t="str">
        <f t="shared" si="740"/>
        <v>hole</v>
      </c>
      <c r="BU308" s="172">
        <f t="shared" si="740"/>
        <v>230.94010767585019</v>
      </c>
      <c r="BV308" s="172">
        <f t="shared" si="740"/>
        <v>0</v>
      </c>
      <c r="BW308" s="172">
        <f t="shared" si="740"/>
        <v>0</v>
      </c>
      <c r="BX308" s="172">
        <f t="shared" si="740"/>
        <v>0</v>
      </c>
      <c r="BY308" s="173">
        <f t="shared" si="740"/>
        <v>0</v>
      </c>
      <c r="BZ308" s="123" cm="1">
        <f t="array" ref="BZ308">IF(ISEVEN(BR308),SUM(BS308:BY308),SUM(ABS(BS308:BY308)))</f>
        <v>1041.0031135148333</v>
      </c>
      <c r="CA308" s="112">
        <f t="shared" si="755"/>
        <v>18843.761977048522</v>
      </c>
      <c r="CB308" s="126">
        <f t="shared" si="756"/>
        <v>-371.84437003080933</v>
      </c>
      <c r="CC308" s="41">
        <f t="shared" si="741"/>
        <v>0</v>
      </c>
      <c r="CD308" s="41">
        <f t="shared" si="741"/>
        <v>610.53740207830799</v>
      </c>
      <c r="CE308" s="41">
        <f t="shared" si="741"/>
        <v>0</v>
      </c>
      <c r="CF308" s="41">
        <f t="shared" si="741"/>
        <v>0</v>
      </c>
      <c r="CG308" s="41">
        <f t="shared" si="741"/>
        <v>0</v>
      </c>
      <c r="CH308" s="112">
        <f t="shared" si="741"/>
        <v>0</v>
      </c>
      <c r="CI308" s="196">
        <f t="shared" si="757"/>
        <v>-153.90904468517635</v>
      </c>
      <c r="CJ308" s="2">
        <f t="shared" si="758"/>
        <v>242.51819967926235</v>
      </c>
      <c r="CK308" s="200">
        <f t="shared" ref="CK308" si="969">(CI308-xc)*COS(RADIANS(p)) + (CJ308-yc)*SIN(RADIANS(p))</f>
        <v>-12.03004272992591</v>
      </c>
      <c r="CL308" s="201">
        <f t="shared" ref="CL308:CL339" si="970">-(CI308-xc)*SIN(RADIANS(p)) +(CJ308-yc)*COS(RADIANS(p))</f>
        <v>286.9814441448965</v>
      </c>
      <c r="CN308" s="126">
        <f t="shared" ref="CN308:CN339" si="971">+C308-yc</f>
        <v>242.51819967926235</v>
      </c>
      <c r="CO308" s="50">
        <f t="shared" si="762"/>
        <v>3.0904157147762859E-3</v>
      </c>
      <c r="CP308" s="40">
        <f t="shared" si="763"/>
        <v>25.5</v>
      </c>
      <c r="CQ308" s="41">
        <f t="shared" si="764"/>
        <v>480515.93041473732</v>
      </c>
      <c r="CR308" s="41">
        <f t="shared" ref="CR308:CR356" si="972">+CQ308*COS(RADIANS(p))</f>
        <v>416139.00266227813</v>
      </c>
      <c r="CS308" s="41">
        <f t="shared" ref="CS308:CS356" si="973">+CQ308*SIN(RADIANS(p))</f>
        <v>240257.96520736863</v>
      </c>
      <c r="CT308" s="41">
        <f t="shared" si="767"/>
        <v>119424171.94903751</v>
      </c>
      <c r="CU308" s="112">
        <f t="shared" si="768"/>
        <v>-2890313.587649697</v>
      </c>
    </row>
    <row r="309" spans="2:99" x14ac:dyDescent="0.25">
      <c r="B309" s="129">
        <v>32</v>
      </c>
      <c r="C309" s="114">
        <f>+$D$77-(B309-0.5)*$G$270</f>
        <v>224.41665729921635</v>
      </c>
      <c r="D309" s="41">
        <f t="shared" si="774"/>
        <v>-811.29894749298444</v>
      </c>
      <c r="E309" s="41">
        <f t="shared" si="733"/>
        <v>2304.3240615987575</v>
      </c>
      <c r="F309" s="41">
        <f t="shared" si="733"/>
        <v>736.45838628210004</v>
      </c>
      <c r="G309" s="41">
        <f t="shared" si="733"/>
        <v>901.99069079562605</v>
      </c>
      <c r="H309" s="41">
        <f t="shared" si="733"/>
        <v>1588.7010525070161</v>
      </c>
      <c r="I309" s="41">
        <f t="shared" si="733"/>
        <v>-3979.3927958096519</v>
      </c>
      <c r="J309" s="41">
        <f t="shared" si="733"/>
        <v>-995.59242128677704</v>
      </c>
      <c r="K309" s="121">
        <f t="shared" si="733"/>
        <v>-781.72616661279187</v>
      </c>
      <c r="L309" s="126">
        <f t="shared" si="775"/>
        <v>-411.29894749298444</v>
      </c>
      <c r="M309" s="41">
        <f t="shared" si="734"/>
        <v>-427.72674597011638</v>
      </c>
      <c r="N309" s="41">
        <f t="shared" si="734"/>
        <v>-302.77209825922631</v>
      </c>
      <c r="O309" s="41">
        <f t="shared" si="734"/>
        <v>169.93988322674861</v>
      </c>
      <c r="P309" s="41">
        <f t="shared" si="734"/>
        <v>1188.7010525070157</v>
      </c>
      <c r="Q309" s="41">
        <f t="shared" si="734"/>
        <v>-3159.777553538991</v>
      </c>
      <c r="R309" s="41">
        <f t="shared" si="734"/>
        <v>-764.65231361092697</v>
      </c>
      <c r="S309" s="112">
        <f t="shared" si="734"/>
        <v>-562.11092434212867</v>
      </c>
      <c r="T309" s="123">
        <f t="shared" si="776"/>
        <v>-411.29894749298438</v>
      </c>
      <c r="U309" s="41">
        <f t="shared" si="735"/>
        <v>1484.7088193280961</v>
      </c>
      <c r="V309" s="41">
        <f t="shared" si="735"/>
        <v>505.51827860624985</v>
      </c>
      <c r="W309" s="41">
        <f t="shared" si="735"/>
        <v>682.37544852496285</v>
      </c>
      <c r="X309" s="41">
        <f t="shared" si="735"/>
        <v>1188.7010525070161</v>
      </c>
      <c r="Y309" s="41">
        <f t="shared" si="735"/>
        <v>-1247.3419882407782</v>
      </c>
      <c r="Z309" s="41">
        <f t="shared" si="735"/>
        <v>43.638063254549195</v>
      </c>
      <c r="AA309" s="41">
        <f t="shared" si="735"/>
        <v>-49.675359043914526</v>
      </c>
      <c r="AB309" s="53"/>
      <c r="AC309" s="126" t="str">
        <f t="shared" si="777"/>
        <v/>
      </c>
      <c r="AD309" s="41" t="str">
        <f t="shared" si="736"/>
        <v/>
      </c>
      <c r="AE309" s="41">
        <f t="shared" si="736"/>
        <v>736.45838628210004</v>
      </c>
      <c r="AF309" s="41" t="str">
        <f t="shared" si="736"/>
        <v/>
      </c>
      <c r="AG309" s="41" t="str">
        <f t="shared" si="736"/>
        <v/>
      </c>
      <c r="AH309" s="41" t="str">
        <f t="shared" si="736"/>
        <v/>
      </c>
      <c r="AI309" s="41" t="str">
        <f t="shared" si="736"/>
        <v/>
      </c>
      <c r="AJ309" s="112">
        <f t="shared" si="736"/>
        <v>-781.72616661279187</v>
      </c>
      <c r="AK309" s="126" t="str">
        <f t="shared" si="778"/>
        <v/>
      </c>
      <c r="AL309" s="41" t="str">
        <f t="shared" si="737"/>
        <v/>
      </c>
      <c r="AM309" s="41" t="str">
        <f t="shared" si="737"/>
        <v/>
      </c>
      <c r="AN309" s="41" t="str">
        <f t="shared" si="737"/>
        <v/>
      </c>
      <c r="AO309" s="41" t="str">
        <f t="shared" si="737"/>
        <v/>
      </c>
      <c r="AP309" s="41" t="str">
        <f t="shared" si="737"/>
        <v/>
      </c>
      <c r="AQ309" s="41" t="str">
        <f t="shared" si="737"/>
        <v/>
      </c>
      <c r="AR309" s="112" t="str">
        <f t="shared" si="737"/>
        <v/>
      </c>
      <c r="AS309" s="123" t="str">
        <f t="shared" si="779"/>
        <v/>
      </c>
      <c r="AT309" s="41" t="str">
        <f t="shared" si="738"/>
        <v/>
      </c>
      <c r="AU309" s="41">
        <f t="shared" si="738"/>
        <v>505.51827860624985</v>
      </c>
      <c r="AV309" s="41" t="str">
        <f t="shared" si="738"/>
        <v/>
      </c>
      <c r="AW309" s="41" t="str">
        <f t="shared" si="738"/>
        <v/>
      </c>
      <c r="AX309" s="41" t="str">
        <f t="shared" si="738"/>
        <v/>
      </c>
      <c r="AY309" s="41">
        <f t="shared" si="738"/>
        <v>43.638063254549195</v>
      </c>
      <c r="AZ309" s="41" t="str">
        <f t="shared" si="738"/>
        <v/>
      </c>
      <c r="BA309" s="53"/>
      <c r="BB309" s="147" cm="1">
        <f t="array" ref="BB309:BE309">IFERROR(_xlfn._xlws.SORT(_xlfn.UNIQUE(_xlfn._xlws.FILTER($AC309:$AZ309,ISNUMBER($AC309:$AZ309)),TRUE),,,TRUE),"")</f>
        <v>-781.72616661279187</v>
      </c>
      <c r="BC309" s="51">
        <v>43.638063254549195</v>
      </c>
      <c r="BD309" s="51">
        <v>505.51827860624985</v>
      </c>
      <c r="BE309" s="51">
        <v>736.45838628210004</v>
      </c>
      <c r="BF309" s="51"/>
      <c r="BG309" s="51"/>
      <c r="BH309" s="51"/>
      <c r="BI309" s="51"/>
      <c r="BJ309" s="51">
        <f t="shared" si="780"/>
        <v>224.41665729921635</v>
      </c>
      <c r="BK309" s="51">
        <f t="shared" si="739"/>
        <v>224.41665729921635</v>
      </c>
      <c r="BL309" s="51">
        <f t="shared" si="739"/>
        <v>224.41665729921635</v>
      </c>
      <c r="BM309" s="51">
        <f t="shared" si="739"/>
        <v>224.41665729921635</v>
      </c>
      <c r="BN309" s="51" t="str">
        <f t="shared" si="739"/>
        <v/>
      </c>
      <c r="BO309" s="51" t="str">
        <f t="shared" si="739"/>
        <v/>
      </c>
      <c r="BP309" s="51" t="str">
        <f t="shared" si="739"/>
        <v/>
      </c>
      <c r="BQ309" s="148" t="str">
        <f t="shared" si="739"/>
        <v/>
      </c>
      <c r="BR309" s="170">
        <f t="shared" si="753"/>
        <v>4</v>
      </c>
      <c r="BS309" s="172">
        <f t="shared" si="754"/>
        <v>825.36422986734101</v>
      </c>
      <c r="BT309" s="172" t="str">
        <f t="shared" si="740"/>
        <v>hole</v>
      </c>
      <c r="BU309" s="172">
        <f t="shared" si="740"/>
        <v>230.94010767585019</v>
      </c>
      <c r="BV309" s="172">
        <f t="shared" si="740"/>
        <v>0</v>
      </c>
      <c r="BW309" s="172">
        <f t="shared" si="740"/>
        <v>0</v>
      </c>
      <c r="BX309" s="172">
        <f t="shared" si="740"/>
        <v>0</v>
      </c>
      <c r="BY309" s="173">
        <f t="shared" si="740"/>
        <v>0</v>
      </c>
      <c r="BZ309" s="123" cm="1">
        <f t="array" ref="BZ309">IF(ISEVEN(BR309),SUM(BS309:BY309),SUM(ABS(BS309:BY309)))</f>
        <v>1056.3043375431912</v>
      </c>
      <c r="CA309" s="112">
        <f t="shared" si="755"/>
        <v>19120.737732264417</v>
      </c>
      <c r="CB309" s="126">
        <f t="shared" si="756"/>
        <v>-369.04405167912137</v>
      </c>
      <c r="CC309" s="41">
        <f t="shared" si="741"/>
        <v>0</v>
      </c>
      <c r="CD309" s="41">
        <f t="shared" si="741"/>
        <v>620.98833244417494</v>
      </c>
      <c r="CE309" s="41">
        <f t="shared" si="741"/>
        <v>0</v>
      </c>
      <c r="CF309" s="41">
        <f t="shared" si="741"/>
        <v>0</v>
      </c>
      <c r="CG309" s="41">
        <f t="shared" si="741"/>
        <v>0</v>
      </c>
      <c r="CH309" s="112">
        <f t="shared" si="741"/>
        <v>0</v>
      </c>
      <c r="CI309" s="196">
        <f t="shared" si="757"/>
        <v>-152.59299939641318</v>
      </c>
      <c r="CJ309" s="2">
        <f t="shared" si="758"/>
        <v>224.41665729921635</v>
      </c>
      <c r="CK309" s="200">
        <f t="shared" ref="CK309" si="974">(CI309-xc)*COS(RADIANS(p)) + (CJ309-yc)*SIN(RADIANS(p))</f>
        <v>-19.94108526734918</v>
      </c>
      <c r="CL309" s="201">
        <f t="shared" ref="CL309:CL340" si="975">-(CI309-xc)*SIN(RADIANS(p)) +(CJ309-yc)*COS(RADIANS(p))</f>
        <v>270.6470259517144</v>
      </c>
      <c r="CN309" s="126">
        <f t="shared" ref="CN309:CN340" si="976">+C309-yc</f>
        <v>224.41665729921635</v>
      </c>
      <c r="CO309" s="50">
        <f t="shared" si="762"/>
        <v>3.0244157147762858E-3</v>
      </c>
      <c r="CP309" s="40">
        <f t="shared" si="763"/>
        <v>25.5</v>
      </c>
      <c r="CQ309" s="41">
        <f t="shared" si="764"/>
        <v>487578.81217274262</v>
      </c>
      <c r="CR309" s="41">
        <f t="shared" ref="CR309:CR357" si="977">+CQ309*COS(RADIANS(p))</f>
        <v>422255.63768863643</v>
      </c>
      <c r="CS309" s="41">
        <f t="shared" ref="CS309:CS357" si="978">+CQ309*SIN(RADIANS(p))</f>
        <v>243789.40608637128</v>
      </c>
      <c r="CT309" s="41">
        <f t="shared" si="767"/>
        <v>114282232.53177409</v>
      </c>
      <c r="CU309" s="112">
        <f t="shared" si="768"/>
        <v>-4861425.3340447452</v>
      </c>
    </row>
    <row r="310" spans="2:99" x14ac:dyDescent="0.25">
      <c r="B310" s="129">
        <v>33</v>
      </c>
      <c r="C310" s="114">
        <f>+$D$77-(B310-0.5)*$G$270</f>
        <v>206.31511491917047</v>
      </c>
      <c r="D310" s="41">
        <f t="shared" si="774"/>
        <v>-842.65173859058518</v>
      </c>
      <c r="E310" s="41">
        <f t="shared" si="733"/>
        <v>2371.8799374564501</v>
      </c>
      <c r="F310" s="41">
        <f t="shared" si="733"/>
        <v>746.90931664796688</v>
      </c>
      <c r="G310" s="41">
        <f t="shared" si="733"/>
        <v>897.14039713313502</v>
      </c>
      <c r="H310" s="41">
        <f t="shared" si="733"/>
        <v>1557.3482614094153</v>
      </c>
      <c r="I310" s="41">
        <f t="shared" si="733"/>
        <v>-3911.8369199519598</v>
      </c>
      <c r="J310" s="41">
        <f t="shared" si="733"/>
        <v>-985.14149092091009</v>
      </c>
      <c r="K310" s="121">
        <f t="shared" si="733"/>
        <v>-786.5764602752829</v>
      </c>
      <c r="L310" s="126">
        <f t="shared" si="775"/>
        <v>-442.65173859058513</v>
      </c>
      <c r="M310" s="41">
        <f t="shared" si="734"/>
        <v>-360.17087011242404</v>
      </c>
      <c r="N310" s="41">
        <f t="shared" si="734"/>
        <v>-292.32116789335942</v>
      </c>
      <c r="O310" s="41">
        <f t="shared" si="734"/>
        <v>165.08958956425758</v>
      </c>
      <c r="P310" s="41">
        <f t="shared" si="734"/>
        <v>1157.348261409415</v>
      </c>
      <c r="Q310" s="41">
        <f t="shared" si="734"/>
        <v>-3092.2216776812984</v>
      </c>
      <c r="R310" s="41">
        <f t="shared" si="734"/>
        <v>-754.20138324506013</v>
      </c>
      <c r="S310" s="112">
        <f t="shared" si="734"/>
        <v>-566.9612180046197</v>
      </c>
      <c r="T310" s="123">
        <f t="shared" si="776"/>
        <v>-442.65173859058507</v>
      </c>
      <c r="U310" s="41">
        <f t="shared" si="735"/>
        <v>1552.2646951857885</v>
      </c>
      <c r="V310" s="41">
        <f t="shared" si="735"/>
        <v>515.9692089721168</v>
      </c>
      <c r="W310" s="41">
        <f t="shared" si="735"/>
        <v>677.52515486247182</v>
      </c>
      <c r="X310" s="41">
        <f t="shared" si="735"/>
        <v>1157.3482614094153</v>
      </c>
      <c r="Y310" s="41">
        <f t="shared" si="735"/>
        <v>-1179.7861123830858</v>
      </c>
      <c r="Z310" s="41">
        <f t="shared" si="735"/>
        <v>54.088993620416112</v>
      </c>
      <c r="AA310" s="41">
        <f t="shared" si="735"/>
        <v>-54.525652706405559</v>
      </c>
      <c r="AB310" s="53"/>
      <c r="AC310" s="126" t="str">
        <f t="shared" si="777"/>
        <v/>
      </c>
      <c r="AD310" s="41" t="str">
        <f t="shared" si="736"/>
        <v/>
      </c>
      <c r="AE310" s="41">
        <f t="shared" si="736"/>
        <v>746.90931664796688</v>
      </c>
      <c r="AF310" s="41" t="str">
        <f t="shared" si="736"/>
        <v/>
      </c>
      <c r="AG310" s="41" t="str">
        <f t="shared" si="736"/>
        <v/>
      </c>
      <c r="AH310" s="41" t="str">
        <f t="shared" si="736"/>
        <v/>
      </c>
      <c r="AI310" s="41" t="str">
        <f t="shared" si="736"/>
        <v/>
      </c>
      <c r="AJ310" s="112">
        <f t="shared" si="736"/>
        <v>-786.5764602752829</v>
      </c>
      <c r="AK310" s="126">
        <f t="shared" si="778"/>
        <v>-442.65173859058513</v>
      </c>
      <c r="AL310" s="41">
        <f t="shared" si="737"/>
        <v>-360.17087011242404</v>
      </c>
      <c r="AM310" s="41" t="str">
        <f t="shared" si="737"/>
        <v/>
      </c>
      <c r="AN310" s="41" t="str">
        <f t="shared" si="737"/>
        <v/>
      </c>
      <c r="AO310" s="41" t="str">
        <f t="shared" si="737"/>
        <v/>
      </c>
      <c r="AP310" s="41" t="str">
        <f t="shared" si="737"/>
        <v/>
      </c>
      <c r="AQ310" s="41" t="str">
        <f t="shared" si="737"/>
        <v/>
      </c>
      <c r="AR310" s="112" t="str">
        <f t="shared" si="737"/>
        <v/>
      </c>
      <c r="AS310" s="123" t="str">
        <f t="shared" si="779"/>
        <v/>
      </c>
      <c r="AT310" s="41" t="str">
        <f t="shared" si="738"/>
        <v/>
      </c>
      <c r="AU310" s="41">
        <f t="shared" si="738"/>
        <v>515.9692089721168</v>
      </c>
      <c r="AV310" s="41" t="str">
        <f t="shared" si="738"/>
        <v/>
      </c>
      <c r="AW310" s="41" t="str">
        <f t="shared" si="738"/>
        <v/>
      </c>
      <c r="AX310" s="41" t="str">
        <f t="shared" si="738"/>
        <v/>
      </c>
      <c r="AY310" s="41">
        <f t="shared" si="738"/>
        <v>54.088993620416112</v>
      </c>
      <c r="AZ310" s="41" t="str">
        <f t="shared" si="738"/>
        <v/>
      </c>
      <c r="BA310" s="53"/>
      <c r="BB310" s="147" cm="1">
        <f t="array" ref="BB310:BG310">IFERROR(_xlfn._xlws.SORT(_xlfn.UNIQUE(_xlfn._xlws.FILTER($AC310:$AZ310,ISNUMBER($AC310:$AZ310)),TRUE),,,TRUE),"")</f>
        <v>-786.5764602752829</v>
      </c>
      <c r="BC310" s="51">
        <v>-442.65173859058513</v>
      </c>
      <c r="BD310" s="51">
        <v>-360.17087011242404</v>
      </c>
      <c r="BE310" s="51">
        <v>54.088993620416112</v>
      </c>
      <c r="BF310" s="51">
        <v>515.9692089721168</v>
      </c>
      <c r="BG310" s="51">
        <v>746.90931664796688</v>
      </c>
      <c r="BH310" s="51"/>
      <c r="BI310" s="51"/>
      <c r="BJ310" s="51">
        <f t="shared" si="780"/>
        <v>206.31511491917047</v>
      </c>
      <c r="BK310" s="51">
        <f t="shared" si="739"/>
        <v>206.31511491917047</v>
      </c>
      <c r="BL310" s="51">
        <f t="shared" si="739"/>
        <v>206.31511491917047</v>
      </c>
      <c r="BM310" s="51">
        <f t="shared" si="739"/>
        <v>206.31511491917047</v>
      </c>
      <c r="BN310" s="51">
        <f t="shared" si="739"/>
        <v>206.31511491917047</v>
      </c>
      <c r="BO310" s="51">
        <f t="shared" si="739"/>
        <v>206.31511491917047</v>
      </c>
      <c r="BP310" s="51" t="str">
        <f t="shared" si="739"/>
        <v/>
      </c>
      <c r="BQ310" s="148" t="str">
        <f t="shared" si="739"/>
        <v/>
      </c>
      <c r="BR310" s="170">
        <f t="shared" si="753"/>
        <v>6</v>
      </c>
      <c r="BS310" s="172">
        <f t="shared" si="754"/>
        <v>343.92472168469777</v>
      </c>
      <c r="BT310" s="172" t="str">
        <f t="shared" si="740"/>
        <v>hole</v>
      </c>
      <c r="BU310" s="172">
        <f t="shared" si="740"/>
        <v>414.25986373284013</v>
      </c>
      <c r="BV310" s="172" t="str">
        <f t="shared" si="740"/>
        <v>hole</v>
      </c>
      <c r="BW310" s="172">
        <f t="shared" si="740"/>
        <v>230.94010767585007</v>
      </c>
      <c r="BX310" s="172">
        <f t="shared" si="740"/>
        <v>0</v>
      </c>
      <c r="BY310" s="173">
        <f t="shared" si="740"/>
        <v>0</v>
      </c>
      <c r="BZ310" s="123" cm="1">
        <f t="array" ref="BZ310">IF(ISEVEN(BR310),SUM(BS310:BY310),SUM(ABS(BS310:BY310)))</f>
        <v>989.12469309338792</v>
      </c>
      <c r="CA310" s="112">
        <f t="shared" si="755"/>
        <v>17904.682551179885</v>
      </c>
      <c r="CB310" s="126">
        <f t="shared" si="756"/>
        <v>-614.61409943293404</v>
      </c>
      <c r="CC310" s="41">
        <f t="shared" si="741"/>
        <v>0</v>
      </c>
      <c r="CD310" s="41">
        <f t="shared" si="741"/>
        <v>-153.04093824600398</v>
      </c>
      <c r="CE310" s="41">
        <f t="shared" si="741"/>
        <v>0</v>
      </c>
      <c r="CF310" s="41">
        <f t="shared" si="741"/>
        <v>631.43926281004178</v>
      </c>
      <c r="CG310" s="41">
        <f t="shared" si="741"/>
        <v>0</v>
      </c>
      <c r="CH310" s="112">
        <f t="shared" si="741"/>
        <v>0</v>
      </c>
      <c r="CI310" s="196">
        <f t="shared" si="757"/>
        <v>-130.37289521798738</v>
      </c>
      <c r="CJ310" s="2">
        <f t="shared" si="758"/>
        <v>206.31511491917047</v>
      </c>
      <c r="CK310" s="200">
        <f t="shared" ref="CK310" si="979">(CI310-xc)*COS(RADIANS(p)) + (CJ310-yc)*SIN(RADIANS(p))</f>
        <v>-9.748681764118615</v>
      </c>
      <c r="CL310" s="201">
        <f t="shared" ref="CL310:CL327" si="980">-(CI310-xc)*SIN(RADIANS(p)) +(CJ310-yc)*COS(RADIANS(p))</f>
        <v>243.86057831370118</v>
      </c>
      <c r="CN310" s="126">
        <f t="shared" ref="CN310:CN327" si="981">+C310-yc</f>
        <v>206.31511491917047</v>
      </c>
      <c r="CO310" s="50">
        <f t="shared" si="762"/>
        <v>2.9584157147762862E-3</v>
      </c>
      <c r="CP310" s="40">
        <f t="shared" si="763"/>
        <v>25.5</v>
      </c>
      <c r="CQ310" s="41">
        <f t="shared" si="764"/>
        <v>456569.40505508706</v>
      </c>
      <c r="CR310" s="41">
        <f t="shared" ref="CR310:CR358" si="982">+CQ310*COS(RADIANS(p))</f>
        <v>395400.70336845273</v>
      </c>
      <c r="CS310" s="41">
        <f t="shared" ref="CS310:CS358" si="983">+CQ310*SIN(RADIANS(p))</f>
        <v>228284.7025275435</v>
      </c>
      <c r="CT310" s="41">
        <f t="shared" si="767"/>
        <v>96422644.189075097</v>
      </c>
      <c r="CU310" s="112">
        <f t="shared" si="768"/>
        <v>-2225474.9165575062</v>
      </c>
    </row>
    <row r="311" spans="2:99" x14ac:dyDescent="0.25">
      <c r="B311" s="129">
        <v>34</v>
      </c>
      <c r="C311" s="114">
        <f>+$D$77-(B311-0.5)*$G$270</f>
        <v>188.21357253912447</v>
      </c>
      <c r="D311" s="41">
        <f t="shared" si="774"/>
        <v>-874.00452968818627</v>
      </c>
      <c r="E311" s="41">
        <f t="shared" si="733"/>
        <v>2439.4358133141427</v>
      </c>
      <c r="F311" s="41">
        <f t="shared" si="733"/>
        <v>757.36024701383383</v>
      </c>
      <c r="G311" s="41">
        <f t="shared" si="733"/>
        <v>892.29010347064388</v>
      </c>
      <c r="H311" s="41">
        <f t="shared" si="733"/>
        <v>1525.9954703118142</v>
      </c>
      <c r="I311" s="41">
        <f t="shared" si="733"/>
        <v>-3844.2810440942667</v>
      </c>
      <c r="J311" s="41">
        <f t="shared" si="733"/>
        <v>-974.69056055504325</v>
      </c>
      <c r="K311" s="121">
        <f t="shared" si="733"/>
        <v>-791.42675393777415</v>
      </c>
      <c r="L311" s="126">
        <f t="shared" si="775"/>
        <v>-474.0045296881861</v>
      </c>
      <c r="M311" s="41">
        <f t="shared" si="734"/>
        <v>-292.61499425473113</v>
      </c>
      <c r="N311" s="41">
        <f t="shared" si="734"/>
        <v>-281.87023752749241</v>
      </c>
      <c r="O311" s="41">
        <f t="shared" si="734"/>
        <v>160.2392959017665</v>
      </c>
      <c r="P311" s="41">
        <f t="shared" si="734"/>
        <v>1125.995470311814</v>
      </c>
      <c r="Q311" s="41">
        <f t="shared" si="734"/>
        <v>-3024.6658018236058</v>
      </c>
      <c r="R311" s="41">
        <f t="shared" si="734"/>
        <v>-743.75045287919306</v>
      </c>
      <c r="S311" s="112">
        <f t="shared" si="734"/>
        <v>-571.81151166711072</v>
      </c>
      <c r="T311" s="123">
        <f t="shared" si="776"/>
        <v>-474.00452968818604</v>
      </c>
      <c r="U311" s="41">
        <f t="shared" si="735"/>
        <v>1619.8205710434813</v>
      </c>
      <c r="V311" s="41">
        <f t="shared" si="735"/>
        <v>526.42013933798376</v>
      </c>
      <c r="W311" s="41">
        <f t="shared" si="735"/>
        <v>672.6748611999808</v>
      </c>
      <c r="X311" s="41">
        <f t="shared" si="735"/>
        <v>1125.9954703118144</v>
      </c>
      <c r="Y311" s="41">
        <f t="shared" si="735"/>
        <v>-1112.2302365253931</v>
      </c>
      <c r="Z311" s="41">
        <f t="shared" si="735"/>
        <v>64.539923986283085</v>
      </c>
      <c r="AA311" s="41">
        <f t="shared" si="735"/>
        <v>-59.375946368896628</v>
      </c>
      <c r="AB311" s="53"/>
      <c r="AC311" s="126" t="str">
        <f t="shared" si="777"/>
        <v/>
      </c>
      <c r="AD311" s="41" t="str">
        <f t="shared" si="736"/>
        <v/>
      </c>
      <c r="AE311" s="41">
        <f t="shared" si="736"/>
        <v>757.36024701383383</v>
      </c>
      <c r="AF311" s="41" t="str">
        <f t="shared" si="736"/>
        <v/>
      </c>
      <c r="AG311" s="41" t="str">
        <f t="shared" si="736"/>
        <v/>
      </c>
      <c r="AH311" s="41" t="str">
        <f t="shared" si="736"/>
        <v/>
      </c>
      <c r="AI311" s="41" t="str">
        <f t="shared" si="736"/>
        <v/>
      </c>
      <c r="AJ311" s="112">
        <f t="shared" si="736"/>
        <v>-791.42675393777415</v>
      </c>
      <c r="AK311" s="126">
        <f t="shared" si="778"/>
        <v>-474.0045296881861</v>
      </c>
      <c r="AL311" s="41">
        <f t="shared" si="737"/>
        <v>-292.61499425473113</v>
      </c>
      <c r="AM311" s="41" t="str">
        <f t="shared" si="737"/>
        <v/>
      </c>
      <c r="AN311" s="41" t="str">
        <f t="shared" si="737"/>
        <v/>
      </c>
      <c r="AO311" s="41" t="str">
        <f t="shared" si="737"/>
        <v/>
      </c>
      <c r="AP311" s="41" t="str">
        <f t="shared" si="737"/>
        <v/>
      </c>
      <c r="AQ311" s="41" t="str">
        <f t="shared" si="737"/>
        <v/>
      </c>
      <c r="AR311" s="112" t="str">
        <f t="shared" si="737"/>
        <v/>
      </c>
      <c r="AS311" s="123" t="str">
        <f t="shared" si="779"/>
        <v/>
      </c>
      <c r="AT311" s="41" t="str">
        <f t="shared" si="738"/>
        <v/>
      </c>
      <c r="AU311" s="41">
        <f t="shared" si="738"/>
        <v>526.42013933798376</v>
      </c>
      <c r="AV311" s="41" t="str">
        <f t="shared" si="738"/>
        <v/>
      </c>
      <c r="AW311" s="41" t="str">
        <f t="shared" si="738"/>
        <v/>
      </c>
      <c r="AX311" s="41" t="str">
        <f t="shared" si="738"/>
        <v/>
      </c>
      <c r="AY311" s="41">
        <f t="shared" si="738"/>
        <v>64.539923986283085</v>
      </c>
      <c r="AZ311" s="41" t="str">
        <f t="shared" si="738"/>
        <v/>
      </c>
      <c r="BA311" s="53"/>
      <c r="BB311" s="147" cm="1">
        <f t="array" ref="BB311:BG311">IFERROR(_xlfn._xlws.SORT(_xlfn.UNIQUE(_xlfn._xlws.FILTER($AC311:$AZ311,ISNUMBER($AC311:$AZ311)),TRUE),,,TRUE),"")</f>
        <v>-791.42675393777415</v>
      </c>
      <c r="BC311" s="51">
        <v>-474.0045296881861</v>
      </c>
      <c r="BD311" s="51">
        <v>-292.61499425473113</v>
      </c>
      <c r="BE311" s="51">
        <v>64.539923986283085</v>
      </c>
      <c r="BF311" s="51">
        <v>526.42013933798376</v>
      </c>
      <c r="BG311" s="51">
        <v>757.36024701383383</v>
      </c>
      <c r="BH311" s="51"/>
      <c r="BI311" s="51"/>
      <c r="BJ311" s="51">
        <f t="shared" si="780"/>
        <v>188.21357253912447</v>
      </c>
      <c r="BK311" s="51">
        <f t="shared" si="739"/>
        <v>188.21357253912447</v>
      </c>
      <c r="BL311" s="51">
        <f t="shared" si="739"/>
        <v>188.21357253912447</v>
      </c>
      <c r="BM311" s="51">
        <f t="shared" si="739"/>
        <v>188.21357253912447</v>
      </c>
      <c r="BN311" s="51">
        <f t="shared" si="739"/>
        <v>188.21357253912447</v>
      </c>
      <c r="BO311" s="51">
        <f t="shared" si="739"/>
        <v>188.21357253912447</v>
      </c>
      <c r="BP311" s="51" t="str">
        <f t="shared" si="739"/>
        <v/>
      </c>
      <c r="BQ311" s="148" t="str">
        <f t="shared" si="739"/>
        <v/>
      </c>
      <c r="BR311" s="170">
        <f t="shared" si="753"/>
        <v>6</v>
      </c>
      <c r="BS311" s="172">
        <f t="shared" si="754"/>
        <v>317.42222424958806</v>
      </c>
      <c r="BT311" s="172" t="str">
        <f t="shared" si="740"/>
        <v>hole</v>
      </c>
      <c r="BU311" s="172">
        <f t="shared" si="740"/>
        <v>357.15491824101423</v>
      </c>
      <c r="BV311" s="172" t="str">
        <f t="shared" si="740"/>
        <v>hole</v>
      </c>
      <c r="BW311" s="172">
        <f t="shared" si="740"/>
        <v>230.94010767585007</v>
      </c>
      <c r="BX311" s="172">
        <f t="shared" si="740"/>
        <v>0</v>
      </c>
      <c r="BY311" s="173">
        <f t="shared" si="740"/>
        <v>0</v>
      </c>
      <c r="BZ311" s="123" cm="1">
        <f t="array" ref="BZ311">IF(ISEVEN(BR311),SUM(BS311:BY311),SUM(ABS(BS311:BY311)))</f>
        <v>905.5172501664523</v>
      </c>
      <c r="CA311" s="112">
        <f t="shared" si="755"/>
        <v>16391.258879750691</v>
      </c>
      <c r="CB311" s="126">
        <f t="shared" si="756"/>
        <v>-632.71564181298015</v>
      </c>
      <c r="CC311" s="41">
        <f t="shared" si="741"/>
        <v>0</v>
      </c>
      <c r="CD311" s="41">
        <f t="shared" si="741"/>
        <v>-114.03753513422402</v>
      </c>
      <c r="CE311" s="41">
        <f t="shared" si="741"/>
        <v>0</v>
      </c>
      <c r="CF311" s="41">
        <f t="shared" si="741"/>
        <v>641.89019317590873</v>
      </c>
      <c r="CG311" s="41">
        <f t="shared" si="741"/>
        <v>0</v>
      </c>
      <c r="CH311" s="112">
        <f t="shared" si="741"/>
        <v>0</v>
      </c>
      <c r="CI311" s="196">
        <f t="shared" si="757"/>
        <v>-103.06692946355255</v>
      </c>
      <c r="CJ311" s="2">
        <f t="shared" si="758"/>
        <v>188.21357253912447</v>
      </c>
      <c r="CK311" s="200">
        <f t="shared" ref="CK311" si="984">(CI311-xc)*COS(RADIANS(p)) + (CJ311-yc)*SIN(RADIANS(p))</f>
        <v>4.8482070640668553</v>
      </c>
      <c r="CL311" s="201">
        <f t="shared" ref="CL311:CL328" si="985">-(CI311-xc)*SIN(RADIANS(p)) +(CJ311-yc)*COS(RADIANS(p))</f>
        <v>214.53119988768327</v>
      </c>
      <c r="CN311" s="126">
        <f t="shared" ref="CN311:CN328" si="986">+C311-yc</f>
        <v>188.21357253912447</v>
      </c>
      <c r="CO311" s="50">
        <f t="shared" si="762"/>
        <v>2.8924157147762856E-3</v>
      </c>
      <c r="CP311" s="40">
        <f t="shared" si="763"/>
        <v>25.5</v>
      </c>
      <c r="CQ311" s="41">
        <f t="shared" si="764"/>
        <v>417977.10143364262</v>
      </c>
      <c r="CR311" s="41">
        <f t="shared" ref="CR311:CR359" si="987">+CQ311*COS(RADIANS(p))</f>
        <v>361978.78804171964</v>
      </c>
      <c r="CS311" s="41">
        <f t="shared" ref="CS311:CS359" si="988">+CQ311*SIN(RADIANS(p))</f>
        <v>208988.55071682128</v>
      </c>
      <c r="CT311" s="41">
        <f t="shared" si="767"/>
        <v>77655743.732479498</v>
      </c>
      <c r="CU311" s="112">
        <f t="shared" si="768"/>
        <v>1013219.7678943871</v>
      </c>
    </row>
    <row r="312" spans="2:99" x14ac:dyDescent="0.25">
      <c r="B312" s="129">
        <v>35</v>
      </c>
      <c r="C312" s="114">
        <f>+$D$77-(B312-0.5)*$G$270</f>
        <v>170.11203015907859</v>
      </c>
      <c r="D312" s="41">
        <f t="shared" si="774"/>
        <v>-905.35732078578678</v>
      </c>
      <c r="E312" s="41">
        <f t="shared" si="733"/>
        <v>2506.9916891718353</v>
      </c>
      <c r="F312" s="41">
        <f t="shared" si="733"/>
        <v>767.81117737970089</v>
      </c>
      <c r="G312" s="41">
        <f t="shared" si="733"/>
        <v>887.43980980815286</v>
      </c>
      <c r="H312" s="41">
        <f t="shared" si="733"/>
        <v>1494.6426792142136</v>
      </c>
      <c r="I312" s="41">
        <f t="shared" si="733"/>
        <v>-3776.7251682365741</v>
      </c>
      <c r="J312" s="41">
        <f t="shared" si="733"/>
        <v>-964.23963018917618</v>
      </c>
      <c r="K312" s="121">
        <f t="shared" si="733"/>
        <v>-796.27704760026518</v>
      </c>
      <c r="L312" s="126">
        <f t="shared" si="775"/>
        <v>-505.35732078578684</v>
      </c>
      <c r="M312" s="41">
        <f t="shared" si="734"/>
        <v>-225.05911839703867</v>
      </c>
      <c r="N312" s="41">
        <f t="shared" si="734"/>
        <v>-271.41930716162551</v>
      </c>
      <c r="O312" s="41">
        <f t="shared" si="734"/>
        <v>155.38900223927544</v>
      </c>
      <c r="P312" s="41">
        <f t="shared" si="734"/>
        <v>1094.6426792142133</v>
      </c>
      <c r="Q312" s="41">
        <f t="shared" si="734"/>
        <v>-2957.1099259659136</v>
      </c>
      <c r="R312" s="41">
        <f t="shared" si="734"/>
        <v>-733.29952251332622</v>
      </c>
      <c r="S312" s="112">
        <f t="shared" si="734"/>
        <v>-576.66180532960175</v>
      </c>
      <c r="T312" s="123">
        <f t="shared" si="776"/>
        <v>-505.35732078578673</v>
      </c>
      <c r="U312" s="41">
        <f t="shared" si="735"/>
        <v>1687.3764469011737</v>
      </c>
      <c r="V312" s="41">
        <f t="shared" si="735"/>
        <v>536.87106970385071</v>
      </c>
      <c r="W312" s="41">
        <f t="shared" si="735"/>
        <v>667.82456753748966</v>
      </c>
      <c r="X312" s="41">
        <f t="shared" si="735"/>
        <v>1094.6426792142136</v>
      </c>
      <c r="Y312" s="41">
        <f t="shared" si="735"/>
        <v>-1044.6743606677007</v>
      </c>
      <c r="Z312" s="41">
        <f t="shared" si="735"/>
        <v>74.990854352149995</v>
      </c>
      <c r="AA312" s="41">
        <f t="shared" si="735"/>
        <v>-64.226240031387675</v>
      </c>
      <c r="AB312" s="53"/>
      <c r="AC312" s="126" t="str">
        <f t="shared" si="777"/>
        <v/>
      </c>
      <c r="AD312" s="41" t="str">
        <f t="shared" si="736"/>
        <v/>
      </c>
      <c r="AE312" s="41">
        <f t="shared" si="736"/>
        <v>767.81117737970089</v>
      </c>
      <c r="AF312" s="41" t="str">
        <f t="shared" si="736"/>
        <v/>
      </c>
      <c r="AG312" s="41" t="str">
        <f t="shared" si="736"/>
        <v/>
      </c>
      <c r="AH312" s="41" t="str">
        <f t="shared" si="736"/>
        <v/>
      </c>
      <c r="AI312" s="41" t="str">
        <f t="shared" si="736"/>
        <v/>
      </c>
      <c r="AJ312" s="112">
        <f t="shared" si="736"/>
        <v>-796.27704760026518</v>
      </c>
      <c r="AK312" s="126">
        <f t="shared" si="778"/>
        <v>-505.35732078578684</v>
      </c>
      <c r="AL312" s="41" t="str">
        <f t="shared" si="737"/>
        <v/>
      </c>
      <c r="AM312" s="41">
        <f t="shared" si="737"/>
        <v>-271.41930716162551</v>
      </c>
      <c r="AN312" s="41" t="str">
        <f t="shared" si="737"/>
        <v/>
      </c>
      <c r="AO312" s="41" t="str">
        <f t="shared" si="737"/>
        <v/>
      </c>
      <c r="AP312" s="41" t="str">
        <f t="shared" si="737"/>
        <v/>
      </c>
      <c r="AQ312" s="41" t="str">
        <f t="shared" si="737"/>
        <v/>
      </c>
      <c r="AR312" s="112" t="str">
        <f t="shared" si="737"/>
        <v/>
      </c>
      <c r="AS312" s="123" t="str">
        <f t="shared" si="779"/>
        <v/>
      </c>
      <c r="AT312" s="41" t="str">
        <f t="shared" si="738"/>
        <v/>
      </c>
      <c r="AU312" s="41">
        <f t="shared" si="738"/>
        <v>536.87106970385071</v>
      </c>
      <c r="AV312" s="41" t="str">
        <f t="shared" si="738"/>
        <v/>
      </c>
      <c r="AW312" s="41" t="str">
        <f t="shared" si="738"/>
        <v/>
      </c>
      <c r="AX312" s="41" t="str">
        <f t="shared" si="738"/>
        <v/>
      </c>
      <c r="AY312" s="41">
        <f t="shared" si="738"/>
        <v>74.990854352149995</v>
      </c>
      <c r="AZ312" s="41" t="str">
        <f t="shared" si="738"/>
        <v/>
      </c>
      <c r="BA312" s="53"/>
      <c r="BB312" s="147" cm="1">
        <f t="array" ref="BB312:BG312">IFERROR(_xlfn._xlws.SORT(_xlfn.UNIQUE(_xlfn._xlws.FILTER($AC312:$AZ312,ISNUMBER($AC312:$AZ312)),TRUE),,,TRUE),"")</f>
        <v>-796.27704760026518</v>
      </c>
      <c r="BC312" s="51">
        <v>-505.35732078578684</v>
      </c>
      <c r="BD312" s="51">
        <v>-271.41930716162551</v>
      </c>
      <c r="BE312" s="51">
        <v>74.990854352149995</v>
      </c>
      <c r="BF312" s="51">
        <v>536.87106970385071</v>
      </c>
      <c r="BG312" s="51">
        <v>767.81117737970089</v>
      </c>
      <c r="BH312" s="51"/>
      <c r="BI312" s="51"/>
      <c r="BJ312" s="51">
        <f t="shared" si="780"/>
        <v>170.11203015907859</v>
      </c>
      <c r="BK312" s="51">
        <f t="shared" si="739"/>
        <v>170.11203015907859</v>
      </c>
      <c r="BL312" s="51">
        <f t="shared" si="739"/>
        <v>170.11203015907859</v>
      </c>
      <c r="BM312" s="51">
        <f t="shared" si="739"/>
        <v>170.11203015907859</v>
      </c>
      <c r="BN312" s="51">
        <f t="shared" si="739"/>
        <v>170.11203015907859</v>
      </c>
      <c r="BO312" s="51">
        <f t="shared" si="739"/>
        <v>170.11203015907859</v>
      </c>
      <c r="BP312" s="51" t="str">
        <f t="shared" si="739"/>
        <v/>
      </c>
      <c r="BQ312" s="148" t="str">
        <f t="shared" si="739"/>
        <v/>
      </c>
      <c r="BR312" s="170">
        <f t="shared" si="753"/>
        <v>6</v>
      </c>
      <c r="BS312" s="172">
        <f t="shared" si="754"/>
        <v>290.91972681447834</v>
      </c>
      <c r="BT312" s="172" t="str">
        <f t="shared" si="740"/>
        <v>hole</v>
      </c>
      <c r="BU312" s="172">
        <f t="shared" si="740"/>
        <v>346.41016151377551</v>
      </c>
      <c r="BV312" s="172" t="str">
        <f t="shared" si="740"/>
        <v>hole</v>
      </c>
      <c r="BW312" s="172">
        <f t="shared" si="740"/>
        <v>230.94010767585019</v>
      </c>
      <c r="BX312" s="172">
        <f t="shared" si="740"/>
        <v>0</v>
      </c>
      <c r="BY312" s="173">
        <f t="shared" si="740"/>
        <v>0</v>
      </c>
      <c r="BZ312" s="123" cm="1">
        <f t="array" ref="BZ312">IF(ISEVEN(BR312),SUM(BS312:BY312),SUM(ABS(BS312:BY312)))</f>
        <v>868.26999600410409</v>
      </c>
      <c r="CA312" s="112">
        <f t="shared" si="755"/>
        <v>15717.026129990601</v>
      </c>
      <c r="CB312" s="126">
        <f t="shared" si="756"/>
        <v>-650.81718419302604</v>
      </c>
      <c r="CC312" s="41">
        <f t="shared" si="741"/>
        <v>0</v>
      </c>
      <c r="CD312" s="41">
        <f t="shared" si="741"/>
        <v>-98.214226404737758</v>
      </c>
      <c r="CE312" s="41">
        <f t="shared" si="741"/>
        <v>0</v>
      </c>
      <c r="CF312" s="41">
        <f t="shared" si="741"/>
        <v>652.3411235417758</v>
      </c>
      <c r="CG312" s="41">
        <f t="shared" si="741"/>
        <v>0</v>
      </c>
      <c r="CH312" s="112">
        <f t="shared" si="741"/>
        <v>0</v>
      </c>
      <c r="CI312" s="196">
        <f t="shared" si="757"/>
        <v>-83.736895765027015</v>
      </c>
      <c r="CJ312" s="2">
        <f t="shared" si="758"/>
        <v>170.11203015907859</v>
      </c>
      <c r="CK312" s="200">
        <f t="shared" ref="CK312" si="989">(CI312-xc)*COS(RADIANS(p)) + (CJ312-yc)*SIN(RADIANS(p))</f>
        <v>12.537736112976305</v>
      </c>
      <c r="CL312" s="201">
        <f t="shared" ref="CL312:CL329" si="990">-(CI312-xc)*SIN(RADIANS(p)) +(CJ312-yc)*COS(RADIANS(p))</f>
        <v>189.18978748962013</v>
      </c>
      <c r="CN312" s="126">
        <f t="shared" ref="CN312:CN329" si="991">+C312-yc</f>
        <v>170.11203015907859</v>
      </c>
      <c r="CO312" s="50">
        <f t="shared" si="762"/>
        <v>2.826415714776286E-3</v>
      </c>
      <c r="CP312" s="40">
        <f t="shared" si="763"/>
        <v>25.5</v>
      </c>
      <c r="CQ312" s="41">
        <f t="shared" si="764"/>
        <v>400784.16631476034</v>
      </c>
      <c r="CR312" s="41">
        <f t="shared" ref="CR312:CR360" si="992">+CQ312*COS(RADIANS(p))</f>
        <v>347089.26946314995</v>
      </c>
      <c r="CS312" s="41">
        <f t="shared" ref="CS312:CS360" si="993">+CQ312*SIN(RADIANS(p))</f>
        <v>200392.08315738014</v>
      </c>
      <c r="CT312" s="41">
        <f t="shared" si="767"/>
        <v>65665745.129660837</v>
      </c>
      <c r="CU312" s="112">
        <f t="shared" si="768"/>
        <v>2512463.0577568356</v>
      </c>
    </row>
    <row r="313" spans="2:99" x14ac:dyDescent="0.25">
      <c r="B313" s="129">
        <v>36</v>
      </c>
      <c r="C313" s="114">
        <f>+$D$77-(B313-0.5)*$G$270</f>
        <v>152.0104877790327</v>
      </c>
      <c r="D313" s="41">
        <f t="shared" si="774"/>
        <v>-936.71011188338764</v>
      </c>
      <c r="E313" s="41">
        <f t="shared" si="733"/>
        <v>2574.5475650295275</v>
      </c>
      <c r="F313" s="41">
        <f t="shared" si="733"/>
        <v>778.26210774556773</v>
      </c>
      <c r="G313" s="41">
        <f t="shared" si="733"/>
        <v>882.58951614566183</v>
      </c>
      <c r="H313" s="41">
        <f t="shared" si="733"/>
        <v>1463.2898881166127</v>
      </c>
      <c r="I313" s="41">
        <f t="shared" si="733"/>
        <v>-3709.1692923788819</v>
      </c>
      <c r="J313" s="41">
        <f t="shared" si="733"/>
        <v>-953.78869982330923</v>
      </c>
      <c r="K313" s="121">
        <f t="shared" si="733"/>
        <v>-801.1273412627562</v>
      </c>
      <c r="L313" s="126">
        <f t="shared" si="775"/>
        <v>-536.71011188338764</v>
      </c>
      <c r="M313" s="41">
        <f t="shared" si="734"/>
        <v>-157.5032425393463</v>
      </c>
      <c r="N313" s="41">
        <f t="shared" si="734"/>
        <v>-260.96837679575862</v>
      </c>
      <c r="O313" s="41">
        <f t="shared" si="734"/>
        <v>150.53870857678442</v>
      </c>
      <c r="P313" s="41">
        <f t="shared" si="734"/>
        <v>1063.2898881166125</v>
      </c>
      <c r="Q313" s="41">
        <f t="shared" si="734"/>
        <v>-2889.554050108221</v>
      </c>
      <c r="R313" s="41">
        <f t="shared" si="734"/>
        <v>-722.84859214745927</v>
      </c>
      <c r="S313" s="112">
        <f t="shared" si="734"/>
        <v>-581.51209899209289</v>
      </c>
      <c r="T313" s="123">
        <f t="shared" si="776"/>
        <v>-536.71011188338741</v>
      </c>
      <c r="U313" s="41">
        <f t="shared" si="735"/>
        <v>1754.9323227588661</v>
      </c>
      <c r="V313" s="41">
        <f t="shared" si="735"/>
        <v>547.32200006971755</v>
      </c>
      <c r="W313" s="41">
        <f t="shared" si="735"/>
        <v>662.97427387499863</v>
      </c>
      <c r="X313" s="41">
        <f t="shared" si="735"/>
        <v>1063.2898881166129</v>
      </c>
      <c r="Y313" s="41">
        <f t="shared" si="735"/>
        <v>-977.11848481000834</v>
      </c>
      <c r="Z313" s="41">
        <f t="shared" si="735"/>
        <v>85.441784718016905</v>
      </c>
      <c r="AA313" s="41">
        <f t="shared" si="735"/>
        <v>-69.076533693878702</v>
      </c>
      <c r="AB313" s="53"/>
      <c r="AC313" s="126" t="str">
        <f t="shared" si="777"/>
        <v/>
      </c>
      <c r="AD313" s="41" t="str">
        <f t="shared" si="736"/>
        <v/>
      </c>
      <c r="AE313" s="41">
        <f t="shared" si="736"/>
        <v>778.26210774556773</v>
      </c>
      <c r="AF313" s="41" t="str">
        <f t="shared" si="736"/>
        <v/>
      </c>
      <c r="AG313" s="41" t="str">
        <f t="shared" si="736"/>
        <v/>
      </c>
      <c r="AH313" s="41" t="str">
        <f t="shared" si="736"/>
        <v/>
      </c>
      <c r="AI313" s="41" t="str">
        <f t="shared" si="736"/>
        <v/>
      </c>
      <c r="AJ313" s="112">
        <f t="shared" si="736"/>
        <v>-801.1273412627562</v>
      </c>
      <c r="AK313" s="126">
        <f t="shared" si="778"/>
        <v>-536.71011188338764</v>
      </c>
      <c r="AL313" s="41" t="str">
        <f t="shared" si="737"/>
        <v/>
      </c>
      <c r="AM313" s="41">
        <f t="shared" si="737"/>
        <v>-260.96837679575862</v>
      </c>
      <c r="AN313" s="41" t="str">
        <f t="shared" si="737"/>
        <v/>
      </c>
      <c r="AO313" s="41" t="str">
        <f t="shared" si="737"/>
        <v/>
      </c>
      <c r="AP313" s="41" t="str">
        <f t="shared" si="737"/>
        <v/>
      </c>
      <c r="AQ313" s="41" t="str">
        <f t="shared" si="737"/>
        <v/>
      </c>
      <c r="AR313" s="112" t="str">
        <f t="shared" si="737"/>
        <v/>
      </c>
      <c r="AS313" s="123" t="str">
        <f t="shared" si="779"/>
        <v/>
      </c>
      <c r="AT313" s="41" t="str">
        <f t="shared" si="738"/>
        <v/>
      </c>
      <c r="AU313" s="41">
        <f t="shared" si="738"/>
        <v>547.32200006971755</v>
      </c>
      <c r="AV313" s="41" t="str">
        <f t="shared" si="738"/>
        <v/>
      </c>
      <c r="AW313" s="41" t="str">
        <f t="shared" si="738"/>
        <v/>
      </c>
      <c r="AX313" s="41" t="str">
        <f t="shared" si="738"/>
        <v/>
      </c>
      <c r="AY313" s="41">
        <f t="shared" si="738"/>
        <v>85.441784718016905</v>
      </c>
      <c r="AZ313" s="41" t="str">
        <f t="shared" si="738"/>
        <v/>
      </c>
      <c r="BA313" s="53"/>
      <c r="BB313" s="147" cm="1">
        <f t="array" ref="BB313:BG313">IFERROR(_xlfn._xlws.SORT(_xlfn.UNIQUE(_xlfn._xlws.FILTER($AC313:$AZ313,ISNUMBER($AC313:$AZ313)),TRUE),,,TRUE),"")</f>
        <v>-801.1273412627562</v>
      </c>
      <c r="BC313" s="51">
        <v>-536.71011188338764</v>
      </c>
      <c r="BD313" s="51">
        <v>-260.96837679575862</v>
      </c>
      <c r="BE313" s="51">
        <v>85.441784718016905</v>
      </c>
      <c r="BF313" s="51">
        <v>547.32200006971755</v>
      </c>
      <c r="BG313" s="51">
        <v>778.26210774556773</v>
      </c>
      <c r="BH313" s="51"/>
      <c r="BI313" s="51"/>
      <c r="BJ313" s="51">
        <f t="shared" si="780"/>
        <v>152.0104877790327</v>
      </c>
      <c r="BK313" s="51">
        <f t="shared" si="739"/>
        <v>152.0104877790327</v>
      </c>
      <c r="BL313" s="51">
        <f t="shared" si="739"/>
        <v>152.0104877790327</v>
      </c>
      <c r="BM313" s="51">
        <f t="shared" si="739"/>
        <v>152.0104877790327</v>
      </c>
      <c r="BN313" s="51">
        <f t="shared" si="739"/>
        <v>152.0104877790327</v>
      </c>
      <c r="BO313" s="51">
        <f t="shared" si="739"/>
        <v>152.0104877790327</v>
      </c>
      <c r="BP313" s="51" t="str">
        <f t="shared" si="739"/>
        <v/>
      </c>
      <c r="BQ313" s="148" t="str">
        <f t="shared" si="739"/>
        <v/>
      </c>
      <c r="BR313" s="170">
        <f t="shared" si="753"/>
        <v>6</v>
      </c>
      <c r="BS313" s="172">
        <f t="shared" si="754"/>
        <v>264.41722937936856</v>
      </c>
      <c r="BT313" s="172" t="str">
        <f t="shared" si="740"/>
        <v>hole</v>
      </c>
      <c r="BU313" s="172">
        <f t="shared" si="740"/>
        <v>346.41016151377551</v>
      </c>
      <c r="BV313" s="172" t="str">
        <f t="shared" si="740"/>
        <v>hole</v>
      </c>
      <c r="BW313" s="172">
        <f t="shared" si="740"/>
        <v>230.94010767585019</v>
      </c>
      <c r="BX313" s="172">
        <f t="shared" si="740"/>
        <v>0</v>
      </c>
      <c r="BY313" s="173">
        <f t="shared" si="740"/>
        <v>0</v>
      </c>
      <c r="BZ313" s="123" cm="1">
        <f t="array" ref="BZ313">IF(ISEVEN(BR313),SUM(BS313:BY313),SUM(ABS(BS313:BY313)))</f>
        <v>841.76749856899426</v>
      </c>
      <c r="CA313" s="112">
        <f t="shared" si="755"/>
        <v>15237.290049491901</v>
      </c>
      <c r="CB313" s="126">
        <f t="shared" si="756"/>
        <v>-668.91872657307192</v>
      </c>
      <c r="CC313" s="41">
        <f t="shared" si="741"/>
        <v>0</v>
      </c>
      <c r="CD313" s="41">
        <f t="shared" si="741"/>
        <v>-87.763296038870863</v>
      </c>
      <c r="CE313" s="41">
        <f t="shared" si="741"/>
        <v>0</v>
      </c>
      <c r="CF313" s="41">
        <f t="shared" si="741"/>
        <v>662.79205390764264</v>
      </c>
      <c r="CG313" s="41">
        <f t="shared" si="741"/>
        <v>0</v>
      </c>
      <c r="CH313" s="112">
        <f t="shared" si="741"/>
        <v>0</v>
      </c>
      <c r="CI313" s="196">
        <f t="shared" si="757"/>
        <v>-64.400758775151772</v>
      </c>
      <c r="CJ313" s="2">
        <f t="shared" si="758"/>
        <v>152.0104877790327</v>
      </c>
      <c r="CK313" s="200">
        <f t="shared" ref="CK313" si="994">(CI313-xc)*COS(RADIANS(p)) + (CJ313-yc)*SIN(RADIANS(p))</f>
        <v>20.232550767241285</v>
      </c>
      <c r="CL313" s="201">
        <f t="shared" ref="CL313:CL330" si="995">-(CI313-xc)*SIN(RADIANS(p)) +(CJ313-yc)*COS(RADIANS(p))</f>
        <v>163.84532344588217</v>
      </c>
      <c r="CN313" s="126">
        <f t="shared" ref="CN313:CN330" si="996">+C313-yc</f>
        <v>152.0104877790327</v>
      </c>
      <c r="CO313" s="50">
        <f t="shared" si="762"/>
        <v>2.7604157147762863E-3</v>
      </c>
      <c r="CP313" s="40">
        <f t="shared" si="763"/>
        <v>25.5</v>
      </c>
      <c r="CQ313" s="41">
        <f t="shared" si="764"/>
        <v>388550.8962620435</v>
      </c>
      <c r="CR313" s="41">
        <f t="shared" ref="CR313:CR361" si="997">+CQ313*COS(RADIANS(p))</f>
        <v>336494.94682614179</v>
      </c>
      <c r="CS313" s="41">
        <f t="shared" ref="CS313:CS361" si="998">+CQ313*SIN(RADIANS(p))</f>
        <v>194275.44813102172</v>
      </c>
      <c r="CT313" s="41">
        <f t="shared" si="767"/>
        <v>55133123.400634125</v>
      </c>
      <c r="CU313" s="112">
        <f t="shared" si="768"/>
        <v>3930687.8671394479</v>
      </c>
    </row>
    <row r="314" spans="2:99" x14ac:dyDescent="0.25">
      <c r="B314" s="129">
        <v>37</v>
      </c>
      <c r="C314" s="114">
        <f>+$D$77-(B314-0.5)*$G$270</f>
        <v>133.9089453989867</v>
      </c>
      <c r="D314" s="41">
        <f t="shared" si="774"/>
        <v>-968.06290298098872</v>
      </c>
      <c r="E314" s="41">
        <f t="shared" si="733"/>
        <v>2642.1034408872201</v>
      </c>
      <c r="F314" s="41">
        <f t="shared" si="733"/>
        <v>788.71303811143468</v>
      </c>
      <c r="G314" s="41">
        <f t="shared" si="733"/>
        <v>877.73922248317081</v>
      </c>
      <c r="H314" s="41">
        <f t="shared" ref="H314:K363" si="999">IF(H$58-I$58=0,"",(-(I$57-H$57)*$C314-(H$57*I$58-I$57*H$58))/(H$58-I$58))</f>
        <v>1431.9370970190118</v>
      </c>
      <c r="I314" s="41">
        <f t="shared" si="999"/>
        <v>-3641.6134165211888</v>
      </c>
      <c r="J314" s="41">
        <f t="shared" si="999"/>
        <v>-943.33776945744239</v>
      </c>
      <c r="K314" s="121">
        <f t="shared" si="999"/>
        <v>-805.97763492524723</v>
      </c>
      <c r="L314" s="126">
        <f t="shared" si="775"/>
        <v>-568.0629029809885</v>
      </c>
      <c r="M314" s="41">
        <f t="shared" si="734"/>
        <v>-89.947366681653435</v>
      </c>
      <c r="N314" s="41">
        <f t="shared" si="734"/>
        <v>-250.51744642989163</v>
      </c>
      <c r="O314" s="41">
        <f t="shared" si="734"/>
        <v>145.68841491429336</v>
      </c>
      <c r="P314" s="41">
        <f t="shared" ref="P314:S363" si="1000">IF(H$63-I$63=0,"",(-(I$62-H$62)*$C314-(H$62*I$63-I$62*H$63))/(H$63-I$63))</f>
        <v>1031.9370970190116</v>
      </c>
      <c r="Q314" s="41">
        <f t="shared" si="1000"/>
        <v>-2821.9981742505279</v>
      </c>
      <c r="R314" s="41">
        <f t="shared" si="1000"/>
        <v>-712.39766178159232</v>
      </c>
      <c r="S314" s="112">
        <f t="shared" si="1000"/>
        <v>-586.36239265458403</v>
      </c>
      <c r="T314" s="123">
        <f t="shared" si="776"/>
        <v>-568.06290298098838</v>
      </c>
      <c r="U314" s="41">
        <f t="shared" si="735"/>
        <v>1822.4881986165592</v>
      </c>
      <c r="V314" s="41">
        <f t="shared" si="735"/>
        <v>557.77293043558461</v>
      </c>
      <c r="W314" s="41">
        <f t="shared" si="735"/>
        <v>658.12398021250749</v>
      </c>
      <c r="X314" s="41">
        <f t="shared" ref="X314:AA363" si="1001">IF(H$68-I$68=0,"",(-(I$67-H$67)*$C314-(H$67*I$68-I$67*H$68))/(H$68-I$68))</f>
        <v>1031.9370970190118</v>
      </c>
      <c r="Y314" s="41">
        <f t="shared" si="1001"/>
        <v>-909.56260895231537</v>
      </c>
      <c r="Z314" s="41">
        <f t="shared" si="1001"/>
        <v>95.892715083883871</v>
      </c>
      <c r="AA314" s="41">
        <f t="shared" si="1001"/>
        <v>-73.92682735636977</v>
      </c>
      <c r="AB314" s="53"/>
      <c r="AC314" s="126" t="str">
        <f t="shared" si="777"/>
        <v/>
      </c>
      <c r="AD314" s="41" t="str">
        <f t="shared" si="736"/>
        <v/>
      </c>
      <c r="AE314" s="41">
        <f t="shared" si="736"/>
        <v>788.71303811143468</v>
      </c>
      <c r="AF314" s="41" t="str">
        <f t="shared" si="736"/>
        <v/>
      </c>
      <c r="AG314" s="41" t="str">
        <f t="shared" ref="AG314:AJ363" si="1002">IF(IF(H$57=I$57,AND($C314&gt;=MIN(H$58,I$58),$C314&lt;=MAX(H$58,I$58)),AND(H314&gt;=MIN(H$57,I$57),H314&lt;=MAX(H$57,I$57))),H314,"")</f>
        <v/>
      </c>
      <c r="AH314" s="41" t="str">
        <f t="shared" si="1002"/>
        <v/>
      </c>
      <c r="AI314" s="41" t="str">
        <f t="shared" si="1002"/>
        <v/>
      </c>
      <c r="AJ314" s="112">
        <f t="shared" si="1002"/>
        <v>-805.97763492524723</v>
      </c>
      <c r="AK314" s="126">
        <f t="shared" si="778"/>
        <v>-568.0629029809885</v>
      </c>
      <c r="AL314" s="41" t="str">
        <f t="shared" si="737"/>
        <v/>
      </c>
      <c r="AM314" s="41">
        <f t="shared" si="737"/>
        <v>-250.51744642989163</v>
      </c>
      <c r="AN314" s="41" t="str">
        <f t="shared" si="737"/>
        <v/>
      </c>
      <c r="AO314" s="41" t="str">
        <f t="shared" ref="AO314:AR363" si="1003">IF(IF(H$62=I$62,AND($C314&gt;=MIN(H$63,I$63),$C314&lt;=MAX(H$63,I$63)),AND(P314&gt;=MIN(H$62,I$62),P314&lt;=MAX(H$62,I$62))),P314,"")</f>
        <v/>
      </c>
      <c r="AP314" s="41" t="str">
        <f t="shared" si="1003"/>
        <v/>
      </c>
      <c r="AQ314" s="41" t="str">
        <f t="shared" si="1003"/>
        <v/>
      </c>
      <c r="AR314" s="112" t="str">
        <f t="shared" si="1003"/>
        <v/>
      </c>
      <c r="AS314" s="123" t="str">
        <f t="shared" si="779"/>
        <v/>
      </c>
      <c r="AT314" s="41" t="str">
        <f t="shared" si="738"/>
        <v/>
      </c>
      <c r="AU314" s="41">
        <f t="shared" si="738"/>
        <v>557.77293043558461</v>
      </c>
      <c r="AV314" s="41" t="str">
        <f t="shared" si="738"/>
        <v/>
      </c>
      <c r="AW314" s="41" t="str">
        <f t="shared" si="738"/>
        <v/>
      </c>
      <c r="AX314" s="41" t="str">
        <f t="shared" si="738"/>
        <v/>
      </c>
      <c r="AY314" s="41">
        <f t="shared" ref="AY314:AZ363" si="1004">IF(IF(J$67=K$67,AND($C314&gt;=MIN(J$68,K$68),$C314&lt;=MAX(J$68,K$68)),AND(Z314&gt;=MIN(J$67,K$67),Z314&lt;=MAX(J$67,K$67))),Z314,"")</f>
        <v>95.892715083883871</v>
      </c>
      <c r="AZ314" s="41" t="str">
        <f t="shared" si="1004"/>
        <v/>
      </c>
      <c r="BA314" s="53"/>
      <c r="BB314" s="147" cm="1">
        <f t="array" ref="BB314:BG314">IFERROR(_xlfn._xlws.SORT(_xlfn.UNIQUE(_xlfn._xlws.FILTER($AC314:$AZ314,ISNUMBER($AC314:$AZ314)),TRUE),,,TRUE),"")</f>
        <v>-805.97763492524723</v>
      </c>
      <c r="BC314" s="51">
        <v>-568.0629029809885</v>
      </c>
      <c r="BD314" s="51">
        <v>-250.51744642989163</v>
      </c>
      <c r="BE314" s="51">
        <v>95.892715083883871</v>
      </c>
      <c r="BF314" s="51">
        <v>557.77293043558461</v>
      </c>
      <c r="BG314" s="51">
        <v>788.71303811143468</v>
      </c>
      <c r="BH314" s="51"/>
      <c r="BI314" s="51"/>
      <c r="BJ314" s="51">
        <f t="shared" si="780"/>
        <v>133.9089453989867</v>
      </c>
      <c r="BK314" s="51">
        <f t="shared" si="739"/>
        <v>133.9089453989867</v>
      </c>
      <c r="BL314" s="51">
        <f t="shared" si="739"/>
        <v>133.9089453989867</v>
      </c>
      <c r="BM314" s="51">
        <f t="shared" si="739"/>
        <v>133.9089453989867</v>
      </c>
      <c r="BN314" s="51">
        <f t="shared" ref="BN314:BQ363" si="1005">IF(ISNUMBER(BF314),$C314,"")</f>
        <v>133.9089453989867</v>
      </c>
      <c r="BO314" s="51">
        <f t="shared" si="1005"/>
        <v>133.9089453989867</v>
      </c>
      <c r="BP314" s="51" t="str">
        <f t="shared" si="1005"/>
        <v/>
      </c>
      <c r="BQ314" s="148" t="str">
        <f t="shared" si="1005"/>
        <v/>
      </c>
      <c r="BR314" s="170">
        <f t="shared" si="753"/>
        <v>6</v>
      </c>
      <c r="BS314" s="172">
        <f t="shared" si="754"/>
        <v>237.91473194425873</v>
      </c>
      <c r="BT314" s="172" t="str">
        <f t="shared" si="740"/>
        <v>hole</v>
      </c>
      <c r="BU314" s="172">
        <f t="shared" si="740"/>
        <v>346.41016151377551</v>
      </c>
      <c r="BV314" s="172" t="str">
        <f t="shared" si="740"/>
        <v>hole</v>
      </c>
      <c r="BW314" s="172">
        <f t="shared" si="740"/>
        <v>230.94010767585007</v>
      </c>
      <c r="BX314" s="172">
        <f t="shared" si="740"/>
        <v>0</v>
      </c>
      <c r="BY314" s="173">
        <f t="shared" si="740"/>
        <v>0</v>
      </c>
      <c r="BZ314" s="123" cm="1">
        <f t="array" ref="BZ314">IF(ISEVEN(BR314),SUM(BS314:BY314),SUM(ABS(BS314:BY314)))</f>
        <v>815.26500113388431</v>
      </c>
      <c r="CA314" s="112">
        <f t="shared" si="755"/>
        <v>14757.553968993201</v>
      </c>
      <c r="CB314" s="126">
        <f t="shared" si="756"/>
        <v>-687.02026895311792</v>
      </c>
      <c r="CC314" s="41">
        <f t="shared" si="741"/>
        <v>0</v>
      </c>
      <c r="CD314" s="41">
        <f t="shared" si="741"/>
        <v>-77.312365673003882</v>
      </c>
      <c r="CE314" s="41">
        <f t="shared" si="741"/>
        <v>0</v>
      </c>
      <c r="CF314" s="41">
        <f t="shared" si="741"/>
        <v>673.24298427350959</v>
      </c>
      <c r="CG314" s="41">
        <f t="shared" si="741"/>
        <v>0</v>
      </c>
      <c r="CH314" s="112">
        <f t="shared" si="741"/>
        <v>0</v>
      </c>
      <c r="CI314" s="196">
        <f t="shared" si="757"/>
        <v>-42.630586226046546</v>
      </c>
      <c r="CJ314" s="2">
        <f t="shared" si="758"/>
        <v>133.9089453989867</v>
      </c>
      <c r="CK314" s="200">
        <f t="shared" ref="CK314" si="1006">(CI314-xc)*COS(RADIANS(p)) + (CJ314-yc)*SIN(RADIANS(p))</f>
        <v>30.035302049514044</v>
      </c>
      <c r="CL314" s="201">
        <f t="shared" ref="CL314:CL331" si="1007">-(CI314-xc)*SIN(RADIANS(p)) +(CJ314-yc)*COS(RADIANS(p))</f>
        <v>137.28384162252908</v>
      </c>
      <c r="CN314" s="126">
        <f t="shared" ref="CN314:CN331" si="1008">+C314-yc</f>
        <v>133.9089453989867</v>
      </c>
      <c r="CO314" s="50">
        <f t="shared" si="762"/>
        <v>2.6944157147762858E-3</v>
      </c>
      <c r="CP314" s="40">
        <f t="shared" si="763"/>
        <v>25.5</v>
      </c>
      <c r="CQ314" s="41">
        <f t="shared" si="764"/>
        <v>376317.62620932661</v>
      </c>
      <c r="CR314" s="41">
        <f t="shared" ref="CR314:CR362" si="1009">+CQ314*COS(RADIANS(p))</f>
        <v>325900.62418913358</v>
      </c>
      <c r="CS314" s="41">
        <f t="shared" ref="CS314:CS362" si="1010">+CQ314*SIN(RADIANS(p))</f>
        <v>188158.81310466328</v>
      </c>
      <c r="CT314" s="41">
        <f t="shared" si="767"/>
        <v>44740889.675864384</v>
      </c>
      <c r="CU314" s="112">
        <f t="shared" si="768"/>
        <v>5651406.7848766232</v>
      </c>
    </row>
    <row r="315" spans="2:99" x14ac:dyDescent="0.25">
      <c r="B315" s="129">
        <v>38</v>
      </c>
      <c r="C315" s="114">
        <f>+$D$77-(B315-0.5)*$G$270</f>
        <v>115.80740301894082</v>
      </c>
      <c r="D315" s="41">
        <f t="shared" si="774"/>
        <v>-999.41569407858924</v>
      </c>
      <c r="E315" s="41">
        <f t="shared" si="774"/>
        <v>2709.6593167449128</v>
      </c>
      <c r="F315" s="41">
        <f t="shared" si="774"/>
        <v>799.16396847730152</v>
      </c>
      <c r="G315" s="41">
        <f t="shared" si="774"/>
        <v>872.88892882067978</v>
      </c>
      <c r="H315" s="41">
        <f t="shared" si="999"/>
        <v>1400.5843059214112</v>
      </c>
      <c r="I315" s="41">
        <f t="shared" si="999"/>
        <v>-3574.0575406634966</v>
      </c>
      <c r="J315" s="41">
        <f t="shared" si="999"/>
        <v>-932.88683909157544</v>
      </c>
      <c r="K315" s="121">
        <f t="shared" si="999"/>
        <v>-810.82792858773826</v>
      </c>
      <c r="L315" s="126">
        <f t="shared" si="775"/>
        <v>-599.41569407858924</v>
      </c>
      <c r="M315" s="41">
        <f t="shared" si="775"/>
        <v>-22.39149082396106</v>
      </c>
      <c r="N315" s="41">
        <f t="shared" si="775"/>
        <v>-240.06651606402471</v>
      </c>
      <c r="O315" s="41">
        <f t="shared" si="775"/>
        <v>140.83812125180231</v>
      </c>
      <c r="P315" s="41">
        <f t="shared" si="1000"/>
        <v>1000.5843059214109</v>
      </c>
      <c r="Q315" s="41">
        <f t="shared" si="1000"/>
        <v>-2754.4422983928357</v>
      </c>
      <c r="R315" s="41">
        <f t="shared" si="1000"/>
        <v>-701.94673141572537</v>
      </c>
      <c r="S315" s="112">
        <f t="shared" si="1000"/>
        <v>-591.21268631707505</v>
      </c>
      <c r="T315" s="123">
        <f t="shared" si="776"/>
        <v>-599.41569407858913</v>
      </c>
      <c r="U315" s="41">
        <f t="shared" si="776"/>
        <v>1890.0440744742516</v>
      </c>
      <c r="V315" s="41">
        <f t="shared" si="776"/>
        <v>568.22386080145145</v>
      </c>
      <c r="W315" s="41">
        <f t="shared" si="776"/>
        <v>653.27368655001646</v>
      </c>
      <c r="X315" s="41">
        <f t="shared" si="1001"/>
        <v>1000.5843059214111</v>
      </c>
      <c r="Y315" s="41">
        <f t="shared" si="1001"/>
        <v>-842.00673309462297</v>
      </c>
      <c r="Z315" s="41">
        <f t="shared" si="1001"/>
        <v>106.3436454497508</v>
      </c>
      <c r="AA315" s="41">
        <f t="shared" si="1001"/>
        <v>-78.777121018860797</v>
      </c>
      <c r="AB315" s="53"/>
      <c r="AC315" s="126" t="str">
        <f t="shared" si="777"/>
        <v/>
      </c>
      <c r="AD315" s="41" t="str">
        <f t="shared" si="777"/>
        <v/>
      </c>
      <c r="AE315" s="41">
        <f t="shared" si="777"/>
        <v>799.16396847730152</v>
      </c>
      <c r="AF315" s="41" t="str">
        <f t="shared" si="777"/>
        <v/>
      </c>
      <c r="AG315" s="41" t="str">
        <f t="shared" si="1002"/>
        <v/>
      </c>
      <c r="AH315" s="41" t="str">
        <f t="shared" si="1002"/>
        <v/>
      </c>
      <c r="AI315" s="41" t="str">
        <f t="shared" si="1002"/>
        <v/>
      </c>
      <c r="AJ315" s="112">
        <f t="shared" si="1002"/>
        <v>-810.82792858773826</v>
      </c>
      <c r="AK315" s="126" t="str">
        <f t="shared" si="778"/>
        <v/>
      </c>
      <c r="AL315" s="41" t="str">
        <f t="shared" si="778"/>
        <v/>
      </c>
      <c r="AM315" s="41">
        <f t="shared" si="778"/>
        <v>-240.06651606402471</v>
      </c>
      <c r="AN315" s="41" t="str">
        <f t="shared" si="778"/>
        <v/>
      </c>
      <c r="AO315" s="41" t="str">
        <f t="shared" si="1003"/>
        <v/>
      </c>
      <c r="AP315" s="41" t="str">
        <f t="shared" si="1003"/>
        <v/>
      </c>
      <c r="AQ315" s="41" t="str">
        <f t="shared" si="1003"/>
        <v/>
      </c>
      <c r="AR315" s="112">
        <f t="shared" si="1003"/>
        <v>-591.21268631707505</v>
      </c>
      <c r="AS315" s="123" t="str">
        <f t="shared" si="779"/>
        <v/>
      </c>
      <c r="AT315" s="41" t="str">
        <f t="shared" si="779"/>
        <v/>
      </c>
      <c r="AU315" s="41">
        <f t="shared" si="779"/>
        <v>568.22386080145145</v>
      </c>
      <c r="AV315" s="41" t="str">
        <f t="shared" si="779"/>
        <v/>
      </c>
      <c r="AW315" s="41" t="str">
        <f t="shared" si="779"/>
        <v/>
      </c>
      <c r="AX315" s="41" t="str">
        <f t="shared" si="779"/>
        <v/>
      </c>
      <c r="AY315" s="41">
        <f t="shared" si="1004"/>
        <v>106.3436454497508</v>
      </c>
      <c r="AZ315" s="41" t="str">
        <f t="shared" si="1004"/>
        <v/>
      </c>
      <c r="BA315" s="53"/>
      <c r="BB315" s="147" cm="1">
        <f t="array" ref="BB315:BG315">IFERROR(_xlfn._xlws.SORT(_xlfn.UNIQUE(_xlfn._xlws.FILTER($AC315:$AZ315,ISNUMBER($AC315:$AZ315)),TRUE),,,TRUE),"")</f>
        <v>-810.82792858773826</v>
      </c>
      <c r="BC315" s="51">
        <v>-591.21268631707505</v>
      </c>
      <c r="BD315" s="51">
        <v>-240.06651606402471</v>
      </c>
      <c r="BE315" s="51">
        <v>106.3436454497508</v>
      </c>
      <c r="BF315" s="51">
        <v>568.22386080145145</v>
      </c>
      <c r="BG315" s="51">
        <v>799.16396847730152</v>
      </c>
      <c r="BH315" s="51"/>
      <c r="BI315" s="51"/>
      <c r="BJ315" s="51">
        <f t="shared" si="780"/>
        <v>115.80740301894082</v>
      </c>
      <c r="BK315" s="51">
        <f t="shared" si="780"/>
        <v>115.80740301894082</v>
      </c>
      <c r="BL315" s="51">
        <f t="shared" si="780"/>
        <v>115.80740301894082</v>
      </c>
      <c r="BM315" s="51">
        <f t="shared" si="780"/>
        <v>115.80740301894082</v>
      </c>
      <c r="BN315" s="51">
        <f t="shared" si="1005"/>
        <v>115.80740301894082</v>
      </c>
      <c r="BO315" s="51">
        <f t="shared" si="1005"/>
        <v>115.80740301894082</v>
      </c>
      <c r="BP315" s="51" t="str">
        <f t="shared" si="1005"/>
        <v/>
      </c>
      <c r="BQ315" s="148" t="str">
        <f t="shared" si="1005"/>
        <v/>
      </c>
      <c r="BR315" s="170">
        <f t="shared" si="753"/>
        <v>6</v>
      </c>
      <c r="BS315" s="172">
        <f t="shared" si="754"/>
        <v>219.6152422706632</v>
      </c>
      <c r="BT315" s="172" t="str">
        <f t="shared" si="740"/>
        <v>hole</v>
      </c>
      <c r="BU315" s="172">
        <f t="shared" si="740"/>
        <v>346.41016151377551</v>
      </c>
      <c r="BV315" s="172" t="str">
        <f t="shared" si="740"/>
        <v>hole</v>
      </c>
      <c r="BW315" s="172">
        <f t="shared" si="740"/>
        <v>230.94010767585007</v>
      </c>
      <c r="BX315" s="172">
        <f t="shared" si="740"/>
        <v>0</v>
      </c>
      <c r="BY315" s="173">
        <f t="shared" si="740"/>
        <v>0</v>
      </c>
      <c r="BZ315" s="123" cm="1">
        <f t="array" ref="BZ315">IF(ISEVEN(BR315),SUM(BS315:BY315),SUM(ABS(BS315:BY315)))</f>
        <v>796.96551146028878</v>
      </c>
      <c r="CA315" s="112">
        <f t="shared" si="755"/>
        <v>14426.304981133399</v>
      </c>
      <c r="CB315" s="126">
        <f t="shared" si="756"/>
        <v>-701.02030745240666</v>
      </c>
      <c r="CC315" s="41">
        <f t="shared" si="741"/>
        <v>0</v>
      </c>
      <c r="CD315" s="41">
        <f t="shared" si="741"/>
        <v>-66.861435307136958</v>
      </c>
      <c r="CE315" s="41">
        <f t="shared" si="741"/>
        <v>0</v>
      </c>
      <c r="CF315" s="41">
        <f t="shared" si="741"/>
        <v>683.69391463937654</v>
      </c>
      <c r="CG315" s="41">
        <f t="shared" si="741"/>
        <v>0</v>
      </c>
      <c r="CH315" s="112">
        <f t="shared" si="741"/>
        <v>0</v>
      </c>
      <c r="CI315" s="196">
        <f t="shared" si="757"/>
        <v>-24.121343673000432</v>
      </c>
      <c r="CJ315" s="2">
        <f t="shared" si="758"/>
        <v>115.80740301894082</v>
      </c>
      <c r="CK315" s="200">
        <f t="shared" ref="CK315" si="1011">(CI315-xc)*COS(RADIANS(p)) + (CJ315-yc)*SIN(RADIANS(p))</f>
        <v>37.014005115236984</v>
      </c>
      <c r="CL315" s="201">
        <f t="shared" ref="CL315:CL332" si="1012">-(CI315-xc)*SIN(RADIANS(p)) +(CJ315-yc)*COS(RADIANS(p))</f>
        <v>112.35282479720567</v>
      </c>
      <c r="CN315" s="126">
        <f t="shared" ref="CN315:CN332" si="1013">+C315-yc</f>
        <v>115.80740301894082</v>
      </c>
      <c r="CO315" s="50">
        <f t="shared" si="762"/>
        <v>2.6284157147762862E-3</v>
      </c>
      <c r="CP315" s="40">
        <f t="shared" si="763"/>
        <v>25.5</v>
      </c>
      <c r="CQ315" s="41">
        <f t="shared" si="764"/>
        <v>367870.77701890166</v>
      </c>
      <c r="CR315" s="41">
        <f t="shared" ref="CR315:CR363" si="1014">+CQ315*COS(RADIANS(p))</f>
        <v>318585.4382082895</v>
      </c>
      <c r="CS315" s="41">
        <f t="shared" ref="CS315:CS363" si="1015">+CQ315*SIN(RADIANS(p))</f>
        <v>183935.3885094508</v>
      </c>
      <c r="CT315" s="41">
        <f t="shared" si="767"/>
        <v>35793973.921956941</v>
      </c>
      <c r="CU315" s="112">
        <f t="shared" si="768"/>
        <v>6808185.4111619135</v>
      </c>
    </row>
    <row r="316" spans="2:99" x14ac:dyDescent="0.25">
      <c r="B316" s="129">
        <v>39</v>
      </c>
      <c r="C316" s="114">
        <f>+$D$77-(B316-0.5)*$G$270</f>
        <v>97.705860638894819</v>
      </c>
      <c r="D316" s="41">
        <f t="shared" si="774"/>
        <v>-1030.7684851761903</v>
      </c>
      <c r="E316" s="41">
        <f t="shared" si="774"/>
        <v>2777.2151926026054</v>
      </c>
      <c r="F316" s="41">
        <f t="shared" si="774"/>
        <v>809.61489884316848</v>
      </c>
      <c r="G316" s="41">
        <f t="shared" si="774"/>
        <v>868.03863515818864</v>
      </c>
      <c r="H316" s="41">
        <f t="shared" si="999"/>
        <v>1369.2315148238101</v>
      </c>
      <c r="I316" s="41">
        <f t="shared" si="999"/>
        <v>-3506.501664805804</v>
      </c>
      <c r="J316" s="41">
        <f t="shared" si="999"/>
        <v>-922.4359087257086</v>
      </c>
      <c r="K316" s="121">
        <f t="shared" si="999"/>
        <v>-815.67822225022928</v>
      </c>
      <c r="L316" s="126">
        <f t="shared" si="775"/>
        <v>-630.76848517619021</v>
      </c>
      <c r="M316" s="41">
        <f t="shared" si="775"/>
        <v>45.164385033731811</v>
      </c>
      <c r="N316" s="41">
        <f t="shared" si="775"/>
        <v>-229.61558569815773</v>
      </c>
      <c r="O316" s="41">
        <f t="shared" si="775"/>
        <v>135.98782758931125</v>
      </c>
      <c r="P316" s="41">
        <f t="shared" si="1000"/>
        <v>969.23151482381002</v>
      </c>
      <c r="Q316" s="41">
        <f t="shared" si="1000"/>
        <v>-2686.8864225351426</v>
      </c>
      <c r="R316" s="41">
        <f t="shared" si="1000"/>
        <v>-691.49580104985841</v>
      </c>
      <c r="S316" s="112">
        <f t="shared" si="1000"/>
        <v>-596.06297997956608</v>
      </c>
      <c r="T316" s="123">
        <f t="shared" si="776"/>
        <v>-630.76848517618998</v>
      </c>
      <c r="U316" s="41">
        <f t="shared" si="776"/>
        <v>1957.5999503319442</v>
      </c>
      <c r="V316" s="41">
        <f t="shared" si="776"/>
        <v>578.67479116731852</v>
      </c>
      <c r="W316" s="41">
        <f t="shared" si="776"/>
        <v>648.42339288752544</v>
      </c>
      <c r="X316" s="41">
        <f t="shared" si="1001"/>
        <v>969.23151482381024</v>
      </c>
      <c r="Y316" s="41">
        <f t="shared" si="1001"/>
        <v>-774.45085723693012</v>
      </c>
      <c r="Z316" s="41">
        <f t="shared" si="1001"/>
        <v>116.79457581561778</v>
      </c>
      <c r="AA316" s="41">
        <f t="shared" si="1001"/>
        <v>-83.62741468135188</v>
      </c>
      <c r="AB316" s="53"/>
      <c r="AC316" s="126" t="str">
        <f t="shared" si="777"/>
        <v/>
      </c>
      <c r="AD316" s="41" t="str">
        <f t="shared" si="777"/>
        <v/>
      </c>
      <c r="AE316" s="41">
        <f t="shared" si="777"/>
        <v>809.61489884316848</v>
      </c>
      <c r="AF316" s="41" t="str">
        <f t="shared" si="777"/>
        <v/>
      </c>
      <c r="AG316" s="41" t="str">
        <f t="shared" si="1002"/>
        <v/>
      </c>
      <c r="AH316" s="41" t="str">
        <f t="shared" si="1002"/>
        <v/>
      </c>
      <c r="AI316" s="41" t="str">
        <f t="shared" si="1002"/>
        <v/>
      </c>
      <c r="AJ316" s="112">
        <f t="shared" si="1002"/>
        <v>-815.67822225022928</v>
      </c>
      <c r="AK316" s="126" t="str">
        <f t="shared" si="778"/>
        <v/>
      </c>
      <c r="AL316" s="41" t="str">
        <f t="shared" si="778"/>
        <v/>
      </c>
      <c r="AM316" s="41">
        <f t="shared" si="778"/>
        <v>-229.61558569815773</v>
      </c>
      <c r="AN316" s="41" t="str">
        <f t="shared" si="778"/>
        <v/>
      </c>
      <c r="AO316" s="41" t="str">
        <f t="shared" si="1003"/>
        <v/>
      </c>
      <c r="AP316" s="41" t="str">
        <f t="shared" si="1003"/>
        <v/>
      </c>
      <c r="AQ316" s="41" t="str">
        <f t="shared" si="1003"/>
        <v/>
      </c>
      <c r="AR316" s="112">
        <f t="shared" si="1003"/>
        <v>-596.06297997956608</v>
      </c>
      <c r="AS316" s="123" t="str">
        <f t="shared" si="779"/>
        <v/>
      </c>
      <c r="AT316" s="41" t="str">
        <f t="shared" si="779"/>
        <v/>
      </c>
      <c r="AU316" s="41">
        <f t="shared" si="779"/>
        <v>578.67479116731852</v>
      </c>
      <c r="AV316" s="41" t="str">
        <f t="shared" si="779"/>
        <v/>
      </c>
      <c r="AW316" s="41" t="str">
        <f t="shared" si="779"/>
        <v/>
      </c>
      <c r="AX316" s="41" t="str">
        <f t="shared" si="779"/>
        <v/>
      </c>
      <c r="AY316" s="41">
        <f t="shared" si="1004"/>
        <v>116.79457581561778</v>
      </c>
      <c r="AZ316" s="41" t="str">
        <f t="shared" si="1004"/>
        <v/>
      </c>
      <c r="BA316" s="53"/>
      <c r="BB316" s="147" cm="1">
        <f t="array" ref="BB316:BG316">IFERROR(_xlfn._xlws.SORT(_xlfn.UNIQUE(_xlfn._xlws.FILTER($AC316:$AZ316,ISNUMBER($AC316:$AZ316)),TRUE),,,TRUE),"")</f>
        <v>-815.67822225022928</v>
      </c>
      <c r="BC316" s="51">
        <v>-596.06297997956608</v>
      </c>
      <c r="BD316" s="51">
        <v>-229.61558569815773</v>
      </c>
      <c r="BE316" s="51">
        <v>116.79457581561778</v>
      </c>
      <c r="BF316" s="51">
        <v>578.67479116731852</v>
      </c>
      <c r="BG316" s="51">
        <v>809.61489884316848</v>
      </c>
      <c r="BH316" s="51"/>
      <c r="BI316" s="51"/>
      <c r="BJ316" s="51">
        <f t="shared" si="780"/>
        <v>97.705860638894819</v>
      </c>
      <c r="BK316" s="51">
        <f t="shared" si="780"/>
        <v>97.705860638894819</v>
      </c>
      <c r="BL316" s="51">
        <f t="shared" si="780"/>
        <v>97.705860638894819</v>
      </c>
      <c r="BM316" s="51">
        <f t="shared" si="780"/>
        <v>97.705860638894819</v>
      </c>
      <c r="BN316" s="51">
        <f t="shared" si="1005"/>
        <v>97.705860638894819</v>
      </c>
      <c r="BO316" s="51">
        <f t="shared" si="1005"/>
        <v>97.705860638894819</v>
      </c>
      <c r="BP316" s="51" t="str">
        <f t="shared" si="1005"/>
        <v/>
      </c>
      <c r="BQ316" s="148" t="str">
        <f t="shared" si="1005"/>
        <v/>
      </c>
      <c r="BR316" s="170">
        <f t="shared" si="753"/>
        <v>6</v>
      </c>
      <c r="BS316" s="172">
        <f t="shared" si="754"/>
        <v>219.6152422706632</v>
      </c>
      <c r="BT316" s="172" t="str">
        <f t="shared" si="740"/>
        <v>hole</v>
      </c>
      <c r="BU316" s="172">
        <f t="shared" si="740"/>
        <v>346.41016151377551</v>
      </c>
      <c r="BV316" s="172" t="str">
        <f t="shared" si="740"/>
        <v>hole</v>
      </c>
      <c r="BW316" s="172">
        <f t="shared" si="740"/>
        <v>230.94010767584996</v>
      </c>
      <c r="BX316" s="172">
        <f t="shared" si="740"/>
        <v>0</v>
      </c>
      <c r="BY316" s="173">
        <f t="shared" si="740"/>
        <v>0</v>
      </c>
      <c r="BZ316" s="123" cm="1">
        <f t="array" ref="BZ316">IF(ISEVEN(BR316),SUM(BS316:BY316),SUM(ABS(BS316:BY316)))</f>
        <v>796.96551146028867</v>
      </c>
      <c r="CA316" s="112">
        <f t="shared" si="755"/>
        <v>14426.304981133397</v>
      </c>
      <c r="CB316" s="126">
        <f t="shared" si="756"/>
        <v>-705.87060111489768</v>
      </c>
      <c r="CC316" s="41">
        <f t="shared" si="741"/>
        <v>0</v>
      </c>
      <c r="CD316" s="41">
        <f t="shared" si="741"/>
        <v>-56.410504941269977</v>
      </c>
      <c r="CE316" s="41">
        <f t="shared" si="741"/>
        <v>0</v>
      </c>
      <c r="CF316" s="41">
        <f t="shared" si="741"/>
        <v>694.1448450052435</v>
      </c>
      <c r="CG316" s="41">
        <f t="shared" si="741"/>
        <v>0</v>
      </c>
      <c r="CH316" s="112">
        <f t="shared" si="741"/>
        <v>0</v>
      </c>
      <c r="CI316" s="196">
        <f t="shared" si="757"/>
        <v>-17.886884376086421</v>
      </c>
      <c r="CJ316" s="2">
        <f t="shared" si="758"/>
        <v>97.705860638894819</v>
      </c>
      <c r="CK316" s="200">
        <f t="shared" ref="CK316" si="1016">(CI316-xc)*COS(RADIANS(p)) + (CJ316-yc)*SIN(RADIANS(p))</f>
        <v>33.362434055201589</v>
      </c>
      <c r="CL316" s="201">
        <f t="shared" ref="CL316:CL333" si="1017">-(CI316-xc)*SIN(RADIANS(p)) +(CJ316-yc)*COS(RADIANS(p))</f>
        <v>93.559199599948187</v>
      </c>
      <c r="CN316" s="126">
        <f t="shared" ref="CN316:CN333" si="1018">+C316-yc</f>
        <v>97.705860638894819</v>
      </c>
      <c r="CO316" s="50">
        <f t="shared" si="762"/>
        <v>2.5624157147762861E-3</v>
      </c>
      <c r="CP316" s="40">
        <f t="shared" si="763"/>
        <v>25.5</v>
      </c>
      <c r="CQ316" s="41">
        <f t="shared" si="764"/>
        <v>367870.7770189016</v>
      </c>
      <c r="CR316" s="41">
        <f t="shared" ref="CR316:CR364" si="1019">+CQ316*COS(RADIANS(p))</f>
        <v>318585.4382082895</v>
      </c>
      <c r="CS316" s="41">
        <f t="shared" ref="CS316:CS364" si="1020">+CQ316*SIN(RADIANS(p))</f>
        <v>183935.38850945077</v>
      </c>
      <c r="CT316" s="41">
        <f t="shared" si="767"/>
        <v>29806598.602966316</v>
      </c>
      <c r="CU316" s="112">
        <f t="shared" si="768"/>
        <v>6136532.2695644358</v>
      </c>
    </row>
    <row r="317" spans="2:99" x14ac:dyDescent="0.25">
      <c r="B317" s="129">
        <v>40</v>
      </c>
      <c r="C317" s="114">
        <f>+$D$77-(B317-0.5)*$G$270</f>
        <v>79.604318258848934</v>
      </c>
      <c r="D317" s="41">
        <f t="shared" si="774"/>
        <v>-1062.121276273791</v>
      </c>
      <c r="E317" s="41">
        <f t="shared" si="774"/>
        <v>2844.7710684602976</v>
      </c>
      <c r="F317" s="41">
        <f t="shared" si="774"/>
        <v>820.06582920903554</v>
      </c>
      <c r="G317" s="41">
        <f t="shared" si="774"/>
        <v>863.18834149569761</v>
      </c>
      <c r="H317" s="41">
        <f t="shared" si="999"/>
        <v>1337.8787237262095</v>
      </c>
      <c r="I317" s="41">
        <f t="shared" si="999"/>
        <v>-3438.9457889481114</v>
      </c>
      <c r="J317" s="41">
        <f t="shared" si="999"/>
        <v>-911.98497835984153</v>
      </c>
      <c r="K317" s="121">
        <f t="shared" si="999"/>
        <v>-820.52851591272031</v>
      </c>
      <c r="L317" s="126">
        <f t="shared" si="775"/>
        <v>-662.12127627379095</v>
      </c>
      <c r="M317" s="41">
        <f t="shared" si="775"/>
        <v>112.72026089142423</v>
      </c>
      <c r="N317" s="41">
        <f t="shared" si="775"/>
        <v>-219.16465533229083</v>
      </c>
      <c r="O317" s="41">
        <f t="shared" si="775"/>
        <v>131.13753392682023</v>
      </c>
      <c r="P317" s="41">
        <f t="shared" si="1000"/>
        <v>937.87872372620916</v>
      </c>
      <c r="Q317" s="41">
        <f t="shared" si="1000"/>
        <v>-2619.3305466774505</v>
      </c>
      <c r="R317" s="41">
        <f t="shared" si="1000"/>
        <v>-681.04487068399146</v>
      </c>
      <c r="S317" s="112">
        <f t="shared" si="1000"/>
        <v>-600.91327364205711</v>
      </c>
      <c r="T317" s="123">
        <f t="shared" si="776"/>
        <v>-662.12127627379084</v>
      </c>
      <c r="U317" s="41">
        <f t="shared" si="776"/>
        <v>2025.1558261896366</v>
      </c>
      <c r="V317" s="41">
        <f t="shared" si="776"/>
        <v>589.12572153318536</v>
      </c>
      <c r="W317" s="41">
        <f t="shared" si="776"/>
        <v>643.57309922503441</v>
      </c>
      <c r="X317" s="41">
        <f t="shared" si="1001"/>
        <v>937.8787237262095</v>
      </c>
      <c r="Y317" s="41">
        <f t="shared" si="1001"/>
        <v>-706.89498137923761</v>
      </c>
      <c r="Z317" s="41">
        <f t="shared" si="1001"/>
        <v>127.24550618148467</v>
      </c>
      <c r="AA317" s="41">
        <f t="shared" si="1001"/>
        <v>-88.47770834384292</v>
      </c>
      <c r="AB317" s="53"/>
      <c r="AC317" s="126" t="str">
        <f t="shared" si="777"/>
        <v/>
      </c>
      <c r="AD317" s="41" t="str">
        <f t="shared" si="777"/>
        <v/>
      </c>
      <c r="AE317" s="41">
        <f t="shared" si="777"/>
        <v>820.06582920903554</v>
      </c>
      <c r="AF317" s="41" t="str">
        <f t="shared" si="777"/>
        <v/>
      </c>
      <c r="AG317" s="41" t="str">
        <f t="shared" si="1002"/>
        <v/>
      </c>
      <c r="AH317" s="41" t="str">
        <f t="shared" si="1002"/>
        <v/>
      </c>
      <c r="AI317" s="41" t="str">
        <f t="shared" si="1002"/>
        <v/>
      </c>
      <c r="AJ317" s="112">
        <f t="shared" si="1002"/>
        <v>-820.52851591272031</v>
      </c>
      <c r="AK317" s="126" t="str">
        <f t="shared" si="778"/>
        <v/>
      </c>
      <c r="AL317" s="41" t="str">
        <f t="shared" si="778"/>
        <v/>
      </c>
      <c r="AM317" s="41">
        <f t="shared" si="778"/>
        <v>-219.16465533229083</v>
      </c>
      <c r="AN317" s="41" t="str">
        <f t="shared" si="778"/>
        <v/>
      </c>
      <c r="AO317" s="41" t="str">
        <f t="shared" si="1003"/>
        <v/>
      </c>
      <c r="AP317" s="41" t="str">
        <f t="shared" si="1003"/>
        <v/>
      </c>
      <c r="AQ317" s="41" t="str">
        <f t="shared" si="1003"/>
        <v/>
      </c>
      <c r="AR317" s="112">
        <f t="shared" si="1003"/>
        <v>-600.91327364205711</v>
      </c>
      <c r="AS317" s="123" t="str">
        <f t="shared" si="779"/>
        <v/>
      </c>
      <c r="AT317" s="41" t="str">
        <f t="shared" si="779"/>
        <v/>
      </c>
      <c r="AU317" s="41">
        <f t="shared" si="779"/>
        <v>589.12572153318536</v>
      </c>
      <c r="AV317" s="41" t="str">
        <f t="shared" si="779"/>
        <v/>
      </c>
      <c r="AW317" s="41" t="str">
        <f t="shared" si="779"/>
        <v/>
      </c>
      <c r="AX317" s="41" t="str">
        <f t="shared" si="779"/>
        <v/>
      </c>
      <c r="AY317" s="41">
        <f t="shared" si="1004"/>
        <v>127.24550618148467</v>
      </c>
      <c r="AZ317" s="41" t="str">
        <f t="shared" si="1004"/>
        <v/>
      </c>
      <c r="BA317" s="53"/>
      <c r="BB317" s="147" cm="1">
        <f t="array" ref="BB317:BG317">IFERROR(_xlfn._xlws.SORT(_xlfn.UNIQUE(_xlfn._xlws.FILTER($AC317:$AZ317,ISNUMBER($AC317:$AZ317)),TRUE),,,TRUE),"")</f>
        <v>-820.52851591272031</v>
      </c>
      <c r="BC317" s="51">
        <v>-600.91327364205711</v>
      </c>
      <c r="BD317" s="51">
        <v>-219.16465533229083</v>
      </c>
      <c r="BE317" s="51">
        <v>127.24550618148467</v>
      </c>
      <c r="BF317" s="51">
        <v>589.12572153318536</v>
      </c>
      <c r="BG317" s="51">
        <v>820.06582920903554</v>
      </c>
      <c r="BH317" s="51"/>
      <c r="BI317" s="51"/>
      <c r="BJ317" s="51">
        <f t="shared" si="780"/>
        <v>79.604318258848934</v>
      </c>
      <c r="BK317" s="51">
        <f t="shared" si="780"/>
        <v>79.604318258848934</v>
      </c>
      <c r="BL317" s="51">
        <f t="shared" si="780"/>
        <v>79.604318258848934</v>
      </c>
      <c r="BM317" s="51">
        <f t="shared" si="780"/>
        <v>79.604318258848934</v>
      </c>
      <c r="BN317" s="51">
        <f t="shared" si="1005"/>
        <v>79.604318258848934</v>
      </c>
      <c r="BO317" s="51">
        <f t="shared" si="1005"/>
        <v>79.604318258848934</v>
      </c>
      <c r="BP317" s="51" t="str">
        <f t="shared" si="1005"/>
        <v/>
      </c>
      <c r="BQ317" s="148" t="str">
        <f t="shared" si="1005"/>
        <v/>
      </c>
      <c r="BR317" s="170">
        <f t="shared" si="753"/>
        <v>6</v>
      </c>
      <c r="BS317" s="172">
        <f t="shared" si="754"/>
        <v>219.6152422706632</v>
      </c>
      <c r="BT317" s="172" t="str">
        <f t="shared" si="740"/>
        <v>hole</v>
      </c>
      <c r="BU317" s="172">
        <f t="shared" si="740"/>
        <v>346.41016151377551</v>
      </c>
      <c r="BV317" s="172" t="str">
        <f t="shared" si="740"/>
        <v>hole</v>
      </c>
      <c r="BW317" s="172">
        <f t="shared" si="740"/>
        <v>230.94010767585019</v>
      </c>
      <c r="BX317" s="172">
        <f t="shared" si="740"/>
        <v>0</v>
      </c>
      <c r="BY317" s="173">
        <f t="shared" si="740"/>
        <v>0</v>
      </c>
      <c r="BZ317" s="123" cm="1">
        <f t="array" ref="BZ317">IF(ISEVEN(BR317),SUM(BS317:BY317),SUM(ABS(BS317:BY317)))</f>
        <v>796.96551146028889</v>
      </c>
      <c r="CA317" s="112">
        <f t="shared" si="755"/>
        <v>14426.3049811334</v>
      </c>
      <c r="CB317" s="126">
        <f t="shared" si="756"/>
        <v>-710.72089477738871</v>
      </c>
      <c r="CC317" s="41">
        <f t="shared" si="741"/>
        <v>0</v>
      </c>
      <c r="CD317" s="41">
        <f t="shared" si="741"/>
        <v>-45.959574575403082</v>
      </c>
      <c r="CE317" s="41">
        <f t="shared" si="741"/>
        <v>0</v>
      </c>
      <c r="CF317" s="41">
        <f t="shared" si="741"/>
        <v>704.59577537111045</v>
      </c>
      <c r="CG317" s="41">
        <f t="shared" si="741"/>
        <v>0</v>
      </c>
      <c r="CH317" s="112">
        <f t="shared" si="741"/>
        <v>0</v>
      </c>
      <c r="CI317" s="196">
        <f t="shared" si="757"/>
        <v>-11.652425079172149</v>
      </c>
      <c r="CJ317" s="2">
        <f t="shared" si="758"/>
        <v>79.604318258848934</v>
      </c>
      <c r="CK317" s="200">
        <f t="shared" ref="CK317" si="1021">(CI317-xc)*COS(RADIANS(p)) + (CJ317-yc)*SIN(RADIANS(p))</f>
        <v>29.71086299516648</v>
      </c>
      <c r="CL317" s="201">
        <f t="shared" ref="CL317:CL334" si="1022">-(CI317-xc)*SIN(RADIANS(p)) +(CJ317-yc)*COS(RADIANS(p))</f>
        <v>74.765574402690703</v>
      </c>
      <c r="CN317" s="126">
        <f t="shared" ref="CN317:CN334" si="1023">+C317-yc</f>
        <v>79.604318258848934</v>
      </c>
      <c r="CO317" s="50">
        <f t="shared" si="762"/>
        <v>2.496415714776286E-3</v>
      </c>
      <c r="CP317" s="40">
        <f t="shared" si="763"/>
        <v>25.5</v>
      </c>
      <c r="CQ317" s="41">
        <f t="shared" si="764"/>
        <v>367870.77701890172</v>
      </c>
      <c r="CR317" s="41">
        <f t="shared" ref="CR317:CR365" si="1024">+CQ317*COS(RADIANS(p))</f>
        <v>318585.43820828956</v>
      </c>
      <c r="CS317" s="41">
        <f t="shared" ref="CS317:CS365" si="1025">+CQ317*SIN(RADIANS(p))</f>
        <v>183935.38850945083</v>
      </c>
      <c r="CT317" s="41">
        <f t="shared" si="767"/>
        <v>23819223.283975694</v>
      </c>
      <c r="CU317" s="112">
        <f t="shared" si="768"/>
        <v>5464879.1279670121</v>
      </c>
    </row>
    <row r="318" spans="2:99" x14ac:dyDescent="0.25">
      <c r="B318" s="129">
        <v>41</v>
      </c>
      <c r="C318" s="114">
        <f>+$D$77-(B318-0.5)*$G$270</f>
        <v>61.50277587880305</v>
      </c>
      <c r="D318" s="41">
        <f t="shared" si="774"/>
        <v>-1093.4740673713918</v>
      </c>
      <c r="E318" s="41">
        <f t="shared" si="774"/>
        <v>2912.3269443179906</v>
      </c>
      <c r="F318" s="41">
        <f t="shared" si="774"/>
        <v>830.51675957490249</v>
      </c>
      <c r="G318" s="41">
        <f t="shared" si="774"/>
        <v>858.33804783320659</v>
      </c>
      <c r="H318" s="41">
        <f t="shared" si="999"/>
        <v>1306.5259326286086</v>
      </c>
      <c r="I318" s="41">
        <f t="shared" si="999"/>
        <v>-3371.3899130904188</v>
      </c>
      <c r="J318" s="41">
        <f t="shared" si="999"/>
        <v>-901.53404799397458</v>
      </c>
      <c r="K318" s="121">
        <f t="shared" si="999"/>
        <v>-825.37880957521133</v>
      </c>
      <c r="L318" s="126">
        <f t="shared" si="775"/>
        <v>-693.47406737139181</v>
      </c>
      <c r="M318" s="41">
        <f t="shared" si="775"/>
        <v>180.27613674911666</v>
      </c>
      <c r="N318" s="41">
        <f t="shared" si="775"/>
        <v>-208.71372496642394</v>
      </c>
      <c r="O318" s="41">
        <f t="shared" si="775"/>
        <v>126.28724026432918</v>
      </c>
      <c r="P318" s="41">
        <f t="shared" si="1000"/>
        <v>906.52593262860842</v>
      </c>
      <c r="Q318" s="41">
        <f t="shared" si="1000"/>
        <v>-2551.7746708197578</v>
      </c>
      <c r="R318" s="41">
        <f t="shared" si="1000"/>
        <v>-670.59394031812462</v>
      </c>
      <c r="S318" s="112">
        <f t="shared" si="1000"/>
        <v>-605.76356730454813</v>
      </c>
      <c r="T318" s="123">
        <f t="shared" si="776"/>
        <v>-693.47406737139158</v>
      </c>
      <c r="U318" s="41">
        <f t="shared" si="776"/>
        <v>2092.7117020473293</v>
      </c>
      <c r="V318" s="41">
        <f t="shared" si="776"/>
        <v>599.57665189905231</v>
      </c>
      <c r="W318" s="41">
        <f t="shared" si="776"/>
        <v>638.72280556254339</v>
      </c>
      <c r="X318" s="41">
        <f t="shared" si="1001"/>
        <v>906.52593262860864</v>
      </c>
      <c r="Y318" s="41">
        <f t="shared" si="1001"/>
        <v>-639.33910552154521</v>
      </c>
      <c r="Z318" s="41">
        <f t="shared" si="1001"/>
        <v>137.69643654735157</v>
      </c>
      <c r="AA318" s="41">
        <f t="shared" si="1001"/>
        <v>-93.328002006333946</v>
      </c>
      <c r="AB318" s="53"/>
      <c r="AC318" s="126" t="str">
        <f t="shared" si="777"/>
        <v/>
      </c>
      <c r="AD318" s="41" t="str">
        <f t="shared" si="777"/>
        <v/>
      </c>
      <c r="AE318" s="41">
        <f t="shared" si="777"/>
        <v>830.51675957490249</v>
      </c>
      <c r="AF318" s="41" t="str">
        <f t="shared" si="777"/>
        <v/>
      </c>
      <c r="AG318" s="41" t="str">
        <f t="shared" si="1002"/>
        <v/>
      </c>
      <c r="AH318" s="41" t="str">
        <f t="shared" si="1002"/>
        <v/>
      </c>
      <c r="AI318" s="41" t="str">
        <f t="shared" si="1002"/>
        <v/>
      </c>
      <c r="AJ318" s="112">
        <f t="shared" si="1002"/>
        <v>-825.37880957521133</v>
      </c>
      <c r="AK318" s="126" t="str">
        <f t="shared" si="778"/>
        <v/>
      </c>
      <c r="AL318" s="41" t="str">
        <f t="shared" si="778"/>
        <v/>
      </c>
      <c r="AM318" s="41">
        <f t="shared" si="778"/>
        <v>-208.71372496642394</v>
      </c>
      <c r="AN318" s="41" t="str">
        <f t="shared" si="778"/>
        <v/>
      </c>
      <c r="AO318" s="41" t="str">
        <f t="shared" si="1003"/>
        <v/>
      </c>
      <c r="AP318" s="41" t="str">
        <f t="shared" si="1003"/>
        <v/>
      </c>
      <c r="AQ318" s="41" t="str">
        <f t="shared" si="1003"/>
        <v/>
      </c>
      <c r="AR318" s="112">
        <f t="shared" si="1003"/>
        <v>-605.76356730454813</v>
      </c>
      <c r="AS318" s="123" t="str">
        <f t="shared" si="779"/>
        <v/>
      </c>
      <c r="AT318" s="41" t="str">
        <f t="shared" si="779"/>
        <v/>
      </c>
      <c r="AU318" s="41">
        <f t="shared" si="779"/>
        <v>599.57665189905231</v>
      </c>
      <c r="AV318" s="41" t="str">
        <f t="shared" si="779"/>
        <v/>
      </c>
      <c r="AW318" s="41" t="str">
        <f t="shared" si="779"/>
        <v/>
      </c>
      <c r="AX318" s="41" t="str">
        <f t="shared" si="779"/>
        <v/>
      </c>
      <c r="AY318" s="41">
        <f t="shared" si="1004"/>
        <v>137.69643654735157</v>
      </c>
      <c r="AZ318" s="41" t="str">
        <f t="shared" si="1004"/>
        <v/>
      </c>
      <c r="BA318" s="53"/>
      <c r="BB318" s="147" cm="1">
        <f t="array" ref="BB318:BG318">IFERROR(_xlfn._xlws.SORT(_xlfn.UNIQUE(_xlfn._xlws.FILTER($AC318:$AZ318,ISNUMBER($AC318:$AZ318)),TRUE),,,TRUE),"")</f>
        <v>-825.37880957521133</v>
      </c>
      <c r="BC318" s="51">
        <v>-605.76356730454813</v>
      </c>
      <c r="BD318" s="51">
        <v>-208.71372496642394</v>
      </c>
      <c r="BE318" s="51">
        <v>137.69643654735157</v>
      </c>
      <c r="BF318" s="51">
        <v>599.57665189905231</v>
      </c>
      <c r="BG318" s="51">
        <v>830.51675957490249</v>
      </c>
      <c r="BH318" s="51"/>
      <c r="BI318" s="51"/>
      <c r="BJ318" s="51">
        <f t="shared" si="780"/>
        <v>61.50277587880305</v>
      </c>
      <c r="BK318" s="51">
        <f t="shared" si="780"/>
        <v>61.50277587880305</v>
      </c>
      <c r="BL318" s="51">
        <f t="shared" si="780"/>
        <v>61.50277587880305</v>
      </c>
      <c r="BM318" s="51">
        <f t="shared" si="780"/>
        <v>61.50277587880305</v>
      </c>
      <c r="BN318" s="51">
        <f t="shared" si="1005"/>
        <v>61.50277587880305</v>
      </c>
      <c r="BO318" s="51">
        <f t="shared" si="1005"/>
        <v>61.50277587880305</v>
      </c>
      <c r="BP318" s="51" t="str">
        <f t="shared" si="1005"/>
        <v/>
      </c>
      <c r="BQ318" s="148" t="str">
        <f t="shared" si="1005"/>
        <v/>
      </c>
      <c r="BR318" s="170">
        <f t="shared" si="753"/>
        <v>6</v>
      </c>
      <c r="BS318" s="172">
        <f t="shared" si="754"/>
        <v>219.6152422706632</v>
      </c>
      <c r="BT318" s="172" t="str">
        <f t="shared" si="740"/>
        <v>hole</v>
      </c>
      <c r="BU318" s="172">
        <f t="shared" si="740"/>
        <v>346.41016151377551</v>
      </c>
      <c r="BV318" s="172" t="str">
        <f t="shared" si="740"/>
        <v>hole</v>
      </c>
      <c r="BW318" s="172">
        <f t="shared" si="740"/>
        <v>230.94010767585019</v>
      </c>
      <c r="BX318" s="172">
        <f t="shared" si="740"/>
        <v>0</v>
      </c>
      <c r="BY318" s="173">
        <f t="shared" si="740"/>
        <v>0</v>
      </c>
      <c r="BZ318" s="123" cm="1">
        <f t="array" ref="BZ318">IF(ISEVEN(BR318),SUM(BS318:BY318),SUM(ABS(BS318:BY318)))</f>
        <v>796.96551146028889</v>
      </c>
      <c r="CA318" s="112">
        <f t="shared" si="755"/>
        <v>14426.3049811334</v>
      </c>
      <c r="CB318" s="126">
        <f t="shared" si="756"/>
        <v>-715.57118843987973</v>
      </c>
      <c r="CC318" s="41">
        <f t="shared" si="741"/>
        <v>0</v>
      </c>
      <c r="CD318" s="41">
        <f t="shared" si="741"/>
        <v>-35.508644209536186</v>
      </c>
      <c r="CE318" s="41">
        <f t="shared" si="741"/>
        <v>0</v>
      </c>
      <c r="CF318" s="41">
        <f t="shared" si="741"/>
        <v>715.0467057369774</v>
      </c>
      <c r="CG318" s="41">
        <f t="shared" si="741"/>
        <v>0</v>
      </c>
      <c r="CH318" s="112">
        <f t="shared" si="741"/>
        <v>0</v>
      </c>
      <c r="CI318" s="196">
        <f t="shared" si="757"/>
        <v>-5.4179657822580998</v>
      </c>
      <c r="CJ318" s="2">
        <f t="shared" si="758"/>
        <v>61.50277587880305</v>
      </c>
      <c r="CK318" s="200">
        <f t="shared" ref="CK318" si="1026">(CI318-xc)*COS(RADIANS(p)) + (CJ318-yc)*SIN(RADIANS(p))</f>
        <v>26.059291935131178</v>
      </c>
      <c r="CL318" s="201">
        <f t="shared" ref="CL318:CL335" si="1027">-(CI318-xc)*SIN(RADIANS(p)) +(CJ318-yc)*COS(RADIANS(p))</f>
        <v>55.971949205433297</v>
      </c>
      <c r="CN318" s="126">
        <f t="shared" ref="CN318:CN335" si="1028">+C318-yc</f>
        <v>61.50277587880305</v>
      </c>
      <c r="CO318" s="50">
        <f t="shared" si="762"/>
        <v>2.4304157147762863E-3</v>
      </c>
      <c r="CP318" s="40">
        <f t="shared" si="763"/>
        <v>25.5</v>
      </c>
      <c r="CQ318" s="41">
        <f t="shared" si="764"/>
        <v>367870.77701890172</v>
      </c>
      <c r="CR318" s="41">
        <f t="shared" ref="CR318:CR366" si="1029">+CQ318*COS(RADIANS(p))</f>
        <v>318585.43820828956</v>
      </c>
      <c r="CS318" s="41">
        <f t="shared" ref="CS318:CS366" si="1030">+CQ318*SIN(RADIANS(p))</f>
        <v>183935.38850945083</v>
      </c>
      <c r="CT318" s="41">
        <f t="shared" si="767"/>
        <v>17831847.964985091</v>
      </c>
      <c r="CU318" s="112">
        <f t="shared" si="768"/>
        <v>4793225.9863695521</v>
      </c>
    </row>
    <row r="319" spans="2:99" x14ac:dyDescent="0.25">
      <c r="B319" s="129">
        <v>42</v>
      </c>
      <c r="C319" s="114">
        <f>+$D$77-(B319-0.5)*$G$270</f>
        <v>43.401233498757051</v>
      </c>
      <c r="D319" s="41">
        <f t="shared" si="774"/>
        <v>-1124.8268584689924</v>
      </c>
      <c r="E319" s="41">
        <f t="shared" si="774"/>
        <v>2979.8828201756833</v>
      </c>
      <c r="F319" s="41">
        <f t="shared" si="774"/>
        <v>840.96768994076933</v>
      </c>
      <c r="G319" s="41">
        <f t="shared" si="774"/>
        <v>853.48775417071545</v>
      </c>
      <c r="H319" s="41">
        <f t="shared" si="999"/>
        <v>1275.1731415310078</v>
      </c>
      <c r="I319" s="41">
        <f t="shared" si="999"/>
        <v>-3303.8340372327261</v>
      </c>
      <c r="J319" s="41">
        <f t="shared" si="999"/>
        <v>-891.08311762810774</v>
      </c>
      <c r="K319" s="121">
        <f t="shared" si="999"/>
        <v>-830.22910323770247</v>
      </c>
      <c r="L319" s="126">
        <f t="shared" si="775"/>
        <v>-724.82685846899267</v>
      </c>
      <c r="M319" s="41">
        <f t="shared" si="775"/>
        <v>247.83201260680949</v>
      </c>
      <c r="N319" s="41">
        <f t="shared" si="775"/>
        <v>-198.26279460055696</v>
      </c>
      <c r="O319" s="41">
        <f t="shared" si="775"/>
        <v>121.4369466018381</v>
      </c>
      <c r="P319" s="41">
        <f t="shared" si="1000"/>
        <v>875.17314153100756</v>
      </c>
      <c r="Q319" s="41">
        <f t="shared" si="1000"/>
        <v>-2484.2187949620647</v>
      </c>
      <c r="R319" s="41">
        <f t="shared" si="1000"/>
        <v>-660.14300995225756</v>
      </c>
      <c r="S319" s="112">
        <f t="shared" si="1000"/>
        <v>-610.61386096703916</v>
      </c>
      <c r="T319" s="123">
        <f t="shared" si="776"/>
        <v>-724.82685846899244</v>
      </c>
      <c r="U319" s="41">
        <f t="shared" si="776"/>
        <v>2160.2675779050223</v>
      </c>
      <c r="V319" s="41">
        <f t="shared" si="776"/>
        <v>610.02758226491926</v>
      </c>
      <c r="W319" s="41">
        <f t="shared" si="776"/>
        <v>633.87251190005236</v>
      </c>
      <c r="X319" s="41">
        <f t="shared" si="1001"/>
        <v>875.17314153100779</v>
      </c>
      <c r="Y319" s="41">
        <f t="shared" si="1001"/>
        <v>-571.78322966385247</v>
      </c>
      <c r="Z319" s="41">
        <f t="shared" si="1001"/>
        <v>148.14736691321855</v>
      </c>
      <c r="AA319" s="41">
        <f t="shared" si="1001"/>
        <v>-98.178295668825029</v>
      </c>
      <c r="AB319" s="53"/>
      <c r="AC319" s="126" t="str">
        <f t="shared" si="777"/>
        <v/>
      </c>
      <c r="AD319" s="41" t="str">
        <f t="shared" si="777"/>
        <v/>
      </c>
      <c r="AE319" s="41">
        <f t="shared" si="777"/>
        <v>840.96768994076933</v>
      </c>
      <c r="AF319" s="41" t="str">
        <f t="shared" si="777"/>
        <v/>
      </c>
      <c r="AG319" s="41" t="str">
        <f t="shared" si="1002"/>
        <v/>
      </c>
      <c r="AH319" s="41" t="str">
        <f t="shared" si="1002"/>
        <v/>
      </c>
      <c r="AI319" s="41" t="str">
        <f t="shared" si="1002"/>
        <v/>
      </c>
      <c r="AJ319" s="112">
        <f t="shared" si="1002"/>
        <v>-830.22910323770247</v>
      </c>
      <c r="AK319" s="126" t="str">
        <f t="shared" si="778"/>
        <v/>
      </c>
      <c r="AL319" s="41" t="str">
        <f t="shared" si="778"/>
        <v/>
      </c>
      <c r="AM319" s="41">
        <f t="shared" si="778"/>
        <v>-198.26279460055696</v>
      </c>
      <c r="AN319" s="41" t="str">
        <f t="shared" si="778"/>
        <v/>
      </c>
      <c r="AO319" s="41" t="str">
        <f t="shared" si="1003"/>
        <v/>
      </c>
      <c r="AP319" s="41" t="str">
        <f t="shared" si="1003"/>
        <v/>
      </c>
      <c r="AQ319" s="41" t="str">
        <f t="shared" si="1003"/>
        <v/>
      </c>
      <c r="AR319" s="112">
        <f t="shared" si="1003"/>
        <v>-610.61386096703916</v>
      </c>
      <c r="AS319" s="123" t="str">
        <f t="shared" si="779"/>
        <v/>
      </c>
      <c r="AT319" s="41" t="str">
        <f t="shared" si="779"/>
        <v/>
      </c>
      <c r="AU319" s="41">
        <f t="shared" si="779"/>
        <v>610.02758226491926</v>
      </c>
      <c r="AV319" s="41" t="str">
        <f t="shared" si="779"/>
        <v/>
      </c>
      <c r="AW319" s="41" t="str">
        <f t="shared" si="779"/>
        <v/>
      </c>
      <c r="AX319" s="41" t="str">
        <f t="shared" si="779"/>
        <v/>
      </c>
      <c r="AY319" s="41">
        <f t="shared" si="1004"/>
        <v>148.14736691321855</v>
      </c>
      <c r="AZ319" s="41" t="str">
        <f t="shared" si="1004"/>
        <v/>
      </c>
      <c r="BA319" s="53"/>
      <c r="BB319" s="147" cm="1">
        <f t="array" ref="BB319:BG319">IFERROR(_xlfn._xlws.SORT(_xlfn.UNIQUE(_xlfn._xlws.FILTER($AC319:$AZ319,ISNUMBER($AC319:$AZ319)),TRUE),,,TRUE),"")</f>
        <v>-830.22910323770247</v>
      </c>
      <c r="BC319" s="51">
        <v>-610.61386096703916</v>
      </c>
      <c r="BD319" s="51">
        <v>-198.26279460055696</v>
      </c>
      <c r="BE319" s="51">
        <v>148.14736691321855</v>
      </c>
      <c r="BF319" s="51">
        <v>610.02758226491926</v>
      </c>
      <c r="BG319" s="51">
        <v>840.96768994076933</v>
      </c>
      <c r="BH319" s="51"/>
      <c r="BI319" s="51"/>
      <c r="BJ319" s="51">
        <f t="shared" si="780"/>
        <v>43.401233498757051</v>
      </c>
      <c r="BK319" s="51">
        <f t="shared" si="780"/>
        <v>43.401233498757051</v>
      </c>
      <c r="BL319" s="51">
        <f t="shared" si="780"/>
        <v>43.401233498757051</v>
      </c>
      <c r="BM319" s="51">
        <f t="shared" si="780"/>
        <v>43.401233498757051</v>
      </c>
      <c r="BN319" s="51">
        <f t="shared" si="1005"/>
        <v>43.401233498757051</v>
      </c>
      <c r="BO319" s="51">
        <f t="shared" si="1005"/>
        <v>43.401233498757051</v>
      </c>
      <c r="BP319" s="51" t="str">
        <f t="shared" si="1005"/>
        <v/>
      </c>
      <c r="BQ319" s="148" t="str">
        <f t="shared" si="1005"/>
        <v/>
      </c>
      <c r="BR319" s="170">
        <f t="shared" si="753"/>
        <v>6</v>
      </c>
      <c r="BS319" s="172">
        <f t="shared" si="754"/>
        <v>219.61524227066332</v>
      </c>
      <c r="BT319" s="172" t="str">
        <f t="shared" si="740"/>
        <v>hole</v>
      </c>
      <c r="BU319" s="172">
        <f t="shared" si="740"/>
        <v>346.41016151377551</v>
      </c>
      <c r="BV319" s="172" t="str">
        <f t="shared" si="740"/>
        <v>hole</v>
      </c>
      <c r="BW319" s="172">
        <f t="shared" si="740"/>
        <v>230.94010767585007</v>
      </c>
      <c r="BX319" s="172">
        <f t="shared" si="740"/>
        <v>0</v>
      </c>
      <c r="BY319" s="173">
        <f t="shared" si="740"/>
        <v>0</v>
      </c>
      <c r="BZ319" s="123" cm="1">
        <f t="array" ref="BZ319">IF(ISEVEN(BR319),SUM(BS319:BY319),SUM(ABS(BS319:BY319)))</f>
        <v>796.96551146028889</v>
      </c>
      <c r="CA319" s="112">
        <f t="shared" si="755"/>
        <v>14426.3049811334</v>
      </c>
      <c r="CB319" s="126">
        <f t="shared" si="756"/>
        <v>-720.42148210237087</v>
      </c>
      <c r="CC319" s="41">
        <f t="shared" si="741"/>
        <v>0</v>
      </c>
      <c r="CD319" s="41">
        <f t="shared" si="741"/>
        <v>-25.057713843669205</v>
      </c>
      <c r="CE319" s="41">
        <f t="shared" si="741"/>
        <v>0</v>
      </c>
      <c r="CF319" s="41">
        <f t="shared" si="741"/>
        <v>725.49763610284435</v>
      </c>
      <c r="CG319" s="41">
        <f t="shared" si="741"/>
        <v>0</v>
      </c>
      <c r="CH319" s="112">
        <f t="shared" si="741"/>
        <v>0</v>
      </c>
      <c r="CI319" s="196">
        <f t="shared" si="757"/>
        <v>0.81649351465576658</v>
      </c>
      <c r="CJ319" s="2">
        <f t="shared" si="758"/>
        <v>43.401233498757051</v>
      </c>
      <c r="CK319" s="200">
        <f t="shared" ref="CK319" si="1031">(CI319-xc)*COS(RADIANS(p)) + (CJ319-yc)*SIN(RADIANS(p))</f>
        <v>22.407720875095659</v>
      </c>
      <c r="CL319" s="201">
        <f t="shared" ref="CL319:CL336" si="1032">-(CI319-xc)*SIN(RADIANS(p)) +(CJ319-yc)*COS(RADIANS(p))</f>
        <v>37.178324008175899</v>
      </c>
      <c r="CN319" s="126">
        <f t="shared" ref="CN319:CN336" si="1033">+C319-yc</f>
        <v>43.401233498757051</v>
      </c>
      <c r="CO319" s="50">
        <f t="shared" si="762"/>
        <v>2.3644157147762858E-3</v>
      </c>
      <c r="CP319" s="40">
        <f t="shared" si="763"/>
        <v>25.5</v>
      </c>
      <c r="CQ319" s="41">
        <f t="shared" si="764"/>
        <v>367870.77701890172</v>
      </c>
      <c r="CR319" s="41">
        <f t="shared" ref="CR319:CR367" si="1034">+CQ319*COS(RADIANS(p))</f>
        <v>318585.43820828956</v>
      </c>
      <c r="CS319" s="41">
        <f t="shared" ref="CS319:CS367" si="1035">+CQ319*SIN(RADIANS(p))</f>
        <v>183935.38850945083</v>
      </c>
      <c r="CT319" s="41">
        <f t="shared" si="767"/>
        <v>11844472.645994492</v>
      </c>
      <c r="CU319" s="112">
        <f t="shared" si="768"/>
        <v>4121572.8447720516</v>
      </c>
    </row>
    <row r="320" spans="2:99" x14ac:dyDescent="0.25">
      <c r="B320" s="129">
        <v>43</v>
      </c>
      <c r="C320" s="114">
        <f>+$D$77-(B320-0.5)*$G$270</f>
        <v>25.299691118711166</v>
      </c>
      <c r="D320" s="41">
        <f t="shared" si="774"/>
        <v>-1156.1796495665933</v>
      </c>
      <c r="E320" s="41">
        <f t="shared" si="774"/>
        <v>3047.4386960333759</v>
      </c>
      <c r="F320" s="41">
        <f t="shared" si="774"/>
        <v>851.41862030663629</v>
      </c>
      <c r="G320" s="41">
        <f t="shared" si="774"/>
        <v>848.63746050822442</v>
      </c>
      <c r="H320" s="41">
        <f t="shared" si="999"/>
        <v>1243.8203504334072</v>
      </c>
      <c r="I320" s="41">
        <f t="shared" si="999"/>
        <v>-3236.2781613750335</v>
      </c>
      <c r="J320" s="41">
        <f t="shared" si="999"/>
        <v>-880.63218726224079</v>
      </c>
      <c r="K320" s="121">
        <f t="shared" si="999"/>
        <v>-835.0793969001935</v>
      </c>
      <c r="L320" s="126">
        <f t="shared" si="775"/>
        <v>-756.17964956659341</v>
      </c>
      <c r="M320" s="41">
        <f t="shared" si="775"/>
        <v>315.38788846450188</v>
      </c>
      <c r="N320" s="41">
        <f t="shared" si="775"/>
        <v>-187.81186423469001</v>
      </c>
      <c r="O320" s="41">
        <f t="shared" si="775"/>
        <v>116.58665293934706</v>
      </c>
      <c r="P320" s="41">
        <f t="shared" si="1000"/>
        <v>843.82035043340682</v>
      </c>
      <c r="Q320" s="41">
        <f t="shared" si="1000"/>
        <v>-2416.6629191043726</v>
      </c>
      <c r="R320" s="41">
        <f t="shared" si="1000"/>
        <v>-649.69207958639072</v>
      </c>
      <c r="S320" s="112">
        <f t="shared" si="1000"/>
        <v>-615.46415462953019</v>
      </c>
      <c r="T320" s="123">
        <f t="shared" si="776"/>
        <v>-756.17964956659318</v>
      </c>
      <c r="U320" s="41">
        <f t="shared" si="776"/>
        <v>2227.8234537627145</v>
      </c>
      <c r="V320" s="41">
        <f t="shared" si="776"/>
        <v>620.47851263078621</v>
      </c>
      <c r="W320" s="41">
        <f t="shared" si="776"/>
        <v>629.02221823756133</v>
      </c>
      <c r="X320" s="41">
        <f t="shared" si="1001"/>
        <v>843.82035043340704</v>
      </c>
      <c r="Y320" s="41">
        <f t="shared" si="1001"/>
        <v>-504.22735380616001</v>
      </c>
      <c r="Z320" s="41">
        <f t="shared" si="1001"/>
        <v>158.5982972790855</v>
      </c>
      <c r="AA320" s="41">
        <f t="shared" si="1001"/>
        <v>-103.02858933131606</v>
      </c>
      <c r="AB320" s="53"/>
      <c r="AC320" s="126" t="str">
        <f t="shared" si="777"/>
        <v/>
      </c>
      <c r="AD320" s="41" t="str">
        <f t="shared" si="777"/>
        <v/>
      </c>
      <c r="AE320" s="41" t="str">
        <f t="shared" si="777"/>
        <v/>
      </c>
      <c r="AF320" s="41">
        <f t="shared" si="777"/>
        <v>848.63746050822442</v>
      </c>
      <c r="AG320" s="41" t="str">
        <f t="shared" si="1002"/>
        <v/>
      </c>
      <c r="AH320" s="41" t="str">
        <f t="shared" si="1002"/>
        <v/>
      </c>
      <c r="AI320" s="41" t="str">
        <f t="shared" si="1002"/>
        <v/>
      </c>
      <c r="AJ320" s="112">
        <f t="shared" si="1002"/>
        <v>-835.0793969001935</v>
      </c>
      <c r="AK320" s="126" t="str">
        <f t="shared" si="778"/>
        <v/>
      </c>
      <c r="AL320" s="41" t="str">
        <f t="shared" si="778"/>
        <v/>
      </c>
      <c r="AM320" s="41">
        <f t="shared" si="778"/>
        <v>-187.81186423469001</v>
      </c>
      <c r="AN320" s="41" t="str">
        <f t="shared" si="778"/>
        <v/>
      </c>
      <c r="AO320" s="41" t="str">
        <f t="shared" si="1003"/>
        <v/>
      </c>
      <c r="AP320" s="41" t="str">
        <f t="shared" si="1003"/>
        <v/>
      </c>
      <c r="AQ320" s="41" t="str">
        <f t="shared" si="1003"/>
        <v/>
      </c>
      <c r="AR320" s="112">
        <f t="shared" si="1003"/>
        <v>-615.46415462953019</v>
      </c>
      <c r="AS320" s="123" t="str">
        <f t="shared" si="779"/>
        <v/>
      </c>
      <c r="AT320" s="41" t="str">
        <f t="shared" si="779"/>
        <v/>
      </c>
      <c r="AU320" s="41">
        <f t="shared" si="779"/>
        <v>620.47851263078621</v>
      </c>
      <c r="AV320" s="41" t="str">
        <f t="shared" si="779"/>
        <v/>
      </c>
      <c r="AW320" s="41" t="str">
        <f t="shared" si="779"/>
        <v/>
      </c>
      <c r="AX320" s="41" t="str">
        <f t="shared" si="779"/>
        <v/>
      </c>
      <c r="AY320" s="41">
        <f t="shared" si="1004"/>
        <v>158.5982972790855</v>
      </c>
      <c r="AZ320" s="41" t="str">
        <f t="shared" si="1004"/>
        <v/>
      </c>
      <c r="BA320" s="53"/>
      <c r="BB320" s="147" cm="1">
        <f t="array" ref="BB320:BG320">IFERROR(_xlfn._xlws.SORT(_xlfn.UNIQUE(_xlfn._xlws.FILTER($AC320:$AZ320,ISNUMBER($AC320:$AZ320)),TRUE),,,TRUE),"")</f>
        <v>-835.0793969001935</v>
      </c>
      <c r="BC320" s="51">
        <v>-615.46415462953019</v>
      </c>
      <c r="BD320" s="51">
        <v>-187.81186423469001</v>
      </c>
      <c r="BE320" s="51">
        <v>158.5982972790855</v>
      </c>
      <c r="BF320" s="51">
        <v>620.47851263078621</v>
      </c>
      <c r="BG320" s="51">
        <v>848.63746050822442</v>
      </c>
      <c r="BH320" s="51"/>
      <c r="BI320" s="51"/>
      <c r="BJ320" s="51">
        <f t="shared" si="780"/>
        <v>25.299691118711166</v>
      </c>
      <c r="BK320" s="51">
        <f t="shared" si="780"/>
        <v>25.299691118711166</v>
      </c>
      <c r="BL320" s="51">
        <f t="shared" si="780"/>
        <v>25.299691118711166</v>
      </c>
      <c r="BM320" s="51">
        <f t="shared" si="780"/>
        <v>25.299691118711166</v>
      </c>
      <c r="BN320" s="51">
        <f t="shared" si="1005"/>
        <v>25.299691118711166</v>
      </c>
      <c r="BO320" s="51">
        <f t="shared" si="1005"/>
        <v>25.299691118711166</v>
      </c>
      <c r="BP320" s="51" t="str">
        <f t="shared" si="1005"/>
        <v/>
      </c>
      <c r="BQ320" s="148" t="str">
        <f t="shared" si="1005"/>
        <v/>
      </c>
      <c r="BR320" s="170">
        <f t="shared" si="753"/>
        <v>6</v>
      </c>
      <c r="BS320" s="172">
        <f t="shared" si="754"/>
        <v>219.61524227066332</v>
      </c>
      <c r="BT320" s="172" t="str">
        <f t="shared" si="740"/>
        <v>hole</v>
      </c>
      <c r="BU320" s="172">
        <f t="shared" si="740"/>
        <v>346.41016151377551</v>
      </c>
      <c r="BV320" s="172" t="str">
        <f t="shared" si="740"/>
        <v>hole</v>
      </c>
      <c r="BW320" s="172">
        <f t="shared" ref="BW320:BY369" si="1036">IF(ISNUMBER(BG320),IF(ISEVEN(BF$143),"hole",(BG320-BF320)),0)</f>
        <v>228.15894787743821</v>
      </c>
      <c r="BX320" s="172">
        <f t="shared" si="1036"/>
        <v>0</v>
      </c>
      <c r="BY320" s="173">
        <f t="shared" si="1036"/>
        <v>0</v>
      </c>
      <c r="BZ320" s="123" cm="1">
        <f t="array" ref="BZ320">IF(ISEVEN(BR320),SUM(BS320:BY320),SUM(ABS(BS320:BY320)))</f>
        <v>794.18435166187703</v>
      </c>
      <c r="CA320" s="112">
        <f t="shared" si="755"/>
        <v>14375.961699176769</v>
      </c>
      <c r="CB320" s="126">
        <f t="shared" si="756"/>
        <v>-725.27177576486179</v>
      </c>
      <c r="CC320" s="41">
        <f t="shared" si="741"/>
        <v>0</v>
      </c>
      <c r="CD320" s="41">
        <f t="shared" si="741"/>
        <v>-14.606783477802253</v>
      </c>
      <c r="CE320" s="41">
        <f t="shared" si="741"/>
        <v>0</v>
      </c>
      <c r="CF320" s="41">
        <f t="shared" ref="CF320:CH369" si="1037">+IF(AND(ISNUMBER(BW320),BW320&gt;0),BF320+BW320/2,0)</f>
        <v>734.55798656950537</v>
      </c>
      <c r="CG320" s="41">
        <f t="shared" si="1037"/>
        <v>0</v>
      </c>
      <c r="CH320" s="112">
        <f t="shared" si="1037"/>
        <v>0</v>
      </c>
      <c r="CI320" s="196">
        <f t="shared" si="757"/>
        <v>4.0989253860760053</v>
      </c>
      <c r="CJ320" s="2">
        <f t="shared" si="758"/>
        <v>25.299691118711166</v>
      </c>
      <c r="CK320" s="200">
        <f t="shared" ref="CK320" si="1038">(CI320-xc)*COS(RADIANS(p)) + (CJ320-yc)*SIN(RADIANS(p))</f>
        <v>16.199619071914341</v>
      </c>
      <c r="CL320" s="201">
        <f t="shared" ref="CL320:CL337" si="1039">-(CI320-xc)*SIN(RADIANS(p)) +(CJ320-yc)*COS(RADIANS(p))</f>
        <v>19.860712523665413</v>
      </c>
      <c r="CN320" s="126">
        <f t="shared" ref="CN320:CN337" si="1040">+C320-yc</f>
        <v>25.299691118711166</v>
      </c>
      <c r="CO320" s="50">
        <f t="shared" si="762"/>
        <v>2.2984157147762862E-3</v>
      </c>
      <c r="CP320" s="40">
        <f t="shared" si="763"/>
        <v>25.5</v>
      </c>
      <c r="CQ320" s="41">
        <f t="shared" si="764"/>
        <v>366587.02332900761</v>
      </c>
      <c r="CR320" s="41">
        <f t="shared" ref="CR320:CR368" si="1041">+CQ320*COS(RADIANS(p))</f>
        <v>317473.67490063928</v>
      </c>
      <c r="CS320" s="41">
        <f t="shared" ref="CS320:CS368" si="1042">+CQ320*SIN(RADIANS(p))</f>
        <v>183293.51166450378</v>
      </c>
      <c r="CT320" s="41">
        <f t="shared" si="767"/>
        <v>6305253.391033208</v>
      </c>
      <c r="CU320" s="112">
        <f t="shared" si="768"/>
        <v>2969285.0673184493</v>
      </c>
    </row>
    <row r="321" spans="2:110" x14ac:dyDescent="0.25">
      <c r="B321" s="129">
        <v>44</v>
      </c>
      <c r="C321" s="114">
        <f>+$D$77-(B321-0.5)*$G$270</f>
        <v>7.1981487386651679</v>
      </c>
      <c r="D321" s="41">
        <f t="shared" si="774"/>
        <v>-1187.5324406641944</v>
      </c>
      <c r="E321" s="41">
        <f t="shared" si="774"/>
        <v>3114.9945718910685</v>
      </c>
      <c r="F321" s="41">
        <f t="shared" si="774"/>
        <v>861.86955067250335</v>
      </c>
      <c r="G321" s="41">
        <f t="shared" si="774"/>
        <v>843.7871668457334</v>
      </c>
      <c r="H321" s="41">
        <f t="shared" si="999"/>
        <v>1212.4675593358061</v>
      </c>
      <c r="I321" s="41">
        <f t="shared" si="999"/>
        <v>-3168.7222855173409</v>
      </c>
      <c r="J321" s="41">
        <f t="shared" si="999"/>
        <v>-870.18125689637372</v>
      </c>
      <c r="K321" s="121">
        <f t="shared" si="999"/>
        <v>-839.92969056268453</v>
      </c>
      <c r="L321" s="126">
        <f t="shared" si="775"/>
        <v>-787.53244066419438</v>
      </c>
      <c r="M321" s="41">
        <f t="shared" si="775"/>
        <v>382.94376432219474</v>
      </c>
      <c r="N321" s="41">
        <f t="shared" si="775"/>
        <v>-177.36093386882305</v>
      </c>
      <c r="O321" s="41">
        <f t="shared" si="775"/>
        <v>111.73635927685601</v>
      </c>
      <c r="P321" s="41">
        <f t="shared" si="1000"/>
        <v>812.46755933580584</v>
      </c>
      <c r="Q321" s="41">
        <f t="shared" si="1000"/>
        <v>-2349.1070432466795</v>
      </c>
      <c r="R321" s="41">
        <f t="shared" si="1000"/>
        <v>-639.24114922052377</v>
      </c>
      <c r="S321" s="112">
        <f t="shared" si="1000"/>
        <v>-620.31444829202132</v>
      </c>
      <c r="T321" s="123">
        <f t="shared" si="776"/>
        <v>-787.53244066419416</v>
      </c>
      <c r="U321" s="41">
        <f t="shared" si="776"/>
        <v>2295.3793296204076</v>
      </c>
      <c r="V321" s="41">
        <f t="shared" si="776"/>
        <v>630.92944299665305</v>
      </c>
      <c r="W321" s="41">
        <f t="shared" si="776"/>
        <v>624.17192457507019</v>
      </c>
      <c r="X321" s="41">
        <f t="shared" si="1001"/>
        <v>812.46755933580607</v>
      </c>
      <c r="Y321" s="41">
        <f t="shared" si="1001"/>
        <v>-436.67147794846716</v>
      </c>
      <c r="Z321" s="41">
        <f t="shared" si="1001"/>
        <v>169.04922764495245</v>
      </c>
      <c r="AA321" s="41">
        <f t="shared" si="1001"/>
        <v>-107.87888299380712</v>
      </c>
      <c r="AB321" s="53"/>
      <c r="AC321" s="126" t="str">
        <f t="shared" si="777"/>
        <v/>
      </c>
      <c r="AD321" s="41" t="str">
        <f t="shared" si="777"/>
        <v/>
      </c>
      <c r="AE321" s="41" t="str">
        <f t="shared" si="777"/>
        <v/>
      </c>
      <c r="AF321" s="41">
        <f t="shared" si="777"/>
        <v>843.7871668457334</v>
      </c>
      <c r="AG321" s="41" t="str">
        <f t="shared" si="1002"/>
        <v/>
      </c>
      <c r="AH321" s="41" t="str">
        <f t="shared" si="1002"/>
        <v/>
      </c>
      <c r="AI321" s="41" t="str">
        <f t="shared" si="1002"/>
        <v/>
      </c>
      <c r="AJ321" s="112">
        <f t="shared" si="1002"/>
        <v>-839.92969056268453</v>
      </c>
      <c r="AK321" s="126" t="str">
        <f t="shared" si="778"/>
        <v/>
      </c>
      <c r="AL321" s="41" t="str">
        <f t="shared" si="778"/>
        <v/>
      </c>
      <c r="AM321" s="41">
        <f t="shared" si="778"/>
        <v>-177.36093386882305</v>
      </c>
      <c r="AN321" s="41" t="str">
        <f t="shared" si="778"/>
        <v/>
      </c>
      <c r="AO321" s="41" t="str">
        <f t="shared" si="1003"/>
        <v/>
      </c>
      <c r="AP321" s="41" t="str">
        <f t="shared" si="1003"/>
        <v/>
      </c>
      <c r="AQ321" s="41" t="str">
        <f t="shared" si="1003"/>
        <v/>
      </c>
      <c r="AR321" s="112">
        <f t="shared" si="1003"/>
        <v>-620.31444829202132</v>
      </c>
      <c r="AS321" s="123" t="str">
        <f t="shared" si="779"/>
        <v/>
      </c>
      <c r="AT321" s="41" t="str">
        <f t="shared" si="779"/>
        <v/>
      </c>
      <c r="AU321" s="41" t="str">
        <f t="shared" si="779"/>
        <v/>
      </c>
      <c r="AV321" s="41">
        <f t="shared" si="779"/>
        <v>624.17192457507019</v>
      </c>
      <c r="AW321" s="41" t="str">
        <f t="shared" si="779"/>
        <v/>
      </c>
      <c r="AX321" s="41" t="str">
        <f t="shared" si="779"/>
        <v/>
      </c>
      <c r="AY321" s="41">
        <f t="shared" si="1004"/>
        <v>169.04922764495245</v>
      </c>
      <c r="AZ321" s="41" t="str">
        <f t="shared" si="1004"/>
        <v/>
      </c>
      <c r="BA321" s="53"/>
      <c r="BB321" s="147" cm="1">
        <f t="array" ref="BB321:BG321">IFERROR(_xlfn._xlws.SORT(_xlfn.UNIQUE(_xlfn._xlws.FILTER($AC321:$AZ321,ISNUMBER($AC321:$AZ321)),TRUE),,,TRUE),"")</f>
        <v>-839.92969056268453</v>
      </c>
      <c r="BC321" s="51">
        <v>-620.31444829202132</v>
      </c>
      <c r="BD321" s="51">
        <v>-177.36093386882305</v>
      </c>
      <c r="BE321" s="51">
        <v>169.04922764495245</v>
      </c>
      <c r="BF321" s="51">
        <v>624.17192457507019</v>
      </c>
      <c r="BG321" s="51">
        <v>843.7871668457334</v>
      </c>
      <c r="BH321" s="51"/>
      <c r="BI321" s="51"/>
      <c r="BJ321" s="51">
        <f t="shared" si="780"/>
        <v>7.1981487386651679</v>
      </c>
      <c r="BK321" s="51">
        <f t="shared" si="780"/>
        <v>7.1981487386651679</v>
      </c>
      <c r="BL321" s="51">
        <f t="shared" si="780"/>
        <v>7.1981487386651679</v>
      </c>
      <c r="BM321" s="51">
        <f t="shared" si="780"/>
        <v>7.1981487386651679</v>
      </c>
      <c r="BN321" s="51">
        <f t="shared" si="1005"/>
        <v>7.1981487386651679</v>
      </c>
      <c r="BO321" s="51">
        <f t="shared" si="1005"/>
        <v>7.1981487386651679</v>
      </c>
      <c r="BP321" s="51" t="str">
        <f t="shared" si="1005"/>
        <v/>
      </c>
      <c r="BQ321" s="148" t="str">
        <f t="shared" si="1005"/>
        <v/>
      </c>
      <c r="BR321" s="170">
        <f t="shared" si="753"/>
        <v>6</v>
      </c>
      <c r="BS321" s="172">
        <f t="shared" si="754"/>
        <v>219.6152422706632</v>
      </c>
      <c r="BT321" s="172" t="str">
        <f t="shared" si="754"/>
        <v>hole</v>
      </c>
      <c r="BU321" s="172">
        <f t="shared" si="754"/>
        <v>346.41016151377551</v>
      </c>
      <c r="BV321" s="172" t="str">
        <f t="shared" si="754"/>
        <v>hole</v>
      </c>
      <c r="BW321" s="172">
        <f t="shared" si="1036"/>
        <v>219.6152422706632</v>
      </c>
      <c r="BX321" s="172">
        <f t="shared" si="1036"/>
        <v>0</v>
      </c>
      <c r="BY321" s="173">
        <f t="shared" si="1036"/>
        <v>0</v>
      </c>
      <c r="BZ321" s="123" cm="1">
        <f t="array" ref="BZ321">IF(ISEVEN(BR321),SUM(BS321:BY321),SUM(ABS(BS321:BY321)))</f>
        <v>785.64064605510191</v>
      </c>
      <c r="CA321" s="112">
        <f t="shared" si="755"/>
        <v>14221.307450053093</v>
      </c>
      <c r="CB321" s="126">
        <f t="shared" si="756"/>
        <v>-730.12206942735293</v>
      </c>
      <c r="CC321" s="41">
        <f t="shared" si="756"/>
        <v>0</v>
      </c>
      <c r="CD321" s="41">
        <f t="shared" si="756"/>
        <v>-4.1558531119353006</v>
      </c>
      <c r="CE321" s="41">
        <f t="shared" si="756"/>
        <v>0</v>
      </c>
      <c r="CF321" s="41">
        <f t="shared" si="1037"/>
        <v>733.97954571040179</v>
      </c>
      <c r="CG321" s="41">
        <f t="shared" si="1037"/>
        <v>0</v>
      </c>
      <c r="CH321" s="112">
        <f t="shared" si="1037"/>
        <v>0</v>
      </c>
      <c r="CI321" s="196">
        <f t="shared" si="757"/>
        <v>-0.75412233602331746</v>
      </c>
      <c r="CJ321" s="2">
        <f t="shared" si="758"/>
        <v>7.1981487386651679</v>
      </c>
      <c r="CK321" s="200">
        <f t="shared" ref="CK321" si="1043">(CI321-xc)*COS(RADIANS(p)) + (CJ321-yc)*SIN(RADIANS(p))</f>
        <v>2.945985268775126</v>
      </c>
      <c r="CL321" s="201">
        <f t="shared" ref="CL321:CL338" si="1044">-(CI321-xc)*SIN(RADIANS(p)) +(CJ321-yc)*COS(RADIANS(p))</f>
        <v>6.6108408359146082</v>
      </c>
      <c r="CN321" s="126">
        <f t="shared" ref="CN321:CN338" si="1045">+C321-yc</f>
        <v>7.1981487386651679</v>
      </c>
      <c r="CO321" s="50">
        <f t="shared" si="762"/>
        <v>2.2324157147762856E-3</v>
      </c>
      <c r="CP321" s="40">
        <f t="shared" si="763"/>
        <v>25.5</v>
      </c>
      <c r="CQ321" s="41">
        <f t="shared" si="764"/>
        <v>362643.33997635386</v>
      </c>
      <c r="CR321" s="41">
        <f t="shared" ref="CR321:CR369" si="1046">+CQ321*COS(RADIANS(p))</f>
        <v>314058.34493275936</v>
      </c>
      <c r="CS321" s="41">
        <f t="shared" ref="CS321:CS369" si="1047">+CQ321*SIN(RADIANS(p))</f>
        <v>181321.6699881769</v>
      </c>
      <c r="CT321" s="41">
        <f t="shared" si="767"/>
        <v>2076189.7315412413</v>
      </c>
      <c r="CU321" s="112">
        <f t="shared" si="768"/>
        <v>534170.96869487409</v>
      </c>
    </row>
    <row r="322" spans="2:110" x14ac:dyDescent="0.25">
      <c r="B322" s="129">
        <v>45</v>
      </c>
      <c r="C322" s="114">
        <f>+$D$77-(B322-0.5)*$G$270</f>
        <v>-10.903393641380717</v>
      </c>
      <c r="D322" s="41">
        <f t="shared" si="774"/>
        <v>-1218.885231761795</v>
      </c>
      <c r="E322" s="41">
        <f t="shared" si="774"/>
        <v>3182.5504477487607</v>
      </c>
      <c r="F322" s="41">
        <f t="shared" si="774"/>
        <v>872.32048103837019</v>
      </c>
      <c r="G322" s="41">
        <f t="shared" si="774"/>
        <v>838.93687318324237</v>
      </c>
      <c r="H322" s="41">
        <f t="shared" si="999"/>
        <v>1181.1147682382054</v>
      </c>
      <c r="I322" s="41">
        <f t="shared" si="999"/>
        <v>-3101.1664096596483</v>
      </c>
      <c r="J322" s="41">
        <f t="shared" si="999"/>
        <v>-859.73032653050689</v>
      </c>
      <c r="K322" s="121">
        <f t="shared" si="999"/>
        <v>-844.77998422517567</v>
      </c>
      <c r="L322" s="126">
        <f t="shared" si="775"/>
        <v>-818.88523176179513</v>
      </c>
      <c r="M322" s="41">
        <f t="shared" si="775"/>
        <v>450.49964017988714</v>
      </c>
      <c r="N322" s="41">
        <f t="shared" si="775"/>
        <v>-166.91000350295613</v>
      </c>
      <c r="O322" s="41">
        <f t="shared" si="775"/>
        <v>106.88606561436497</v>
      </c>
      <c r="P322" s="41">
        <f t="shared" si="1000"/>
        <v>781.1147682382051</v>
      </c>
      <c r="Q322" s="41">
        <f t="shared" si="1000"/>
        <v>-2281.5511673889873</v>
      </c>
      <c r="R322" s="41">
        <f t="shared" si="1000"/>
        <v>-628.79021885465693</v>
      </c>
      <c r="S322" s="112">
        <f t="shared" si="1000"/>
        <v>-625.16474195451235</v>
      </c>
      <c r="T322" s="123">
        <f t="shared" si="776"/>
        <v>-818.8852317617949</v>
      </c>
      <c r="U322" s="41">
        <f t="shared" si="776"/>
        <v>2362.9352054780998</v>
      </c>
      <c r="V322" s="41">
        <f t="shared" si="776"/>
        <v>641.38037336252</v>
      </c>
      <c r="W322" s="41">
        <f t="shared" si="776"/>
        <v>619.32163091257917</v>
      </c>
      <c r="X322" s="41">
        <f t="shared" si="1001"/>
        <v>781.11476823820533</v>
      </c>
      <c r="Y322" s="41">
        <f t="shared" si="1001"/>
        <v>-369.11560209077476</v>
      </c>
      <c r="Z322" s="41">
        <f t="shared" si="1001"/>
        <v>179.50015801081938</v>
      </c>
      <c r="AA322" s="41">
        <f t="shared" si="1001"/>
        <v>-112.72917665629816</v>
      </c>
      <c r="AB322" s="53"/>
      <c r="AC322" s="126" t="str">
        <f t="shared" si="777"/>
        <v/>
      </c>
      <c r="AD322" s="41" t="str">
        <f t="shared" si="777"/>
        <v/>
      </c>
      <c r="AE322" s="41" t="str">
        <f t="shared" si="777"/>
        <v/>
      </c>
      <c r="AF322" s="41">
        <f t="shared" si="777"/>
        <v>838.93687318324237</v>
      </c>
      <c r="AG322" s="41" t="str">
        <f t="shared" si="1002"/>
        <v/>
      </c>
      <c r="AH322" s="41" t="str">
        <f t="shared" si="1002"/>
        <v/>
      </c>
      <c r="AI322" s="41" t="str">
        <f t="shared" si="1002"/>
        <v/>
      </c>
      <c r="AJ322" s="112">
        <f t="shared" si="1002"/>
        <v>-844.77998422517567</v>
      </c>
      <c r="AK322" s="126" t="str">
        <f t="shared" si="778"/>
        <v/>
      </c>
      <c r="AL322" s="41" t="str">
        <f t="shared" si="778"/>
        <v/>
      </c>
      <c r="AM322" s="41">
        <f t="shared" si="778"/>
        <v>-166.91000350295613</v>
      </c>
      <c r="AN322" s="41" t="str">
        <f t="shared" si="778"/>
        <v/>
      </c>
      <c r="AO322" s="41" t="str">
        <f t="shared" si="1003"/>
        <v/>
      </c>
      <c r="AP322" s="41" t="str">
        <f t="shared" si="1003"/>
        <v/>
      </c>
      <c r="AQ322" s="41" t="str">
        <f t="shared" si="1003"/>
        <v/>
      </c>
      <c r="AR322" s="112">
        <f t="shared" si="1003"/>
        <v>-625.16474195451235</v>
      </c>
      <c r="AS322" s="123" t="str">
        <f t="shared" si="779"/>
        <v/>
      </c>
      <c r="AT322" s="41" t="str">
        <f t="shared" si="779"/>
        <v/>
      </c>
      <c r="AU322" s="41" t="str">
        <f t="shared" si="779"/>
        <v/>
      </c>
      <c r="AV322" s="41">
        <f t="shared" si="779"/>
        <v>619.32163091257917</v>
      </c>
      <c r="AW322" s="41" t="str">
        <f t="shared" si="779"/>
        <v/>
      </c>
      <c r="AX322" s="41" t="str">
        <f t="shared" si="779"/>
        <v/>
      </c>
      <c r="AY322" s="41">
        <f t="shared" si="1004"/>
        <v>179.50015801081938</v>
      </c>
      <c r="AZ322" s="41" t="str">
        <f t="shared" si="1004"/>
        <v/>
      </c>
      <c r="BA322" s="53"/>
      <c r="BB322" s="147" cm="1">
        <f t="array" ref="BB322:BG322">IFERROR(_xlfn._xlws.SORT(_xlfn.UNIQUE(_xlfn._xlws.FILTER($AC322:$AZ322,ISNUMBER($AC322:$AZ322)),TRUE),,,TRUE),"")</f>
        <v>-844.77998422517567</v>
      </c>
      <c r="BC322" s="51">
        <v>-625.16474195451235</v>
      </c>
      <c r="BD322" s="51">
        <v>-166.91000350295613</v>
      </c>
      <c r="BE322" s="51">
        <v>179.50015801081938</v>
      </c>
      <c r="BF322" s="51">
        <v>619.32163091257917</v>
      </c>
      <c r="BG322" s="51">
        <v>838.93687318324237</v>
      </c>
      <c r="BH322" s="51"/>
      <c r="BI322" s="51"/>
      <c r="BJ322" s="51">
        <f t="shared" si="780"/>
        <v>-10.903393641380717</v>
      </c>
      <c r="BK322" s="51">
        <f t="shared" si="780"/>
        <v>-10.903393641380717</v>
      </c>
      <c r="BL322" s="51">
        <f t="shared" si="780"/>
        <v>-10.903393641380717</v>
      </c>
      <c r="BM322" s="51">
        <f t="shared" si="780"/>
        <v>-10.903393641380717</v>
      </c>
      <c r="BN322" s="51">
        <f t="shared" si="1005"/>
        <v>-10.903393641380717</v>
      </c>
      <c r="BO322" s="51">
        <f t="shared" si="1005"/>
        <v>-10.903393641380717</v>
      </c>
      <c r="BP322" s="51" t="str">
        <f t="shared" si="1005"/>
        <v/>
      </c>
      <c r="BQ322" s="148" t="str">
        <f t="shared" si="1005"/>
        <v/>
      </c>
      <c r="BR322" s="170">
        <f t="shared" si="753"/>
        <v>6</v>
      </c>
      <c r="BS322" s="172">
        <f t="shared" si="754"/>
        <v>219.61524227066332</v>
      </c>
      <c r="BT322" s="172" t="str">
        <f t="shared" si="754"/>
        <v>hole</v>
      </c>
      <c r="BU322" s="172">
        <f t="shared" si="754"/>
        <v>346.41016151377551</v>
      </c>
      <c r="BV322" s="172" t="str">
        <f t="shared" si="754"/>
        <v>hole</v>
      </c>
      <c r="BW322" s="172">
        <f t="shared" si="1036"/>
        <v>219.6152422706632</v>
      </c>
      <c r="BX322" s="172">
        <f t="shared" si="1036"/>
        <v>0</v>
      </c>
      <c r="BY322" s="173">
        <f t="shared" si="1036"/>
        <v>0</v>
      </c>
      <c r="BZ322" s="123" cm="1">
        <f t="array" ref="BZ322">IF(ISEVEN(BR322),SUM(BS322:BY322),SUM(ABS(BS322:BY322)))</f>
        <v>785.64064605510202</v>
      </c>
      <c r="CA322" s="112">
        <f t="shared" si="755"/>
        <v>14221.307450053095</v>
      </c>
      <c r="CB322" s="126">
        <f t="shared" si="756"/>
        <v>-734.97236308984407</v>
      </c>
      <c r="CC322" s="41">
        <f t="shared" si="756"/>
        <v>0</v>
      </c>
      <c r="CD322" s="41">
        <f t="shared" si="756"/>
        <v>6.2950772539316233</v>
      </c>
      <c r="CE322" s="41">
        <f t="shared" si="756"/>
        <v>0</v>
      </c>
      <c r="CF322" s="41">
        <f t="shared" si="1037"/>
        <v>729.12925204791077</v>
      </c>
      <c r="CG322" s="41">
        <f t="shared" si="1037"/>
        <v>0</v>
      </c>
      <c r="CH322" s="112">
        <f t="shared" si="1037"/>
        <v>0</v>
      </c>
      <c r="CI322" s="196">
        <f t="shared" si="757"/>
        <v>1.1423065821425804</v>
      </c>
      <c r="CJ322" s="2">
        <f t="shared" si="758"/>
        <v>-10.903393641380717</v>
      </c>
      <c r="CK322" s="200">
        <f t="shared" ref="CK322" si="1048">(CI322-xc)*COS(RADIANS(p)) + (CJ322-yc)*SIN(RADIANS(p))</f>
        <v>-4.4624303016447069</v>
      </c>
      <c r="CL322" s="201">
        <f t="shared" ref="CL322:CL339" si="1049">-(CI322-xc)*SIN(RADIANS(p)) +(CJ322-yc)*COS(RADIANS(p))</f>
        <v>-10.013769171968708</v>
      </c>
      <c r="CN322" s="126">
        <f t="shared" ref="CN322:CN339" si="1050">+C322-yc</f>
        <v>-10.903393641380717</v>
      </c>
      <c r="CO322" s="50">
        <f t="shared" si="762"/>
        <v>2.166415714776286E-3</v>
      </c>
      <c r="CP322" s="40">
        <f t="shared" si="763"/>
        <v>25.5</v>
      </c>
      <c r="CQ322" s="41">
        <f t="shared" si="764"/>
        <v>362643.33997635392</v>
      </c>
      <c r="CR322" s="41">
        <f t="shared" ref="CR322:CR370" si="1051">+CQ322*COS(RADIANS(p))</f>
        <v>314058.34493275941</v>
      </c>
      <c r="CS322" s="41">
        <f t="shared" ref="CS322:CS370" si="1052">+CQ322*SIN(RADIANS(p))</f>
        <v>181321.66998817693</v>
      </c>
      <c r="CT322" s="41">
        <f t="shared" si="767"/>
        <v>-3144907.7726871809</v>
      </c>
      <c r="CU322" s="112">
        <f t="shared" si="768"/>
        <v>-809135.31450006238</v>
      </c>
    </row>
    <row r="323" spans="2:110" x14ac:dyDescent="0.25">
      <c r="B323" s="129">
        <v>46</v>
      </c>
      <c r="C323" s="114">
        <f>+$D$77-(B323-0.5)*$G$270</f>
        <v>-29.004936021426602</v>
      </c>
      <c r="D323" s="41">
        <f t="shared" si="774"/>
        <v>-1250.2380228593959</v>
      </c>
      <c r="E323" s="41">
        <f t="shared" si="774"/>
        <v>3250.1063236064533</v>
      </c>
      <c r="F323" s="41">
        <f t="shared" si="774"/>
        <v>882.77141140423714</v>
      </c>
      <c r="G323" s="41">
        <f t="shared" si="774"/>
        <v>834.08657952075134</v>
      </c>
      <c r="H323" s="41">
        <f t="shared" si="999"/>
        <v>1149.7619771406046</v>
      </c>
      <c r="I323" s="41">
        <f t="shared" si="999"/>
        <v>-3033.6105338019561</v>
      </c>
      <c r="J323" s="41">
        <f t="shared" si="999"/>
        <v>-849.27939616463993</v>
      </c>
      <c r="K323" s="121">
        <f t="shared" si="999"/>
        <v>-849.63027788766669</v>
      </c>
      <c r="L323" s="126">
        <f t="shared" si="775"/>
        <v>-850.23802285939576</v>
      </c>
      <c r="M323" s="41">
        <f t="shared" si="775"/>
        <v>518.05551603757954</v>
      </c>
      <c r="N323" s="41">
        <f t="shared" si="775"/>
        <v>-156.45907313708923</v>
      </c>
      <c r="O323" s="41">
        <f t="shared" si="775"/>
        <v>102.03577195187393</v>
      </c>
      <c r="P323" s="41">
        <f t="shared" si="1000"/>
        <v>749.76197714060447</v>
      </c>
      <c r="Q323" s="41">
        <f t="shared" si="1000"/>
        <v>-2213.9952915312952</v>
      </c>
      <c r="R323" s="41">
        <f t="shared" si="1000"/>
        <v>-618.33928848878986</v>
      </c>
      <c r="S323" s="112">
        <f t="shared" si="1000"/>
        <v>-630.01503561700338</v>
      </c>
      <c r="T323" s="123">
        <f t="shared" si="776"/>
        <v>-850.23802285939553</v>
      </c>
      <c r="U323" s="41">
        <f t="shared" si="776"/>
        <v>2430.4910813357919</v>
      </c>
      <c r="V323" s="41">
        <f t="shared" si="776"/>
        <v>651.83130372838696</v>
      </c>
      <c r="W323" s="41">
        <f t="shared" si="776"/>
        <v>614.47133725008814</v>
      </c>
      <c r="X323" s="41">
        <f t="shared" si="1001"/>
        <v>749.7619771406047</v>
      </c>
      <c r="Y323" s="41">
        <f t="shared" si="1001"/>
        <v>-301.5597262330823</v>
      </c>
      <c r="Z323" s="41">
        <f t="shared" si="1001"/>
        <v>189.95108837668627</v>
      </c>
      <c r="AA323" s="41">
        <f t="shared" si="1001"/>
        <v>-117.57947031878919</v>
      </c>
      <c r="AB323" s="53"/>
      <c r="AC323" s="126" t="str">
        <f t="shared" si="777"/>
        <v/>
      </c>
      <c r="AD323" s="41" t="str">
        <f t="shared" si="777"/>
        <v/>
      </c>
      <c r="AE323" s="41" t="str">
        <f t="shared" si="777"/>
        <v/>
      </c>
      <c r="AF323" s="41">
        <f t="shared" si="777"/>
        <v>834.08657952075134</v>
      </c>
      <c r="AG323" s="41" t="str">
        <f t="shared" si="1002"/>
        <v/>
      </c>
      <c r="AH323" s="41" t="str">
        <f t="shared" si="1002"/>
        <v/>
      </c>
      <c r="AI323" s="41">
        <f t="shared" si="1002"/>
        <v>-849.27939616463993</v>
      </c>
      <c r="AJ323" s="112" t="str">
        <f t="shared" si="1002"/>
        <v/>
      </c>
      <c r="AK323" s="126" t="str">
        <f t="shared" si="778"/>
        <v/>
      </c>
      <c r="AL323" s="41" t="str">
        <f t="shared" si="778"/>
        <v/>
      </c>
      <c r="AM323" s="41">
        <f t="shared" si="778"/>
        <v>-156.45907313708923</v>
      </c>
      <c r="AN323" s="41" t="str">
        <f t="shared" si="778"/>
        <v/>
      </c>
      <c r="AO323" s="41" t="str">
        <f t="shared" si="1003"/>
        <v/>
      </c>
      <c r="AP323" s="41" t="str">
        <f t="shared" si="1003"/>
        <v/>
      </c>
      <c r="AQ323" s="41">
        <f t="shared" si="1003"/>
        <v>-618.33928848878986</v>
      </c>
      <c r="AR323" s="112" t="str">
        <f t="shared" si="1003"/>
        <v/>
      </c>
      <c r="AS323" s="123" t="str">
        <f t="shared" si="779"/>
        <v/>
      </c>
      <c r="AT323" s="41" t="str">
        <f t="shared" si="779"/>
        <v/>
      </c>
      <c r="AU323" s="41" t="str">
        <f t="shared" si="779"/>
        <v/>
      </c>
      <c r="AV323" s="41">
        <f t="shared" si="779"/>
        <v>614.47133725008814</v>
      </c>
      <c r="AW323" s="41" t="str">
        <f t="shared" si="779"/>
        <v/>
      </c>
      <c r="AX323" s="41" t="str">
        <f t="shared" si="779"/>
        <v/>
      </c>
      <c r="AY323" s="41">
        <f t="shared" si="1004"/>
        <v>189.95108837668627</v>
      </c>
      <c r="AZ323" s="41" t="str">
        <f t="shared" si="1004"/>
        <v/>
      </c>
      <c r="BA323" s="53"/>
      <c r="BB323" s="147" cm="1">
        <f t="array" ref="BB323:BG323">IFERROR(_xlfn._xlws.SORT(_xlfn.UNIQUE(_xlfn._xlws.FILTER($AC323:$AZ323,ISNUMBER($AC323:$AZ323)),TRUE),,,TRUE),"")</f>
        <v>-849.27939616463993</v>
      </c>
      <c r="BC323" s="51">
        <v>-618.33928848878986</v>
      </c>
      <c r="BD323" s="51">
        <v>-156.45907313708923</v>
      </c>
      <c r="BE323" s="51">
        <v>189.95108837668627</v>
      </c>
      <c r="BF323" s="51">
        <v>614.47133725008814</v>
      </c>
      <c r="BG323" s="51">
        <v>834.08657952075134</v>
      </c>
      <c r="BH323" s="51"/>
      <c r="BI323" s="51"/>
      <c r="BJ323" s="51">
        <f t="shared" si="780"/>
        <v>-29.004936021426602</v>
      </c>
      <c r="BK323" s="51">
        <f t="shared" si="780"/>
        <v>-29.004936021426602</v>
      </c>
      <c r="BL323" s="51">
        <f t="shared" si="780"/>
        <v>-29.004936021426602</v>
      </c>
      <c r="BM323" s="51">
        <f t="shared" si="780"/>
        <v>-29.004936021426602</v>
      </c>
      <c r="BN323" s="51">
        <f t="shared" si="1005"/>
        <v>-29.004936021426602</v>
      </c>
      <c r="BO323" s="51">
        <f t="shared" si="1005"/>
        <v>-29.004936021426602</v>
      </c>
      <c r="BP323" s="51" t="str">
        <f t="shared" si="1005"/>
        <v/>
      </c>
      <c r="BQ323" s="148" t="str">
        <f t="shared" si="1005"/>
        <v/>
      </c>
      <c r="BR323" s="170">
        <f t="shared" si="753"/>
        <v>6</v>
      </c>
      <c r="BS323" s="172">
        <f t="shared" si="754"/>
        <v>230.94010767585007</v>
      </c>
      <c r="BT323" s="172" t="str">
        <f t="shared" si="754"/>
        <v>hole</v>
      </c>
      <c r="BU323" s="172">
        <f t="shared" si="754"/>
        <v>346.41016151377551</v>
      </c>
      <c r="BV323" s="172" t="str">
        <f t="shared" si="754"/>
        <v>hole</v>
      </c>
      <c r="BW323" s="172">
        <f t="shared" si="1036"/>
        <v>219.6152422706632</v>
      </c>
      <c r="BX323" s="172">
        <f t="shared" si="1036"/>
        <v>0</v>
      </c>
      <c r="BY323" s="173">
        <f t="shared" si="1036"/>
        <v>0</v>
      </c>
      <c r="BZ323" s="123" cm="1">
        <f t="array" ref="BZ323">IF(ISEVEN(BR323),SUM(BS323:BY323),SUM(ABS(BS323:BY323)))</f>
        <v>796.96551146028878</v>
      </c>
      <c r="CA323" s="112">
        <f t="shared" si="755"/>
        <v>14426.304981133399</v>
      </c>
      <c r="CB323" s="126">
        <f t="shared" si="756"/>
        <v>-733.80934232671484</v>
      </c>
      <c r="CC323" s="41">
        <f t="shared" si="756"/>
        <v>0</v>
      </c>
      <c r="CD323" s="41">
        <f t="shared" si="756"/>
        <v>16.746007619798519</v>
      </c>
      <c r="CE323" s="41">
        <f t="shared" si="756"/>
        <v>0</v>
      </c>
      <c r="CF323" s="41">
        <f t="shared" si="1037"/>
        <v>724.27895838541974</v>
      </c>
      <c r="CG323" s="41">
        <f t="shared" si="1037"/>
        <v>0</v>
      </c>
      <c r="CH323" s="112">
        <f t="shared" si="1037"/>
        <v>0</v>
      </c>
      <c r="CI323" s="196">
        <f t="shared" si="757"/>
        <v>-5.7748074949949952</v>
      </c>
      <c r="CJ323" s="2">
        <f t="shared" si="758"/>
        <v>-29.004936021426602</v>
      </c>
      <c r="CK323" s="200">
        <f t="shared" ref="CK323" si="1053">(CI323-xc)*COS(RADIANS(p)) + (CJ323-yc)*SIN(RADIANS(p))</f>
        <v>-19.503598003343743</v>
      </c>
      <c r="CL323" s="201">
        <f t="shared" ref="CL323:CL340" si="1054">-(CI323-xc)*SIN(RADIANS(p)) +(CJ323-yc)*COS(RADIANS(p))</f>
        <v>-22.231607682200288</v>
      </c>
      <c r="CN323" s="126">
        <f t="shared" ref="CN323:CN340" si="1055">+C323-yc</f>
        <v>-29.004936021426602</v>
      </c>
      <c r="CO323" s="50">
        <f t="shared" si="762"/>
        <v>2.1004157147762863E-3</v>
      </c>
      <c r="CP323" s="40">
        <f t="shared" si="763"/>
        <v>25.5</v>
      </c>
      <c r="CQ323" s="41">
        <f t="shared" si="764"/>
        <v>367870.77701890166</v>
      </c>
      <c r="CR323" s="41">
        <f t="shared" ref="CR323:CR371" si="1056">+CQ323*COS(RADIANS(p))</f>
        <v>318585.4382082895</v>
      </c>
      <c r="CS323" s="41">
        <f t="shared" ref="CS323:CS371" si="1057">+CQ323*SIN(RADIANS(p))</f>
        <v>183935.3885094508</v>
      </c>
      <c r="CT323" s="41">
        <f t="shared" si="767"/>
        <v>-7082666.4755085539</v>
      </c>
      <c r="CU323" s="112">
        <f t="shared" si="768"/>
        <v>-3587401.8760771803</v>
      </c>
    </row>
    <row r="324" spans="2:110" x14ac:dyDescent="0.25">
      <c r="B324" s="129">
        <v>47</v>
      </c>
      <c r="C324" s="114">
        <f>+$D$77-(B324-0.5)*$G$270</f>
        <v>-47.1064784014726</v>
      </c>
      <c r="D324" s="41">
        <f t="shared" si="774"/>
        <v>-1281.5908139569967</v>
      </c>
      <c r="E324" s="41">
        <f t="shared" si="774"/>
        <v>3317.6621994641459</v>
      </c>
      <c r="F324" s="41">
        <f t="shared" si="774"/>
        <v>893.22234177010398</v>
      </c>
      <c r="G324" s="41">
        <f t="shared" si="774"/>
        <v>829.23628585826032</v>
      </c>
      <c r="H324" s="41">
        <f t="shared" si="999"/>
        <v>1118.4091860430037</v>
      </c>
      <c r="I324" s="41">
        <f t="shared" si="999"/>
        <v>-2966.0546579442635</v>
      </c>
      <c r="J324" s="41">
        <f t="shared" si="999"/>
        <v>-838.8284657987731</v>
      </c>
      <c r="K324" s="121">
        <f t="shared" si="999"/>
        <v>-854.48057155015772</v>
      </c>
      <c r="L324" s="126">
        <f t="shared" si="775"/>
        <v>-881.59081395699684</v>
      </c>
      <c r="M324" s="41">
        <f t="shared" si="775"/>
        <v>585.61139189527239</v>
      </c>
      <c r="N324" s="41">
        <f t="shared" si="775"/>
        <v>-146.00814277122225</v>
      </c>
      <c r="O324" s="41">
        <f t="shared" si="775"/>
        <v>97.185478289382857</v>
      </c>
      <c r="P324" s="41">
        <f t="shared" si="1000"/>
        <v>718.40918604300361</v>
      </c>
      <c r="Q324" s="41">
        <f t="shared" si="1000"/>
        <v>-2146.4394156736021</v>
      </c>
      <c r="R324" s="41">
        <f t="shared" si="1000"/>
        <v>-607.88835812292291</v>
      </c>
      <c r="S324" s="112">
        <f t="shared" si="1000"/>
        <v>-634.8653292794944</v>
      </c>
      <c r="T324" s="123">
        <f t="shared" si="776"/>
        <v>-881.59081395699639</v>
      </c>
      <c r="U324" s="41">
        <f t="shared" si="776"/>
        <v>2498.046957193485</v>
      </c>
      <c r="V324" s="41">
        <f t="shared" si="776"/>
        <v>662.28223409425391</v>
      </c>
      <c r="W324" s="41">
        <f t="shared" si="776"/>
        <v>609.621043587597</v>
      </c>
      <c r="X324" s="41">
        <f t="shared" si="1001"/>
        <v>718.40918604300361</v>
      </c>
      <c r="Y324" s="41">
        <f t="shared" si="1001"/>
        <v>-234.0038503753895</v>
      </c>
      <c r="Z324" s="41">
        <f t="shared" si="1001"/>
        <v>200.40201874255325</v>
      </c>
      <c r="AA324" s="41">
        <f t="shared" si="1001"/>
        <v>-122.42976398128026</v>
      </c>
      <c r="AB324" s="53"/>
      <c r="AC324" s="126" t="str">
        <f t="shared" si="777"/>
        <v/>
      </c>
      <c r="AD324" s="41" t="str">
        <f t="shared" si="777"/>
        <v/>
      </c>
      <c r="AE324" s="41" t="str">
        <f t="shared" si="777"/>
        <v/>
      </c>
      <c r="AF324" s="41">
        <f t="shared" si="777"/>
        <v>829.23628585826032</v>
      </c>
      <c r="AG324" s="41" t="str">
        <f t="shared" si="1002"/>
        <v/>
      </c>
      <c r="AH324" s="41" t="str">
        <f t="shared" si="1002"/>
        <v/>
      </c>
      <c r="AI324" s="41">
        <f t="shared" si="1002"/>
        <v>-838.8284657987731</v>
      </c>
      <c r="AJ324" s="112" t="str">
        <f t="shared" si="1002"/>
        <v/>
      </c>
      <c r="AK324" s="126" t="str">
        <f t="shared" si="778"/>
        <v/>
      </c>
      <c r="AL324" s="41" t="str">
        <f t="shared" si="778"/>
        <v/>
      </c>
      <c r="AM324" s="41">
        <f t="shared" si="778"/>
        <v>-146.00814277122225</v>
      </c>
      <c r="AN324" s="41" t="str">
        <f t="shared" si="778"/>
        <v/>
      </c>
      <c r="AO324" s="41" t="str">
        <f t="shared" si="1003"/>
        <v/>
      </c>
      <c r="AP324" s="41" t="str">
        <f t="shared" si="1003"/>
        <v/>
      </c>
      <c r="AQ324" s="41">
        <f t="shared" si="1003"/>
        <v>-607.88835812292291</v>
      </c>
      <c r="AR324" s="112" t="str">
        <f t="shared" si="1003"/>
        <v/>
      </c>
      <c r="AS324" s="123" t="str">
        <f t="shared" si="779"/>
        <v/>
      </c>
      <c r="AT324" s="41" t="str">
        <f t="shared" si="779"/>
        <v/>
      </c>
      <c r="AU324" s="41" t="str">
        <f t="shared" si="779"/>
        <v/>
      </c>
      <c r="AV324" s="41">
        <f t="shared" si="779"/>
        <v>609.621043587597</v>
      </c>
      <c r="AW324" s="41" t="str">
        <f t="shared" si="779"/>
        <v/>
      </c>
      <c r="AX324" s="41" t="str">
        <f t="shared" si="779"/>
        <v/>
      </c>
      <c r="AY324" s="41">
        <f t="shared" si="1004"/>
        <v>200.40201874255325</v>
      </c>
      <c r="AZ324" s="41" t="str">
        <f t="shared" si="1004"/>
        <v/>
      </c>
      <c r="BA324" s="53"/>
      <c r="BB324" s="147" cm="1">
        <f t="array" ref="BB324:BG324">IFERROR(_xlfn._xlws.SORT(_xlfn.UNIQUE(_xlfn._xlws.FILTER($AC324:$AZ324,ISNUMBER($AC324:$AZ324)),TRUE),,,TRUE),"")</f>
        <v>-838.8284657987731</v>
      </c>
      <c r="BC324" s="51">
        <v>-607.88835812292291</v>
      </c>
      <c r="BD324" s="51">
        <v>-146.00814277122225</v>
      </c>
      <c r="BE324" s="51">
        <v>200.40201874255325</v>
      </c>
      <c r="BF324" s="51">
        <v>609.621043587597</v>
      </c>
      <c r="BG324" s="51">
        <v>829.23628585826032</v>
      </c>
      <c r="BH324" s="51"/>
      <c r="BI324" s="51"/>
      <c r="BJ324" s="51">
        <f t="shared" si="780"/>
        <v>-47.1064784014726</v>
      </c>
      <c r="BK324" s="51">
        <f t="shared" si="780"/>
        <v>-47.1064784014726</v>
      </c>
      <c r="BL324" s="51">
        <f t="shared" si="780"/>
        <v>-47.1064784014726</v>
      </c>
      <c r="BM324" s="51">
        <f t="shared" si="780"/>
        <v>-47.1064784014726</v>
      </c>
      <c r="BN324" s="51">
        <f t="shared" si="1005"/>
        <v>-47.1064784014726</v>
      </c>
      <c r="BO324" s="51">
        <f t="shared" si="1005"/>
        <v>-47.1064784014726</v>
      </c>
      <c r="BP324" s="51" t="str">
        <f t="shared" si="1005"/>
        <v/>
      </c>
      <c r="BQ324" s="148" t="str">
        <f t="shared" si="1005"/>
        <v/>
      </c>
      <c r="BR324" s="170">
        <f t="shared" si="753"/>
        <v>6</v>
      </c>
      <c r="BS324" s="172">
        <f t="shared" si="754"/>
        <v>230.94010767585019</v>
      </c>
      <c r="BT324" s="172" t="str">
        <f t="shared" si="754"/>
        <v>hole</v>
      </c>
      <c r="BU324" s="172">
        <f t="shared" si="754"/>
        <v>346.41016151377551</v>
      </c>
      <c r="BV324" s="172" t="str">
        <f t="shared" si="754"/>
        <v>hole</v>
      </c>
      <c r="BW324" s="172">
        <f t="shared" si="1036"/>
        <v>219.61524227066332</v>
      </c>
      <c r="BX324" s="172">
        <f t="shared" si="1036"/>
        <v>0</v>
      </c>
      <c r="BY324" s="173">
        <f t="shared" si="1036"/>
        <v>0</v>
      </c>
      <c r="BZ324" s="123" cm="1">
        <f t="array" ref="BZ324">IF(ISEVEN(BR324),SUM(BS324:BY324),SUM(ABS(BS324:BY324)))</f>
        <v>796.96551146028901</v>
      </c>
      <c r="CA324" s="112">
        <f t="shared" si="755"/>
        <v>14426.304981133402</v>
      </c>
      <c r="CB324" s="126">
        <f t="shared" si="756"/>
        <v>-723.358411960848</v>
      </c>
      <c r="CC324" s="41">
        <f t="shared" si="756"/>
        <v>0</v>
      </c>
      <c r="CD324" s="41">
        <f t="shared" si="756"/>
        <v>27.1969379856655</v>
      </c>
      <c r="CE324" s="41">
        <f t="shared" si="756"/>
        <v>0</v>
      </c>
      <c r="CF324" s="41">
        <f t="shared" si="1037"/>
        <v>719.42866472292872</v>
      </c>
      <c r="CG324" s="41">
        <f t="shared" si="1037"/>
        <v>0</v>
      </c>
      <c r="CH324" s="112">
        <f t="shared" si="1037"/>
        <v>0</v>
      </c>
      <c r="CI324" s="196">
        <f t="shared" si="757"/>
        <v>0.45965180191905441</v>
      </c>
      <c r="CJ324" s="2">
        <f t="shared" si="758"/>
        <v>-47.1064784014726</v>
      </c>
      <c r="CK324" s="200">
        <f t="shared" ref="CK324" si="1058">(CI324-xc)*COS(RADIANS(p)) + (CJ324-yc)*SIN(RADIANS(p))</f>
        <v>-23.155169063379102</v>
      </c>
      <c r="CL324" s="201">
        <f t="shared" ref="CL324:CL341" si="1059">-(CI324-xc)*SIN(RADIANS(p)) +(CJ324-yc)*COS(RADIANS(p))</f>
        <v>-41.025232879457775</v>
      </c>
      <c r="CN324" s="126">
        <f t="shared" ref="CN324:CN341" si="1060">+C324-yc</f>
        <v>-47.1064784014726</v>
      </c>
      <c r="CO324" s="50">
        <f t="shared" si="762"/>
        <v>2.0344157147762858E-3</v>
      </c>
      <c r="CP324" s="40">
        <f t="shared" si="763"/>
        <v>25.5</v>
      </c>
      <c r="CQ324" s="41">
        <f t="shared" si="764"/>
        <v>367870.77701890178</v>
      </c>
      <c r="CR324" s="41">
        <f t="shared" ref="CR324:CR372" si="1061">+CQ324*COS(RADIANS(p))</f>
        <v>318585.43820828962</v>
      </c>
      <c r="CS324" s="41">
        <f t="shared" ref="CS324:CS372" si="1062">+CQ324*SIN(RADIANS(p))</f>
        <v>183935.38850945086</v>
      </c>
      <c r="CT324" s="41">
        <f t="shared" si="767"/>
        <v>-13070041.794499187</v>
      </c>
      <c r="CU324" s="112">
        <f t="shared" si="768"/>
        <v>-4259055.0176746529</v>
      </c>
    </row>
    <row r="325" spans="2:110" x14ac:dyDescent="0.25">
      <c r="B325" s="129">
        <v>48</v>
      </c>
      <c r="C325" s="114">
        <f>+$D$77-(B325-0.5)*$G$270</f>
        <v>-65.208020781518485</v>
      </c>
      <c r="D325" s="41">
        <f t="shared" si="774"/>
        <v>-1312.9436050545974</v>
      </c>
      <c r="E325" s="41">
        <f t="shared" si="774"/>
        <v>3385.2180753218386</v>
      </c>
      <c r="F325" s="41">
        <f t="shared" si="774"/>
        <v>903.67327213597093</v>
      </c>
      <c r="G325" s="41">
        <f t="shared" si="774"/>
        <v>824.38599219576929</v>
      </c>
      <c r="H325" s="41">
        <f t="shared" si="999"/>
        <v>1087.0563949454029</v>
      </c>
      <c r="I325" s="41">
        <f t="shared" si="999"/>
        <v>-2898.4987820865708</v>
      </c>
      <c r="J325" s="41">
        <f t="shared" si="999"/>
        <v>-828.37753543290614</v>
      </c>
      <c r="K325" s="121">
        <f t="shared" si="999"/>
        <v>-859.33086521264875</v>
      </c>
      <c r="L325" s="126">
        <f t="shared" si="775"/>
        <v>-912.94360505459758</v>
      </c>
      <c r="M325" s="41">
        <f t="shared" si="775"/>
        <v>653.1672677529649</v>
      </c>
      <c r="N325" s="41">
        <f t="shared" si="775"/>
        <v>-135.55721240535536</v>
      </c>
      <c r="O325" s="41">
        <f t="shared" si="775"/>
        <v>92.335184626891817</v>
      </c>
      <c r="P325" s="41">
        <f t="shared" si="1000"/>
        <v>687.05639494540276</v>
      </c>
      <c r="Q325" s="41">
        <f t="shared" si="1000"/>
        <v>-2078.8835398159094</v>
      </c>
      <c r="R325" s="41">
        <f t="shared" si="1000"/>
        <v>-597.43742775705607</v>
      </c>
      <c r="S325" s="112">
        <f t="shared" si="1000"/>
        <v>-639.71562294198543</v>
      </c>
      <c r="T325" s="123">
        <f t="shared" si="776"/>
        <v>-912.94360505459724</v>
      </c>
      <c r="U325" s="41">
        <f t="shared" si="776"/>
        <v>2565.6028330511776</v>
      </c>
      <c r="V325" s="41">
        <f t="shared" si="776"/>
        <v>672.73316446012086</v>
      </c>
      <c r="W325" s="41">
        <f t="shared" si="776"/>
        <v>604.77074992510597</v>
      </c>
      <c r="X325" s="41">
        <f t="shared" si="1001"/>
        <v>687.05639494540287</v>
      </c>
      <c r="Y325" s="41">
        <f t="shared" si="1001"/>
        <v>-166.44797451769708</v>
      </c>
      <c r="Z325" s="41">
        <f t="shared" si="1001"/>
        <v>210.85294910842015</v>
      </c>
      <c r="AA325" s="41">
        <f t="shared" si="1001"/>
        <v>-127.28005764377131</v>
      </c>
      <c r="AB325" s="53"/>
      <c r="AC325" s="126" t="str">
        <f t="shared" si="777"/>
        <v/>
      </c>
      <c r="AD325" s="41" t="str">
        <f t="shared" si="777"/>
        <v/>
      </c>
      <c r="AE325" s="41" t="str">
        <f t="shared" si="777"/>
        <v/>
      </c>
      <c r="AF325" s="41">
        <f t="shared" si="777"/>
        <v>824.38599219576929</v>
      </c>
      <c r="AG325" s="41" t="str">
        <f t="shared" si="1002"/>
        <v/>
      </c>
      <c r="AH325" s="41" t="str">
        <f t="shared" si="1002"/>
        <v/>
      </c>
      <c r="AI325" s="41">
        <f t="shared" si="1002"/>
        <v>-828.37753543290614</v>
      </c>
      <c r="AJ325" s="112" t="str">
        <f t="shared" si="1002"/>
        <v/>
      </c>
      <c r="AK325" s="126" t="str">
        <f t="shared" si="778"/>
        <v/>
      </c>
      <c r="AL325" s="41" t="str">
        <f t="shared" si="778"/>
        <v/>
      </c>
      <c r="AM325" s="41">
        <f t="shared" si="778"/>
        <v>-135.55721240535536</v>
      </c>
      <c r="AN325" s="41" t="str">
        <f t="shared" si="778"/>
        <v/>
      </c>
      <c r="AO325" s="41" t="str">
        <f t="shared" si="1003"/>
        <v/>
      </c>
      <c r="AP325" s="41" t="str">
        <f t="shared" si="1003"/>
        <v/>
      </c>
      <c r="AQ325" s="41">
        <f t="shared" si="1003"/>
        <v>-597.43742775705607</v>
      </c>
      <c r="AR325" s="112" t="str">
        <f t="shared" si="1003"/>
        <v/>
      </c>
      <c r="AS325" s="123" t="str">
        <f t="shared" si="779"/>
        <v/>
      </c>
      <c r="AT325" s="41" t="str">
        <f t="shared" si="779"/>
        <v/>
      </c>
      <c r="AU325" s="41" t="str">
        <f t="shared" si="779"/>
        <v/>
      </c>
      <c r="AV325" s="41">
        <f t="shared" si="779"/>
        <v>604.77074992510597</v>
      </c>
      <c r="AW325" s="41" t="str">
        <f t="shared" si="779"/>
        <v/>
      </c>
      <c r="AX325" s="41" t="str">
        <f t="shared" si="779"/>
        <v/>
      </c>
      <c r="AY325" s="41">
        <f t="shared" si="1004"/>
        <v>210.85294910842015</v>
      </c>
      <c r="AZ325" s="41" t="str">
        <f t="shared" si="1004"/>
        <v/>
      </c>
      <c r="BA325" s="53"/>
      <c r="BB325" s="147" cm="1">
        <f t="array" ref="BB325:BG325">IFERROR(_xlfn._xlws.SORT(_xlfn.UNIQUE(_xlfn._xlws.FILTER($AC325:$AZ325,ISNUMBER($AC325:$AZ325)),TRUE),,,TRUE),"")</f>
        <v>-828.37753543290614</v>
      </c>
      <c r="BC325" s="51">
        <v>-597.43742775705607</v>
      </c>
      <c r="BD325" s="51">
        <v>-135.55721240535536</v>
      </c>
      <c r="BE325" s="51">
        <v>210.85294910842015</v>
      </c>
      <c r="BF325" s="51">
        <v>604.77074992510597</v>
      </c>
      <c r="BG325" s="51">
        <v>824.38599219576929</v>
      </c>
      <c r="BH325" s="51"/>
      <c r="BI325" s="51"/>
      <c r="BJ325" s="51">
        <f t="shared" si="780"/>
        <v>-65.208020781518485</v>
      </c>
      <c r="BK325" s="51">
        <f t="shared" si="780"/>
        <v>-65.208020781518485</v>
      </c>
      <c r="BL325" s="51">
        <f t="shared" si="780"/>
        <v>-65.208020781518485</v>
      </c>
      <c r="BM325" s="51">
        <f t="shared" si="780"/>
        <v>-65.208020781518485</v>
      </c>
      <c r="BN325" s="51">
        <f t="shared" si="1005"/>
        <v>-65.208020781518485</v>
      </c>
      <c r="BO325" s="51">
        <f t="shared" si="1005"/>
        <v>-65.208020781518485</v>
      </c>
      <c r="BP325" s="51" t="str">
        <f t="shared" si="1005"/>
        <v/>
      </c>
      <c r="BQ325" s="148" t="str">
        <f t="shared" si="1005"/>
        <v/>
      </c>
      <c r="BR325" s="170">
        <f t="shared" si="753"/>
        <v>6</v>
      </c>
      <c r="BS325" s="172">
        <f t="shared" si="754"/>
        <v>230.94010767585007</v>
      </c>
      <c r="BT325" s="172" t="str">
        <f t="shared" si="754"/>
        <v>hole</v>
      </c>
      <c r="BU325" s="172">
        <f t="shared" si="754"/>
        <v>346.41016151377551</v>
      </c>
      <c r="BV325" s="172" t="str">
        <f t="shared" si="754"/>
        <v>hole</v>
      </c>
      <c r="BW325" s="172">
        <f t="shared" si="1036"/>
        <v>219.61524227066332</v>
      </c>
      <c r="BX325" s="172">
        <f t="shared" si="1036"/>
        <v>0</v>
      </c>
      <c r="BY325" s="173">
        <f t="shared" si="1036"/>
        <v>0</v>
      </c>
      <c r="BZ325" s="123" cm="1">
        <f t="array" ref="BZ325">IF(ISEVEN(BR325),SUM(BS325:BY325),SUM(ABS(BS325:BY325)))</f>
        <v>796.96551146028889</v>
      </c>
      <c r="CA325" s="112">
        <f t="shared" si="755"/>
        <v>14426.3049811334</v>
      </c>
      <c r="CB325" s="126">
        <f t="shared" si="756"/>
        <v>-712.90748159498116</v>
      </c>
      <c r="CC325" s="41">
        <f t="shared" si="756"/>
        <v>0</v>
      </c>
      <c r="CD325" s="41">
        <f t="shared" si="756"/>
        <v>37.647868351532395</v>
      </c>
      <c r="CE325" s="41">
        <f t="shared" si="756"/>
        <v>0</v>
      </c>
      <c r="CF325" s="41">
        <f t="shared" si="1037"/>
        <v>714.57837106043758</v>
      </c>
      <c r="CG325" s="41">
        <f t="shared" si="1037"/>
        <v>0</v>
      </c>
      <c r="CH325" s="112">
        <f t="shared" si="1037"/>
        <v>0</v>
      </c>
      <c r="CI325" s="196">
        <f t="shared" si="757"/>
        <v>6.6941110988331767</v>
      </c>
      <c r="CJ325" s="2">
        <f t="shared" si="758"/>
        <v>-65.208020781518485</v>
      </c>
      <c r="CK325" s="200">
        <f t="shared" ref="CK325" si="1063">(CI325-xc)*COS(RADIANS(p)) + (CJ325-yc)*SIN(RADIANS(p))</f>
        <v>-26.80674012341434</v>
      </c>
      <c r="CL325" s="201">
        <f t="shared" ref="CL325:CL342" si="1064">-(CI325-xc)*SIN(RADIANS(p)) +(CJ325-yc)*COS(RADIANS(p))</f>
        <v>-59.818858076715202</v>
      </c>
      <c r="CN325" s="126">
        <f t="shared" ref="CN325:CN342" si="1065">+C325-yc</f>
        <v>-65.208020781518485</v>
      </c>
      <c r="CO325" s="50">
        <f t="shared" si="762"/>
        <v>1.9684157147762862E-3</v>
      </c>
      <c r="CP325" s="40">
        <f t="shared" si="763"/>
        <v>25.493640509909032</v>
      </c>
      <c r="CQ325" s="41">
        <f t="shared" si="764"/>
        <v>367779.0330753249</v>
      </c>
      <c r="CR325" s="41">
        <f t="shared" ref="CR325:CR373" si="1066">+CQ325*COS(RADIANS(p))</f>
        <v>318505.98562250868</v>
      </c>
      <c r="CS325" s="41">
        <f t="shared" ref="CS325:CS373" si="1067">+CQ325*SIN(RADIANS(p))</f>
        <v>183889.51653766242</v>
      </c>
      <c r="CT325" s="41">
        <f t="shared" si="767"/>
        <v>-19052664.35053714</v>
      </c>
      <c r="CU325" s="112">
        <f t="shared" si="768"/>
        <v>-4929478.4812454199</v>
      </c>
    </row>
    <row r="326" spans="2:110" x14ac:dyDescent="0.25">
      <c r="B326" s="129">
        <v>49</v>
      </c>
      <c r="C326" s="114">
        <f>+$D$77-(B326-0.5)*$G$270</f>
        <v>-83.309563161564483</v>
      </c>
      <c r="D326" s="41">
        <f t="shared" si="774"/>
        <v>-1344.2963961521984</v>
      </c>
      <c r="E326" s="41">
        <f t="shared" si="774"/>
        <v>3452.7739511795317</v>
      </c>
      <c r="F326" s="41">
        <f t="shared" si="774"/>
        <v>914.124202501838</v>
      </c>
      <c r="G326" s="41">
        <f t="shared" si="774"/>
        <v>819.53569853327826</v>
      </c>
      <c r="H326" s="41">
        <f t="shared" si="999"/>
        <v>1055.703603847802</v>
      </c>
      <c r="I326" s="41">
        <f t="shared" si="999"/>
        <v>-2830.9429062288777</v>
      </c>
      <c r="J326" s="41">
        <f t="shared" si="999"/>
        <v>-817.92660506703908</v>
      </c>
      <c r="K326" s="121">
        <f t="shared" si="999"/>
        <v>-864.18115887513977</v>
      </c>
      <c r="L326" s="126">
        <f t="shared" si="775"/>
        <v>-944.29639615219844</v>
      </c>
      <c r="M326" s="41">
        <f t="shared" si="775"/>
        <v>720.72314361065764</v>
      </c>
      <c r="N326" s="41">
        <f t="shared" si="775"/>
        <v>-125.10628203948836</v>
      </c>
      <c r="O326" s="41">
        <f t="shared" si="775"/>
        <v>87.484890964400748</v>
      </c>
      <c r="P326" s="41">
        <f t="shared" si="1000"/>
        <v>655.7036038478019</v>
      </c>
      <c r="Q326" s="41">
        <f t="shared" si="1000"/>
        <v>-2011.3276639582166</v>
      </c>
      <c r="R326" s="41">
        <f t="shared" si="1000"/>
        <v>-586.986497391189</v>
      </c>
      <c r="S326" s="112">
        <f t="shared" si="1000"/>
        <v>-644.56591660447668</v>
      </c>
      <c r="T326" s="123">
        <f t="shared" si="776"/>
        <v>-944.2963961521981</v>
      </c>
      <c r="U326" s="41">
        <f t="shared" si="776"/>
        <v>2633.1587089088703</v>
      </c>
      <c r="V326" s="41">
        <f t="shared" si="776"/>
        <v>683.18409482598781</v>
      </c>
      <c r="W326" s="41">
        <f t="shared" si="776"/>
        <v>599.92045626261483</v>
      </c>
      <c r="X326" s="41">
        <f t="shared" si="1001"/>
        <v>655.70360384780201</v>
      </c>
      <c r="Y326" s="41">
        <f t="shared" si="1001"/>
        <v>-98.892098660004194</v>
      </c>
      <c r="Z326" s="41">
        <f t="shared" si="1001"/>
        <v>221.30387947428713</v>
      </c>
      <c r="AA326" s="41">
        <f t="shared" si="1001"/>
        <v>-132.13035130626238</v>
      </c>
      <c r="AB326" s="53"/>
      <c r="AC326" s="126" t="str">
        <f t="shared" si="777"/>
        <v/>
      </c>
      <c r="AD326" s="41" t="str">
        <f t="shared" si="777"/>
        <v/>
      </c>
      <c r="AE326" s="41" t="str">
        <f t="shared" si="777"/>
        <v/>
      </c>
      <c r="AF326" s="41">
        <f t="shared" si="777"/>
        <v>819.53569853327826</v>
      </c>
      <c r="AG326" s="41" t="str">
        <f t="shared" si="1002"/>
        <v/>
      </c>
      <c r="AH326" s="41" t="str">
        <f t="shared" si="1002"/>
        <v/>
      </c>
      <c r="AI326" s="41">
        <f t="shared" si="1002"/>
        <v>-817.92660506703908</v>
      </c>
      <c r="AJ326" s="112" t="str">
        <f t="shared" si="1002"/>
        <v/>
      </c>
      <c r="AK326" s="126" t="str">
        <f t="shared" si="778"/>
        <v/>
      </c>
      <c r="AL326" s="41" t="str">
        <f t="shared" si="778"/>
        <v/>
      </c>
      <c r="AM326" s="41">
        <f t="shared" si="778"/>
        <v>-125.10628203948836</v>
      </c>
      <c r="AN326" s="41" t="str">
        <f t="shared" si="778"/>
        <v/>
      </c>
      <c r="AO326" s="41" t="str">
        <f t="shared" si="1003"/>
        <v/>
      </c>
      <c r="AP326" s="41" t="str">
        <f t="shared" si="1003"/>
        <v/>
      </c>
      <c r="AQ326" s="41">
        <f t="shared" si="1003"/>
        <v>-586.986497391189</v>
      </c>
      <c r="AR326" s="112" t="str">
        <f t="shared" si="1003"/>
        <v/>
      </c>
      <c r="AS326" s="123" t="str">
        <f t="shared" si="779"/>
        <v/>
      </c>
      <c r="AT326" s="41" t="str">
        <f t="shared" si="779"/>
        <v/>
      </c>
      <c r="AU326" s="41" t="str">
        <f t="shared" si="779"/>
        <v/>
      </c>
      <c r="AV326" s="41">
        <f t="shared" si="779"/>
        <v>599.92045626261483</v>
      </c>
      <c r="AW326" s="41" t="str">
        <f t="shared" si="779"/>
        <v/>
      </c>
      <c r="AX326" s="41" t="str">
        <f t="shared" si="779"/>
        <v/>
      </c>
      <c r="AY326" s="41">
        <f t="shared" si="1004"/>
        <v>221.30387947428713</v>
      </c>
      <c r="AZ326" s="41" t="str">
        <f t="shared" si="1004"/>
        <v/>
      </c>
      <c r="BA326" s="53"/>
      <c r="BB326" s="147" cm="1">
        <f t="array" ref="BB326:BG326">IFERROR(_xlfn._xlws.SORT(_xlfn.UNIQUE(_xlfn._xlws.FILTER($AC326:$AZ326,ISNUMBER($AC326:$AZ326)),TRUE),,,TRUE),"")</f>
        <v>-817.92660506703908</v>
      </c>
      <c r="BC326" s="51">
        <v>-586.986497391189</v>
      </c>
      <c r="BD326" s="51">
        <v>-125.10628203948836</v>
      </c>
      <c r="BE326" s="51">
        <v>221.30387947428713</v>
      </c>
      <c r="BF326" s="51">
        <v>599.92045626261483</v>
      </c>
      <c r="BG326" s="51">
        <v>819.53569853327826</v>
      </c>
      <c r="BH326" s="51"/>
      <c r="BI326" s="51"/>
      <c r="BJ326" s="51">
        <f t="shared" si="780"/>
        <v>-83.309563161564483</v>
      </c>
      <c r="BK326" s="51">
        <f t="shared" si="780"/>
        <v>-83.309563161564483</v>
      </c>
      <c r="BL326" s="51">
        <f t="shared" si="780"/>
        <v>-83.309563161564483</v>
      </c>
      <c r="BM326" s="51">
        <f t="shared" si="780"/>
        <v>-83.309563161564483</v>
      </c>
      <c r="BN326" s="51">
        <f t="shared" si="1005"/>
        <v>-83.309563161564483</v>
      </c>
      <c r="BO326" s="51">
        <f t="shared" si="1005"/>
        <v>-83.309563161564483</v>
      </c>
      <c r="BP326" s="51" t="str">
        <f t="shared" si="1005"/>
        <v/>
      </c>
      <c r="BQ326" s="148" t="str">
        <f t="shared" si="1005"/>
        <v/>
      </c>
      <c r="BR326" s="170">
        <f t="shared" si="753"/>
        <v>6</v>
      </c>
      <c r="BS326" s="172">
        <f t="shared" si="754"/>
        <v>230.94010767585007</v>
      </c>
      <c r="BT326" s="172" t="str">
        <f t="shared" si="754"/>
        <v>hole</v>
      </c>
      <c r="BU326" s="172">
        <f t="shared" si="754"/>
        <v>346.41016151377551</v>
      </c>
      <c r="BV326" s="172" t="str">
        <f t="shared" si="754"/>
        <v>hole</v>
      </c>
      <c r="BW326" s="172">
        <f t="shared" si="1036"/>
        <v>219.61524227066343</v>
      </c>
      <c r="BX326" s="172">
        <f t="shared" si="1036"/>
        <v>0</v>
      </c>
      <c r="BY326" s="173">
        <f t="shared" si="1036"/>
        <v>0</v>
      </c>
      <c r="BZ326" s="123" cm="1">
        <f t="array" ref="BZ326">IF(ISEVEN(BR326),SUM(BS326:BY326),SUM(ABS(BS326:BY326)))</f>
        <v>796.96551146028901</v>
      </c>
      <c r="CA326" s="112">
        <f t="shared" si="755"/>
        <v>14426.304981133402</v>
      </c>
      <c r="CB326" s="126">
        <f t="shared" si="756"/>
        <v>-702.45655122911398</v>
      </c>
      <c r="CC326" s="41">
        <f t="shared" si="756"/>
        <v>0</v>
      </c>
      <c r="CD326" s="41">
        <f t="shared" si="756"/>
        <v>48.09879871739939</v>
      </c>
      <c r="CE326" s="41">
        <f t="shared" si="756"/>
        <v>0</v>
      </c>
      <c r="CF326" s="41">
        <f t="shared" si="1037"/>
        <v>709.72807739794655</v>
      </c>
      <c r="CG326" s="41">
        <f t="shared" si="1037"/>
        <v>0</v>
      </c>
      <c r="CH326" s="112">
        <f t="shared" si="1037"/>
        <v>0</v>
      </c>
      <c r="CI326" s="196">
        <f t="shared" si="757"/>
        <v>12.928570395747442</v>
      </c>
      <c r="CJ326" s="2">
        <f t="shared" si="758"/>
        <v>-83.309563161564483</v>
      </c>
      <c r="CK326" s="200">
        <f t="shared" ref="CK326" si="1068">(CI326-xc)*COS(RADIANS(p)) + (CJ326-yc)*SIN(RADIANS(p))</f>
        <v>-30.458311183449517</v>
      </c>
      <c r="CL326" s="201">
        <f t="shared" ref="CL326:CL343" si="1069">-(CI326-xc)*SIN(RADIANS(p)) +(CJ326-yc)*COS(RADIANS(p))</f>
        <v>-78.612483273972799</v>
      </c>
      <c r="CN326" s="126">
        <f t="shared" ref="CN326:CN343" si="1070">+C326-yc</f>
        <v>-83.309563161564483</v>
      </c>
      <c r="CO326" s="50">
        <f t="shared" si="762"/>
        <v>1.9024157147762859E-3</v>
      </c>
      <c r="CP326" s="40">
        <f t="shared" si="763"/>
        <v>25.439292833893276</v>
      </c>
      <c r="CQ326" s="41">
        <f t="shared" si="764"/>
        <v>366994.99692610581</v>
      </c>
      <c r="CR326" s="41">
        <f t="shared" ref="CR326:CR374" si="1071">+CQ326*COS(RADIANS(p))</f>
        <v>317826.99039979966</v>
      </c>
      <c r="CS326" s="41">
        <f t="shared" ref="CS326:CS374" si="1072">+CQ326*SIN(RADIANS(p))</f>
        <v>183497.49846305288</v>
      </c>
      <c r="CT326" s="41">
        <f t="shared" si="767"/>
        <v>-24985168.966821365</v>
      </c>
      <c r="CU326" s="112">
        <f t="shared" si="768"/>
        <v>-5589023.9095722139</v>
      </c>
    </row>
    <row r="327" spans="2:110" x14ac:dyDescent="0.25">
      <c r="B327" s="129">
        <v>50</v>
      </c>
      <c r="C327" s="114">
        <f>+$D$77-(B327-0.5)*$G$270</f>
        <v>-101.41110554161037</v>
      </c>
      <c r="D327" s="41">
        <f t="shared" si="774"/>
        <v>-1375.6491872497991</v>
      </c>
      <c r="E327" s="41">
        <f t="shared" si="774"/>
        <v>3520.3298270372238</v>
      </c>
      <c r="F327" s="41">
        <f t="shared" si="774"/>
        <v>924.57513286770484</v>
      </c>
      <c r="G327" s="41">
        <f t="shared" si="774"/>
        <v>814.68540487078712</v>
      </c>
      <c r="H327" s="41">
        <f t="shared" si="999"/>
        <v>1024.3508127502014</v>
      </c>
      <c r="I327" s="41">
        <f t="shared" si="999"/>
        <v>-2763.3870303711856</v>
      </c>
      <c r="J327" s="41">
        <f t="shared" si="999"/>
        <v>-807.47567470117224</v>
      </c>
      <c r="K327" s="121">
        <f t="shared" si="999"/>
        <v>-869.0314525376308</v>
      </c>
      <c r="L327" s="126">
        <f t="shared" si="775"/>
        <v>-975.64918724979918</v>
      </c>
      <c r="M327" s="41">
        <f t="shared" si="775"/>
        <v>788.27901946835016</v>
      </c>
      <c r="N327" s="41">
        <f t="shared" si="775"/>
        <v>-114.65535167362147</v>
      </c>
      <c r="O327" s="41">
        <f t="shared" si="775"/>
        <v>82.634597301909707</v>
      </c>
      <c r="P327" s="41">
        <f t="shared" si="1000"/>
        <v>624.35081275020116</v>
      </c>
      <c r="Q327" s="41">
        <f t="shared" si="1000"/>
        <v>-1943.7717881005242</v>
      </c>
      <c r="R327" s="41">
        <f t="shared" si="1000"/>
        <v>-576.53556702532217</v>
      </c>
      <c r="S327" s="112">
        <f t="shared" si="1000"/>
        <v>-649.41621026696771</v>
      </c>
      <c r="T327" s="123">
        <f t="shared" si="776"/>
        <v>-975.64918724979884</v>
      </c>
      <c r="U327" s="41">
        <f t="shared" si="776"/>
        <v>2700.7145847665629</v>
      </c>
      <c r="V327" s="41">
        <f t="shared" si="776"/>
        <v>693.63502519185477</v>
      </c>
      <c r="W327" s="41">
        <f t="shared" si="776"/>
        <v>595.07016260012381</v>
      </c>
      <c r="X327" s="41">
        <f t="shared" si="1001"/>
        <v>624.35081275020127</v>
      </c>
      <c r="Y327" s="41">
        <f t="shared" si="1001"/>
        <v>-31.336222802311774</v>
      </c>
      <c r="Z327" s="41">
        <f t="shared" si="1001"/>
        <v>231.75480984015402</v>
      </c>
      <c r="AA327" s="41">
        <f t="shared" si="1001"/>
        <v>-136.98064496875341</v>
      </c>
      <c r="AB327" s="53"/>
      <c r="AC327" s="126" t="str">
        <f t="shared" si="777"/>
        <v/>
      </c>
      <c r="AD327" s="41" t="str">
        <f t="shared" si="777"/>
        <v/>
      </c>
      <c r="AE327" s="41" t="str">
        <f t="shared" si="777"/>
        <v/>
      </c>
      <c r="AF327" s="41">
        <f t="shared" si="777"/>
        <v>814.68540487078712</v>
      </c>
      <c r="AG327" s="41" t="str">
        <f t="shared" si="1002"/>
        <v/>
      </c>
      <c r="AH327" s="41" t="str">
        <f t="shared" si="1002"/>
        <v/>
      </c>
      <c r="AI327" s="41">
        <f t="shared" si="1002"/>
        <v>-807.47567470117224</v>
      </c>
      <c r="AJ327" s="112" t="str">
        <f t="shared" si="1002"/>
        <v/>
      </c>
      <c r="AK327" s="126" t="str">
        <f t="shared" si="778"/>
        <v/>
      </c>
      <c r="AL327" s="41" t="str">
        <f t="shared" si="778"/>
        <v/>
      </c>
      <c r="AM327" s="41">
        <f t="shared" si="778"/>
        <v>-114.65535167362147</v>
      </c>
      <c r="AN327" s="41" t="str">
        <f t="shared" si="778"/>
        <v/>
      </c>
      <c r="AO327" s="41" t="str">
        <f t="shared" si="1003"/>
        <v/>
      </c>
      <c r="AP327" s="41" t="str">
        <f t="shared" si="1003"/>
        <v/>
      </c>
      <c r="AQ327" s="41">
        <f t="shared" si="1003"/>
        <v>-576.53556702532217</v>
      </c>
      <c r="AR327" s="112" t="str">
        <f t="shared" si="1003"/>
        <v/>
      </c>
      <c r="AS327" s="123" t="str">
        <f t="shared" si="779"/>
        <v/>
      </c>
      <c r="AT327" s="41" t="str">
        <f t="shared" si="779"/>
        <v/>
      </c>
      <c r="AU327" s="41" t="str">
        <f t="shared" si="779"/>
        <v/>
      </c>
      <c r="AV327" s="41">
        <f t="shared" si="779"/>
        <v>595.07016260012381</v>
      </c>
      <c r="AW327" s="41" t="str">
        <f t="shared" si="779"/>
        <v/>
      </c>
      <c r="AX327" s="41" t="str">
        <f t="shared" si="779"/>
        <v/>
      </c>
      <c r="AY327" s="41">
        <f t="shared" si="1004"/>
        <v>231.75480984015402</v>
      </c>
      <c r="AZ327" s="41" t="str">
        <f t="shared" si="1004"/>
        <v/>
      </c>
      <c r="BA327" s="53"/>
      <c r="BB327" s="147" cm="1">
        <f t="array" ref="BB327:BG327">IFERROR(_xlfn._xlws.SORT(_xlfn.UNIQUE(_xlfn._xlws.FILTER($AC327:$AZ327,ISNUMBER($AC327:$AZ327)),TRUE),,,TRUE),"")</f>
        <v>-807.47567470117224</v>
      </c>
      <c r="BC327" s="51">
        <v>-576.53556702532217</v>
      </c>
      <c r="BD327" s="51">
        <v>-114.65535167362147</v>
      </c>
      <c r="BE327" s="51">
        <v>231.75480984015402</v>
      </c>
      <c r="BF327" s="51">
        <v>595.07016260012381</v>
      </c>
      <c r="BG327" s="51">
        <v>814.68540487078712</v>
      </c>
      <c r="BH327" s="51"/>
      <c r="BI327" s="51"/>
      <c r="BJ327" s="51">
        <f t="shared" si="780"/>
        <v>-101.41110554161037</v>
      </c>
      <c r="BK327" s="51">
        <f t="shared" si="780"/>
        <v>-101.41110554161037</v>
      </c>
      <c r="BL327" s="51">
        <f t="shared" si="780"/>
        <v>-101.41110554161037</v>
      </c>
      <c r="BM327" s="51">
        <f t="shared" si="780"/>
        <v>-101.41110554161037</v>
      </c>
      <c r="BN327" s="51">
        <f t="shared" si="1005"/>
        <v>-101.41110554161037</v>
      </c>
      <c r="BO327" s="51">
        <f t="shared" si="1005"/>
        <v>-101.41110554161037</v>
      </c>
      <c r="BP327" s="51" t="str">
        <f t="shared" si="1005"/>
        <v/>
      </c>
      <c r="BQ327" s="148" t="str">
        <f t="shared" si="1005"/>
        <v/>
      </c>
      <c r="BR327" s="170">
        <f t="shared" si="753"/>
        <v>6</v>
      </c>
      <c r="BS327" s="172">
        <f t="shared" si="754"/>
        <v>230.94010767585007</v>
      </c>
      <c r="BT327" s="172" t="str">
        <f t="shared" si="754"/>
        <v>hole</v>
      </c>
      <c r="BU327" s="172">
        <f t="shared" si="754"/>
        <v>346.41016151377551</v>
      </c>
      <c r="BV327" s="172" t="str">
        <f t="shared" si="754"/>
        <v>hole</v>
      </c>
      <c r="BW327" s="172">
        <f t="shared" si="1036"/>
        <v>219.61524227066332</v>
      </c>
      <c r="BX327" s="172">
        <f t="shared" si="1036"/>
        <v>0</v>
      </c>
      <c r="BY327" s="173">
        <f t="shared" si="1036"/>
        <v>0</v>
      </c>
      <c r="BZ327" s="123" cm="1">
        <f t="array" ref="BZ327">IF(ISEVEN(BR327),SUM(BS327:BY327),SUM(ABS(BS327:BY327)))</f>
        <v>796.96551146028889</v>
      </c>
      <c r="CA327" s="112">
        <f t="shared" si="755"/>
        <v>14426.3049811334</v>
      </c>
      <c r="CB327" s="126">
        <f t="shared" si="756"/>
        <v>-692.00562086324726</v>
      </c>
      <c r="CC327" s="41">
        <f t="shared" si="756"/>
        <v>0</v>
      </c>
      <c r="CD327" s="41">
        <f t="shared" si="756"/>
        <v>58.549729083266286</v>
      </c>
      <c r="CE327" s="41">
        <f t="shared" si="756"/>
        <v>0</v>
      </c>
      <c r="CF327" s="41">
        <f t="shared" si="1037"/>
        <v>704.87778373545552</v>
      </c>
      <c r="CG327" s="41">
        <f t="shared" si="1037"/>
        <v>0</v>
      </c>
      <c r="CH327" s="112">
        <f t="shared" si="1037"/>
        <v>0</v>
      </c>
      <c r="CI327" s="196">
        <f t="shared" si="757"/>
        <v>19.163029692661347</v>
      </c>
      <c r="CJ327" s="2">
        <f t="shared" si="758"/>
        <v>-101.41110554161037</v>
      </c>
      <c r="CK327" s="200">
        <f t="shared" ref="CK327" si="1073">(CI327-xc)*COS(RADIANS(p)) + (CJ327-yc)*SIN(RADIANS(p))</f>
        <v>-34.109882243484947</v>
      </c>
      <c r="CL327" s="201">
        <f t="shared" ref="CL327:CL344" si="1074">-(CI327-xc)*SIN(RADIANS(p)) +(CJ327-yc)*COS(RADIANS(p))</f>
        <v>-97.406108471230127</v>
      </c>
      <c r="CN327" s="126">
        <f t="shared" ref="CN327:CN344" si="1075">+C327-yc</f>
        <v>-101.41110554161037</v>
      </c>
      <c r="CO327" s="50">
        <f t="shared" si="762"/>
        <v>1.836415714776286E-3</v>
      </c>
      <c r="CP327" s="40">
        <f t="shared" si="763"/>
        <v>25.329406157877521</v>
      </c>
      <c r="CQ327" s="41">
        <f t="shared" si="764"/>
        <v>365409.7382245395</v>
      </c>
      <c r="CR327" s="41">
        <f t="shared" ref="CR327:CR375" si="1076">+CQ327*COS(RADIANS(p))</f>
        <v>316454.11609267286</v>
      </c>
      <c r="CS327" s="41">
        <f t="shared" ref="CS327:CS375" si="1077">+CQ327*SIN(RADIANS(p))</f>
        <v>182704.86911226972</v>
      </c>
      <c r="CT327" s="41">
        <f t="shared" si="767"/>
        <v>-30824563.958290145</v>
      </c>
      <c r="CU327" s="112">
        <f t="shared" si="768"/>
        <v>-6232041.5707308501</v>
      </c>
    </row>
    <row r="330" spans="2:110" s="281" customFormat="1" x14ac:dyDescent="0.25">
      <c r="D330" s="282"/>
      <c r="E330" s="283"/>
      <c r="G330" s="283"/>
      <c r="H330" s="283"/>
      <c r="I330" s="284"/>
      <c r="J330" s="284"/>
      <c r="K330" s="284"/>
      <c r="L330" s="284"/>
      <c r="M330" s="285"/>
    </row>
    <row r="331" spans="2:110" ht="16.5" thickBot="1" x14ac:dyDescent="0.3">
      <c r="C331" s="278" t="s">
        <v>157</v>
      </c>
      <c r="D331" s="178"/>
      <c r="E331" s="86"/>
      <c r="G331" s="86"/>
      <c r="H331" s="86"/>
      <c r="I331" s="8"/>
      <c r="J331" s="8"/>
      <c r="K331" s="8"/>
      <c r="L331" s="8"/>
      <c r="M331" s="179"/>
    </row>
    <row r="332" spans="2:110" ht="17.25" thickTop="1" thickBot="1" x14ac:dyDescent="0.3">
      <c r="C332" s="11" t="s">
        <v>70</v>
      </c>
      <c r="D332" s="12"/>
      <c r="E332" s="12"/>
      <c r="F332" s="186" t="s">
        <v>17</v>
      </c>
      <c r="G332" s="187">
        <f>INDEX(D$71:U$71,MATCH(MIN(D$73:U$73),D$73:U$73,0))</f>
        <v>6</v>
      </c>
      <c r="H332" s="181"/>
      <c r="I332" s="8"/>
      <c r="J332" s="8"/>
      <c r="K332" s="8"/>
      <c r="L332" s="8"/>
      <c r="M332" s="179"/>
      <c r="O332" s="180" t="s">
        <v>158</v>
      </c>
    </row>
    <row r="333" spans="2:110" ht="15.75" thickTop="1" x14ac:dyDescent="0.25">
      <c r="C333" s="13" t="s">
        <v>71</v>
      </c>
      <c r="E333" t="s">
        <v>9</v>
      </c>
      <c r="F333" s="7" t="s">
        <v>17</v>
      </c>
      <c r="G333" s="86">
        <f>+MIN(D$73:U$73)</f>
        <v>-658.99346400575246</v>
      </c>
      <c r="H333" s="182"/>
      <c r="I333" s="8"/>
      <c r="L333" t="s">
        <v>97</v>
      </c>
      <c r="N333" s="179"/>
      <c r="O333" s="18"/>
      <c r="P333" s="19" t="s">
        <v>129</v>
      </c>
      <c r="Q333" s="279" t="s">
        <v>23</v>
      </c>
      <c r="R333" s="20" t="s">
        <v>142</v>
      </c>
    </row>
    <row r="334" spans="2:110" x14ac:dyDescent="0.25">
      <c r="C334" s="13"/>
      <c r="E334" t="s">
        <v>143</v>
      </c>
      <c r="F334" s="7" t="s">
        <v>17</v>
      </c>
      <c r="G334" s="86">
        <f>+$D$77-G333</f>
        <v>1453.6087062764157</v>
      </c>
      <c r="H334" s="182"/>
      <c r="I334" t="s">
        <v>148</v>
      </c>
      <c r="L334" s="23" t="s">
        <v>15</v>
      </c>
      <c r="M334" s="25" t="s">
        <v>9</v>
      </c>
      <c r="N334" s="179"/>
      <c r="O334" s="289" t="s">
        <v>11</v>
      </c>
      <c r="P334" s="286">
        <f>+CQ344/10^3</f>
        <v>9674.8669792951914</v>
      </c>
      <c r="Q334" s="287">
        <f>+DE344/10^3</f>
        <v>1658.0199501835552</v>
      </c>
      <c r="R334" s="288">
        <f>+P334+Q334</f>
        <v>11332.886929478747</v>
      </c>
      <c r="V334" s="2"/>
      <c r="W334" s="2"/>
    </row>
    <row r="335" spans="2:110" ht="15.75" thickBot="1" x14ac:dyDescent="0.3">
      <c r="C335" s="13"/>
      <c r="E335" t="s">
        <v>25</v>
      </c>
      <c r="F335" s="7" t="s">
        <v>17</v>
      </c>
      <c r="G335" s="294">
        <f>ecu/(ecu+0.005)*G334</f>
        <v>577.94081092917736</v>
      </c>
      <c r="H335" s="182"/>
      <c r="I335" t="s">
        <v>149</v>
      </c>
      <c r="L335" s="188">
        <f>E294</f>
        <v>1290.9859237333687</v>
      </c>
      <c r="M335" s="189">
        <f>+G333</f>
        <v>-658.99346400575246</v>
      </c>
      <c r="N335" s="179"/>
      <c r="O335" s="289" t="s">
        <v>13</v>
      </c>
      <c r="P335" s="286">
        <f>+SQRT(P336^2 +P337^2)</f>
        <v>3365.8735937316433</v>
      </c>
      <c r="Q335" s="286">
        <f t="shared" ref="Q335:R335" si="1078">+SQRT(Q336^2 +Q337^2)</f>
        <v>1327.2508692987699</v>
      </c>
      <c r="R335" s="288">
        <f t="shared" si="1078"/>
        <v>4690.1056292266521</v>
      </c>
      <c r="V335" s="2"/>
      <c r="W335" s="2"/>
    </row>
    <row r="336" spans="2:110" ht="15.75" thickTop="1" x14ac:dyDescent="0.25">
      <c r="C336" s="183" t="s">
        <v>72</v>
      </c>
      <c r="D336" s="179"/>
      <c r="F336" s="7" t="s">
        <v>17</v>
      </c>
      <c r="G336" s="61">
        <v>50</v>
      </c>
      <c r="H336" s="182"/>
      <c r="I336" s="290" t="s">
        <v>146</v>
      </c>
      <c r="J336" s="291">
        <f>+ecu*(G335-h/2)/G335</f>
        <v>1.5870218173235778E-3</v>
      </c>
      <c r="L336" s="190">
        <f>+D294</f>
        <v>-341.00708102897221</v>
      </c>
      <c r="M336" s="157">
        <f>+G333</f>
        <v>-658.99346400575246</v>
      </c>
      <c r="O336" s="21" t="s">
        <v>126</v>
      </c>
      <c r="P336" s="62">
        <f>+CT344/10^6</f>
        <v>3135.4425644718453</v>
      </c>
      <c r="Q336" s="280">
        <f>+DJ344/10^6</f>
        <v>1194.0642995312028</v>
      </c>
      <c r="R336" s="100">
        <f t="shared" ref="R336" si="1079">+P336+Q336</f>
        <v>4329.5068640030477</v>
      </c>
      <c r="CN336" s="70" t="s">
        <v>101</v>
      </c>
      <c r="CO336" s="71"/>
      <c r="CP336" s="71"/>
      <c r="CQ336" s="71"/>
      <c r="CR336" s="71" t="s">
        <v>102</v>
      </c>
      <c r="CS336" s="71"/>
      <c r="CT336" s="72"/>
      <c r="CW336" s="70" t="s">
        <v>101</v>
      </c>
      <c r="CX336" s="71"/>
      <c r="CY336" s="71"/>
      <c r="CZ336" s="71"/>
      <c r="DA336" s="71"/>
      <c r="DB336" s="71" t="s">
        <v>105</v>
      </c>
      <c r="DC336" s="71"/>
      <c r="DD336" s="71"/>
      <c r="DE336" s="71"/>
      <c r="DF336" s="72"/>
    </row>
    <row r="337" spans="2:116" ht="15.75" thickBot="1" x14ac:dyDescent="0.3">
      <c r="C337" s="15" t="s">
        <v>73</v>
      </c>
      <c r="D337" s="16"/>
      <c r="E337" s="16"/>
      <c r="F337" s="184" t="s">
        <v>17</v>
      </c>
      <c r="G337" s="185">
        <f>G335/G336</f>
        <v>11.558816218583548</v>
      </c>
      <c r="H337" s="17"/>
      <c r="I337" s="292" t="s">
        <v>147</v>
      </c>
      <c r="J337" s="293">
        <f>+ecu/G335</f>
        <v>5.7099272755880739E-6</v>
      </c>
      <c r="O337" s="22" t="s">
        <v>127</v>
      </c>
      <c r="P337" s="89">
        <f>+CU344/10^6</f>
        <v>1223.9709857174666</v>
      </c>
      <c r="Q337" s="277">
        <f>+DK344/10^6</f>
        <v>579.48711688820015</v>
      </c>
      <c r="R337" s="101">
        <f>+P337+Q337</f>
        <v>1803.4581026056667</v>
      </c>
      <c r="CN337" s="154" t="s">
        <v>103</v>
      </c>
      <c r="CO337" s="205"/>
      <c r="CP337" s="205"/>
      <c r="CQ337" s="205"/>
      <c r="CR337" s="205"/>
      <c r="CS337" s="205"/>
      <c r="CT337" s="191"/>
      <c r="CW337" s="154" t="s">
        <v>106</v>
      </c>
      <c r="CX337" s="205"/>
      <c r="CY337" s="205"/>
      <c r="CZ337" s="205"/>
      <c r="DA337" s="205"/>
      <c r="DB337" s="205"/>
      <c r="DC337" s="205"/>
      <c r="DD337" s="205"/>
      <c r="DE337" s="205"/>
      <c r="DF337" s="191"/>
    </row>
    <row r="338" spans="2:116" ht="15.75" thickTop="1" x14ac:dyDescent="0.25">
      <c r="CN338" s="154" t="s">
        <v>104</v>
      </c>
      <c r="CO338" s="205"/>
      <c r="CP338" s="205"/>
      <c r="CQ338" s="205"/>
      <c r="CR338" s="205"/>
      <c r="CS338" s="205"/>
      <c r="CT338" s="191"/>
      <c r="CW338" s="154" t="s">
        <v>104</v>
      </c>
      <c r="CX338" s="205"/>
      <c r="CY338" s="205"/>
      <c r="CZ338" s="205"/>
      <c r="DA338" s="205"/>
      <c r="DB338" s="205" t="s">
        <v>107</v>
      </c>
      <c r="DC338" s="205"/>
      <c r="DD338" s="205"/>
      <c r="DE338" s="205"/>
      <c r="DF338" s="191"/>
    </row>
    <row r="339" spans="2:116" x14ac:dyDescent="0.25">
      <c r="D339" s="5" t="s">
        <v>82</v>
      </c>
      <c r="L339" s="69" t="s">
        <v>58</v>
      </c>
      <c r="AC339" s="69" t="s">
        <v>79</v>
      </c>
      <c r="BB339" s="69" t="s">
        <v>83</v>
      </c>
      <c r="BS339" s="69" t="s">
        <v>88</v>
      </c>
      <c r="CN339" s="154" t="s">
        <v>115</v>
      </c>
      <c r="CO339" s="205"/>
      <c r="CP339" s="205"/>
      <c r="CQ339" s="205"/>
      <c r="CR339" s="205"/>
      <c r="CS339" s="205"/>
      <c r="CT339" s="191"/>
      <c r="CW339" s="154" t="s">
        <v>123</v>
      </c>
      <c r="CX339" s="205"/>
      <c r="CY339" s="205"/>
      <c r="CZ339" s="205"/>
      <c r="DA339" s="205"/>
      <c r="DB339" s="205"/>
      <c r="DC339" s="205"/>
      <c r="DD339" s="205"/>
      <c r="DE339" s="205"/>
      <c r="DF339" s="191"/>
    </row>
    <row r="340" spans="2:116" x14ac:dyDescent="0.25">
      <c r="D340" s="70" t="s">
        <v>52</v>
      </c>
      <c r="E340" s="71"/>
      <c r="F340" s="71"/>
      <c r="G340" s="71"/>
      <c r="H340" s="71"/>
      <c r="I340" s="71"/>
      <c r="J340" s="72"/>
      <c r="L340" s="70" t="s">
        <v>59</v>
      </c>
      <c r="M340" s="71"/>
      <c r="N340" s="71"/>
      <c r="O340" s="72"/>
      <c r="AC340" s="70" t="s">
        <v>80</v>
      </c>
      <c r="AD340" s="71"/>
      <c r="AE340" s="71"/>
      <c r="AF340" s="71"/>
      <c r="AG340" s="71"/>
      <c r="AH340" s="72"/>
      <c r="BB340" s="70" t="s">
        <v>84</v>
      </c>
      <c r="BC340" s="71"/>
      <c r="BD340" s="71"/>
      <c r="BE340" s="71"/>
      <c r="BF340" s="71"/>
      <c r="BG340" s="72"/>
      <c r="BS340" s="70" t="s">
        <v>90</v>
      </c>
      <c r="BT340" s="71"/>
      <c r="BU340" s="71"/>
      <c r="BV340" s="71"/>
      <c r="BW340" s="71"/>
      <c r="BX340" s="72"/>
      <c r="CI340" s="63" t="s">
        <v>152</v>
      </c>
      <c r="CJ340" s="64"/>
      <c r="CK340" s="65"/>
      <c r="CN340" s="154" t="s">
        <v>124</v>
      </c>
      <c r="CO340" s="205"/>
      <c r="CP340" s="205"/>
      <c r="CQ340" s="205"/>
      <c r="CR340" s="205"/>
      <c r="CS340" s="205"/>
      <c r="CT340" s="191"/>
      <c r="CW340" s="154" t="s">
        <v>125</v>
      </c>
      <c r="CX340" s="205"/>
      <c r="CY340" s="205"/>
      <c r="CZ340" s="205"/>
      <c r="DA340" s="205"/>
      <c r="DB340" s="205"/>
      <c r="DC340" s="205"/>
      <c r="DD340" s="205"/>
      <c r="DE340" s="205"/>
      <c r="DF340" s="191"/>
    </row>
    <row r="341" spans="2:116" x14ac:dyDescent="0.25">
      <c r="D341" s="73" t="s">
        <v>53</v>
      </c>
      <c r="E341" s="74"/>
      <c r="F341" s="74" t="s">
        <v>54</v>
      </c>
      <c r="G341" s="74"/>
      <c r="H341" s="74" t="s">
        <v>55</v>
      </c>
      <c r="I341" s="74"/>
      <c r="J341" s="75"/>
      <c r="L341" s="73" t="s">
        <v>60</v>
      </c>
      <c r="M341" s="74"/>
      <c r="N341" s="74"/>
      <c r="O341" s="75"/>
      <c r="AC341" s="73" t="s">
        <v>81</v>
      </c>
      <c r="AD341" s="74"/>
      <c r="AE341" s="74"/>
      <c r="AF341" s="74"/>
      <c r="AG341" s="74"/>
      <c r="AH341" s="75"/>
      <c r="BB341" s="73" t="s">
        <v>85</v>
      </c>
      <c r="BC341" s="74"/>
      <c r="BD341" s="74"/>
      <c r="BE341" s="74"/>
      <c r="BF341" s="74"/>
      <c r="BG341" s="75"/>
      <c r="BS341" s="73" t="s">
        <v>89</v>
      </c>
      <c r="BT341" s="74"/>
      <c r="BU341" s="74"/>
      <c r="BV341" s="74"/>
      <c r="BW341" s="74"/>
      <c r="BX341" s="75"/>
      <c r="CC341" s="192" t="s">
        <v>111</v>
      </c>
      <c r="CD341" s="193"/>
      <c r="CE341" s="194"/>
      <c r="CF341" s="195"/>
      <c r="CI341" s="66" t="s">
        <v>153</v>
      </c>
      <c r="CJ341" s="67"/>
      <c r="CK341" s="68"/>
      <c r="CN341" s="73" t="s">
        <v>116</v>
      </c>
      <c r="CO341" s="74"/>
      <c r="CP341" s="74"/>
      <c r="CQ341" s="74"/>
      <c r="CR341" s="74"/>
      <c r="CS341" s="74"/>
      <c r="CT341" s="75"/>
      <c r="CW341" s="73" t="s">
        <v>116</v>
      </c>
      <c r="CX341" s="74"/>
      <c r="CY341" s="74"/>
      <c r="CZ341" s="74"/>
      <c r="DA341" s="74"/>
      <c r="DB341" s="74"/>
      <c r="DC341" s="74"/>
      <c r="DD341" s="74"/>
      <c r="DE341" s="74"/>
      <c r="DF341" s="75"/>
    </row>
    <row r="342" spans="2:116" ht="16.5" thickBot="1" x14ac:dyDescent="0.3">
      <c r="C342" s="61" t="s">
        <v>144</v>
      </c>
      <c r="CA342" s="61" t="s">
        <v>144</v>
      </c>
      <c r="CI342" t="s">
        <v>112</v>
      </c>
      <c r="CN342" s="180" t="s">
        <v>40</v>
      </c>
      <c r="CO342" s="61" t="s">
        <v>144</v>
      </c>
      <c r="CW342" s="180" t="s">
        <v>39</v>
      </c>
      <c r="CX342" s="180"/>
      <c r="DA342" s="61" t="s">
        <v>144</v>
      </c>
    </row>
    <row r="343" spans="2:116" ht="24.75" customHeight="1" thickTop="1" x14ac:dyDescent="0.25">
      <c r="B343" s="18"/>
      <c r="C343" s="19"/>
      <c r="D343" s="115" t="s">
        <v>76</v>
      </c>
      <c r="E343" s="115"/>
      <c r="F343" s="116"/>
      <c r="G343" s="117"/>
      <c r="H343" s="115"/>
      <c r="I343" s="115"/>
      <c r="J343" s="115"/>
      <c r="K343" s="120"/>
      <c r="L343" s="124" t="s">
        <v>77</v>
      </c>
      <c r="M343" s="118"/>
      <c r="N343" s="118"/>
      <c r="O343" s="118"/>
      <c r="P343" s="118"/>
      <c r="Q343" s="118"/>
      <c r="R343" s="118"/>
      <c r="S343" s="125"/>
      <c r="T343" s="141" t="s">
        <v>78</v>
      </c>
      <c r="U343" s="142"/>
      <c r="V343" s="142"/>
      <c r="W343" s="142"/>
      <c r="X343" s="142"/>
      <c r="Y343" s="142"/>
      <c r="Z343" s="142"/>
      <c r="AA343" s="142"/>
      <c r="AB343" s="143"/>
      <c r="AC343" s="127" t="s">
        <v>76</v>
      </c>
      <c r="AD343" s="115"/>
      <c r="AE343" s="116"/>
      <c r="AF343" s="117"/>
      <c r="AG343" s="115"/>
      <c r="AH343" s="115"/>
      <c r="AI343" s="115"/>
      <c r="AJ343" s="128"/>
      <c r="AK343" s="124" t="s">
        <v>77</v>
      </c>
      <c r="AL343" s="118"/>
      <c r="AM343" s="118"/>
      <c r="AN343" s="118"/>
      <c r="AO343" s="118"/>
      <c r="AP343" s="118"/>
      <c r="AQ343" s="118"/>
      <c r="AR343" s="125"/>
      <c r="AS343" s="141" t="s">
        <v>78</v>
      </c>
      <c r="AT343" s="142"/>
      <c r="AU343" s="142"/>
      <c r="AV343" s="142"/>
      <c r="AW343" s="142"/>
      <c r="AX343" s="142"/>
      <c r="AY343" s="142"/>
      <c r="AZ343" s="142"/>
      <c r="BA343" s="143"/>
      <c r="BB343" s="139" t="s">
        <v>86</v>
      </c>
      <c r="BC343" s="119"/>
      <c r="BD343" s="119"/>
      <c r="BE343" s="119"/>
      <c r="BF343" s="119"/>
      <c r="BG343" s="119"/>
      <c r="BH343" s="119"/>
      <c r="BI343" s="119"/>
      <c r="BJ343" s="122" t="s">
        <v>87</v>
      </c>
      <c r="BK343" s="119"/>
      <c r="BL343" s="119"/>
      <c r="BM343" s="119"/>
      <c r="BN343" s="119"/>
      <c r="BO343" s="119"/>
      <c r="BP343" s="119"/>
      <c r="BQ343" s="140"/>
      <c r="BR343" s="18" t="s">
        <v>91</v>
      </c>
      <c r="BS343" s="119" t="s">
        <v>92</v>
      </c>
      <c r="BT343" s="113"/>
      <c r="BU343" s="113"/>
      <c r="BV343" s="113"/>
      <c r="BW343" s="113"/>
      <c r="BX343" s="113"/>
      <c r="BY343" s="149"/>
      <c r="BZ343" s="151" t="s">
        <v>93</v>
      </c>
      <c r="CA343" s="152" t="s">
        <v>74</v>
      </c>
      <c r="CB343" s="139" t="s">
        <v>110</v>
      </c>
      <c r="CC343" s="113"/>
      <c r="CD343" s="113"/>
      <c r="CE343" s="113"/>
      <c r="CF343" s="113"/>
      <c r="CG343" s="113"/>
      <c r="CH343" s="149"/>
      <c r="CI343" s="202" t="s">
        <v>15</v>
      </c>
      <c r="CJ343" s="203" t="s">
        <v>9</v>
      </c>
      <c r="CK343" s="203" t="s">
        <v>15</v>
      </c>
      <c r="CL343" s="204" t="s">
        <v>9</v>
      </c>
      <c r="CN343" s="42" t="s">
        <v>9</v>
      </c>
      <c r="CO343" s="43" t="s">
        <v>27</v>
      </c>
      <c r="CP343" s="43" t="s">
        <v>28</v>
      </c>
      <c r="CQ343" s="43" t="s">
        <v>37</v>
      </c>
      <c r="CR343" s="43" t="s">
        <v>113</v>
      </c>
      <c r="CS343" s="43" t="s">
        <v>114</v>
      </c>
      <c r="CT343" s="43" t="s">
        <v>117</v>
      </c>
      <c r="CU343" s="44" t="s">
        <v>118</v>
      </c>
      <c r="CW343" s="42" t="s">
        <v>63</v>
      </c>
      <c r="CX343" s="43" t="s">
        <v>137</v>
      </c>
      <c r="CY343" s="43" t="s">
        <v>9</v>
      </c>
      <c r="CZ343" s="43" t="s">
        <v>154</v>
      </c>
      <c r="DA343" s="43" t="s">
        <v>32</v>
      </c>
      <c r="DB343" s="43" t="s">
        <v>31</v>
      </c>
      <c r="DC343" s="43" t="s">
        <v>28</v>
      </c>
      <c r="DD343" s="43" t="s">
        <v>33</v>
      </c>
      <c r="DE343" s="43" t="s">
        <v>34</v>
      </c>
      <c r="DF343" s="43" t="s">
        <v>155</v>
      </c>
      <c r="DG343" s="43" t="s">
        <v>154</v>
      </c>
      <c r="DH343" s="43" t="s">
        <v>119</v>
      </c>
      <c r="DI343" s="43" t="s">
        <v>120</v>
      </c>
      <c r="DJ343" s="43" t="s">
        <v>121</v>
      </c>
      <c r="DK343" s="44" t="s">
        <v>122</v>
      </c>
    </row>
    <row r="344" spans="2:116" s="30" customFormat="1" x14ac:dyDescent="0.25">
      <c r="B344" s="129" t="s">
        <v>75</v>
      </c>
      <c r="C344" s="130" t="s">
        <v>98</v>
      </c>
      <c r="D344" s="131">
        <v>1</v>
      </c>
      <c r="E344" s="131">
        <v>2</v>
      </c>
      <c r="F344" s="131">
        <v>3</v>
      </c>
      <c r="G344" s="131">
        <v>4</v>
      </c>
      <c r="H344" s="131">
        <v>5</v>
      </c>
      <c r="I344" s="131">
        <v>6</v>
      </c>
      <c r="J344" s="131">
        <v>7</v>
      </c>
      <c r="K344" s="132">
        <v>8</v>
      </c>
      <c r="L344" s="133">
        <v>1</v>
      </c>
      <c r="M344" s="134">
        <v>2</v>
      </c>
      <c r="N344" s="134">
        <v>3</v>
      </c>
      <c r="O344" s="134">
        <v>4</v>
      </c>
      <c r="P344" s="134">
        <v>5</v>
      </c>
      <c r="Q344" s="134">
        <v>6</v>
      </c>
      <c r="R344" s="134">
        <v>7</v>
      </c>
      <c r="S344" s="135">
        <v>8</v>
      </c>
      <c r="T344" s="144">
        <v>1</v>
      </c>
      <c r="U344" s="145">
        <v>2</v>
      </c>
      <c r="V344" s="145">
        <v>3</v>
      </c>
      <c r="W344" s="145">
        <v>4</v>
      </c>
      <c r="X344" s="145">
        <v>5</v>
      </c>
      <c r="Y344" s="145">
        <v>6</v>
      </c>
      <c r="Z344" s="145">
        <v>7</v>
      </c>
      <c r="AA344" s="145">
        <v>8</v>
      </c>
      <c r="AB344" s="146"/>
      <c r="AC344" s="136">
        <v>1</v>
      </c>
      <c r="AD344" s="131">
        <v>2</v>
      </c>
      <c r="AE344" s="131">
        <v>3</v>
      </c>
      <c r="AF344" s="131">
        <v>4</v>
      </c>
      <c r="AG344" s="131">
        <v>5</v>
      </c>
      <c r="AH344" s="131">
        <v>6</v>
      </c>
      <c r="AI344" s="131">
        <v>7</v>
      </c>
      <c r="AJ344" s="137">
        <v>8</v>
      </c>
      <c r="AK344" s="133">
        <v>1</v>
      </c>
      <c r="AL344" s="134">
        <v>2</v>
      </c>
      <c r="AM344" s="134">
        <v>3</v>
      </c>
      <c r="AN344" s="134">
        <v>4</v>
      </c>
      <c r="AO344" s="134">
        <v>5</v>
      </c>
      <c r="AP344" s="134">
        <v>6</v>
      </c>
      <c r="AQ344" s="134">
        <v>7</v>
      </c>
      <c r="AR344" s="135">
        <v>8</v>
      </c>
      <c r="AS344" s="144">
        <v>1</v>
      </c>
      <c r="AT344" s="145">
        <v>2</v>
      </c>
      <c r="AU344" s="145">
        <v>3</v>
      </c>
      <c r="AV344" s="145">
        <v>4</v>
      </c>
      <c r="AW344" s="145">
        <v>5</v>
      </c>
      <c r="AX344" s="145">
        <v>6</v>
      </c>
      <c r="AY344" s="145">
        <v>7</v>
      </c>
      <c r="AZ344" s="145">
        <v>8</v>
      </c>
      <c r="BA344" s="146"/>
      <c r="BB344" s="129">
        <v>1</v>
      </c>
      <c r="BC344" s="130">
        <v>2</v>
      </c>
      <c r="BD344" s="130">
        <v>3</v>
      </c>
      <c r="BE344" s="130">
        <v>4</v>
      </c>
      <c r="BF344" s="130">
        <v>5</v>
      </c>
      <c r="BG344" s="130">
        <v>6</v>
      </c>
      <c r="BH344" s="130">
        <v>7</v>
      </c>
      <c r="BI344" s="130">
        <v>8</v>
      </c>
      <c r="BJ344" s="130">
        <v>1</v>
      </c>
      <c r="BK344" s="130">
        <v>2</v>
      </c>
      <c r="BL344" s="130">
        <v>3</v>
      </c>
      <c r="BM344" s="130">
        <v>4</v>
      </c>
      <c r="BN344" s="130">
        <v>5</v>
      </c>
      <c r="BO344" s="130">
        <v>6</v>
      </c>
      <c r="BP344" s="130">
        <v>7</v>
      </c>
      <c r="BQ344" s="138">
        <v>8</v>
      </c>
      <c r="BR344" s="129"/>
      <c r="BS344" s="130">
        <v>1</v>
      </c>
      <c r="BT344" s="130">
        <v>2</v>
      </c>
      <c r="BU344" s="130">
        <v>3</v>
      </c>
      <c r="BV344" s="130">
        <v>4</v>
      </c>
      <c r="BW344" s="130">
        <v>5</v>
      </c>
      <c r="BX344" s="130">
        <v>6</v>
      </c>
      <c r="BY344" s="138">
        <v>7</v>
      </c>
      <c r="BZ344" s="150">
        <f>+SUM(BZ345:BZ394)</f>
        <v>32823.996941630416</v>
      </c>
      <c r="CA344" s="153">
        <f>+SUM(CA345:CA394)</f>
        <v>379406.5482076545</v>
      </c>
      <c r="CB344" s="129">
        <v>1</v>
      </c>
      <c r="CC344" s="130">
        <v>2</v>
      </c>
      <c r="CD344" s="130">
        <v>3</v>
      </c>
      <c r="CE344" s="130">
        <v>4</v>
      </c>
      <c r="CF344" s="130">
        <v>5</v>
      </c>
      <c r="CG344" s="130">
        <v>6</v>
      </c>
      <c r="CH344" s="138">
        <v>7</v>
      </c>
      <c r="CI344" s="197">
        <f>+SUM(CI345:CI394)</f>
        <v>3573.2219315778175</v>
      </c>
      <c r="CJ344" s="198">
        <f>+SUM(CJ345:CJ394)</f>
        <v>25282.241840303723</v>
      </c>
      <c r="CK344" s="198">
        <f>+SUM(CK345:CK394)</f>
        <v>15735.62188625795</v>
      </c>
      <c r="CL344" s="199">
        <f>+SUM(CL345:CL394)</f>
        <v>20108.452732535949</v>
      </c>
      <c r="CN344" s="47"/>
      <c r="CO344" s="48"/>
      <c r="CP344" s="48"/>
      <c r="CQ344" s="49">
        <f>+SUM(CQ345:CQ394)</f>
        <v>9674866.9792951923</v>
      </c>
      <c r="CR344" s="49">
        <f>+SUM(CR345:CR394)</f>
        <v>8378680.5823048484</v>
      </c>
      <c r="CS344" s="49">
        <f>+SUM(CS345:CS394)</f>
        <v>4837433.4896475961</v>
      </c>
      <c r="CT344" s="49">
        <f>+SUM(CT345:CT394)</f>
        <v>3135442564.4718451</v>
      </c>
      <c r="CU344" s="206">
        <f>+SUM(CU345:CU394)</f>
        <v>1223970985.7174666</v>
      </c>
      <c r="CW344" s="47"/>
      <c r="CX344" s="48"/>
      <c r="CY344" s="48"/>
      <c r="CZ344" s="48"/>
      <c r="DA344" s="48"/>
      <c r="DB344" s="48"/>
      <c r="DC344" s="49"/>
      <c r="DD344" s="48"/>
      <c r="DE344" s="52">
        <f>+SUM(DE345:DE362)</f>
        <v>1658019.9501835553</v>
      </c>
      <c r="DF344" s="48"/>
      <c r="DG344" s="48"/>
      <c r="DH344" s="49">
        <f>+SUM(DH345:DH362)</f>
        <v>1435887.3968403682</v>
      </c>
      <c r="DI344" s="49">
        <f>+SUM(DI345:DI362)</f>
        <v>829009.97509177763</v>
      </c>
      <c r="DJ344" s="49">
        <f>+SUM(DJ345:DJ362)</f>
        <v>1194064299.5312028</v>
      </c>
      <c r="DK344" s="206">
        <f>+SUM(DK345:DK362)</f>
        <v>579487116.88820016</v>
      </c>
      <c r="DL344"/>
    </row>
    <row r="345" spans="2:116" x14ac:dyDescent="0.25">
      <c r="B345" s="129">
        <v>1</v>
      </c>
      <c r="C345" s="114">
        <f>+$D$77-(B345-0.5)*$G$337</f>
        <v>788.83583416137139</v>
      </c>
      <c r="D345" s="41">
        <f>IF(D$58-E$58=0,"",(-(E$57-D$57)*$C345-(D$57*E$58-E$57*D$58))/(D$58-E$58))</f>
        <v>166.30374359847215</v>
      </c>
      <c r="E345" s="41">
        <f t="shared" ref="E345:K394" si="1080">IF(E$58-F$58=0,"",(-(F$57-E$57)*$C345-(E$57*F$58-F$57*E$58))/(E$58-F$58))</f>
        <v>197.88301678299362</v>
      </c>
      <c r="F345" s="41">
        <f t="shared" si="1080"/>
        <v>410.59082258494777</v>
      </c>
      <c r="G345" s="41">
        <f t="shared" si="1080"/>
        <v>1053.2263534284796</v>
      </c>
      <c r="H345" s="41">
        <f t="shared" si="1080"/>
        <v>2566.3037435984725</v>
      </c>
      <c r="I345" s="41">
        <f t="shared" si="1080"/>
        <v>-6085.8338406254161</v>
      </c>
      <c r="J345" s="41">
        <f t="shared" si="1080"/>
        <v>-1321.4599849839292</v>
      </c>
      <c r="K345" s="121">
        <f t="shared" si="1080"/>
        <v>-630.49050397993847</v>
      </c>
      <c r="L345" s="126">
        <f>IF(D$63-E$63=0,"",(-(E$62-D$62)*$C345-(D$62*E$63-E$62*D$63))/(D$63-E$63))</f>
        <v>566.30374359847269</v>
      </c>
      <c r="M345" s="41">
        <f t="shared" ref="M345:S394" si="1081">IF(E$63-F$63=0,"",(-(F$62-E$62)*$C345-(E$62*F$63-F$62*E$63))/(E$63-F$63))</f>
        <v>-2534.1677907858807</v>
      </c>
      <c r="N345" s="41">
        <f t="shared" si="1081"/>
        <v>-628.63966195637852</v>
      </c>
      <c r="O345" s="41">
        <f t="shared" si="1081"/>
        <v>321.17554585960204</v>
      </c>
      <c r="P345" s="41">
        <f t="shared" si="1081"/>
        <v>2166.303743598472</v>
      </c>
      <c r="Q345" s="41">
        <f t="shared" si="1081"/>
        <v>-5266.2185983547561</v>
      </c>
      <c r="R345" s="41">
        <f t="shared" si="1081"/>
        <v>-1090.519877308079</v>
      </c>
      <c r="S345" s="112">
        <f t="shared" si="1081"/>
        <v>-410.87526170927498</v>
      </c>
      <c r="T345" s="123">
        <f>IF(D$68-E$68=0,"",(-(E$67-D$67)*$C345-(D$67*E$68-E$67*D$68))/(D$68-E$68))</f>
        <v>566.30374359847224</v>
      </c>
      <c r="U345" s="41">
        <f t="shared" ref="U345:AA394" si="1082">IF(E$68-F$68=0,"",(-(F$67-E$67)*$C345-(E$67*F$68-F$67*E$68))/(E$68-F$68))</f>
        <v>-621.73222548766864</v>
      </c>
      <c r="V345" s="41">
        <f t="shared" si="1082"/>
        <v>179.6507149090977</v>
      </c>
      <c r="W345" s="41">
        <f t="shared" si="1082"/>
        <v>833.61111115781648</v>
      </c>
      <c r="X345" s="41">
        <f t="shared" si="1082"/>
        <v>2166.3037435984729</v>
      </c>
      <c r="Y345" s="41">
        <f t="shared" si="1082"/>
        <v>-3353.7830330565421</v>
      </c>
      <c r="Z345" s="41">
        <f t="shared" si="1082"/>
        <v>-282.22950044260295</v>
      </c>
      <c r="AA345" s="41">
        <f t="shared" si="1082"/>
        <v>101.56030358893894</v>
      </c>
      <c r="AB345" s="53"/>
      <c r="AC345" s="126">
        <f>IF(IF(D$57=E$57,AND($C345&gt;=MIN(D$58,E$58),$C345&lt;=MAX(D$58,E$58)),AND(D345&gt;=MIN(D$57,E$57),D345&lt;=MAX(D$57,E$57))),D345,"")</f>
        <v>166.30374359847215</v>
      </c>
      <c r="AD345" s="41">
        <f t="shared" ref="AD345:AJ394" si="1083">IF(IF(E$57=F$57,AND($C345&gt;=MIN(E$58,F$58),$C345&lt;=MAX(E$58,F$58)),AND(E345&gt;=MIN(E$57,F$57),E345&lt;=MAX(E$57,F$57))),E345,"")</f>
        <v>197.88301678299362</v>
      </c>
      <c r="AE345" s="41" t="str">
        <f t="shared" si="1083"/>
        <v/>
      </c>
      <c r="AF345" s="41" t="str">
        <f t="shared" si="1083"/>
        <v/>
      </c>
      <c r="AG345" s="41" t="str">
        <f t="shared" si="1083"/>
        <v/>
      </c>
      <c r="AH345" s="41" t="str">
        <f t="shared" si="1083"/>
        <v/>
      </c>
      <c r="AI345" s="41" t="str">
        <f t="shared" si="1083"/>
        <v/>
      </c>
      <c r="AJ345" s="112" t="str">
        <f t="shared" si="1083"/>
        <v/>
      </c>
      <c r="AK345" s="126" t="str">
        <f>IF(IF(D$62=E$62,AND($C345&gt;=MIN(D$63,E$63),$C345&lt;=MAX(D$63,E$63)),AND(L345&gt;=MIN(D$62,E$62),L345&lt;=MAX(D$62,E$62))),L345,"")</f>
        <v/>
      </c>
      <c r="AL345" s="41" t="str">
        <f t="shared" ref="AL345:AR394" si="1084">IF(IF(E$62=F$62,AND($C345&gt;=MIN(E$63,F$63),$C345&lt;=MAX(E$63,F$63)),AND(M345&gt;=MIN(E$62,F$62),M345&lt;=MAX(E$62,F$62))),M345,"")</f>
        <v/>
      </c>
      <c r="AM345" s="41" t="str">
        <f t="shared" si="1084"/>
        <v/>
      </c>
      <c r="AN345" s="41" t="str">
        <f t="shared" si="1084"/>
        <v/>
      </c>
      <c r="AO345" s="41" t="str">
        <f t="shared" si="1084"/>
        <v/>
      </c>
      <c r="AP345" s="41" t="str">
        <f t="shared" si="1084"/>
        <v/>
      </c>
      <c r="AQ345" s="41" t="str">
        <f t="shared" si="1084"/>
        <v/>
      </c>
      <c r="AR345" s="112" t="str">
        <f t="shared" si="1084"/>
        <v/>
      </c>
      <c r="AS345" s="123" t="str">
        <f>IF(IF(D$67=E$67,AND($C345&gt;=MIN(D$68,E$68),$C345&lt;=MAX(D$68,E$68)),AND(T345&gt;=MIN(D$67,E$67),T345&lt;=MAX(D$67,E$67))),T345,"")</f>
        <v/>
      </c>
      <c r="AT345" s="41" t="str">
        <f t="shared" ref="AT345:AZ394" si="1085">IF(IF(E$67=F$67,AND($C345&gt;=MIN(E$68,F$68),$C345&lt;=MAX(E$68,F$68)),AND(U345&gt;=MIN(E$67,F$67),U345&lt;=MAX(E$67,F$67))),U345,"")</f>
        <v/>
      </c>
      <c r="AU345" s="41" t="str">
        <f t="shared" si="1085"/>
        <v/>
      </c>
      <c r="AV345" s="41" t="str">
        <f t="shared" si="1085"/>
        <v/>
      </c>
      <c r="AW345" s="41" t="str">
        <f t="shared" si="1085"/>
        <v/>
      </c>
      <c r="AX345" s="41" t="str">
        <f t="shared" si="1085"/>
        <v/>
      </c>
      <c r="AY345" s="41" t="str">
        <f t="shared" si="1085"/>
        <v/>
      </c>
      <c r="AZ345" s="41" t="str">
        <f>IF(IF(K$67=L$67,AND($C345&gt;=MIN(K$68,L$68),$C345&lt;=MAX(K$68,L$68)),AND(AA345&gt;=MIN(K$67,L$67),AA345&lt;=MAX(K$67,L$67))),AA345,"")</f>
        <v/>
      </c>
      <c r="BA345" s="53"/>
      <c r="BB345" s="147" cm="1">
        <f t="array" ref="BB345:BC345">IFERROR(_xlfn._xlws.SORT(_xlfn.UNIQUE(_xlfn._xlws.FILTER($AC345:$AZ345,ISNUMBER($AC345:$AZ345)),TRUE),,,TRUE),"")</f>
        <v>166.30374359847215</v>
      </c>
      <c r="BC345" s="51">
        <v>197.88301678299362</v>
      </c>
      <c r="BD345" s="51"/>
      <c r="BE345" s="51"/>
      <c r="BF345" s="51"/>
      <c r="BG345" s="51"/>
      <c r="BH345" s="51"/>
      <c r="BI345" s="51"/>
      <c r="BJ345" s="51">
        <f>IF(ISNUMBER(BB345),$C345,"")</f>
        <v>788.83583416137139</v>
      </c>
      <c r="BK345" s="51">
        <f t="shared" ref="BK345:BQ394" si="1086">IF(ISNUMBER(BC345),$C345,"")</f>
        <v>788.83583416137139</v>
      </c>
      <c r="BL345" s="51" t="str">
        <f t="shared" si="1086"/>
        <v/>
      </c>
      <c r="BM345" s="51" t="str">
        <f t="shared" si="1086"/>
        <v/>
      </c>
      <c r="BN345" s="51" t="str">
        <f t="shared" si="1086"/>
        <v/>
      </c>
      <c r="BO345" s="51" t="str">
        <f t="shared" si="1086"/>
        <v/>
      </c>
      <c r="BP345" s="51" t="str">
        <f t="shared" si="1086"/>
        <v/>
      </c>
      <c r="BQ345" s="148" t="str">
        <f t="shared" si="1086"/>
        <v/>
      </c>
      <c r="BR345" s="170">
        <f>COUNTIF(BJ345:BQ345,"&lt;0")+COUNTIF(BJ345:BQ345,"&gt;0")</f>
        <v>2</v>
      </c>
      <c r="BS345" s="172">
        <f>IF(ISNUMBER(BC345),IF(ISEVEN(BB$143),"hole",(BC345-BB345)),0)</f>
        <v>31.579273184521469</v>
      </c>
      <c r="BT345" s="172">
        <f t="shared" ref="BT345:BY394" si="1087">IF(ISNUMBER(BD345),IF(ISEVEN(BC$143),"hole",(BD345-BC345)),0)</f>
        <v>0</v>
      </c>
      <c r="BU345" s="172">
        <f t="shared" si="1087"/>
        <v>0</v>
      </c>
      <c r="BV345" s="172">
        <f t="shared" si="1087"/>
        <v>0</v>
      </c>
      <c r="BW345" s="172">
        <f t="shared" si="1087"/>
        <v>0</v>
      </c>
      <c r="BX345" s="172">
        <f t="shared" si="1087"/>
        <v>0</v>
      </c>
      <c r="BY345" s="173">
        <f t="shared" si="1087"/>
        <v>0</v>
      </c>
      <c r="BZ345" s="123" cm="1">
        <f t="array" ref="BZ345">IF(ISEVEN(BR345),SUM(BS345:BY345),SUM(ABS(BS345:BY345)))</f>
        <v>31.579273184521469</v>
      </c>
      <c r="CA345" s="112">
        <f>+BZ345*$G$337</f>
        <v>365.01901505632731</v>
      </c>
      <c r="CB345" s="126">
        <f>+IF(AND(ISNUMBER(BS345),BS345&gt;0),BB345+BS345/2,0)</f>
        <v>182.09338019073289</v>
      </c>
      <c r="CC345" s="41">
        <f t="shared" ref="CC345:CH394" si="1088">+IF(AND(ISNUMBER(BT345),BT345&gt;0),BC345+BT345/2,0)</f>
        <v>0</v>
      </c>
      <c r="CD345" s="41">
        <f t="shared" si="1088"/>
        <v>0</v>
      </c>
      <c r="CE345" s="41">
        <f t="shared" si="1088"/>
        <v>0</v>
      </c>
      <c r="CF345" s="41">
        <f t="shared" si="1088"/>
        <v>0</v>
      </c>
      <c r="CG345" s="41">
        <f t="shared" si="1088"/>
        <v>0</v>
      </c>
      <c r="CH345" s="112">
        <f t="shared" si="1088"/>
        <v>0</v>
      </c>
      <c r="CI345" s="196">
        <f>+SUMPRODUCT(BS345:BY345,CB345:CH345)/BZ345</f>
        <v>182.09338019073289</v>
      </c>
      <c r="CJ345" s="2">
        <f>+C345</f>
        <v>788.83583416137139</v>
      </c>
      <c r="CK345" s="200">
        <f t="shared" ref="CK345" si="1089">(CI345-xc)*COS(RADIANS(p)) + (CJ345-yc)*SIN(RADIANS(p))</f>
        <v>552.1154101868384</v>
      </c>
      <c r="CL345" s="201">
        <f t="shared" ref="CL345:CL376" si="1090">-(CI345-xc)*SIN(RADIANS(p)) +(CJ345-yc)*COS(RADIANS(p))</f>
        <v>592.10518170386979</v>
      </c>
      <c r="CN345" s="126">
        <f t="shared" ref="CN345:CN376" si="1091">+C345-yc</f>
        <v>788.83583416137139</v>
      </c>
      <c r="CO345" s="50">
        <f>$J$336+$J$337*CN345</f>
        <v>6.0912170627628629E-3</v>
      </c>
      <c r="CP345" s="40">
        <f>+IF(CO345&gt;=0,IF(CO345&lt;=eco,1-(1-CO345/eco)^n,1),0)*0.85*fck</f>
        <v>25.5</v>
      </c>
      <c r="CQ345" s="41">
        <f>+CP345*CA345</f>
        <v>9307.9848839363458</v>
      </c>
      <c r="CR345" s="41">
        <f>+CQ345*COS(RADIANS(p))</f>
        <v>8060.9513675304261</v>
      </c>
      <c r="CS345" s="41">
        <f>+CQ345*SIN(RADIANS(p))</f>
        <v>4653.992441968172</v>
      </c>
      <c r="CT345" s="41">
        <f>+CR345*CL345</f>
        <v>4772931.074177661</v>
      </c>
      <c r="CU345" s="112">
        <f>+CS345*CK345</f>
        <v>2569540.9461037032</v>
      </c>
      <c r="CW345" s="21" cm="1">
        <f t="array" ref="CW345:CW362">+TRANSPOSE($D$71:$U$71)</f>
        <v>1</v>
      </c>
      <c r="CX345" s="41" cm="1">
        <f t="array" ref="CX345:CX362">+TRANSPOSE($D$23:$U$23)</f>
        <v>32</v>
      </c>
      <c r="CY345" s="41" cm="1">
        <f t="array" ref="CY345:CY362">+TRANSPOSE($D$73:$U$73)</f>
        <v>258.99346400575257</v>
      </c>
      <c r="CZ345" s="51">
        <f t="shared" ref="CZ345" si="1092">CY345-yc</f>
        <v>258.99346400575257</v>
      </c>
      <c r="DA345" s="50">
        <f>$J$336+$J$337*CZ345</f>
        <v>3.0658556616490625E-3</v>
      </c>
      <c r="DB345" s="40">
        <f t="shared" ref="DB345:DB362" si="1093">DA345*Es</f>
        <v>613.17113232981251</v>
      </c>
      <c r="DC345" s="40">
        <f t="shared" ref="DC345:DC362" si="1094">+IF(DB345&gt;=0,IF(DA345&lt;=eco,1-(1-DA345/eco)^n,1),0)*0.85*fck</f>
        <v>25.5</v>
      </c>
      <c r="DD345" s="51">
        <f t="shared" ref="DD345:DD362" si="1095">MAX(MIN(DB345,fy),-fy)-IF(DB345&gt;=0,DC345,0)</f>
        <v>374.5</v>
      </c>
      <c r="DE345" s="39">
        <f>+DD345*0.25*PI()*CX345^2</f>
        <v>301190.77088496066</v>
      </c>
      <c r="DF345" s="41" cm="1">
        <f t="array" ref="DF345:DF362">+TRANSPOSE($D$21:$U$21)-xc</f>
        <v>-400</v>
      </c>
      <c r="DG345" s="51" cm="1">
        <f t="array" ref="DG345:DG362">+TRANSPOSE($D$22:$U$22)-yc</f>
        <v>530</v>
      </c>
      <c r="DH345" s="41">
        <f t="shared" ref="DH345:DH362" si="1096">+DE345*COS(RADIANS(p))</f>
        <v>260838.85897179443</v>
      </c>
      <c r="DI345" s="41">
        <f t="shared" ref="DI345:DI362" si="1097">+DE345*SIN(RADIANS(p))</f>
        <v>150595.3854424803</v>
      </c>
      <c r="DJ345" s="41">
        <f t="shared" ref="DJ345:DJ362" si="1098">+DH345*DG345</f>
        <v>138244595.25505105</v>
      </c>
      <c r="DK345" s="112">
        <f t="shared" ref="DK345:DK362" si="1099">+DI345*DF345</f>
        <v>-60238154.176992118</v>
      </c>
    </row>
    <row r="346" spans="2:116" x14ac:dyDescent="0.25">
      <c r="B346" s="129">
        <v>2</v>
      </c>
      <c r="C346" s="114">
        <f>+$D$77-(B346-0.5)*$G$337</f>
        <v>777.27701794278789</v>
      </c>
      <c r="D346" s="41">
        <f>IF(D$58-E$58=0,"",(-(E$57-D$57)*$C346-(D$57*E$58-E$57*D$58))/(D$58-E$58))</f>
        <v>146.28328663253438</v>
      </c>
      <c r="E346" s="41">
        <f t="shared" si="1080"/>
        <v>241.02110618609836</v>
      </c>
      <c r="F346" s="41">
        <f t="shared" si="1080"/>
        <v>417.26430824026039</v>
      </c>
      <c r="G346" s="41">
        <f t="shared" si="1080"/>
        <v>1050.1291779572502</v>
      </c>
      <c r="H346" s="41">
        <f t="shared" si="1080"/>
        <v>2546.2832866325348</v>
      </c>
      <c r="I346" s="41">
        <f t="shared" si="1080"/>
        <v>-6042.6957512223116</v>
      </c>
      <c r="J346" s="41">
        <f t="shared" si="1080"/>
        <v>-1314.7864993286166</v>
      </c>
      <c r="K346" s="121">
        <f t="shared" si="1080"/>
        <v>-633.58767945116767</v>
      </c>
      <c r="L346" s="126">
        <f>IF(D$63-E$63=0,"",(-(E$62-D$62)*$C346-(D$62*E$63-E$62*D$63))/(D$63-E$63))</f>
        <v>546.28328663253478</v>
      </c>
      <c r="M346" s="41">
        <f t="shared" si="1081"/>
        <v>-2491.0297013827753</v>
      </c>
      <c r="N346" s="41">
        <f t="shared" si="1081"/>
        <v>-621.96617630106584</v>
      </c>
      <c r="O346" s="41">
        <f t="shared" si="1081"/>
        <v>318.07837038837283</v>
      </c>
      <c r="P346" s="41">
        <f t="shared" si="1081"/>
        <v>2146.2832866325348</v>
      </c>
      <c r="Q346" s="41">
        <f t="shared" si="1081"/>
        <v>-5223.0805089516507</v>
      </c>
      <c r="R346" s="41">
        <f t="shared" si="1081"/>
        <v>-1083.8463916527667</v>
      </c>
      <c r="S346" s="112">
        <f t="shared" si="1081"/>
        <v>-413.97243718050424</v>
      </c>
      <c r="T346" s="123">
        <f>IF(D$68-E$68=0,"",(-(E$67-D$67)*$C346-(D$67*E$68-E$67*D$68))/(D$68-E$68))</f>
        <v>546.28328663253455</v>
      </c>
      <c r="U346" s="41">
        <f t="shared" si="1082"/>
        <v>-578.59413608456396</v>
      </c>
      <c r="V346" s="41">
        <f t="shared" si="1082"/>
        <v>186.32420056441029</v>
      </c>
      <c r="W346" s="41">
        <f t="shared" si="1082"/>
        <v>830.51393568658727</v>
      </c>
      <c r="X346" s="41">
        <f t="shared" si="1082"/>
        <v>2146.2832866325352</v>
      </c>
      <c r="Y346" s="41">
        <f t="shared" si="1082"/>
        <v>-3310.6449436534376</v>
      </c>
      <c r="Z346" s="41">
        <f t="shared" si="1082"/>
        <v>-275.55601478729045</v>
      </c>
      <c r="AA346" s="41">
        <f t="shared" si="1082"/>
        <v>98.463128117709743</v>
      </c>
      <c r="AB346" s="53"/>
      <c r="AC346" s="126">
        <f>IF(IF(D$57=E$57,AND($C346&gt;=MIN(D$58,E$58),$C346&lt;=MAX(D$58,E$58)),AND(D346&gt;=MIN(D$57,E$57),D346&lt;=MAX(D$57,E$57))),D346,"")</f>
        <v>146.28328663253438</v>
      </c>
      <c r="AD346" s="41">
        <f t="shared" si="1083"/>
        <v>241.02110618609836</v>
      </c>
      <c r="AE346" s="41" t="str">
        <f t="shared" si="1083"/>
        <v/>
      </c>
      <c r="AF346" s="41" t="str">
        <f t="shared" si="1083"/>
        <v/>
      </c>
      <c r="AG346" s="41" t="str">
        <f t="shared" si="1083"/>
        <v/>
      </c>
      <c r="AH346" s="41" t="str">
        <f t="shared" si="1083"/>
        <v/>
      </c>
      <c r="AI346" s="41" t="str">
        <f t="shared" si="1083"/>
        <v/>
      </c>
      <c r="AJ346" s="112" t="str">
        <f t="shared" si="1083"/>
        <v/>
      </c>
      <c r="AK346" s="126" t="str">
        <f>IF(IF(D$62=E$62,AND($C346&gt;=MIN(D$63,E$63),$C346&lt;=MAX(D$63,E$63)),AND(L346&gt;=MIN(D$62,E$62),L346&lt;=MAX(D$62,E$62))),L346,"")</f>
        <v/>
      </c>
      <c r="AL346" s="41" t="str">
        <f t="shared" si="1084"/>
        <v/>
      </c>
      <c r="AM346" s="41" t="str">
        <f t="shared" si="1084"/>
        <v/>
      </c>
      <c r="AN346" s="41" t="str">
        <f t="shared" si="1084"/>
        <v/>
      </c>
      <c r="AO346" s="41" t="str">
        <f t="shared" si="1084"/>
        <v/>
      </c>
      <c r="AP346" s="41" t="str">
        <f t="shared" si="1084"/>
        <v/>
      </c>
      <c r="AQ346" s="41" t="str">
        <f t="shared" si="1084"/>
        <v/>
      </c>
      <c r="AR346" s="112" t="str">
        <f t="shared" si="1084"/>
        <v/>
      </c>
      <c r="AS346" s="123" t="str">
        <f>IF(IF(D$67=E$67,AND($C346&gt;=MIN(D$68,E$68),$C346&lt;=MAX(D$68,E$68)),AND(T346&gt;=MIN(D$67,E$67),T346&lt;=MAX(D$67,E$67))),T346,"")</f>
        <v/>
      </c>
      <c r="AT346" s="41" t="str">
        <f t="shared" si="1085"/>
        <v/>
      </c>
      <c r="AU346" s="41" t="str">
        <f t="shared" si="1085"/>
        <v/>
      </c>
      <c r="AV346" s="41" t="str">
        <f t="shared" si="1085"/>
        <v/>
      </c>
      <c r="AW346" s="41" t="str">
        <f t="shared" si="1085"/>
        <v/>
      </c>
      <c r="AX346" s="41" t="str">
        <f t="shared" si="1085"/>
        <v/>
      </c>
      <c r="AY346" s="41" t="str">
        <f t="shared" si="1085"/>
        <v/>
      </c>
      <c r="AZ346" s="41" t="str">
        <f>IF(IF(K$67=L$67,AND($C346&gt;=MIN(K$68,L$68),$C346&lt;=MAX(K$68,L$68)),AND(AA346&gt;=MIN(K$67,L$67),AA346&lt;=MAX(K$67,L$67))),AA346,"")</f>
        <v/>
      </c>
      <c r="BA346" s="53"/>
      <c r="BB346" s="147" cm="1">
        <f t="array" ref="BB346:BC346">IFERROR(_xlfn._xlws.SORT(_xlfn.UNIQUE(_xlfn._xlws.FILTER($AC346:$AZ346,ISNUMBER($AC346:$AZ346)),TRUE),,,TRUE),"")</f>
        <v>146.28328663253438</v>
      </c>
      <c r="BC346" s="51">
        <v>241.02110618609836</v>
      </c>
      <c r="BD346" s="51"/>
      <c r="BE346" s="51"/>
      <c r="BF346" s="51"/>
      <c r="BG346" s="51"/>
      <c r="BH346" s="51"/>
      <c r="BI346" s="51"/>
      <c r="BJ346" s="51">
        <f>IF(ISNUMBER(BB346),$C346,"")</f>
        <v>777.27701794278789</v>
      </c>
      <c r="BK346" s="51">
        <f t="shared" si="1086"/>
        <v>777.27701794278789</v>
      </c>
      <c r="BL346" s="51" t="str">
        <f t="shared" si="1086"/>
        <v/>
      </c>
      <c r="BM346" s="51" t="str">
        <f t="shared" si="1086"/>
        <v/>
      </c>
      <c r="BN346" s="51" t="str">
        <f t="shared" si="1086"/>
        <v/>
      </c>
      <c r="BO346" s="51" t="str">
        <f t="shared" si="1086"/>
        <v/>
      </c>
      <c r="BP346" s="51" t="str">
        <f t="shared" si="1086"/>
        <v/>
      </c>
      <c r="BQ346" s="148" t="str">
        <f t="shared" si="1086"/>
        <v/>
      </c>
      <c r="BR346" s="170">
        <f t="shared" ref="BR346:BR394" si="1100">COUNTIF(BJ346:BQ346,"&lt;0")+COUNTIF(BJ346:BQ346,"&gt;0")</f>
        <v>2</v>
      </c>
      <c r="BS346" s="172">
        <f t="shared" ref="BS346:BV394" si="1101">IF(ISNUMBER(BC346),IF(ISEVEN(BB$143),"hole",(BC346-BB346)),0)</f>
        <v>94.73781955356398</v>
      </c>
      <c r="BT346" s="172">
        <f t="shared" si="1087"/>
        <v>0</v>
      </c>
      <c r="BU346" s="172">
        <f t="shared" si="1087"/>
        <v>0</v>
      </c>
      <c r="BV346" s="172">
        <f t="shared" si="1087"/>
        <v>0</v>
      </c>
      <c r="BW346" s="172">
        <f t="shared" si="1087"/>
        <v>0</v>
      </c>
      <c r="BX346" s="172">
        <f t="shared" si="1087"/>
        <v>0</v>
      </c>
      <c r="BY346" s="173">
        <f t="shared" si="1087"/>
        <v>0</v>
      </c>
      <c r="BZ346" s="123" cm="1">
        <f t="array" ref="BZ346">IF(ISEVEN(BR346),SUM(BS346:BY346),SUM(ABS(BS346:BY346)))</f>
        <v>94.73781955356398</v>
      </c>
      <c r="CA346" s="112">
        <f t="shared" ref="CA346:CA394" si="1102">+BZ346*$G$337</f>
        <v>1095.0570451689769</v>
      </c>
      <c r="CB346" s="126">
        <f t="shared" ref="CB346:CE394" si="1103">+IF(AND(ISNUMBER(BS346),BS346&gt;0),BB346+BS346/2,0)</f>
        <v>193.65219640931639</v>
      </c>
      <c r="CC346" s="41">
        <f t="shared" si="1088"/>
        <v>0</v>
      </c>
      <c r="CD346" s="41">
        <f t="shared" si="1088"/>
        <v>0</v>
      </c>
      <c r="CE346" s="41">
        <f t="shared" si="1088"/>
        <v>0</v>
      </c>
      <c r="CF346" s="41">
        <f t="shared" si="1088"/>
        <v>0</v>
      </c>
      <c r="CG346" s="41">
        <f t="shared" si="1088"/>
        <v>0</v>
      </c>
      <c r="CH346" s="112">
        <f t="shared" si="1088"/>
        <v>0</v>
      </c>
      <c r="CI346" s="196">
        <f t="shared" ref="CI346:CI394" si="1104">+SUMPRODUCT(BS346:BY346,CB346:CH346)/BZ346</f>
        <v>193.65219640931639</v>
      </c>
      <c r="CJ346" s="2">
        <f t="shared" ref="CJ346:CJ394" si="1105">+C346</f>
        <v>777.27701794278789</v>
      </c>
      <c r="CK346" s="200">
        <f t="shared" ref="CK346" si="1106">(CI346-xc)*COS(RADIANS(p)) + (CJ346-yc)*SIN(RADIANS(p))</f>
        <v>556.34623056051555</v>
      </c>
      <c r="CL346" s="201">
        <f t="shared" ref="CL346:CL377" si="1107">-(CI346-xc)*SIN(RADIANS(p)) +(CJ346-yc)*COS(RADIANS(p))</f>
        <v>576.31554511160914</v>
      </c>
      <c r="CN346" s="126">
        <f t="shared" ref="CN346:CN377" si="1108">+C346-yc</f>
        <v>777.27701794278789</v>
      </c>
      <c r="CO346" s="50">
        <f t="shared" ref="CO346:CO394" si="1109">$J$336+$J$337*CN346</f>
        <v>6.0252170627628629E-3</v>
      </c>
      <c r="CP346" s="40">
        <f t="shared" ref="CP346:CP394" si="1110">+IF(CO346&gt;=0,IF(CO346&lt;=eco,1-(1-CO346/eco)^n,1),0)*0.85*fck</f>
        <v>25.5</v>
      </c>
      <c r="CQ346" s="41">
        <f t="shared" ref="CQ346:CQ394" si="1111">+CP346*CA346</f>
        <v>27923.954651808908</v>
      </c>
      <c r="CR346" s="41">
        <f t="shared" ref="CR346:CR394" si="1112">+CQ346*COS(RADIANS(p))</f>
        <v>24182.854102591165</v>
      </c>
      <c r="CS346" s="41">
        <f t="shared" ref="CS346:CS394" si="1113">+CQ346*SIN(RADIANS(p))</f>
        <v>13961.977325904452</v>
      </c>
      <c r="CT346" s="41">
        <f t="shared" ref="CT346:CT394" si="1114">+CR346*CL346</f>
        <v>13936954.74448934</v>
      </c>
      <c r="CU346" s="112">
        <f t="shared" ref="CU346:CU394" si="1115">+CS346*CK346</f>
        <v>7767693.4564383291</v>
      </c>
      <c r="CW346" s="21">
        <v>2</v>
      </c>
      <c r="CX346" s="41">
        <v>32</v>
      </c>
      <c r="CY346" s="41">
        <v>358.99346400575251</v>
      </c>
      <c r="CZ346" s="51">
        <f t="shared" ref="CZ346" si="1116">CY346-yc</f>
        <v>358.99346400575251</v>
      </c>
      <c r="DA346" s="50">
        <f t="shared" ref="DA346:DA362" si="1117">$J$336+$J$337*CZ346</f>
        <v>3.6368483892078697E-3</v>
      </c>
      <c r="DB346" s="40">
        <f t="shared" si="1093"/>
        <v>727.369677841574</v>
      </c>
      <c r="DC346" s="40">
        <f t="shared" si="1094"/>
        <v>25.5</v>
      </c>
      <c r="DD346" s="51">
        <f t="shared" si="1095"/>
        <v>374.5</v>
      </c>
      <c r="DE346" s="39">
        <f t="shared" ref="DE346:DE362" si="1118">+DD346*0.25*PI()*CX346^2</f>
        <v>301190.77088496066</v>
      </c>
      <c r="DF346" s="41">
        <v>-200</v>
      </c>
      <c r="DG346" s="51">
        <v>530</v>
      </c>
      <c r="DH346" s="41">
        <f t="shared" ref="DH346:DH363" si="1119">+DE346*COS(RADIANS(p))</f>
        <v>260838.85897179443</v>
      </c>
      <c r="DI346" s="41">
        <f t="shared" ref="DI346:DI363" si="1120">+DE346*SIN(RADIANS(p))</f>
        <v>150595.3854424803</v>
      </c>
      <c r="DJ346" s="41">
        <f t="shared" si="1098"/>
        <v>138244595.25505105</v>
      </c>
      <c r="DK346" s="112">
        <f t="shared" si="1099"/>
        <v>-30119077.088496059</v>
      </c>
    </row>
    <row r="347" spans="2:116" x14ac:dyDescent="0.25">
      <c r="B347" s="129">
        <v>3</v>
      </c>
      <c r="C347" s="114">
        <f>+$D$77-(B347-0.5)*$G$337</f>
        <v>765.71820172420439</v>
      </c>
      <c r="D347" s="41">
        <f t="shared" ref="D347:G394" si="1121">IF(D$58-E$58=0,"",(-(E$57-D$57)*$C347-(D$57*E$58-E$57*D$58))/(D$58-E$58))</f>
        <v>126.26282966659659</v>
      </c>
      <c r="E347" s="41">
        <f t="shared" si="1080"/>
        <v>284.15919558920314</v>
      </c>
      <c r="F347" s="41">
        <f t="shared" si="1080"/>
        <v>423.93779389557301</v>
      </c>
      <c r="G347" s="41">
        <f t="shared" si="1080"/>
        <v>1047.0320024860212</v>
      </c>
      <c r="H347" s="41">
        <f t="shared" si="1080"/>
        <v>2526.2628296665971</v>
      </c>
      <c r="I347" s="41">
        <f t="shared" si="1080"/>
        <v>-5999.5576618192063</v>
      </c>
      <c r="J347" s="41">
        <f t="shared" si="1080"/>
        <v>-1308.1130136733041</v>
      </c>
      <c r="K347" s="121">
        <f t="shared" si="1080"/>
        <v>-636.68485492239699</v>
      </c>
      <c r="L347" s="126">
        <f t="shared" ref="L347:O394" si="1122">IF(D$63-E$63=0,"",(-(E$62-D$62)*$C347-(D$62*E$63-E$62*D$63))/(D$63-E$63))</f>
        <v>526.2628296665971</v>
      </c>
      <c r="M347" s="41">
        <f t="shared" si="1081"/>
        <v>-2447.8916119796713</v>
      </c>
      <c r="N347" s="41">
        <f t="shared" si="1081"/>
        <v>-615.2926906457534</v>
      </c>
      <c r="O347" s="41">
        <f t="shared" si="1081"/>
        <v>314.98119491714368</v>
      </c>
      <c r="P347" s="41">
        <f t="shared" si="1081"/>
        <v>2126.2628296665966</v>
      </c>
      <c r="Q347" s="41">
        <f t="shared" si="1081"/>
        <v>-5179.9424195485462</v>
      </c>
      <c r="R347" s="41">
        <f t="shared" si="1081"/>
        <v>-1077.1729059974541</v>
      </c>
      <c r="S347" s="112">
        <f t="shared" si="1081"/>
        <v>-417.06961265173351</v>
      </c>
      <c r="T347" s="123">
        <f t="shared" ref="T347:W394" si="1123">IF(D$68-E$68=0,"",(-(E$67-D$67)*$C347-(D$67*E$68-E$67*D$68))/(D$68-E$68))</f>
        <v>526.26282966659664</v>
      </c>
      <c r="U347" s="41">
        <f t="shared" si="1082"/>
        <v>-535.45604668145916</v>
      </c>
      <c r="V347" s="41">
        <f t="shared" si="1082"/>
        <v>192.99768621972288</v>
      </c>
      <c r="W347" s="41">
        <f t="shared" si="1082"/>
        <v>827.41676021535795</v>
      </c>
      <c r="X347" s="41">
        <f t="shared" si="1082"/>
        <v>2126.2628296665976</v>
      </c>
      <c r="Y347" s="41">
        <f t="shared" si="1082"/>
        <v>-3267.5068542503327</v>
      </c>
      <c r="Z347" s="41">
        <f t="shared" si="1082"/>
        <v>-268.88252913197778</v>
      </c>
      <c r="AA347" s="41">
        <f t="shared" si="1082"/>
        <v>95.365952646480508</v>
      </c>
      <c r="AB347" s="53"/>
      <c r="AC347" s="126">
        <f t="shared" ref="AC347:AF394" si="1124">IF(IF(D$57=E$57,AND($C347&gt;=MIN(D$58,E$58),$C347&lt;=MAX(D$58,E$58)),AND(D347&gt;=MIN(D$57,E$57),D347&lt;=MAX(D$57,E$57))),D347,"")</f>
        <v>126.26282966659659</v>
      </c>
      <c r="AD347" s="41">
        <f t="shared" si="1083"/>
        <v>284.15919558920314</v>
      </c>
      <c r="AE347" s="41" t="str">
        <f t="shared" si="1083"/>
        <v/>
      </c>
      <c r="AF347" s="41" t="str">
        <f t="shared" si="1083"/>
        <v/>
      </c>
      <c r="AG347" s="41" t="str">
        <f t="shared" si="1083"/>
        <v/>
      </c>
      <c r="AH347" s="41" t="str">
        <f t="shared" si="1083"/>
        <v/>
      </c>
      <c r="AI347" s="41" t="str">
        <f t="shared" si="1083"/>
        <v/>
      </c>
      <c r="AJ347" s="112" t="str">
        <f t="shared" si="1083"/>
        <v/>
      </c>
      <c r="AK347" s="126" t="str">
        <f t="shared" ref="AK347:AN394" si="1125">IF(IF(D$62=E$62,AND($C347&gt;=MIN(D$63,E$63),$C347&lt;=MAX(D$63,E$63)),AND(L347&gt;=MIN(D$62,E$62),L347&lt;=MAX(D$62,E$62))),L347,"")</f>
        <v/>
      </c>
      <c r="AL347" s="41" t="str">
        <f t="shared" si="1084"/>
        <v/>
      </c>
      <c r="AM347" s="41" t="str">
        <f t="shared" si="1084"/>
        <v/>
      </c>
      <c r="AN347" s="41" t="str">
        <f t="shared" si="1084"/>
        <v/>
      </c>
      <c r="AO347" s="41" t="str">
        <f t="shared" si="1084"/>
        <v/>
      </c>
      <c r="AP347" s="41" t="str">
        <f t="shared" si="1084"/>
        <v/>
      </c>
      <c r="AQ347" s="41" t="str">
        <f t="shared" si="1084"/>
        <v/>
      </c>
      <c r="AR347" s="112" t="str">
        <f t="shared" si="1084"/>
        <v/>
      </c>
      <c r="AS347" s="123" t="str">
        <f t="shared" ref="AS347:AX394" si="1126">IF(IF(D$67=E$67,AND($C347&gt;=MIN(D$68,E$68),$C347&lt;=MAX(D$68,E$68)),AND(T347&gt;=MIN(D$67,E$67),T347&lt;=MAX(D$67,E$67))),T347,"")</f>
        <v/>
      </c>
      <c r="AT347" s="41" t="str">
        <f t="shared" si="1085"/>
        <v/>
      </c>
      <c r="AU347" s="41" t="str">
        <f t="shared" si="1085"/>
        <v/>
      </c>
      <c r="AV347" s="41" t="str">
        <f t="shared" si="1085"/>
        <v/>
      </c>
      <c r="AW347" s="41" t="str">
        <f t="shared" si="1085"/>
        <v/>
      </c>
      <c r="AX347" s="41" t="str">
        <f t="shared" si="1085"/>
        <v/>
      </c>
      <c r="AY347" s="41" t="str">
        <f t="shared" si="1085"/>
        <v/>
      </c>
      <c r="AZ347" s="41" t="str">
        <f t="shared" si="1085"/>
        <v/>
      </c>
      <c r="BA347" s="53"/>
      <c r="BB347" s="147" cm="1">
        <f t="array" ref="BB347:BC347">IFERROR(_xlfn._xlws.SORT(_xlfn.UNIQUE(_xlfn._xlws.FILTER($AC347:$AZ347,ISNUMBER($AC347:$AZ347)),TRUE),,,TRUE),"")</f>
        <v>126.26282966659659</v>
      </c>
      <c r="BC347" s="51">
        <v>284.15919558920314</v>
      </c>
      <c r="BD347" s="51"/>
      <c r="BE347" s="51"/>
      <c r="BF347" s="51"/>
      <c r="BG347" s="51"/>
      <c r="BH347" s="51"/>
      <c r="BI347" s="51"/>
      <c r="BJ347" s="51">
        <f t="shared" ref="BJ347:BM394" si="1127">IF(ISNUMBER(BB347),$C347,"")</f>
        <v>765.71820172420439</v>
      </c>
      <c r="BK347" s="51">
        <f t="shared" si="1086"/>
        <v>765.71820172420439</v>
      </c>
      <c r="BL347" s="51" t="str">
        <f t="shared" si="1086"/>
        <v/>
      </c>
      <c r="BM347" s="51" t="str">
        <f t="shared" si="1086"/>
        <v/>
      </c>
      <c r="BN347" s="51" t="str">
        <f t="shared" si="1086"/>
        <v/>
      </c>
      <c r="BO347" s="51" t="str">
        <f t="shared" si="1086"/>
        <v/>
      </c>
      <c r="BP347" s="51" t="str">
        <f t="shared" si="1086"/>
        <v/>
      </c>
      <c r="BQ347" s="148" t="str">
        <f t="shared" si="1086"/>
        <v/>
      </c>
      <c r="BR347" s="170">
        <f t="shared" si="1100"/>
        <v>2</v>
      </c>
      <c r="BS347" s="172">
        <f t="shared" si="1101"/>
        <v>157.89636592260655</v>
      </c>
      <c r="BT347" s="172">
        <f t="shared" si="1087"/>
        <v>0</v>
      </c>
      <c r="BU347" s="172">
        <f t="shared" si="1087"/>
        <v>0</v>
      </c>
      <c r="BV347" s="172">
        <f t="shared" si="1087"/>
        <v>0</v>
      </c>
      <c r="BW347" s="172">
        <f t="shared" si="1087"/>
        <v>0</v>
      </c>
      <c r="BX347" s="172">
        <f t="shared" si="1087"/>
        <v>0</v>
      </c>
      <c r="BY347" s="173">
        <f t="shared" si="1087"/>
        <v>0</v>
      </c>
      <c r="BZ347" s="123" cm="1">
        <f t="array" ref="BZ347">IF(ISEVEN(BR347),SUM(BS347:BY347),SUM(ABS(BS347:BY347)))</f>
        <v>157.89636592260655</v>
      </c>
      <c r="CA347" s="112">
        <f t="shared" si="1102"/>
        <v>1825.0950752816273</v>
      </c>
      <c r="CB347" s="126">
        <f t="shared" si="1103"/>
        <v>205.21101262789986</v>
      </c>
      <c r="CC347" s="41">
        <f t="shared" si="1088"/>
        <v>0</v>
      </c>
      <c r="CD347" s="41">
        <f t="shared" si="1088"/>
        <v>0</v>
      </c>
      <c r="CE347" s="41">
        <f t="shared" si="1088"/>
        <v>0</v>
      </c>
      <c r="CF347" s="41">
        <f t="shared" si="1088"/>
        <v>0</v>
      </c>
      <c r="CG347" s="41">
        <f t="shared" si="1088"/>
        <v>0</v>
      </c>
      <c r="CH347" s="112">
        <f t="shared" si="1088"/>
        <v>0</v>
      </c>
      <c r="CI347" s="196">
        <f t="shared" si="1104"/>
        <v>205.21101262789986</v>
      </c>
      <c r="CJ347" s="2">
        <f t="shared" si="1105"/>
        <v>765.71820172420439</v>
      </c>
      <c r="CK347" s="200">
        <f t="shared" ref="CK347" si="1128">(CI347-xc)*COS(RADIANS(p)) + (CJ347-yc)*SIN(RADIANS(p))</f>
        <v>560.5770509341927</v>
      </c>
      <c r="CL347" s="201">
        <f t="shared" ref="CL347:CL378" si="1129">-(CI347-xc)*SIN(RADIANS(p)) +(CJ347-yc)*COS(RADIANS(p))</f>
        <v>560.52590851934849</v>
      </c>
      <c r="CN347" s="126">
        <f t="shared" ref="CN347:CN378" si="1130">+C347-yc</f>
        <v>765.71820172420439</v>
      </c>
      <c r="CO347" s="50">
        <f t="shared" si="1109"/>
        <v>5.9592170627628636E-3</v>
      </c>
      <c r="CP347" s="40">
        <f t="shared" si="1110"/>
        <v>25.5</v>
      </c>
      <c r="CQ347" s="41">
        <f t="shared" si="1111"/>
        <v>46539.924419681498</v>
      </c>
      <c r="CR347" s="41">
        <f t="shared" ref="CR347:CR395" si="1131">+CQ347*COS(RADIANS(p))</f>
        <v>40304.756837651927</v>
      </c>
      <c r="CS347" s="41">
        <f t="shared" ref="CS347:CS395" si="1132">+CQ347*SIN(RADIANS(p))</f>
        <v>23269.962209840745</v>
      </c>
      <c r="CT347" s="41">
        <f t="shared" si="1114"/>
        <v>22591860.44407627</v>
      </c>
      <c r="CU347" s="112">
        <f t="shared" si="1115"/>
        <v>13044606.790942635</v>
      </c>
      <c r="CW347" s="21">
        <v>3</v>
      </c>
      <c r="CX347" s="41">
        <v>32</v>
      </c>
      <c r="CY347" s="41">
        <v>458.99346400575251</v>
      </c>
      <c r="CZ347" s="51">
        <f t="shared" ref="CZ347" si="1133">CY347-yc</f>
        <v>458.99346400575251</v>
      </c>
      <c r="DA347" s="50">
        <f t="shared" si="1117"/>
        <v>4.2078411167666765E-3</v>
      </c>
      <c r="DB347" s="40">
        <f t="shared" si="1093"/>
        <v>841.56822335333527</v>
      </c>
      <c r="DC347" s="40">
        <f t="shared" si="1094"/>
        <v>25.5</v>
      </c>
      <c r="DD347" s="51">
        <f t="shared" si="1095"/>
        <v>374.5</v>
      </c>
      <c r="DE347" s="39">
        <f t="shared" si="1118"/>
        <v>301190.77088496066</v>
      </c>
      <c r="DF347" s="41">
        <v>0</v>
      </c>
      <c r="DG347" s="51">
        <v>530</v>
      </c>
      <c r="DH347" s="41">
        <f t="shared" ref="DH347:DH364" si="1134">+DE347*COS(RADIANS(p))</f>
        <v>260838.85897179443</v>
      </c>
      <c r="DI347" s="41">
        <f t="shared" ref="DI347:DI364" si="1135">+DE347*SIN(RADIANS(p))</f>
        <v>150595.3854424803</v>
      </c>
      <c r="DJ347" s="41">
        <f t="shared" si="1098"/>
        <v>138244595.25505105</v>
      </c>
      <c r="DK347" s="112">
        <f t="shared" si="1099"/>
        <v>0</v>
      </c>
    </row>
    <row r="348" spans="2:116" x14ac:dyDescent="0.25">
      <c r="B348" s="129">
        <v>4</v>
      </c>
      <c r="C348" s="114">
        <f>+$D$77-(B348-0.5)*$G$337</f>
        <v>754.15938550562078</v>
      </c>
      <c r="D348" s="41">
        <f t="shared" si="1121"/>
        <v>106.24237270065858</v>
      </c>
      <c r="E348" s="41">
        <f t="shared" si="1080"/>
        <v>327.29728499230828</v>
      </c>
      <c r="F348" s="41">
        <f t="shared" si="1080"/>
        <v>430.61127955088568</v>
      </c>
      <c r="G348" s="41">
        <f t="shared" si="1080"/>
        <v>1043.9348270147918</v>
      </c>
      <c r="H348" s="41">
        <f t="shared" si="1080"/>
        <v>2506.2423727006594</v>
      </c>
      <c r="I348" s="41">
        <f t="shared" si="1080"/>
        <v>-5956.4195724161009</v>
      </c>
      <c r="J348" s="41">
        <f t="shared" si="1080"/>
        <v>-1301.4395280179913</v>
      </c>
      <c r="K348" s="121">
        <f t="shared" si="1080"/>
        <v>-639.7820303936262</v>
      </c>
      <c r="L348" s="126">
        <f t="shared" si="1122"/>
        <v>506.24237270065902</v>
      </c>
      <c r="M348" s="41">
        <f t="shared" si="1081"/>
        <v>-2404.753522576566</v>
      </c>
      <c r="N348" s="41">
        <f t="shared" si="1081"/>
        <v>-608.61920499044061</v>
      </c>
      <c r="O348" s="41">
        <f t="shared" si="1081"/>
        <v>311.88401944591442</v>
      </c>
      <c r="P348" s="41">
        <f t="shared" si="1081"/>
        <v>2106.242372700659</v>
      </c>
      <c r="Q348" s="41">
        <f t="shared" si="1081"/>
        <v>-5136.8043301454409</v>
      </c>
      <c r="R348" s="41">
        <f t="shared" si="1081"/>
        <v>-1070.4994203421413</v>
      </c>
      <c r="S348" s="112">
        <f t="shared" si="1081"/>
        <v>-420.16678812296271</v>
      </c>
      <c r="T348" s="123">
        <f t="shared" si="1123"/>
        <v>506.24237270065873</v>
      </c>
      <c r="U348" s="41">
        <f t="shared" si="1082"/>
        <v>-492.31795727835402</v>
      </c>
      <c r="V348" s="41">
        <f t="shared" si="1082"/>
        <v>199.67117187503555</v>
      </c>
      <c r="W348" s="41">
        <f t="shared" si="1082"/>
        <v>824.31958474412886</v>
      </c>
      <c r="X348" s="41">
        <f t="shared" si="1082"/>
        <v>2106.2423727006594</v>
      </c>
      <c r="Y348" s="41">
        <f t="shared" si="1082"/>
        <v>-3224.3687648472273</v>
      </c>
      <c r="Z348" s="41">
        <f t="shared" si="1082"/>
        <v>-262.20904347666516</v>
      </c>
      <c r="AA348" s="41">
        <f t="shared" si="1082"/>
        <v>92.268777175251287</v>
      </c>
      <c r="AB348" s="53"/>
      <c r="AC348" s="126">
        <f t="shared" si="1124"/>
        <v>106.24237270065858</v>
      </c>
      <c r="AD348" s="41">
        <f t="shared" si="1083"/>
        <v>327.29728499230828</v>
      </c>
      <c r="AE348" s="41" t="str">
        <f t="shared" si="1083"/>
        <v/>
      </c>
      <c r="AF348" s="41" t="str">
        <f t="shared" si="1083"/>
        <v/>
      </c>
      <c r="AG348" s="41" t="str">
        <f t="shared" si="1083"/>
        <v/>
      </c>
      <c r="AH348" s="41" t="str">
        <f t="shared" si="1083"/>
        <v/>
      </c>
      <c r="AI348" s="41" t="str">
        <f t="shared" si="1083"/>
        <v/>
      </c>
      <c r="AJ348" s="112" t="str">
        <f t="shared" si="1083"/>
        <v/>
      </c>
      <c r="AK348" s="126" t="str">
        <f t="shared" si="1125"/>
        <v/>
      </c>
      <c r="AL348" s="41" t="str">
        <f t="shared" si="1084"/>
        <v/>
      </c>
      <c r="AM348" s="41" t="str">
        <f t="shared" si="1084"/>
        <v/>
      </c>
      <c r="AN348" s="41" t="str">
        <f t="shared" si="1084"/>
        <v/>
      </c>
      <c r="AO348" s="41" t="str">
        <f t="shared" si="1084"/>
        <v/>
      </c>
      <c r="AP348" s="41" t="str">
        <f t="shared" si="1084"/>
        <v/>
      </c>
      <c r="AQ348" s="41" t="str">
        <f t="shared" si="1084"/>
        <v/>
      </c>
      <c r="AR348" s="112" t="str">
        <f t="shared" si="1084"/>
        <v/>
      </c>
      <c r="AS348" s="123" t="str">
        <f t="shared" si="1126"/>
        <v/>
      </c>
      <c r="AT348" s="41" t="str">
        <f t="shared" si="1085"/>
        <v/>
      </c>
      <c r="AU348" s="41" t="str">
        <f t="shared" si="1085"/>
        <v/>
      </c>
      <c r="AV348" s="41" t="str">
        <f t="shared" si="1085"/>
        <v/>
      </c>
      <c r="AW348" s="41" t="str">
        <f t="shared" si="1085"/>
        <v/>
      </c>
      <c r="AX348" s="41" t="str">
        <f t="shared" si="1085"/>
        <v/>
      </c>
      <c r="AY348" s="41" t="str">
        <f t="shared" si="1085"/>
        <v/>
      </c>
      <c r="AZ348" s="41" t="str">
        <f t="shared" si="1085"/>
        <v/>
      </c>
      <c r="BA348" s="53"/>
      <c r="BB348" s="147" cm="1">
        <f t="array" ref="BB348:BC348">IFERROR(_xlfn._xlws.SORT(_xlfn.UNIQUE(_xlfn._xlws.FILTER($AC348:$AZ348,ISNUMBER($AC348:$AZ348)),TRUE),,,TRUE),"")</f>
        <v>106.24237270065858</v>
      </c>
      <c r="BC348" s="51">
        <v>327.29728499230828</v>
      </c>
      <c r="BD348" s="51"/>
      <c r="BE348" s="51"/>
      <c r="BF348" s="51"/>
      <c r="BG348" s="51"/>
      <c r="BH348" s="51"/>
      <c r="BI348" s="51"/>
      <c r="BJ348" s="51">
        <f t="shared" si="1127"/>
        <v>754.15938550562078</v>
      </c>
      <c r="BK348" s="51">
        <f t="shared" si="1086"/>
        <v>754.15938550562078</v>
      </c>
      <c r="BL348" s="51" t="str">
        <f t="shared" si="1086"/>
        <v/>
      </c>
      <c r="BM348" s="51" t="str">
        <f t="shared" si="1086"/>
        <v/>
      </c>
      <c r="BN348" s="51" t="str">
        <f t="shared" si="1086"/>
        <v/>
      </c>
      <c r="BO348" s="51" t="str">
        <f t="shared" si="1086"/>
        <v/>
      </c>
      <c r="BP348" s="51" t="str">
        <f t="shared" si="1086"/>
        <v/>
      </c>
      <c r="BQ348" s="148" t="str">
        <f t="shared" si="1086"/>
        <v/>
      </c>
      <c r="BR348" s="170">
        <f t="shared" si="1100"/>
        <v>2</v>
      </c>
      <c r="BS348" s="172">
        <f t="shared" si="1101"/>
        <v>221.05491229164971</v>
      </c>
      <c r="BT348" s="172">
        <f t="shared" si="1087"/>
        <v>0</v>
      </c>
      <c r="BU348" s="172">
        <f t="shared" si="1087"/>
        <v>0</v>
      </c>
      <c r="BV348" s="172">
        <f t="shared" si="1087"/>
        <v>0</v>
      </c>
      <c r="BW348" s="172">
        <f t="shared" si="1087"/>
        <v>0</v>
      </c>
      <c r="BX348" s="172">
        <f t="shared" si="1087"/>
        <v>0</v>
      </c>
      <c r="BY348" s="173">
        <f t="shared" si="1087"/>
        <v>0</v>
      </c>
      <c r="BZ348" s="123" cm="1">
        <f t="array" ref="BZ348">IF(ISEVEN(BR348),SUM(BS348:BY348),SUM(ABS(BS348:BY348)))</f>
        <v>221.05491229164971</v>
      </c>
      <c r="CA348" s="112">
        <f t="shared" si="1102"/>
        <v>2555.1331053942845</v>
      </c>
      <c r="CB348" s="126">
        <f t="shared" si="1103"/>
        <v>216.76982884648345</v>
      </c>
      <c r="CC348" s="41">
        <f t="shared" si="1088"/>
        <v>0</v>
      </c>
      <c r="CD348" s="41">
        <f t="shared" si="1088"/>
        <v>0</v>
      </c>
      <c r="CE348" s="41">
        <f t="shared" si="1088"/>
        <v>0</v>
      </c>
      <c r="CF348" s="41">
        <f t="shared" si="1088"/>
        <v>0</v>
      </c>
      <c r="CG348" s="41">
        <f t="shared" si="1088"/>
        <v>0</v>
      </c>
      <c r="CH348" s="112">
        <f t="shared" si="1088"/>
        <v>0</v>
      </c>
      <c r="CI348" s="196">
        <f t="shared" si="1104"/>
        <v>216.76982884648345</v>
      </c>
      <c r="CJ348" s="2">
        <f t="shared" si="1105"/>
        <v>754.15938550562078</v>
      </c>
      <c r="CK348" s="200">
        <f t="shared" ref="CK348" si="1136">(CI348-xc)*COS(RADIANS(p)) + (CJ348-yc)*SIN(RADIANS(p))</f>
        <v>564.80787130786985</v>
      </c>
      <c r="CL348" s="201">
        <f t="shared" ref="CL348:CL379" si="1137">-(CI348-xc)*SIN(RADIANS(p)) +(CJ348-yc)*COS(RADIANS(p))</f>
        <v>544.73627192708761</v>
      </c>
      <c r="CN348" s="126">
        <f t="shared" ref="CN348:CN379" si="1138">+C348-yc</f>
        <v>754.15938550562078</v>
      </c>
      <c r="CO348" s="50">
        <f t="shared" si="1109"/>
        <v>5.8932170627628627E-3</v>
      </c>
      <c r="CP348" s="40">
        <f t="shared" si="1110"/>
        <v>25.5</v>
      </c>
      <c r="CQ348" s="41">
        <f t="shared" si="1111"/>
        <v>65155.894187554251</v>
      </c>
      <c r="CR348" s="41">
        <f t="shared" ref="CR348:CR396" si="1139">+CQ348*COS(RADIANS(p))</f>
        <v>56426.659572712837</v>
      </c>
      <c r="CS348" s="41">
        <f t="shared" ref="CS348:CS396" si="1140">+CQ348*SIN(RADIANS(p))</f>
        <v>32577.947093777122</v>
      </c>
      <c r="CT348" s="41">
        <f t="shared" si="1114"/>
        <v>30737648.1729385</v>
      </c>
      <c r="CU348" s="112">
        <f t="shared" si="1115"/>
        <v>18400280.949616659</v>
      </c>
      <c r="CW348" s="21">
        <v>4</v>
      </c>
      <c r="CX348" s="41">
        <v>32</v>
      </c>
      <c r="CY348" s="41">
        <v>558.99346400575246</v>
      </c>
      <c r="CZ348" s="51">
        <f t="shared" ref="CZ348" si="1141">CY348-yc</f>
        <v>558.99346400575246</v>
      </c>
      <c r="DA348" s="50">
        <f t="shared" si="1117"/>
        <v>4.7788338443254842E-3</v>
      </c>
      <c r="DB348" s="40">
        <f t="shared" si="1093"/>
        <v>955.76676886509688</v>
      </c>
      <c r="DC348" s="40">
        <f t="shared" si="1094"/>
        <v>25.5</v>
      </c>
      <c r="DD348" s="51">
        <f t="shared" si="1095"/>
        <v>374.5</v>
      </c>
      <c r="DE348" s="39">
        <f t="shared" si="1118"/>
        <v>301190.77088496066</v>
      </c>
      <c r="DF348" s="41">
        <v>200</v>
      </c>
      <c r="DG348" s="51">
        <v>530</v>
      </c>
      <c r="DH348" s="41">
        <f t="shared" ref="DH348:DH365" si="1142">+DE348*COS(RADIANS(p))</f>
        <v>260838.85897179443</v>
      </c>
      <c r="DI348" s="41">
        <f t="shared" ref="DI348:DI365" si="1143">+DE348*SIN(RADIANS(p))</f>
        <v>150595.3854424803</v>
      </c>
      <c r="DJ348" s="41">
        <f t="shared" si="1098"/>
        <v>138244595.25505105</v>
      </c>
      <c r="DK348" s="112">
        <f t="shared" si="1099"/>
        <v>30119077.088496059</v>
      </c>
    </row>
    <row r="349" spans="2:116" x14ac:dyDescent="0.25">
      <c r="B349" s="129">
        <v>5</v>
      </c>
      <c r="C349" s="114">
        <f>+$D$77-(B349-0.5)*$G$337</f>
        <v>742.60056928703727</v>
      </c>
      <c r="D349" s="41">
        <f t="shared" si="1121"/>
        <v>86.221915734720795</v>
      </c>
      <c r="E349" s="41">
        <f t="shared" si="1080"/>
        <v>370.43537439541302</v>
      </c>
      <c r="F349" s="41">
        <f t="shared" si="1080"/>
        <v>437.2847652061983</v>
      </c>
      <c r="G349" s="41">
        <f t="shared" si="1080"/>
        <v>1040.8376515435625</v>
      </c>
      <c r="H349" s="41">
        <f t="shared" si="1080"/>
        <v>2486.2219157347208</v>
      </c>
      <c r="I349" s="41">
        <f t="shared" si="1080"/>
        <v>-5913.2814830129955</v>
      </c>
      <c r="J349" s="41">
        <f t="shared" si="1080"/>
        <v>-1294.7660423626787</v>
      </c>
      <c r="K349" s="121">
        <f t="shared" si="1080"/>
        <v>-642.87920586485541</v>
      </c>
      <c r="L349" s="126">
        <f t="shared" si="1122"/>
        <v>486.22191573472128</v>
      </c>
      <c r="M349" s="41">
        <f t="shared" si="1081"/>
        <v>-2361.615433173461</v>
      </c>
      <c r="N349" s="41">
        <f t="shared" si="1081"/>
        <v>-601.94571933512805</v>
      </c>
      <c r="O349" s="41">
        <f t="shared" si="1081"/>
        <v>308.78684397468515</v>
      </c>
      <c r="P349" s="41">
        <f t="shared" si="1081"/>
        <v>2086.2219157347208</v>
      </c>
      <c r="Q349" s="41">
        <f t="shared" si="1081"/>
        <v>-5093.6662407423364</v>
      </c>
      <c r="R349" s="41">
        <f t="shared" si="1081"/>
        <v>-1063.8259346868288</v>
      </c>
      <c r="S349" s="112">
        <f t="shared" si="1081"/>
        <v>-423.26396359419192</v>
      </c>
      <c r="T349" s="123">
        <f t="shared" si="1123"/>
        <v>486.22191573472082</v>
      </c>
      <c r="U349" s="41">
        <f t="shared" si="1082"/>
        <v>-449.17986787524927</v>
      </c>
      <c r="V349" s="41">
        <f t="shared" si="1082"/>
        <v>206.34465753034814</v>
      </c>
      <c r="W349" s="41">
        <f t="shared" si="1082"/>
        <v>821.22240927289965</v>
      </c>
      <c r="X349" s="41">
        <f t="shared" si="1082"/>
        <v>2086.2219157347217</v>
      </c>
      <c r="Y349" s="41">
        <f t="shared" si="1082"/>
        <v>-3181.2306754441233</v>
      </c>
      <c r="Z349" s="41">
        <f t="shared" si="1082"/>
        <v>-255.53555782135251</v>
      </c>
      <c r="AA349" s="41">
        <f t="shared" si="1082"/>
        <v>89.171601704022066</v>
      </c>
      <c r="AB349" s="53"/>
      <c r="AC349" s="126">
        <f t="shared" si="1124"/>
        <v>86.221915734720795</v>
      </c>
      <c r="AD349" s="41">
        <f t="shared" si="1083"/>
        <v>370.43537439541302</v>
      </c>
      <c r="AE349" s="41" t="str">
        <f t="shared" si="1083"/>
        <v/>
      </c>
      <c r="AF349" s="41" t="str">
        <f t="shared" si="1083"/>
        <v/>
      </c>
      <c r="AG349" s="41" t="str">
        <f t="shared" si="1083"/>
        <v/>
      </c>
      <c r="AH349" s="41" t="str">
        <f t="shared" si="1083"/>
        <v/>
      </c>
      <c r="AI349" s="41" t="str">
        <f t="shared" si="1083"/>
        <v/>
      </c>
      <c r="AJ349" s="112" t="str">
        <f t="shared" si="1083"/>
        <v/>
      </c>
      <c r="AK349" s="126" t="str">
        <f t="shared" si="1125"/>
        <v/>
      </c>
      <c r="AL349" s="41" t="str">
        <f t="shared" si="1084"/>
        <v/>
      </c>
      <c r="AM349" s="41" t="str">
        <f t="shared" si="1084"/>
        <v/>
      </c>
      <c r="AN349" s="41" t="str">
        <f t="shared" si="1084"/>
        <v/>
      </c>
      <c r="AO349" s="41" t="str">
        <f t="shared" si="1084"/>
        <v/>
      </c>
      <c r="AP349" s="41" t="str">
        <f t="shared" si="1084"/>
        <v/>
      </c>
      <c r="AQ349" s="41" t="str">
        <f t="shared" si="1084"/>
        <v/>
      </c>
      <c r="AR349" s="112" t="str">
        <f t="shared" si="1084"/>
        <v/>
      </c>
      <c r="AS349" s="123" t="str">
        <f t="shared" si="1126"/>
        <v/>
      </c>
      <c r="AT349" s="41" t="str">
        <f t="shared" si="1085"/>
        <v/>
      </c>
      <c r="AU349" s="41" t="str">
        <f t="shared" si="1085"/>
        <v/>
      </c>
      <c r="AV349" s="41" t="str">
        <f t="shared" si="1085"/>
        <v/>
      </c>
      <c r="AW349" s="41" t="str">
        <f t="shared" si="1085"/>
        <v/>
      </c>
      <c r="AX349" s="41" t="str">
        <f t="shared" si="1085"/>
        <v/>
      </c>
      <c r="AY349" s="41" t="str">
        <f t="shared" si="1085"/>
        <v/>
      </c>
      <c r="AZ349" s="41" t="str">
        <f t="shared" si="1085"/>
        <v/>
      </c>
      <c r="BA349" s="53"/>
      <c r="BB349" s="147" cm="1">
        <f t="array" ref="BB349:BC349">IFERROR(_xlfn._xlws.SORT(_xlfn.UNIQUE(_xlfn._xlws.FILTER($AC349:$AZ349,ISNUMBER($AC349:$AZ349)),TRUE),,,TRUE),"")</f>
        <v>86.221915734720795</v>
      </c>
      <c r="BC349" s="51">
        <v>370.43537439541302</v>
      </c>
      <c r="BD349" s="51"/>
      <c r="BE349" s="51"/>
      <c r="BF349" s="51"/>
      <c r="BG349" s="51"/>
      <c r="BH349" s="51"/>
      <c r="BI349" s="51"/>
      <c r="BJ349" s="51">
        <f t="shared" si="1127"/>
        <v>742.60056928703727</v>
      </c>
      <c r="BK349" s="51">
        <f t="shared" si="1086"/>
        <v>742.60056928703727</v>
      </c>
      <c r="BL349" s="51" t="str">
        <f t="shared" si="1086"/>
        <v/>
      </c>
      <c r="BM349" s="51" t="str">
        <f t="shared" si="1086"/>
        <v/>
      </c>
      <c r="BN349" s="51" t="str">
        <f t="shared" si="1086"/>
        <v/>
      </c>
      <c r="BO349" s="51" t="str">
        <f t="shared" si="1086"/>
        <v/>
      </c>
      <c r="BP349" s="51" t="str">
        <f t="shared" si="1086"/>
        <v/>
      </c>
      <c r="BQ349" s="148" t="str">
        <f t="shared" si="1086"/>
        <v/>
      </c>
      <c r="BR349" s="170">
        <f t="shared" si="1100"/>
        <v>2</v>
      </c>
      <c r="BS349" s="172">
        <f t="shared" si="1101"/>
        <v>284.21345866069225</v>
      </c>
      <c r="BT349" s="172">
        <f t="shared" si="1087"/>
        <v>0</v>
      </c>
      <c r="BU349" s="172">
        <f t="shared" si="1087"/>
        <v>0</v>
      </c>
      <c r="BV349" s="172">
        <f t="shared" si="1087"/>
        <v>0</v>
      </c>
      <c r="BW349" s="172">
        <f t="shared" si="1087"/>
        <v>0</v>
      </c>
      <c r="BX349" s="172">
        <f t="shared" si="1087"/>
        <v>0</v>
      </c>
      <c r="BY349" s="173">
        <f t="shared" si="1087"/>
        <v>0</v>
      </c>
      <c r="BZ349" s="123" cm="1">
        <f t="array" ref="BZ349">IF(ISEVEN(BR349),SUM(BS349:BY349),SUM(ABS(BS349:BY349)))</f>
        <v>284.21345866069225</v>
      </c>
      <c r="CA349" s="112">
        <f t="shared" si="1102"/>
        <v>3285.1711355069342</v>
      </c>
      <c r="CB349" s="126">
        <f t="shared" si="1103"/>
        <v>228.32864506506692</v>
      </c>
      <c r="CC349" s="41">
        <f t="shared" si="1088"/>
        <v>0</v>
      </c>
      <c r="CD349" s="41">
        <f t="shared" si="1088"/>
        <v>0</v>
      </c>
      <c r="CE349" s="41">
        <f t="shared" si="1088"/>
        <v>0</v>
      </c>
      <c r="CF349" s="41">
        <f t="shared" si="1088"/>
        <v>0</v>
      </c>
      <c r="CG349" s="41">
        <f t="shared" si="1088"/>
        <v>0</v>
      </c>
      <c r="CH349" s="112">
        <f t="shared" si="1088"/>
        <v>0</v>
      </c>
      <c r="CI349" s="196">
        <f t="shared" si="1104"/>
        <v>228.32864506506692</v>
      </c>
      <c r="CJ349" s="2">
        <f t="shared" si="1105"/>
        <v>742.60056928703727</v>
      </c>
      <c r="CK349" s="200">
        <f t="shared" ref="CK349" si="1144">(CI349-xc)*COS(RADIANS(p)) + (CJ349-yc)*SIN(RADIANS(p))</f>
        <v>569.03869168154688</v>
      </c>
      <c r="CL349" s="201">
        <f t="shared" ref="CL349:CL380" si="1145">-(CI349-xc)*SIN(RADIANS(p)) +(CJ349-yc)*COS(RADIANS(p))</f>
        <v>528.94663533482708</v>
      </c>
      <c r="CN349" s="126">
        <f t="shared" ref="CN349:CN380" si="1146">+C349-yc</f>
        <v>742.60056928703727</v>
      </c>
      <c r="CO349" s="50">
        <f t="shared" si="1109"/>
        <v>5.8272170627628635E-3</v>
      </c>
      <c r="CP349" s="40">
        <f t="shared" si="1110"/>
        <v>25.5</v>
      </c>
      <c r="CQ349" s="41">
        <f t="shared" si="1111"/>
        <v>83771.863955426816</v>
      </c>
      <c r="CR349" s="41">
        <f t="shared" ref="CR349:CR397" si="1147">+CQ349*COS(RADIANS(p))</f>
        <v>72548.56230777358</v>
      </c>
      <c r="CS349" s="41">
        <f t="shared" ref="CS349:CS397" si="1148">+CQ349*SIN(RADIANS(p))</f>
        <v>41885.931977713401</v>
      </c>
      <c r="CT349" s="41">
        <f t="shared" si="1114"/>
        <v>38374317.931075893</v>
      </c>
      <c r="CU349" s="112">
        <f t="shared" si="1115"/>
        <v>23834715.932460301</v>
      </c>
      <c r="CW349" s="21">
        <v>5</v>
      </c>
      <c r="CX349" s="41">
        <v>32</v>
      </c>
      <c r="CY349" s="41">
        <v>658.99346400575246</v>
      </c>
      <c r="CZ349" s="51">
        <f t="shared" ref="CZ349" si="1149">CY349-yc</f>
        <v>658.99346400575246</v>
      </c>
      <c r="DA349" s="50">
        <f t="shared" si="1117"/>
        <v>5.3498265718842919E-3</v>
      </c>
      <c r="DB349" s="40">
        <f t="shared" si="1093"/>
        <v>1069.9653143768585</v>
      </c>
      <c r="DC349" s="40">
        <f t="shared" si="1094"/>
        <v>25.5</v>
      </c>
      <c r="DD349" s="51">
        <f t="shared" si="1095"/>
        <v>374.5</v>
      </c>
      <c r="DE349" s="39">
        <f t="shared" si="1118"/>
        <v>301190.77088496066</v>
      </c>
      <c r="DF349" s="41">
        <v>400</v>
      </c>
      <c r="DG349" s="51">
        <v>530</v>
      </c>
      <c r="DH349" s="41">
        <f t="shared" ref="DH349:DH366" si="1150">+DE349*COS(RADIANS(p))</f>
        <v>260838.85897179443</v>
      </c>
      <c r="DI349" s="41">
        <f t="shared" ref="DI349:DI366" si="1151">+DE349*SIN(RADIANS(p))</f>
        <v>150595.3854424803</v>
      </c>
      <c r="DJ349" s="41">
        <f t="shared" si="1098"/>
        <v>138244595.25505105</v>
      </c>
      <c r="DK349" s="112">
        <f t="shared" si="1099"/>
        <v>60238154.176992118</v>
      </c>
    </row>
    <row r="350" spans="2:116" x14ac:dyDescent="0.25">
      <c r="B350" s="129">
        <v>6</v>
      </c>
      <c r="C350" s="114">
        <f>+$D$77-(B350-0.5)*$G$337</f>
        <v>731.04175306845366</v>
      </c>
      <c r="D350" s="41">
        <f t="shared" si="1121"/>
        <v>66.2014587687828</v>
      </c>
      <c r="E350" s="41">
        <f t="shared" si="1080"/>
        <v>413.57346379851816</v>
      </c>
      <c r="F350" s="41">
        <f t="shared" si="1080"/>
        <v>443.95825086151092</v>
      </c>
      <c r="G350" s="41">
        <f t="shared" si="1080"/>
        <v>1037.7404760723332</v>
      </c>
      <c r="H350" s="41">
        <f t="shared" si="1080"/>
        <v>2466.2014587687831</v>
      </c>
      <c r="I350" s="41">
        <f t="shared" si="1080"/>
        <v>-5870.1433936098911</v>
      </c>
      <c r="J350" s="41">
        <f t="shared" si="1080"/>
        <v>-1288.0925567073662</v>
      </c>
      <c r="K350" s="121">
        <f t="shared" si="1080"/>
        <v>-645.97638133608473</v>
      </c>
      <c r="L350" s="126">
        <f t="shared" si="1122"/>
        <v>466.2014587687832</v>
      </c>
      <c r="M350" s="41">
        <f t="shared" si="1081"/>
        <v>-2318.4773437703557</v>
      </c>
      <c r="N350" s="41">
        <f t="shared" si="1081"/>
        <v>-595.27223367981549</v>
      </c>
      <c r="O350" s="41">
        <f t="shared" si="1081"/>
        <v>305.68966850345595</v>
      </c>
      <c r="P350" s="41">
        <f t="shared" si="1081"/>
        <v>2066.2014587687827</v>
      </c>
      <c r="Q350" s="41">
        <f t="shared" si="1081"/>
        <v>-5050.528151339232</v>
      </c>
      <c r="R350" s="41">
        <f t="shared" si="1081"/>
        <v>-1057.152449031516</v>
      </c>
      <c r="S350" s="112">
        <f t="shared" si="1081"/>
        <v>-426.36113906542118</v>
      </c>
      <c r="T350" s="123">
        <f t="shared" si="1123"/>
        <v>466.20145876878291</v>
      </c>
      <c r="U350" s="41">
        <f t="shared" si="1082"/>
        <v>-406.04177847214413</v>
      </c>
      <c r="V350" s="41">
        <f t="shared" si="1082"/>
        <v>213.01814318566079</v>
      </c>
      <c r="W350" s="41">
        <f t="shared" si="1082"/>
        <v>818.12523380167033</v>
      </c>
      <c r="X350" s="41">
        <f t="shared" si="1082"/>
        <v>2066.2014587687836</v>
      </c>
      <c r="Y350" s="41">
        <f t="shared" si="1082"/>
        <v>-3138.092586041018</v>
      </c>
      <c r="Z350" s="41">
        <f t="shared" si="1082"/>
        <v>-248.86207216603989</v>
      </c>
      <c r="AA350" s="41">
        <f t="shared" si="1082"/>
        <v>86.074426232792817</v>
      </c>
      <c r="AB350" s="53"/>
      <c r="AC350" s="126">
        <f t="shared" si="1124"/>
        <v>66.2014587687828</v>
      </c>
      <c r="AD350" s="41">
        <f t="shared" si="1083"/>
        <v>413.57346379851816</v>
      </c>
      <c r="AE350" s="41" t="str">
        <f t="shared" si="1083"/>
        <v/>
      </c>
      <c r="AF350" s="41" t="str">
        <f t="shared" si="1083"/>
        <v/>
      </c>
      <c r="AG350" s="41" t="str">
        <f t="shared" si="1083"/>
        <v/>
      </c>
      <c r="AH350" s="41" t="str">
        <f t="shared" si="1083"/>
        <v/>
      </c>
      <c r="AI350" s="41" t="str">
        <f t="shared" si="1083"/>
        <v/>
      </c>
      <c r="AJ350" s="112" t="str">
        <f t="shared" si="1083"/>
        <v/>
      </c>
      <c r="AK350" s="126" t="str">
        <f t="shared" si="1125"/>
        <v/>
      </c>
      <c r="AL350" s="41" t="str">
        <f t="shared" si="1084"/>
        <v/>
      </c>
      <c r="AM350" s="41" t="str">
        <f t="shared" si="1084"/>
        <v/>
      </c>
      <c r="AN350" s="41" t="str">
        <f t="shared" si="1084"/>
        <v/>
      </c>
      <c r="AO350" s="41" t="str">
        <f t="shared" si="1084"/>
        <v/>
      </c>
      <c r="AP350" s="41" t="str">
        <f t="shared" si="1084"/>
        <v/>
      </c>
      <c r="AQ350" s="41" t="str">
        <f t="shared" si="1084"/>
        <v/>
      </c>
      <c r="AR350" s="112" t="str">
        <f t="shared" si="1084"/>
        <v/>
      </c>
      <c r="AS350" s="123" t="str">
        <f t="shared" si="1126"/>
        <v/>
      </c>
      <c r="AT350" s="41" t="str">
        <f t="shared" si="1085"/>
        <v/>
      </c>
      <c r="AU350" s="41" t="str">
        <f t="shared" si="1085"/>
        <v/>
      </c>
      <c r="AV350" s="41" t="str">
        <f t="shared" si="1085"/>
        <v/>
      </c>
      <c r="AW350" s="41" t="str">
        <f t="shared" si="1085"/>
        <v/>
      </c>
      <c r="AX350" s="41" t="str">
        <f t="shared" si="1085"/>
        <v/>
      </c>
      <c r="AY350" s="41" t="str">
        <f t="shared" si="1085"/>
        <v/>
      </c>
      <c r="AZ350" s="41" t="str">
        <f t="shared" si="1085"/>
        <v/>
      </c>
      <c r="BA350" s="53"/>
      <c r="BB350" s="147" cm="1">
        <f t="array" ref="BB350:BC350">IFERROR(_xlfn._xlws.SORT(_xlfn.UNIQUE(_xlfn._xlws.FILTER($AC350:$AZ350,ISNUMBER($AC350:$AZ350)),TRUE),,,TRUE),"")</f>
        <v>66.2014587687828</v>
      </c>
      <c r="BC350" s="51">
        <v>413.57346379851816</v>
      </c>
      <c r="BD350" s="51"/>
      <c r="BE350" s="51"/>
      <c r="BF350" s="51"/>
      <c r="BG350" s="51"/>
      <c r="BH350" s="51"/>
      <c r="BI350" s="51"/>
      <c r="BJ350" s="51">
        <f t="shared" si="1127"/>
        <v>731.04175306845366</v>
      </c>
      <c r="BK350" s="51">
        <f t="shared" si="1086"/>
        <v>731.04175306845366</v>
      </c>
      <c r="BL350" s="51" t="str">
        <f t="shared" si="1086"/>
        <v/>
      </c>
      <c r="BM350" s="51" t="str">
        <f t="shared" si="1086"/>
        <v/>
      </c>
      <c r="BN350" s="51" t="str">
        <f t="shared" si="1086"/>
        <v/>
      </c>
      <c r="BO350" s="51" t="str">
        <f t="shared" si="1086"/>
        <v/>
      </c>
      <c r="BP350" s="51" t="str">
        <f t="shared" si="1086"/>
        <v/>
      </c>
      <c r="BQ350" s="148" t="str">
        <f t="shared" si="1086"/>
        <v/>
      </c>
      <c r="BR350" s="170">
        <f t="shared" si="1100"/>
        <v>2</v>
      </c>
      <c r="BS350" s="172">
        <f t="shared" si="1101"/>
        <v>347.37200502973536</v>
      </c>
      <c r="BT350" s="172">
        <f t="shared" si="1087"/>
        <v>0</v>
      </c>
      <c r="BU350" s="172">
        <f t="shared" si="1087"/>
        <v>0</v>
      </c>
      <c r="BV350" s="172">
        <f t="shared" si="1087"/>
        <v>0</v>
      </c>
      <c r="BW350" s="172">
        <f t="shared" si="1087"/>
        <v>0</v>
      </c>
      <c r="BX350" s="172">
        <f t="shared" si="1087"/>
        <v>0</v>
      </c>
      <c r="BY350" s="173">
        <f t="shared" si="1087"/>
        <v>0</v>
      </c>
      <c r="BZ350" s="123" cm="1">
        <f t="array" ref="BZ350">IF(ISEVEN(BR350),SUM(BS350:BY350),SUM(ABS(BS350:BY350)))</f>
        <v>347.37200502973536</v>
      </c>
      <c r="CA350" s="112">
        <f t="shared" si="1102"/>
        <v>4015.2091656195907</v>
      </c>
      <c r="CB350" s="126">
        <f t="shared" si="1103"/>
        <v>239.88746128365048</v>
      </c>
      <c r="CC350" s="41">
        <f t="shared" si="1088"/>
        <v>0</v>
      </c>
      <c r="CD350" s="41">
        <f t="shared" si="1088"/>
        <v>0</v>
      </c>
      <c r="CE350" s="41">
        <f t="shared" si="1088"/>
        <v>0</v>
      </c>
      <c r="CF350" s="41">
        <f t="shared" si="1088"/>
        <v>0</v>
      </c>
      <c r="CG350" s="41">
        <f t="shared" si="1088"/>
        <v>0</v>
      </c>
      <c r="CH350" s="112">
        <f t="shared" si="1088"/>
        <v>0</v>
      </c>
      <c r="CI350" s="196">
        <f t="shared" si="1104"/>
        <v>239.88746128365051</v>
      </c>
      <c r="CJ350" s="2">
        <f t="shared" si="1105"/>
        <v>731.04175306845366</v>
      </c>
      <c r="CK350" s="200">
        <f t="shared" ref="CK350" si="1152">(CI350-xc)*COS(RADIANS(p)) + (CJ350-yc)*SIN(RADIANS(p))</f>
        <v>573.26951205522414</v>
      </c>
      <c r="CL350" s="201">
        <f t="shared" ref="CL350:CL381" si="1153">-(CI350-xc)*SIN(RADIANS(p)) +(CJ350-yc)*COS(RADIANS(p))</f>
        <v>513.15699874256632</v>
      </c>
      <c r="CN350" s="126">
        <f t="shared" ref="CN350:CN381" si="1154">+C350-yc</f>
        <v>731.04175306845366</v>
      </c>
      <c r="CO350" s="50">
        <f t="shared" si="1109"/>
        <v>5.7612170627628625E-3</v>
      </c>
      <c r="CP350" s="40">
        <f t="shared" si="1110"/>
        <v>25.5</v>
      </c>
      <c r="CQ350" s="41">
        <f t="shared" si="1111"/>
        <v>102387.83372329957</v>
      </c>
      <c r="CR350" s="41">
        <f t="shared" ref="CR350:CR398" si="1155">+CQ350*COS(RADIANS(p))</f>
        <v>88670.465042834476</v>
      </c>
      <c r="CS350" s="41">
        <f t="shared" ref="CS350:CS398" si="1156">+CQ350*SIN(RADIANS(p))</f>
        <v>51193.916861649777</v>
      </c>
      <c r="CT350" s="41">
        <f t="shared" si="1114"/>
        <v>45501869.718488581</v>
      </c>
      <c r="CU350" s="112">
        <f t="shared" si="1115"/>
        <v>29347911.739473678</v>
      </c>
      <c r="CW350" s="21">
        <v>6</v>
      </c>
      <c r="CX350" s="41">
        <v>32</v>
      </c>
      <c r="CY350" s="41">
        <v>-658.99346400575246</v>
      </c>
      <c r="CZ350" s="51">
        <f t="shared" ref="CZ350" si="1157">CY350-yc</f>
        <v>-658.99346400575246</v>
      </c>
      <c r="DA350" s="50">
        <f t="shared" si="1117"/>
        <v>-2.1757829372371358E-3</v>
      </c>
      <c r="DB350" s="40">
        <f t="shared" si="1093"/>
        <v>-435.15658744742717</v>
      </c>
      <c r="DC350" s="40">
        <f t="shared" si="1094"/>
        <v>0</v>
      </c>
      <c r="DD350" s="51">
        <f t="shared" si="1095"/>
        <v>-400</v>
      </c>
      <c r="DE350" s="39">
        <f t="shared" si="1118"/>
        <v>-321699.08772759483</v>
      </c>
      <c r="DF350" s="41">
        <v>-400</v>
      </c>
      <c r="DG350" s="51">
        <v>-530</v>
      </c>
      <c r="DH350" s="41">
        <f t="shared" ref="DH350:DH367" si="1158">+DE350*COS(RADIANS(p))</f>
        <v>-278599.58234637586</v>
      </c>
      <c r="DI350" s="41">
        <f t="shared" ref="DI350:DI367" si="1159">+DE350*SIN(RADIANS(p))</f>
        <v>-160849.54386379739</v>
      </c>
      <c r="DJ350" s="41">
        <f t="shared" si="1098"/>
        <v>147657778.64357921</v>
      </c>
      <c r="DK350" s="112">
        <f t="shared" si="1099"/>
        <v>64339817.545518957</v>
      </c>
    </row>
    <row r="351" spans="2:116" x14ac:dyDescent="0.25">
      <c r="B351" s="129">
        <v>7</v>
      </c>
      <c r="C351" s="114">
        <f>+$D$77-(B351-0.5)*$G$337</f>
        <v>719.48293684987016</v>
      </c>
      <c r="D351" s="41">
        <f t="shared" si="1121"/>
        <v>46.18100180284501</v>
      </c>
      <c r="E351" s="41">
        <f t="shared" si="1080"/>
        <v>456.71155320162296</v>
      </c>
      <c r="F351" s="41">
        <f t="shared" si="1080"/>
        <v>450.63173651682354</v>
      </c>
      <c r="G351" s="41">
        <f t="shared" si="1080"/>
        <v>1034.6433006011041</v>
      </c>
      <c r="H351" s="41">
        <f t="shared" si="1080"/>
        <v>2446.1810018028455</v>
      </c>
      <c r="I351" s="41">
        <f t="shared" si="1080"/>
        <v>-5827.0053042067866</v>
      </c>
      <c r="J351" s="41">
        <f t="shared" si="1080"/>
        <v>-1281.4190710520534</v>
      </c>
      <c r="K351" s="121">
        <f t="shared" si="1080"/>
        <v>-649.07355680731393</v>
      </c>
      <c r="L351" s="126">
        <f t="shared" si="1122"/>
        <v>446.1810018028454</v>
      </c>
      <c r="M351" s="41">
        <f t="shared" si="1081"/>
        <v>-2275.3392543672512</v>
      </c>
      <c r="N351" s="41">
        <f t="shared" si="1081"/>
        <v>-588.59874802450281</v>
      </c>
      <c r="O351" s="41">
        <f t="shared" si="1081"/>
        <v>302.59249303222674</v>
      </c>
      <c r="P351" s="41">
        <f t="shared" si="1081"/>
        <v>2046.1810018028452</v>
      </c>
      <c r="Q351" s="41">
        <f t="shared" si="1081"/>
        <v>-5007.3900619361266</v>
      </c>
      <c r="R351" s="41">
        <f t="shared" si="1081"/>
        <v>-1050.4789633762034</v>
      </c>
      <c r="S351" s="112">
        <f t="shared" si="1081"/>
        <v>-429.45831453665039</v>
      </c>
      <c r="T351" s="123">
        <f t="shared" si="1123"/>
        <v>446.18100180284512</v>
      </c>
      <c r="U351" s="41">
        <f t="shared" si="1082"/>
        <v>-362.90368906903933</v>
      </c>
      <c r="V351" s="41">
        <f t="shared" si="1082"/>
        <v>219.69162884097341</v>
      </c>
      <c r="W351" s="41">
        <f t="shared" si="1082"/>
        <v>815.02805833044113</v>
      </c>
      <c r="X351" s="41">
        <f t="shared" si="1082"/>
        <v>2046.1810018028459</v>
      </c>
      <c r="Y351" s="41">
        <f t="shared" si="1082"/>
        <v>-3094.9544966379131</v>
      </c>
      <c r="Z351" s="41">
        <f t="shared" si="1082"/>
        <v>-242.18858651072728</v>
      </c>
      <c r="AA351" s="41">
        <f t="shared" si="1082"/>
        <v>82.97725076156361</v>
      </c>
      <c r="AB351" s="53"/>
      <c r="AC351" s="126">
        <f t="shared" si="1124"/>
        <v>46.18100180284501</v>
      </c>
      <c r="AD351" s="41" t="str">
        <f t="shared" si="1083"/>
        <v/>
      </c>
      <c r="AE351" s="41">
        <f t="shared" si="1083"/>
        <v>450.63173651682354</v>
      </c>
      <c r="AF351" s="41" t="str">
        <f t="shared" si="1083"/>
        <v/>
      </c>
      <c r="AG351" s="41" t="str">
        <f t="shared" si="1083"/>
        <v/>
      </c>
      <c r="AH351" s="41" t="str">
        <f t="shared" si="1083"/>
        <v/>
      </c>
      <c r="AI351" s="41" t="str">
        <f t="shared" si="1083"/>
        <v/>
      </c>
      <c r="AJ351" s="112" t="str">
        <f t="shared" si="1083"/>
        <v/>
      </c>
      <c r="AK351" s="126" t="str">
        <f t="shared" si="1125"/>
        <v/>
      </c>
      <c r="AL351" s="41" t="str">
        <f t="shared" si="1084"/>
        <v/>
      </c>
      <c r="AM351" s="41" t="str">
        <f t="shared" si="1084"/>
        <v/>
      </c>
      <c r="AN351" s="41" t="str">
        <f t="shared" si="1084"/>
        <v/>
      </c>
      <c r="AO351" s="41" t="str">
        <f t="shared" si="1084"/>
        <v/>
      </c>
      <c r="AP351" s="41" t="str">
        <f t="shared" si="1084"/>
        <v/>
      </c>
      <c r="AQ351" s="41" t="str">
        <f t="shared" si="1084"/>
        <v/>
      </c>
      <c r="AR351" s="112" t="str">
        <f t="shared" si="1084"/>
        <v/>
      </c>
      <c r="AS351" s="123" t="str">
        <f t="shared" si="1126"/>
        <v/>
      </c>
      <c r="AT351" s="41" t="str">
        <f t="shared" si="1085"/>
        <v/>
      </c>
      <c r="AU351" s="41" t="str">
        <f t="shared" si="1085"/>
        <v/>
      </c>
      <c r="AV351" s="41" t="str">
        <f t="shared" si="1085"/>
        <v/>
      </c>
      <c r="AW351" s="41" t="str">
        <f t="shared" si="1085"/>
        <v/>
      </c>
      <c r="AX351" s="41" t="str">
        <f t="shared" si="1085"/>
        <v/>
      </c>
      <c r="AY351" s="41" t="str">
        <f t="shared" si="1085"/>
        <v/>
      </c>
      <c r="AZ351" s="41" t="str">
        <f t="shared" si="1085"/>
        <v/>
      </c>
      <c r="BA351" s="53"/>
      <c r="BB351" s="147" cm="1">
        <f t="array" ref="BB351:BC351">IFERROR(_xlfn._xlws.SORT(_xlfn.UNIQUE(_xlfn._xlws.FILTER($AC351:$AZ351,ISNUMBER($AC351:$AZ351)),TRUE),,,TRUE),"")</f>
        <v>46.18100180284501</v>
      </c>
      <c r="BC351" s="51">
        <v>450.63173651682354</v>
      </c>
      <c r="BD351" s="51"/>
      <c r="BE351" s="51"/>
      <c r="BF351" s="51"/>
      <c r="BG351" s="51"/>
      <c r="BH351" s="51"/>
      <c r="BI351" s="51"/>
      <c r="BJ351" s="51">
        <f t="shared" si="1127"/>
        <v>719.48293684987016</v>
      </c>
      <c r="BK351" s="51">
        <f t="shared" si="1086"/>
        <v>719.48293684987016</v>
      </c>
      <c r="BL351" s="51" t="str">
        <f t="shared" si="1086"/>
        <v/>
      </c>
      <c r="BM351" s="51" t="str">
        <f t="shared" si="1086"/>
        <v/>
      </c>
      <c r="BN351" s="51" t="str">
        <f t="shared" si="1086"/>
        <v/>
      </c>
      <c r="BO351" s="51" t="str">
        <f t="shared" si="1086"/>
        <v/>
      </c>
      <c r="BP351" s="51" t="str">
        <f t="shared" si="1086"/>
        <v/>
      </c>
      <c r="BQ351" s="148" t="str">
        <f t="shared" si="1086"/>
        <v/>
      </c>
      <c r="BR351" s="170">
        <f t="shared" si="1100"/>
        <v>2</v>
      </c>
      <c r="BS351" s="172">
        <f t="shared" si="1101"/>
        <v>404.45073471397853</v>
      </c>
      <c r="BT351" s="172">
        <f t="shared" si="1087"/>
        <v>0</v>
      </c>
      <c r="BU351" s="172">
        <f t="shared" si="1087"/>
        <v>0</v>
      </c>
      <c r="BV351" s="172">
        <f t="shared" si="1087"/>
        <v>0</v>
      </c>
      <c r="BW351" s="172">
        <f t="shared" si="1087"/>
        <v>0</v>
      </c>
      <c r="BX351" s="172">
        <f t="shared" si="1087"/>
        <v>0</v>
      </c>
      <c r="BY351" s="173">
        <f t="shared" si="1087"/>
        <v>0</v>
      </c>
      <c r="BZ351" s="123" cm="1">
        <f t="array" ref="BZ351">IF(ISEVEN(BR351),SUM(BS351:BY351),SUM(ABS(BS351:BY351)))</f>
        <v>404.45073471397853</v>
      </c>
      <c r="CA351" s="112">
        <f t="shared" si="1102"/>
        <v>4674.9717120299674</v>
      </c>
      <c r="CB351" s="126">
        <f t="shared" si="1103"/>
        <v>248.40636915983427</v>
      </c>
      <c r="CC351" s="41">
        <f t="shared" si="1088"/>
        <v>0</v>
      </c>
      <c r="CD351" s="41">
        <f t="shared" si="1088"/>
        <v>0</v>
      </c>
      <c r="CE351" s="41">
        <f t="shared" si="1088"/>
        <v>0</v>
      </c>
      <c r="CF351" s="41">
        <f t="shared" si="1088"/>
        <v>0</v>
      </c>
      <c r="CG351" s="41">
        <f t="shared" si="1088"/>
        <v>0</v>
      </c>
      <c r="CH351" s="112">
        <f t="shared" si="1088"/>
        <v>0</v>
      </c>
      <c r="CI351" s="196">
        <f t="shared" si="1104"/>
        <v>248.40636915983427</v>
      </c>
      <c r="CJ351" s="2">
        <f t="shared" si="1105"/>
        <v>719.48293684987016</v>
      </c>
      <c r="CK351" s="200">
        <f t="shared" ref="CK351" si="1160">(CI351-xc)*COS(RADIANS(p)) + (CJ351-yc)*SIN(RADIANS(p))</f>
        <v>574.86769457920684</v>
      </c>
      <c r="CL351" s="201">
        <f t="shared" ref="CL351:CL382" si="1161">-(CI351-xc)*SIN(RADIANS(p)) +(CJ351-yc)*COS(RADIANS(p))</f>
        <v>498.88731632150552</v>
      </c>
      <c r="CN351" s="126">
        <f t="shared" ref="CN351:CN382" si="1162">+C351-yc</f>
        <v>719.48293684987016</v>
      </c>
      <c r="CO351" s="50">
        <f t="shared" si="1109"/>
        <v>5.6952170627628633E-3</v>
      </c>
      <c r="CP351" s="40">
        <f t="shared" si="1110"/>
        <v>25.5</v>
      </c>
      <c r="CQ351" s="41">
        <f t="shared" si="1111"/>
        <v>119211.77865676417</v>
      </c>
      <c r="CR351" s="41">
        <f t="shared" ref="CR351:CR399" si="1163">+CQ351*COS(RADIANS(p))</f>
        <v>103240.42874708533</v>
      </c>
      <c r="CS351" s="41">
        <f t="shared" ref="CS351:CS399" si="1164">+CQ351*SIN(RADIANS(p))</f>
        <v>59605.88932838208</v>
      </c>
      <c r="CT351" s="41">
        <f t="shared" si="1114"/>
        <v>51505340.433515012</v>
      </c>
      <c r="CU351" s="112">
        <f t="shared" si="1115"/>
        <v>34265500.181550354</v>
      </c>
      <c r="CW351" s="21">
        <v>7</v>
      </c>
      <c r="CX351" s="41">
        <v>32</v>
      </c>
      <c r="CY351" s="41">
        <v>-558.99346400575246</v>
      </c>
      <c r="CZ351" s="51">
        <f t="shared" ref="CZ351" si="1165">CY351-yc</f>
        <v>-558.99346400575246</v>
      </c>
      <c r="DA351" s="50">
        <f t="shared" si="1117"/>
        <v>-1.6047902096783286E-3</v>
      </c>
      <c r="DB351" s="40">
        <f t="shared" si="1093"/>
        <v>-320.95804193566573</v>
      </c>
      <c r="DC351" s="40">
        <f t="shared" si="1094"/>
        <v>0</v>
      </c>
      <c r="DD351" s="51">
        <f t="shared" si="1095"/>
        <v>-320.95804193566573</v>
      </c>
      <c r="DE351" s="39">
        <f t="shared" si="1118"/>
        <v>-258129.77322384698</v>
      </c>
      <c r="DF351" s="41">
        <v>-200</v>
      </c>
      <c r="DG351" s="51">
        <v>-530</v>
      </c>
      <c r="DH351" s="41">
        <f t="shared" ref="DH351:DH368" si="1166">+DE351*COS(RADIANS(p))</f>
        <v>-223546.94108496766</v>
      </c>
      <c r="DI351" s="41">
        <f t="shared" ref="DI351:DI368" si="1167">+DE351*SIN(RADIANS(p))</f>
        <v>-129064.88661192347</v>
      </c>
      <c r="DJ351" s="41">
        <f t="shared" si="1098"/>
        <v>118479878.77503286</v>
      </c>
      <c r="DK351" s="112">
        <f t="shared" si="1099"/>
        <v>25812977.322384696</v>
      </c>
    </row>
    <row r="352" spans="2:116" x14ac:dyDescent="0.25">
      <c r="B352" s="129">
        <v>8</v>
      </c>
      <c r="C352" s="114">
        <f>+$D$77-(B352-0.5)*$G$337</f>
        <v>707.92412063128654</v>
      </c>
      <c r="D352" s="41">
        <f t="shared" si="1121"/>
        <v>26.160544836907011</v>
      </c>
      <c r="E352" s="41">
        <f t="shared" si="1080"/>
        <v>499.8496426047281</v>
      </c>
      <c r="F352" s="41">
        <f t="shared" si="1080"/>
        <v>457.30522217213621</v>
      </c>
      <c r="G352" s="41">
        <f t="shared" si="1080"/>
        <v>1031.5461251298748</v>
      </c>
      <c r="H352" s="41">
        <f t="shared" si="1080"/>
        <v>2426.1605448369073</v>
      </c>
      <c r="I352" s="41">
        <f t="shared" si="1080"/>
        <v>-5783.8672148036812</v>
      </c>
      <c r="J352" s="41">
        <f t="shared" si="1080"/>
        <v>-1274.7455853967408</v>
      </c>
      <c r="K352" s="121">
        <f t="shared" si="1080"/>
        <v>-652.17073227854314</v>
      </c>
      <c r="L352" s="126">
        <f t="shared" si="1122"/>
        <v>426.16054483690749</v>
      </c>
      <c r="M352" s="41">
        <f t="shared" si="1081"/>
        <v>-2232.2011649641463</v>
      </c>
      <c r="N352" s="41">
        <f t="shared" si="1081"/>
        <v>-581.92526236919014</v>
      </c>
      <c r="O352" s="41">
        <f t="shared" si="1081"/>
        <v>299.49531756099748</v>
      </c>
      <c r="P352" s="41">
        <f t="shared" si="1081"/>
        <v>2026.1605448369071</v>
      </c>
      <c r="Q352" s="41">
        <f t="shared" si="1081"/>
        <v>-4964.2519725330212</v>
      </c>
      <c r="R352" s="41">
        <f t="shared" si="1081"/>
        <v>-1043.8054777208908</v>
      </c>
      <c r="S352" s="112">
        <f t="shared" si="1081"/>
        <v>-432.5554900078796</v>
      </c>
      <c r="T352" s="123">
        <f t="shared" si="1123"/>
        <v>426.16054483690709</v>
      </c>
      <c r="U352" s="41">
        <f t="shared" si="1082"/>
        <v>-319.76559966593419</v>
      </c>
      <c r="V352" s="41">
        <f t="shared" si="1082"/>
        <v>226.36511449628605</v>
      </c>
      <c r="W352" s="41">
        <f t="shared" si="1082"/>
        <v>811.93088285921192</v>
      </c>
      <c r="X352" s="41">
        <f t="shared" si="1082"/>
        <v>2026.160544836908</v>
      </c>
      <c r="Y352" s="41">
        <f t="shared" si="1082"/>
        <v>-3051.8164072348077</v>
      </c>
      <c r="Z352" s="41">
        <f t="shared" si="1082"/>
        <v>-235.51510085541463</v>
      </c>
      <c r="AA352" s="41">
        <f t="shared" si="1082"/>
        <v>79.880075290334361</v>
      </c>
      <c r="AB352" s="53"/>
      <c r="AC352" s="126">
        <f t="shared" si="1124"/>
        <v>26.160544836907011</v>
      </c>
      <c r="AD352" s="41" t="str">
        <f t="shared" si="1083"/>
        <v/>
      </c>
      <c r="AE352" s="41">
        <f t="shared" si="1083"/>
        <v>457.30522217213621</v>
      </c>
      <c r="AF352" s="41" t="str">
        <f t="shared" si="1083"/>
        <v/>
      </c>
      <c r="AG352" s="41" t="str">
        <f t="shared" si="1083"/>
        <v/>
      </c>
      <c r="AH352" s="41" t="str">
        <f t="shared" si="1083"/>
        <v/>
      </c>
      <c r="AI352" s="41" t="str">
        <f t="shared" si="1083"/>
        <v/>
      </c>
      <c r="AJ352" s="112" t="str">
        <f t="shared" si="1083"/>
        <v/>
      </c>
      <c r="AK352" s="126" t="str">
        <f t="shared" si="1125"/>
        <v/>
      </c>
      <c r="AL352" s="41" t="str">
        <f t="shared" si="1084"/>
        <v/>
      </c>
      <c r="AM352" s="41" t="str">
        <f t="shared" si="1084"/>
        <v/>
      </c>
      <c r="AN352" s="41" t="str">
        <f t="shared" si="1084"/>
        <v/>
      </c>
      <c r="AO352" s="41" t="str">
        <f t="shared" si="1084"/>
        <v/>
      </c>
      <c r="AP352" s="41" t="str">
        <f t="shared" si="1084"/>
        <v/>
      </c>
      <c r="AQ352" s="41" t="str">
        <f t="shared" si="1084"/>
        <v/>
      </c>
      <c r="AR352" s="112" t="str">
        <f t="shared" si="1084"/>
        <v/>
      </c>
      <c r="AS352" s="123" t="str">
        <f t="shared" si="1126"/>
        <v/>
      </c>
      <c r="AT352" s="41" t="str">
        <f t="shared" si="1085"/>
        <v/>
      </c>
      <c r="AU352" s="41" t="str">
        <f t="shared" si="1085"/>
        <v/>
      </c>
      <c r="AV352" s="41" t="str">
        <f t="shared" si="1085"/>
        <v/>
      </c>
      <c r="AW352" s="41" t="str">
        <f t="shared" si="1085"/>
        <v/>
      </c>
      <c r="AX352" s="41" t="str">
        <f t="shared" si="1085"/>
        <v/>
      </c>
      <c r="AY352" s="41" t="str">
        <f t="shared" si="1085"/>
        <v/>
      </c>
      <c r="AZ352" s="41" t="str">
        <f t="shared" si="1085"/>
        <v/>
      </c>
      <c r="BA352" s="53"/>
      <c r="BB352" s="147" cm="1">
        <f t="array" ref="BB352:BC352">IFERROR(_xlfn._xlws.SORT(_xlfn.UNIQUE(_xlfn._xlws.FILTER($AC352:$AZ352,ISNUMBER($AC352:$AZ352)),TRUE),,,TRUE),"")</f>
        <v>26.160544836907011</v>
      </c>
      <c r="BC352" s="51">
        <v>457.30522217213621</v>
      </c>
      <c r="BD352" s="51"/>
      <c r="BE352" s="51"/>
      <c r="BF352" s="51"/>
      <c r="BG352" s="51"/>
      <c r="BH352" s="51"/>
      <c r="BI352" s="51"/>
      <c r="BJ352" s="51">
        <f t="shared" si="1127"/>
        <v>707.92412063128654</v>
      </c>
      <c r="BK352" s="51">
        <f t="shared" si="1086"/>
        <v>707.92412063128654</v>
      </c>
      <c r="BL352" s="51" t="str">
        <f t="shared" si="1086"/>
        <v/>
      </c>
      <c r="BM352" s="51" t="str">
        <f t="shared" si="1086"/>
        <v/>
      </c>
      <c r="BN352" s="51" t="str">
        <f t="shared" si="1086"/>
        <v/>
      </c>
      <c r="BO352" s="51" t="str">
        <f t="shared" si="1086"/>
        <v/>
      </c>
      <c r="BP352" s="51" t="str">
        <f t="shared" si="1086"/>
        <v/>
      </c>
      <c r="BQ352" s="148" t="str">
        <f t="shared" si="1086"/>
        <v/>
      </c>
      <c r="BR352" s="170">
        <f t="shared" si="1100"/>
        <v>2</v>
      </c>
      <c r="BS352" s="172">
        <f t="shared" si="1101"/>
        <v>431.14467733522918</v>
      </c>
      <c r="BT352" s="172">
        <f t="shared" si="1087"/>
        <v>0</v>
      </c>
      <c r="BU352" s="172">
        <f t="shared" si="1087"/>
        <v>0</v>
      </c>
      <c r="BV352" s="172">
        <f t="shared" si="1087"/>
        <v>0</v>
      </c>
      <c r="BW352" s="172">
        <f t="shared" si="1087"/>
        <v>0</v>
      </c>
      <c r="BX352" s="172">
        <f t="shared" si="1087"/>
        <v>0</v>
      </c>
      <c r="BY352" s="173">
        <f t="shared" si="1087"/>
        <v>0</v>
      </c>
      <c r="BZ352" s="123" cm="1">
        <f t="array" ref="BZ352">IF(ISEVEN(BR352),SUM(BS352:BY352),SUM(ABS(BS352:BY352)))</f>
        <v>431.14467733522918</v>
      </c>
      <c r="CA352" s="112">
        <f t="shared" si="1102"/>
        <v>4983.5220889384173</v>
      </c>
      <c r="CB352" s="126">
        <f t="shared" si="1103"/>
        <v>241.7328835045216</v>
      </c>
      <c r="CC352" s="41">
        <f t="shared" si="1088"/>
        <v>0</v>
      </c>
      <c r="CD352" s="41">
        <f t="shared" si="1088"/>
        <v>0</v>
      </c>
      <c r="CE352" s="41">
        <f t="shared" si="1088"/>
        <v>0</v>
      </c>
      <c r="CF352" s="41">
        <f t="shared" si="1088"/>
        <v>0</v>
      </c>
      <c r="CG352" s="41">
        <f t="shared" si="1088"/>
        <v>0</v>
      </c>
      <c r="CH352" s="112">
        <f t="shared" si="1088"/>
        <v>0</v>
      </c>
      <c r="CI352" s="196">
        <f t="shared" si="1104"/>
        <v>241.7328835045216</v>
      </c>
      <c r="CJ352" s="2">
        <f t="shared" si="1105"/>
        <v>707.92412063128654</v>
      </c>
      <c r="CK352" s="200">
        <f t="shared" ref="CK352" si="1168">(CI352-xc)*COS(RADIANS(p)) + (CJ352-yc)*SIN(RADIANS(p))</f>
        <v>563.30887836062323</v>
      </c>
      <c r="CL352" s="201">
        <f t="shared" ref="CL352:CL383" si="1169">-(CI352-xc)*SIN(RADIANS(p)) +(CJ352-yc)*COS(RADIANS(p))</f>
        <v>492.21383066619285</v>
      </c>
      <c r="CN352" s="126">
        <f t="shared" ref="CN352:CN383" si="1170">+C352-yc</f>
        <v>707.92412063128654</v>
      </c>
      <c r="CO352" s="50">
        <f t="shared" si="1109"/>
        <v>5.6292170627628632E-3</v>
      </c>
      <c r="CP352" s="40">
        <f t="shared" si="1110"/>
        <v>25.5</v>
      </c>
      <c r="CQ352" s="41">
        <f t="shared" si="1111"/>
        <v>127079.81326792964</v>
      </c>
      <c r="CR352" s="41">
        <f t="shared" ref="CR352:CR400" si="1171">+CQ352*COS(RADIANS(p))</f>
        <v>110054.34659820984</v>
      </c>
      <c r="CS352" s="41">
        <f t="shared" ref="CS352:CS400" si="1172">+CQ352*SIN(RADIANS(p))</f>
        <v>63539.906633964812</v>
      </c>
      <c r="CT352" s="41">
        <f t="shared" si="1114"/>
        <v>54170271.520569757</v>
      </c>
      <c r="CU352" s="112">
        <f t="shared" si="1115"/>
        <v>35792593.537117444</v>
      </c>
      <c r="CW352" s="21">
        <v>8</v>
      </c>
      <c r="CX352" s="41">
        <v>32</v>
      </c>
      <c r="CY352" s="41">
        <v>-458.99346400575251</v>
      </c>
      <c r="CZ352" s="51">
        <f t="shared" ref="CZ352" si="1173">CY352-yc</f>
        <v>-458.99346400575251</v>
      </c>
      <c r="DA352" s="50">
        <f t="shared" si="1117"/>
        <v>-1.0337974821195213E-3</v>
      </c>
      <c r="DB352" s="40">
        <f t="shared" si="1093"/>
        <v>-206.75949642390427</v>
      </c>
      <c r="DC352" s="40">
        <f t="shared" si="1094"/>
        <v>0</v>
      </c>
      <c r="DD352" s="51">
        <f t="shared" si="1095"/>
        <v>-206.75949642390427</v>
      </c>
      <c r="DE352" s="39">
        <f t="shared" si="1118"/>
        <v>-166285.85344646726</v>
      </c>
      <c r="DF352" s="41">
        <v>0</v>
      </c>
      <c r="DG352" s="51">
        <v>-530</v>
      </c>
      <c r="DH352" s="41">
        <f t="shared" ref="DH352:DH369" si="1174">+DE352*COS(RADIANS(p))</f>
        <v>-144007.77337461681</v>
      </c>
      <c r="DI352" s="41">
        <f t="shared" ref="DI352:DI369" si="1175">+DE352*SIN(RADIANS(p))</f>
        <v>-83142.926723233613</v>
      </c>
      <c r="DJ352" s="41">
        <f t="shared" si="1098"/>
        <v>76324119.888546914</v>
      </c>
      <c r="DK352" s="112">
        <f t="shared" si="1099"/>
        <v>0</v>
      </c>
    </row>
    <row r="353" spans="2:115" x14ac:dyDescent="0.25">
      <c r="B353" s="129">
        <v>9</v>
      </c>
      <c r="C353" s="114">
        <f>+$D$77-(B353-0.5)*$G$337</f>
        <v>696.36530441270304</v>
      </c>
      <c r="D353" s="41">
        <f t="shared" si="1121"/>
        <v>6.140087870969225</v>
      </c>
      <c r="E353" s="41">
        <f t="shared" si="1080"/>
        <v>542.98773200783285</v>
      </c>
      <c r="F353" s="41">
        <f t="shared" si="1080"/>
        <v>463.97870782744883</v>
      </c>
      <c r="G353" s="41">
        <f t="shared" si="1080"/>
        <v>1028.4489496586457</v>
      </c>
      <c r="H353" s="41">
        <f t="shared" si="1080"/>
        <v>2406.1400878709696</v>
      </c>
      <c r="I353" s="41">
        <f t="shared" si="1080"/>
        <v>-5740.7291254005768</v>
      </c>
      <c r="J353" s="41">
        <f t="shared" si="1080"/>
        <v>-1268.0720997414282</v>
      </c>
      <c r="K353" s="121">
        <f t="shared" si="1080"/>
        <v>-655.26790774977235</v>
      </c>
      <c r="L353" s="126">
        <f t="shared" si="1122"/>
        <v>406.14008787096969</v>
      </c>
      <c r="M353" s="41">
        <f t="shared" si="1081"/>
        <v>-2189.0630755610409</v>
      </c>
      <c r="N353" s="41">
        <f t="shared" si="1081"/>
        <v>-575.25177671387758</v>
      </c>
      <c r="O353" s="41">
        <f t="shared" si="1081"/>
        <v>296.39814208976827</v>
      </c>
      <c r="P353" s="41">
        <f t="shared" si="1081"/>
        <v>2006.1400878709694</v>
      </c>
      <c r="Q353" s="41">
        <f t="shared" si="1081"/>
        <v>-4921.1138831299158</v>
      </c>
      <c r="R353" s="41">
        <f t="shared" si="1081"/>
        <v>-1037.1319920655783</v>
      </c>
      <c r="S353" s="112">
        <f t="shared" si="1081"/>
        <v>-435.65266547910886</v>
      </c>
      <c r="T353" s="123">
        <f t="shared" si="1123"/>
        <v>406.1400878709693</v>
      </c>
      <c r="U353" s="41">
        <f t="shared" si="1082"/>
        <v>-276.62751026282945</v>
      </c>
      <c r="V353" s="41">
        <f t="shared" si="1082"/>
        <v>233.03860015159864</v>
      </c>
      <c r="W353" s="41">
        <f t="shared" si="1082"/>
        <v>808.83370738798271</v>
      </c>
      <c r="X353" s="41">
        <f t="shared" si="1082"/>
        <v>2006.1400878709701</v>
      </c>
      <c r="Y353" s="41">
        <f t="shared" si="1082"/>
        <v>-3008.6783178317032</v>
      </c>
      <c r="Z353" s="41">
        <f t="shared" si="1082"/>
        <v>-228.84161520010204</v>
      </c>
      <c r="AA353" s="41">
        <f t="shared" si="1082"/>
        <v>76.78289981910514</v>
      </c>
      <c r="AB353" s="53"/>
      <c r="AC353" s="126">
        <f t="shared" si="1124"/>
        <v>6.140087870969225</v>
      </c>
      <c r="AD353" s="41" t="str">
        <f t="shared" si="1083"/>
        <v/>
      </c>
      <c r="AE353" s="41">
        <f t="shared" si="1083"/>
        <v>463.97870782744883</v>
      </c>
      <c r="AF353" s="41" t="str">
        <f t="shared" si="1083"/>
        <v/>
      </c>
      <c r="AG353" s="41" t="str">
        <f t="shared" si="1083"/>
        <v/>
      </c>
      <c r="AH353" s="41" t="str">
        <f t="shared" si="1083"/>
        <v/>
      </c>
      <c r="AI353" s="41" t="str">
        <f t="shared" si="1083"/>
        <v/>
      </c>
      <c r="AJ353" s="112" t="str">
        <f t="shared" si="1083"/>
        <v/>
      </c>
      <c r="AK353" s="126" t="str">
        <f t="shared" si="1125"/>
        <v/>
      </c>
      <c r="AL353" s="41" t="str">
        <f t="shared" si="1084"/>
        <v/>
      </c>
      <c r="AM353" s="41" t="str">
        <f t="shared" si="1084"/>
        <v/>
      </c>
      <c r="AN353" s="41" t="str">
        <f t="shared" si="1084"/>
        <v/>
      </c>
      <c r="AO353" s="41" t="str">
        <f t="shared" si="1084"/>
        <v/>
      </c>
      <c r="AP353" s="41" t="str">
        <f t="shared" si="1084"/>
        <v/>
      </c>
      <c r="AQ353" s="41" t="str">
        <f t="shared" si="1084"/>
        <v/>
      </c>
      <c r="AR353" s="112" t="str">
        <f t="shared" si="1084"/>
        <v/>
      </c>
      <c r="AS353" s="123" t="str">
        <f t="shared" si="1126"/>
        <v/>
      </c>
      <c r="AT353" s="41" t="str">
        <f t="shared" si="1085"/>
        <v/>
      </c>
      <c r="AU353" s="41" t="str">
        <f t="shared" si="1085"/>
        <v/>
      </c>
      <c r="AV353" s="41" t="str">
        <f t="shared" si="1085"/>
        <v/>
      </c>
      <c r="AW353" s="41" t="str">
        <f t="shared" si="1085"/>
        <v/>
      </c>
      <c r="AX353" s="41" t="str">
        <f t="shared" si="1085"/>
        <v/>
      </c>
      <c r="AY353" s="41" t="str">
        <f t="shared" si="1085"/>
        <v/>
      </c>
      <c r="AZ353" s="41" t="str">
        <f t="shared" si="1085"/>
        <v/>
      </c>
      <c r="BA353" s="53"/>
      <c r="BB353" s="147" cm="1">
        <f t="array" ref="BB353:BC353">IFERROR(_xlfn._xlws.SORT(_xlfn.UNIQUE(_xlfn._xlws.FILTER($AC353:$AZ353,ISNUMBER($AC353:$AZ353)),TRUE),,,TRUE),"")</f>
        <v>6.140087870969225</v>
      </c>
      <c r="BC353" s="51">
        <v>463.97870782744883</v>
      </c>
      <c r="BD353" s="51"/>
      <c r="BE353" s="51"/>
      <c r="BF353" s="51"/>
      <c r="BG353" s="51"/>
      <c r="BH353" s="51"/>
      <c r="BI353" s="51"/>
      <c r="BJ353" s="51">
        <f t="shared" si="1127"/>
        <v>696.36530441270304</v>
      </c>
      <c r="BK353" s="51">
        <f t="shared" si="1086"/>
        <v>696.36530441270304</v>
      </c>
      <c r="BL353" s="51" t="str">
        <f t="shared" si="1086"/>
        <v/>
      </c>
      <c r="BM353" s="51" t="str">
        <f t="shared" si="1086"/>
        <v/>
      </c>
      <c r="BN353" s="51" t="str">
        <f t="shared" si="1086"/>
        <v/>
      </c>
      <c r="BO353" s="51" t="str">
        <f t="shared" si="1086"/>
        <v/>
      </c>
      <c r="BP353" s="51" t="str">
        <f t="shared" si="1086"/>
        <v/>
      </c>
      <c r="BQ353" s="148" t="str">
        <f t="shared" si="1086"/>
        <v/>
      </c>
      <c r="BR353" s="170">
        <f t="shared" si="1100"/>
        <v>2</v>
      </c>
      <c r="BS353" s="172">
        <f t="shared" si="1101"/>
        <v>457.83861995647959</v>
      </c>
      <c r="BT353" s="172">
        <f t="shared" si="1087"/>
        <v>0</v>
      </c>
      <c r="BU353" s="172">
        <f t="shared" si="1087"/>
        <v>0</v>
      </c>
      <c r="BV353" s="172">
        <f t="shared" si="1087"/>
        <v>0</v>
      </c>
      <c r="BW353" s="172">
        <f t="shared" si="1087"/>
        <v>0</v>
      </c>
      <c r="BX353" s="172">
        <f t="shared" si="1087"/>
        <v>0</v>
      </c>
      <c r="BY353" s="173">
        <f t="shared" si="1087"/>
        <v>0</v>
      </c>
      <c r="BZ353" s="123" cm="1">
        <f t="array" ref="BZ353">IF(ISEVEN(BR353),SUM(BS353:BY353),SUM(ABS(BS353:BY353)))</f>
        <v>457.83861995647959</v>
      </c>
      <c r="CA353" s="112">
        <f t="shared" si="1102"/>
        <v>5292.0724658468653</v>
      </c>
      <c r="CB353" s="126">
        <f t="shared" si="1103"/>
        <v>235.05939784920901</v>
      </c>
      <c r="CC353" s="41">
        <f t="shared" si="1088"/>
        <v>0</v>
      </c>
      <c r="CD353" s="41">
        <f t="shared" si="1088"/>
        <v>0</v>
      </c>
      <c r="CE353" s="41">
        <f t="shared" si="1088"/>
        <v>0</v>
      </c>
      <c r="CF353" s="41">
        <f t="shared" si="1088"/>
        <v>0</v>
      </c>
      <c r="CG353" s="41">
        <f t="shared" si="1088"/>
        <v>0</v>
      </c>
      <c r="CH353" s="112">
        <f t="shared" si="1088"/>
        <v>0</v>
      </c>
      <c r="CI353" s="196">
        <f t="shared" si="1104"/>
        <v>235.05939784920901</v>
      </c>
      <c r="CJ353" s="2">
        <f t="shared" si="1105"/>
        <v>696.36530441270304</v>
      </c>
      <c r="CK353" s="200">
        <f t="shared" ref="CK353" si="1176">(CI353-xc)*COS(RADIANS(p)) + (CJ353-yc)*SIN(RADIANS(p))</f>
        <v>551.75006214203972</v>
      </c>
      <c r="CL353" s="201">
        <f t="shared" ref="CL353:CL384" si="1177">-(CI353-xc)*SIN(RADIANS(p)) +(CJ353-yc)*COS(RADIANS(p))</f>
        <v>485.54034501088023</v>
      </c>
      <c r="CN353" s="126">
        <f t="shared" ref="CN353:CN384" si="1178">+C353-yc</f>
        <v>696.36530441270304</v>
      </c>
      <c r="CO353" s="50">
        <f t="shared" si="1109"/>
        <v>5.5632170627628631E-3</v>
      </c>
      <c r="CP353" s="40">
        <f t="shared" si="1110"/>
        <v>25.5</v>
      </c>
      <c r="CQ353" s="41">
        <f t="shared" si="1111"/>
        <v>134947.84787909506</v>
      </c>
      <c r="CR353" s="41">
        <f t="shared" ref="CR353:CR401" si="1179">+CQ353*COS(RADIANS(p))</f>
        <v>116868.26444933431</v>
      </c>
      <c r="CS353" s="41">
        <f t="shared" ref="CS353:CS401" si="1180">+CQ353*SIN(RADIANS(p))</f>
        <v>67473.923939547516</v>
      </c>
      <c r="CT353" s="41">
        <f t="shared" si="1114"/>
        <v>56744257.441552572</v>
      </c>
      <c r="CU353" s="112">
        <f t="shared" si="1115"/>
        <v>37228741.726612605</v>
      </c>
      <c r="CW353" s="21">
        <v>9</v>
      </c>
      <c r="CX353" s="41">
        <v>32</v>
      </c>
      <c r="CY353" s="41">
        <v>-358.99346400575251</v>
      </c>
      <c r="CZ353" s="51">
        <f t="shared" ref="CZ353" si="1181">CY353-yc</f>
        <v>-358.99346400575251</v>
      </c>
      <c r="DA353" s="50">
        <f t="shared" si="1117"/>
        <v>-4.6280475456071408E-4</v>
      </c>
      <c r="DB353" s="40">
        <f t="shared" si="1093"/>
        <v>-92.560950912142815</v>
      </c>
      <c r="DC353" s="40">
        <f t="shared" si="1094"/>
        <v>0</v>
      </c>
      <c r="DD353" s="51">
        <f t="shared" si="1095"/>
        <v>-92.560950912142815</v>
      </c>
      <c r="DE353" s="39">
        <f t="shared" si="1118"/>
        <v>-74441.933669087579</v>
      </c>
      <c r="DF353" s="41">
        <v>200</v>
      </c>
      <c r="DG353" s="51">
        <v>-530</v>
      </c>
      <c r="DH353" s="41">
        <f t="shared" ref="DH353:DH370" si="1182">+DE353*COS(RADIANS(p))</f>
        <v>-64468.605664265975</v>
      </c>
      <c r="DI353" s="41">
        <f t="shared" ref="DI353:DI370" si="1183">+DE353*SIN(RADIANS(p))</f>
        <v>-37220.966834543782</v>
      </c>
      <c r="DJ353" s="41">
        <f t="shared" si="1098"/>
        <v>34168361.002060965</v>
      </c>
      <c r="DK353" s="112">
        <f t="shared" si="1099"/>
        <v>-7444193.3669087561</v>
      </c>
    </row>
    <row r="354" spans="2:115" x14ac:dyDescent="0.25">
      <c r="B354" s="129">
        <v>10</v>
      </c>
      <c r="C354" s="114">
        <f>+$D$77-(B354-0.5)*$G$337</f>
        <v>684.80648819411954</v>
      </c>
      <c r="D354" s="41">
        <f t="shared" si="1121"/>
        <v>-13.880369094968561</v>
      </c>
      <c r="E354" s="41">
        <f t="shared" si="1080"/>
        <v>586.12582141093765</v>
      </c>
      <c r="F354" s="41">
        <f t="shared" si="1080"/>
        <v>470.65219348276133</v>
      </c>
      <c r="G354" s="41">
        <f t="shared" si="1080"/>
        <v>1025.3517741874164</v>
      </c>
      <c r="H354" s="41">
        <f t="shared" si="1080"/>
        <v>2386.1196309050315</v>
      </c>
      <c r="I354" s="41">
        <f t="shared" si="1080"/>
        <v>-5697.5910359974714</v>
      </c>
      <c r="J354" s="41">
        <f t="shared" si="1080"/>
        <v>-1261.3986140861157</v>
      </c>
      <c r="K354" s="121">
        <f t="shared" si="1080"/>
        <v>-658.36508322100156</v>
      </c>
      <c r="L354" s="126">
        <f t="shared" si="1122"/>
        <v>386.1196309050319</v>
      </c>
      <c r="M354" s="41">
        <f t="shared" si="1081"/>
        <v>-2145.9249861579365</v>
      </c>
      <c r="N354" s="41">
        <f t="shared" si="1081"/>
        <v>-568.5782910585649</v>
      </c>
      <c r="O354" s="41">
        <f t="shared" si="1081"/>
        <v>293.30096661853906</v>
      </c>
      <c r="P354" s="41">
        <f t="shared" si="1081"/>
        <v>1986.1196309050315</v>
      </c>
      <c r="Q354" s="41">
        <f t="shared" si="1081"/>
        <v>-4877.9757937268114</v>
      </c>
      <c r="R354" s="41">
        <f t="shared" si="1081"/>
        <v>-1030.4585064102655</v>
      </c>
      <c r="S354" s="112">
        <f t="shared" si="1081"/>
        <v>-438.74984095033813</v>
      </c>
      <c r="T354" s="123">
        <f t="shared" si="1123"/>
        <v>386.1196309050315</v>
      </c>
      <c r="U354" s="41">
        <f t="shared" si="1082"/>
        <v>-233.4894208597247</v>
      </c>
      <c r="V354" s="41">
        <f t="shared" si="1082"/>
        <v>239.71208580691129</v>
      </c>
      <c r="W354" s="41">
        <f t="shared" si="1082"/>
        <v>805.73653191675339</v>
      </c>
      <c r="X354" s="41">
        <f t="shared" si="1082"/>
        <v>1986.1196309050324</v>
      </c>
      <c r="Y354" s="41">
        <f t="shared" si="1082"/>
        <v>-2965.5402284285983</v>
      </c>
      <c r="Z354" s="41">
        <f t="shared" si="1082"/>
        <v>-222.16812954478939</v>
      </c>
      <c r="AA354" s="41">
        <f t="shared" si="1082"/>
        <v>73.685724347875947</v>
      </c>
      <c r="AB354" s="53"/>
      <c r="AC354" s="126">
        <f t="shared" si="1124"/>
        <v>-13.880369094968561</v>
      </c>
      <c r="AD354" s="41" t="str">
        <f t="shared" si="1083"/>
        <v/>
      </c>
      <c r="AE354" s="41">
        <f t="shared" si="1083"/>
        <v>470.65219348276133</v>
      </c>
      <c r="AF354" s="41" t="str">
        <f t="shared" si="1083"/>
        <v/>
      </c>
      <c r="AG354" s="41" t="str">
        <f t="shared" si="1083"/>
        <v/>
      </c>
      <c r="AH354" s="41" t="str">
        <f t="shared" si="1083"/>
        <v/>
      </c>
      <c r="AI354" s="41" t="str">
        <f t="shared" si="1083"/>
        <v/>
      </c>
      <c r="AJ354" s="112" t="str">
        <f t="shared" si="1083"/>
        <v/>
      </c>
      <c r="AK354" s="126" t="str">
        <f t="shared" si="1125"/>
        <v/>
      </c>
      <c r="AL354" s="41" t="str">
        <f t="shared" si="1084"/>
        <v/>
      </c>
      <c r="AM354" s="41" t="str">
        <f t="shared" si="1084"/>
        <v/>
      </c>
      <c r="AN354" s="41" t="str">
        <f t="shared" si="1084"/>
        <v/>
      </c>
      <c r="AO354" s="41" t="str">
        <f t="shared" si="1084"/>
        <v/>
      </c>
      <c r="AP354" s="41" t="str">
        <f t="shared" si="1084"/>
        <v/>
      </c>
      <c r="AQ354" s="41" t="str">
        <f t="shared" si="1084"/>
        <v/>
      </c>
      <c r="AR354" s="112" t="str">
        <f t="shared" si="1084"/>
        <v/>
      </c>
      <c r="AS354" s="123" t="str">
        <f t="shared" si="1126"/>
        <v/>
      </c>
      <c r="AT354" s="41" t="str">
        <f t="shared" si="1085"/>
        <v/>
      </c>
      <c r="AU354" s="41" t="str">
        <f t="shared" si="1085"/>
        <v/>
      </c>
      <c r="AV354" s="41" t="str">
        <f t="shared" si="1085"/>
        <v/>
      </c>
      <c r="AW354" s="41" t="str">
        <f t="shared" si="1085"/>
        <v/>
      </c>
      <c r="AX354" s="41" t="str">
        <f t="shared" si="1085"/>
        <v/>
      </c>
      <c r="AY354" s="41" t="str">
        <f t="shared" si="1085"/>
        <v/>
      </c>
      <c r="AZ354" s="41" t="str">
        <f t="shared" si="1085"/>
        <v/>
      </c>
      <c r="BA354" s="53"/>
      <c r="BB354" s="147" cm="1">
        <f t="array" ref="BB354:BC354">IFERROR(_xlfn._xlws.SORT(_xlfn.UNIQUE(_xlfn._xlws.FILTER($AC354:$AZ354,ISNUMBER($AC354:$AZ354)),TRUE),,,TRUE),"")</f>
        <v>-13.880369094968561</v>
      </c>
      <c r="BC354" s="51">
        <v>470.65219348276133</v>
      </c>
      <c r="BD354" s="51"/>
      <c r="BE354" s="51"/>
      <c r="BF354" s="51"/>
      <c r="BG354" s="51"/>
      <c r="BH354" s="51"/>
      <c r="BI354" s="51"/>
      <c r="BJ354" s="51">
        <f t="shared" si="1127"/>
        <v>684.80648819411954</v>
      </c>
      <c r="BK354" s="51">
        <f t="shared" si="1086"/>
        <v>684.80648819411954</v>
      </c>
      <c r="BL354" s="51" t="str">
        <f t="shared" si="1086"/>
        <v/>
      </c>
      <c r="BM354" s="51" t="str">
        <f t="shared" si="1086"/>
        <v/>
      </c>
      <c r="BN354" s="51" t="str">
        <f t="shared" si="1086"/>
        <v/>
      </c>
      <c r="BO354" s="51" t="str">
        <f t="shared" si="1086"/>
        <v/>
      </c>
      <c r="BP354" s="51" t="str">
        <f t="shared" si="1086"/>
        <v/>
      </c>
      <c r="BQ354" s="148" t="str">
        <f t="shared" si="1086"/>
        <v/>
      </c>
      <c r="BR354" s="170">
        <f t="shared" si="1100"/>
        <v>2</v>
      </c>
      <c r="BS354" s="172">
        <f t="shared" si="1101"/>
        <v>484.53256257772989</v>
      </c>
      <c r="BT354" s="172">
        <f t="shared" si="1087"/>
        <v>0</v>
      </c>
      <c r="BU354" s="172">
        <f t="shared" si="1087"/>
        <v>0</v>
      </c>
      <c r="BV354" s="172">
        <f t="shared" si="1087"/>
        <v>0</v>
      </c>
      <c r="BW354" s="172">
        <f t="shared" si="1087"/>
        <v>0</v>
      </c>
      <c r="BX354" s="172">
        <f t="shared" si="1087"/>
        <v>0</v>
      </c>
      <c r="BY354" s="173">
        <f t="shared" si="1087"/>
        <v>0</v>
      </c>
      <c r="BZ354" s="123" cm="1">
        <f t="array" ref="BZ354">IF(ISEVEN(BR354),SUM(BS354:BY354),SUM(ABS(BS354:BY354)))</f>
        <v>484.53256257772989</v>
      </c>
      <c r="CA354" s="112">
        <f t="shared" si="1102"/>
        <v>5600.6228427553124</v>
      </c>
      <c r="CB354" s="126">
        <f t="shared" si="1103"/>
        <v>228.38591219389639</v>
      </c>
      <c r="CC354" s="41">
        <f t="shared" si="1088"/>
        <v>0</v>
      </c>
      <c r="CD354" s="41">
        <f t="shared" si="1088"/>
        <v>0</v>
      </c>
      <c r="CE354" s="41">
        <f t="shared" si="1088"/>
        <v>0</v>
      </c>
      <c r="CF354" s="41">
        <f t="shared" si="1088"/>
        <v>0</v>
      </c>
      <c r="CG354" s="41">
        <f t="shared" si="1088"/>
        <v>0</v>
      </c>
      <c r="CH354" s="112">
        <f t="shared" si="1088"/>
        <v>0</v>
      </c>
      <c r="CI354" s="196">
        <f t="shared" si="1104"/>
        <v>228.38591219389639</v>
      </c>
      <c r="CJ354" s="2">
        <f t="shared" si="1105"/>
        <v>684.80648819411954</v>
      </c>
      <c r="CK354" s="200">
        <f t="shared" ref="CK354" si="1184">(CI354-xc)*COS(RADIANS(p)) + (CJ354-yc)*SIN(RADIANS(p))</f>
        <v>540.19124592345622</v>
      </c>
      <c r="CL354" s="201">
        <f t="shared" ref="CL354:CL385" si="1185">-(CI354-xc)*SIN(RADIANS(p)) +(CJ354-yc)*COS(RADIANS(p))</f>
        <v>478.86685935556767</v>
      </c>
      <c r="CN354" s="126">
        <f t="shared" ref="CN354:CN385" si="1186">+C354-yc</f>
        <v>684.80648819411954</v>
      </c>
      <c r="CO354" s="50">
        <f t="shared" si="1109"/>
        <v>5.497217062762863E-3</v>
      </c>
      <c r="CP354" s="40">
        <f t="shared" si="1110"/>
        <v>25.5</v>
      </c>
      <c r="CQ354" s="41">
        <f t="shared" si="1111"/>
        <v>142815.88249026047</v>
      </c>
      <c r="CR354" s="41">
        <f t="shared" ref="CR354:CR402" si="1187">+CQ354*COS(RADIANS(p))</f>
        <v>123682.18230045878</v>
      </c>
      <c r="CS354" s="41">
        <f t="shared" ref="CS354:CS402" si="1188">+CQ354*SIN(RADIANS(p))</f>
        <v>71407.94124513022</v>
      </c>
      <c r="CT354" s="41">
        <f t="shared" si="1114"/>
        <v>59227298.196463473</v>
      </c>
      <c r="CU354" s="112">
        <f t="shared" si="1115"/>
        <v>38573944.750035852</v>
      </c>
      <c r="CW354" s="21">
        <v>10</v>
      </c>
      <c r="CX354" s="41">
        <v>32</v>
      </c>
      <c r="CY354" s="41">
        <v>-258.99346400575257</v>
      </c>
      <c r="CZ354" s="51">
        <f t="shared" ref="CZ354" si="1189">CY354-yc</f>
        <v>-258.99346400575257</v>
      </c>
      <c r="DA354" s="50">
        <f t="shared" si="1117"/>
        <v>1.0818797299809316E-4</v>
      </c>
      <c r="DB354" s="40">
        <f t="shared" si="1093"/>
        <v>21.637594599618634</v>
      </c>
      <c r="DC354" s="40">
        <f t="shared" si="1094"/>
        <v>2.6841762473797228</v>
      </c>
      <c r="DD354" s="51">
        <f t="shared" si="1095"/>
        <v>18.953418352238913</v>
      </c>
      <c r="DE354" s="39">
        <f t="shared" si="1118"/>
        <v>15243.243483086779</v>
      </c>
      <c r="DF354" s="41">
        <v>400</v>
      </c>
      <c r="DG354" s="51">
        <v>-530</v>
      </c>
      <c r="DH354" s="41">
        <f t="shared" ref="DH354:DH371" si="1190">+DE354*COS(RADIANS(p))</f>
        <v>13201.036092424742</v>
      </c>
      <c r="DI354" s="41">
        <f t="shared" ref="DI354:DI371" si="1191">+DE354*SIN(RADIANS(p))</f>
        <v>7621.6217415433885</v>
      </c>
      <c r="DJ354" s="41">
        <f t="shared" si="1098"/>
        <v>-6996549.1289851135</v>
      </c>
      <c r="DK354" s="112">
        <f t="shared" si="1099"/>
        <v>3048648.6966173556</v>
      </c>
    </row>
    <row r="355" spans="2:115" x14ac:dyDescent="0.25">
      <c r="B355" s="129">
        <v>11</v>
      </c>
      <c r="C355" s="114">
        <f>+$D$77-(B355-0.5)*$G$337</f>
        <v>673.24767197553592</v>
      </c>
      <c r="D355" s="41">
        <f t="shared" si="1121"/>
        <v>-33.90082606090656</v>
      </c>
      <c r="E355" s="41">
        <f t="shared" si="1080"/>
        <v>629.26391081404279</v>
      </c>
      <c r="F355" s="41">
        <f t="shared" si="1080"/>
        <v>477.32567913807407</v>
      </c>
      <c r="G355" s="41">
        <f t="shared" si="1080"/>
        <v>1022.2545987161873</v>
      </c>
      <c r="H355" s="41">
        <f t="shared" si="1080"/>
        <v>2366.0991739390938</v>
      </c>
      <c r="I355" s="41">
        <f t="shared" si="1080"/>
        <v>-5654.4529465943669</v>
      </c>
      <c r="J355" s="41">
        <f t="shared" si="1080"/>
        <v>-1254.7251284308029</v>
      </c>
      <c r="K355" s="121">
        <f t="shared" si="1080"/>
        <v>-661.46225869223088</v>
      </c>
      <c r="L355" s="126">
        <f t="shared" si="1122"/>
        <v>366.09917393909387</v>
      </c>
      <c r="M355" s="41">
        <f t="shared" si="1081"/>
        <v>-2102.7868967548316</v>
      </c>
      <c r="N355" s="41">
        <f t="shared" si="1081"/>
        <v>-561.90480540325223</v>
      </c>
      <c r="O355" s="41">
        <f t="shared" si="1081"/>
        <v>290.2037911473098</v>
      </c>
      <c r="P355" s="41">
        <f t="shared" si="1081"/>
        <v>1966.0991739390936</v>
      </c>
      <c r="Q355" s="41">
        <f t="shared" si="1081"/>
        <v>-4834.8377043237069</v>
      </c>
      <c r="R355" s="41">
        <f t="shared" si="1081"/>
        <v>-1023.7850207549529</v>
      </c>
      <c r="S355" s="112">
        <f t="shared" si="1081"/>
        <v>-441.84701642156728</v>
      </c>
      <c r="T355" s="123">
        <f t="shared" si="1123"/>
        <v>366.09917393909359</v>
      </c>
      <c r="U355" s="41">
        <f t="shared" si="1082"/>
        <v>-190.35133145661953</v>
      </c>
      <c r="V355" s="41">
        <f t="shared" si="1082"/>
        <v>246.38557146222391</v>
      </c>
      <c r="W355" s="41">
        <f t="shared" si="1082"/>
        <v>802.63935644552419</v>
      </c>
      <c r="X355" s="41">
        <f t="shared" si="1082"/>
        <v>1966.099173939094</v>
      </c>
      <c r="Y355" s="41">
        <f t="shared" si="1082"/>
        <v>-2922.4021390254929</v>
      </c>
      <c r="Z355" s="41">
        <f t="shared" si="1082"/>
        <v>-215.49464388947678</v>
      </c>
      <c r="AA355" s="41">
        <f t="shared" si="1082"/>
        <v>70.588548876646698</v>
      </c>
      <c r="AB355" s="53"/>
      <c r="AC355" s="126">
        <f t="shared" si="1124"/>
        <v>-33.90082606090656</v>
      </c>
      <c r="AD355" s="41" t="str">
        <f t="shared" si="1083"/>
        <v/>
      </c>
      <c r="AE355" s="41">
        <f t="shared" si="1083"/>
        <v>477.32567913807407</v>
      </c>
      <c r="AF355" s="41" t="str">
        <f t="shared" si="1083"/>
        <v/>
      </c>
      <c r="AG355" s="41" t="str">
        <f t="shared" si="1083"/>
        <v/>
      </c>
      <c r="AH355" s="41" t="str">
        <f t="shared" si="1083"/>
        <v/>
      </c>
      <c r="AI355" s="41" t="str">
        <f t="shared" si="1083"/>
        <v/>
      </c>
      <c r="AJ355" s="112" t="str">
        <f t="shared" si="1083"/>
        <v/>
      </c>
      <c r="AK355" s="126" t="str">
        <f t="shared" si="1125"/>
        <v/>
      </c>
      <c r="AL355" s="41" t="str">
        <f t="shared" si="1084"/>
        <v/>
      </c>
      <c r="AM355" s="41" t="str">
        <f t="shared" si="1084"/>
        <v/>
      </c>
      <c r="AN355" s="41" t="str">
        <f t="shared" si="1084"/>
        <v/>
      </c>
      <c r="AO355" s="41" t="str">
        <f t="shared" si="1084"/>
        <v/>
      </c>
      <c r="AP355" s="41" t="str">
        <f t="shared" si="1084"/>
        <v/>
      </c>
      <c r="AQ355" s="41" t="str">
        <f t="shared" si="1084"/>
        <v/>
      </c>
      <c r="AR355" s="112" t="str">
        <f t="shared" si="1084"/>
        <v/>
      </c>
      <c r="AS355" s="123" t="str">
        <f t="shared" si="1126"/>
        <v/>
      </c>
      <c r="AT355" s="41" t="str">
        <f t="shared" si="1085"/>
        <v/>
      </c>
      <c r="AU355" s="41" t="str">
        <f t="shared" si="1085"/>
        <v/>
      </c>
      <c r="AV355" s="41" t="str">
        <f t="shared" si="1085"/>
        <v/>
      </c>
      <c r="AW355" s="41" t="str">
        <f t="shared" si="1085"/>
        <v/>
      </c>
      <c r="AX355" s="41" t="str">
        <f t="shared" si="1085"/>
        <v/>
      </c>
      <c r="AY355" s="41" t="str">
        <f t="shared" si="1085"/>
        <v/>
      </c>
      <c r="AZ355" s="41" t="str">
        <f t="shared" si="1085"/>
        <v/>
      </c>
      <c r="BA355" s="53"/>
      <c r="BB355" s="147" cm="1">
        <f t="array" ref="BB355:BC355">IFERROR(_xlfn._xlws.SORT(_xlfn.UNIQUE(_xlfn._xlws.FILTER($AC355:$AZ355,ISNUMBER($AC355:$AZ355)),TRUE),,,TRUE),"")</f>
        <v>-33.90082606090656</v>
      </c>
      <c r="BC355" s="51">
        <v>477.32567913807407</v>
      </c>
      <c r="BD355" s="51"/>
      <c r="BE355" s="51"/>
      <c r="BF355" s="51"/>
      <c r="BG355" s="51"/>
      <c r="BH355" s="51"/>
      <c r="BI355" s="51"/>
      <c r="BJ355" s="51">
        <f t="shared" si="1127"/>
        <v>673.24767197553592</v>
      </c>
      <c r="BK355" s="51">
        <f t="shared" si="1086"/>
        <v>673.24767197553592</v>
      </c>
      <c r="BL355" s="51" t="str">
        <f t="shared" si="1086"/>
        <v/>
      </c>
      <c r="BM355" s="51" t="str">
        <f t="shared" si="1086"/>
        <v/>
      </c>
      <c r="BN355" s="51" t="str">
        <f t="shared" si="1086"/>
        <v/>
      </c>
      <c r="BO355" s="51" t="str">
        <f t="shared" si="1086"/>
        <v/>
      </c>
      <c r="BP355" s="51" t="str">
        <f t="shared" si="1086"/>
        <v/>
      </c>
      <c r="BQ355" s="148" t="str">
        <f t="shared" si="1086"/>
        <v/>
      </c>
      <c r="BR355" s="170">
        <f t="shared" si="1100"/>
        <v>2</v>
      </c>
      <c r="BS355" s="172">
        <f t="shared" si="1101"/>
        <v>511.22650519898065</v>
      </c>
      <c r="BT355" s="172">
        <f t="shared" si="1087"/>
        <v>0</v>
      </c>
      <c r="BU355" s="172">
        <f t="shared" si="1087"/>
        <v>0</v>
      </c>
      <c r="BV355" s="172">
        <f t="shared" si="1087"/>
        <v>0</v>
      </c>
      <c r="BW355" s="172">
        <f t="shared" si="1087"/>
        <v>0</v>
      </c>
      <c r="BX355" s="172">
        <f t="shared" si="1087"/>
        <v>0</v>
      </c>
      <c r="BY355" s="173">
        <f t="shared" si="1087"/>
        <v>0</v>
      </c>
      <c r="BZ355" s="123" cm="1">
        <f t="array" ref="BZ355">IF(ISEVEN(BR355),SUM(BS355:BY355),SUM(ABS(BS355:BY355)))</f>
        <v>511.22650519898065</v>
      </c>
      <c r="CA355" s="112">
        <f t="shared" si="1102"/>
        <v>5909.173219663764</v>
      </c>
      <c r="CB355" s="126">
        <f t="shared" si="1103"/>
        <v>221.71242653858377</v>
      </c>
      <c r="CC355" s="41">
        <f t="shared" si="1088"/>
        <v>0</v>
      </c>
      <c r="CD355" s="41">
        <f t="shared" si="1088"/>
        <v>0</v>
      </c>
      <c r="CE355" s="41">
        <f t="shared" si="1088"/>
        <v>0</v>
      </c>
      <c r="CF355" s="41">
        <f t="shared" si="1088"/>
        <v>0</v>
      </c>
      <c r="CG355" s="41">
        <f t="shared" si="1088"/>
        <v>0</v>
      </c>
      <c r="CH355" s="112">
        <f t="shared" si="1088"/>
        <v>0</v>
      </c>
      <c r="CI355" s="196">
        <f t="shared" si="1104"/>
        <v>221.71242653858377</v>
      </c>
      <c r="CJ355" s="2">
        <f t="shared" si="1105"/>
        <v>673.24767197553592</v>
      </c>
      <c r="CK355" s="200">
        <f t="shared" ref="CK355" si="1192">(CI355-xc)*COS(RADIANS(p)) + (CJ355-yc)*SIN(RADIANS(p))</f>
        <v>528.63242970487261</v>
      </c>
      <c r="CL355" s="201">
        <f t="shared" ref="CL355:CL386" si="1193">-(CI355-xc)*SIN(RADIANS(p)) +(CJ355-yc)*COS(RADIANS(p))</f>
        <v>472.19337370025494</v>
      </c>
      <c r="CN355" s="126">
        <f t="shared" ref="CN355:CN386" si="1194">+C355-yc</f>
        <v>673.24767197553592</v>
      </c>
      <c r="CO355" s="50">
        <f t="shared" si="1109"/>
        <v>5.431217062762863E-3</v>
      </c>
      <c r="CP355" s="40">
        <f t="shared" si="1110"/>
        <v>25.5</v>
      </c>
      <c r="CQ355" s="41">
        <f t="shared" si="1111"/>
        <v>150683.91710142599</v>
      </c>
      <c r="CR355" s="41">
        <f t="shared" ref="CR355:CR403" si="1195">+CQ355*COS(RADIANS(p))</f>
        <v>130496.10015158333</v>
      </c>
      <c r="CS355" s="41">
        <f t="shared" ref="CS355:CS403" si="1196">+CQ355*SIN(RADIANS(p))</f>
        <v>75341.958550712981</v>
      </c>
      <c r="CT355" s="41">
        <f t="shared" si="1114"/>
        <v>61619393.785302483</v>
      </c>
      <c r="CU355" s="112">
        <f t="shared" si="1115"/>
        <v>39828202.607387207</v>
      </c>
      <c r="CW355" s="21">
        <v>11</v>
      </c>
      <c r="CX355" s="41">
        <v>32</v>
      </c>
      <c r="CY355" s="41">
        <v>-80.192378864668342</v>
      </c>
      <c r="CZ355" s="51">
        <f t="shared" ref="CZ355" si="1197">CY355-yc</f>
        <v>-80.192378864668342</v>
      </c>
      <c r="DA355" s="50">
        <f t="shared" si="1117"/>
        <v>1.1291291659499155E-3</v>
      </c>
      <c r="DB355" s="40">
        <f t="shared" si="1093"/>
        <v>225.82583318998309</v>
      </c>
      <c r="DC355" s="40">
        <f t="shared" si="1094"/>
        <v>20.6650979388058</v>
      </c>
      <c r="DD355" s="51">
        <f t="shared" si="1095"/>
        <v>205.1607352511773</v>
      </c>
      <c r="DE355" s="39">
        <f t="shared" si="1118"/>
        <v>165000.05341956584</v>
      </c>
      <c r="DF355" s="41">
        <v>-680</v>
      </c>
      <c r="DG355" s="51">
        <v>300</v>
      </c>
      <c r="DH355" s="41">
        <f t="shared" ref="DH355:DH372" si="1198">+DE355*COS(RADIANS(p))</f>
        <v>142894.23788713347</v>
      </c>
      <c r="DI355" s="41">
        <f t="shared" ref="DI355:DI372" si="1199">+DE355*SIN(RADIANS(p))</f>
        <v>82500.026709782906</v>
      </c>
      <c r="DJ355" s="41">
        <f t="shared" si="1098"/>
        <v>42868271.366140038</v>
      </c>
      <c r="DK355" s="112">
        <f t="shared" si="1099"/>
        <v>-56100018.162652373</v>
      </c>
    </row>
    <row r="356" spans="2:115" x14ac:dyDescent="0.25">
      <c r="B356" s="129">
        <v>12</v>
      </c>
      <c r="C356" s="114">
        <f>+$D$77-(B356-0.5)*$G$337</f>
        <v>661.68885575695242</v>
      </c>
      <c r="D356" s="41">
        <f t="shared" si="1121"/>
        <v>-53.92128302684435</v>
      </c>
      <c r="E356" s="41">
        <f t="shared" si="1080"/>
        <v>672.40200021714747</v>
      </c>
      <c r="F356" s="41">
        <f t="shared" si="1080"/>
        <v>483.99916479338668</v>
      </c>
      <c r="G356" s="41">
        <f t="shared" si="1080"/>
        <v>1019.1574232449578</v>
      </c>
      <c r="H356" s="41">
        <f t="shared" si="1080"/>
        <v>2346.0787169731561</v>
      </c>
      <c r="I356" s="41">
        <f t="shared" si="1080"/>
        <v>-5611.3148571912616</v>
      </c>
      <c r="J356" s="41">
        <f t="shared" si="1080"/>
        <v>-1248.0516427754906</v>
      </c>
      <c r="K356" s="121">
        <f t="shared" si="1080"/>
        <v>-664.55943416345997</v>
      </c>
      <c r="L356" s="126">
        <f t="shared" si="1122"/>
        <v>346.07871697315608</v>
      </c>
      <c r="M356" s="41">
        <f t="shared" si="1081"/>
        <v>-2059.6488073517262</v>
      </c>
      <c r="N356" s="41">
        <f t="shared" si="1081"/>
        <v>-555.23131974793966</v>
      </c>
      <c r="O356" s="41">
        <f t="shared" si="1081"/>
        <v>287.10661567608059</v>
      </c>
      <c r="P356" s="41">
        <f t="shared" si="1081"/>
        <v>1946.0787169731559</v>
      </c>
      <c r="Q356" s="41">
        <f t="shared" si="1081"/>
        <v>-4791.6996149206025</v>
      </c>
      <c r="R356" s="41">
        <f t="shared" si="1081"/>
        <v>-1017.1115350996404</v>
      </c>
      <c r="S356" s="112">
        <f t="shared" si="1081"/>
        <v>-444.94419189279648</v>
      </c>
      <c r="T356" s="123">
        <f t="shared" si="1123"/>
        <v>346.07871697315585</v>
      </c>
      <c r="U356" s="41">
        <f t="shared" si="1082"/>
        <v>-147.21324205351479</v>
      </c>
      <c r="V356" s="41">
        <f t="shared" si="1082"/>
        <v>253.0590571175365</v>
      </c>
      <c r="W356" s="41">
        <f t="shared" si="1082"/>
        <v>799.54218097429498</v>
      </c>
      <c r="X356" s="41">
        <f t="shared" si="1082"/>
        <v>1946.0787169731566</v>
      </c>
      <c r="Y356" s="41">
        <f t="shared" si="1082"/>
        <v>-2879.2640496223885</v>
      </c>
      <c r="Z356" s="41">
        <f t="shared" si="1082"/>
        <v>-208.82115823416419</v>
      </c>
      <c r="AA356" s="41">
        <f t="shared" si="1082"/>
        <v>67.491373405417491</v>
      </c>
      <c r="AB356" s="53"/>
      <c r="AC356" s="126">
        <f t="shared" si="1124"/>
        <v>-53.92128302684435</v>
      </c>
      <c r="AD356" s="41" t="str">
        <f t="shared" si="1083"/>
        <v/>
      </c>
      <c r="AE356" s="41">
        <f t="shared" si="1083"/>
        <v>483.99916479338668</v>
      </c>
      <c r="AF356" s="41" t="str">
        <f t="shared" si="1083"/>
        <v/>
      </c>
      <c r="AG356" s="41" t="str">
        <f t="shared" si="1083"/>
        <v/>
      </c>
      <c r="AH356" s="41" t="str">
        <f t="shared" si="1083"/>
        <v/>
      </c>
      <c r="AI356" s="41" t="str">
        <f t="shared" si="1083"/>
        <v/>
      </c>
      <c r="AJ356" s="112" t="str">
        <f t="shared" si="1083"/>
        <v/>
      </c>
      <c r="AK356" s="126" t="str">
        <f t="shared" si="1125"/>
        <v/>
      </c>
      <c r="AL356" s="41" t="str">
        <f t="shared" si="1084"/>
        <v/>
      </c>
      <c r="AM356" s="41" t="str">
        <f t="shared" si="1084"/>
        <v/>
      </c>
      <c r="AN356" s="41" t="str">
        <f t="shared" si="1084"/>
        <v/>
      </c>
      <c r="AO356" s="41" t="str">
        <f t="shared" si="1084"/>
        <v/>
      </c>
      <c r="AP356" s="41" t="str">
        <f t="shared" si="1084"/>
        <v/>
      </c>
      <c r="AQ356" s="41" t="str">
        <f t="shared" si="1084"/>
        <v/>
      </c>
      <c r="AR356" s="112" t="str">
        <f t="shared" si="1084"/>
        <v/>
      </c>
      <c r="AS356" s="123" t="str">
        <f t="shared" si="1126"/>
        <v/>
      </c>
      <c r="AT356" s="41" t="str">
        <f t="shared" si="1085"/>
        <v/>
      </c>
      <c r="AU356" s="41" t="str">
        <f t="shared" si="1085"/>
        <v/>
      </c>
      <c r="AV356" s="41" t="str">
        <f t="shared" si="1085"/>
        <v/>
      </c>
      <c r="AW356" s="41" t="str">
        <f t="shared" si="1085"/>
        <v/>
      </c>
      <c r="AX356" s="41" t="str">
        <f t="shared" si="1085"/>
        <v/>
      </c>
      <c r="AY356" s="41" t="str">
        <f t="shared" si="1085"/>
        <v/>
      </c>
      <c r="AZ356" s="41" t="str">
        <f t="shared" si="1085"/>
        <v/>
      </c>
      <c r="BA356" s="53"/>
      <c r="BB356" s="147" cm="1">
        <f t="array" ref="BB356:BC356">IFERROR(_xlfn._xlws.SORT(_xlfn.UNIQUE(_xlfn._xlws.FILTER($AC356:$AZ356,ISNUMBER($AC356:$AZ356)),TRUE),,,TRUE),"")</f>
        <v>-53.92128302684435</v>
      </c>
      <c r="BC356" s="51">
        <v>483.99916479338668</v>
      </c>
      <c r="BD356" s="51"/>
      <c r="BE356" s="51"/>
      <c r="BF356" s="51"/>
      <c r="BG356" s="51"/>
      <c r="BH356" s="51"/>
      <c r="BI356" s="51"/>
      <c r="BJ356" s="51">
        <f t="shared" si="1127"/>
        <v>661.68885575695242</v>
      </c>
      <c r="BK356" s="51">
        <f t="shared" si="1086"/>
        <v>661.68885575695242</v>
      </c>
      <c r="BL356" s="51" t="str">
        <f t="shared" si="1086"/>
        <v/>
      </c>
      <c r="BM356" s="51" t="str">
        <f t="shared" si="1086"/>
        <v/>
      </c>
      <c r="BN356" s="51" t="str">
        <f t="shared" si="1086"/>
        <v/>
      </c>
      <c r="BO356" s="51" t="str">
        <f t="shared" si="1086"/>
        <v/>
      </c>
      <c r="BP356" s="51" t="str">
        <f t="shared" si="1086"/>
        <v/>
      </c>
      <c r="BQ356" s="148" t="str">
        <f t="shared" si="1086"/>
        <v/>
      </c>
      <c r="BR356" s="170">
        <f t="shared" si="1100"/>
        <v>2</v>
      </c>
      <c r="BS356" s="172">
        <f t="shared" si="1101"/>
        <v>537.92044782023106</v>
      </c>
      <c r="BT356" s="172">
        <f t="shared" si="1087"/>
        <v>0</v>
      </c>
      <c r="BU356" s="172">
        <f t="shared" si="1087"/>
        <v>0</v>
      </c>
      <c r="BV356" s="172">
        <f t="shared" si="1087"/>
        <v>0</v>
      </c>
      <c r="BW356" s="172">
        <f t="shared" si="1087"/>
        <v>0</v>
      </c>
      <c r="BX356" s="172">
        <f t="shared" si="1087"/>
        <v>0</v>
      </c>
      <c r="BY356" s="173">
        <f t="shared" si="1087"/>
        <v>0</v>
      </c>
      <c r="BZ356" s="123" cm="1">
        <f t="array" ref="BZ356">IF(ISEVEN(BR356),SUM(BS356:BY356),SUM(ABS(BS356:BY356)))</f>
        <v>537.92044782023106</v>
      </c>
      <c r="CA356" s="112">
        <f t="shared" si="1102"/>
        <v>6217.723596572212</v>
      </c>
      <c r="CB356" s="126">
        <f t="shared" si="1103"/>
        <v>215.03894088327118</v>
      </c>
      <c r="CC356" s="41">
        <f t="shared" si="1088"/>
        <v>0</v>
      </c>
      <c r="CD356" s="41">
        <f t="shared" si="1088"/>
        <v>0</v>
      </c>
      <c r="CE356" s="41">
        <f t="shared" si="1088"/>
        <v>0</v>
      </c>
      <c r="CF356" s="41">
        <f t="shared" si="1088"/>
        <v>0</v>
      </c>
      <c r="CG356" s="41">
        <f t="shared" si="1088"/>
        <v>0</v>
      </c>
      <c r="CH356" s="112">
        <f t="shared" si="1088"/>
        <v>0</v>
      </c>
      <c r="CI356" s="196">
        <f t="shared" si="1104"/>
        <v>215.03894088327118</v>
      </c>
      <c r="CJ356" s="2">
        <f t="shared" si="1105"/>
        <v>661.68885575695242</v>
      </c>
      <c r="CK356" s="200">
        <f t="shared" ref="CK356" si="1200">(CI356-xc)*COS(RADIANS(p)) + (CJ356-yc)*SIN(RADIANS(p))</f>
        <v>517.0736134862891</v>
      </c>
      <c r="CL356" s="201">
        <f t="shared" ref="CL356:CL387" si="1201">-(CI356-xc)*SIN(RADIANS(p)) +(CJ356-yc)*COS(RADIANS(p))</f>
        <v>465.51988804494238</v>
      </c>
      <c r="CN356" s="126">
        <f t="shared" ref="CN356:CN387" si="1202">+C356-yc</f>
        <v>661.68885575695242</v>
      </c>
      <c r="CO356" s="50">
        <f t="shared" si="1109"/>
        <v>5.3652170627628629E-3</v>
      </c>
      <c r="CP356" s="40">
        <f t="shared" si="1110"/>
        <v>25.5</v>
      </c>
      <c r="CQ356" s="41">
        <f t="shared" si="1111"/>
        <v>158551.9517125914</v>
      </c>
      <c r="CR356" s="41">
        <f t="shared" ref="CR356:CR404" si="1203">+CQ356*COS(RADIANS(p))</f>
        <v>137310.0180027078</v>
      </c>
      <c r="CS356" s="41">
        <f t="shared" ref="CS356:CS404" si="1204">+CQ356*SIN(RADIANS(p))</f>
        <v>79275.975856295685</v>
      </c>
      <c r="CT356" s="41">
        <f t="shared" si="1114"/>
        <v>63920544.208069555</v>
      </c>
      <c r="CU356" s="112">
        <f t="shared" si="1115"/>
        <v>40991515.298666619</v>
      </c>
      <c r="CW356" s="21">
        <v>12</v>
      </c>
      <c r="CX356" s="41">
        <v>32</v>
      </c>
      <c r="CY356" s="41">
        <v>-253.39745962155607</v>
      </c>
      <c r="CZ356" s="51">
        <f t="shared" ref="CZ356" si="1205">CY356-yc</f>
        <v>-253.39745962155607</v>
      </c>
      <c r="DA356" s="50">
        <f t="shared" si="1117"/>
        <v>1.4014075106572716E-4</v>
      </c>
      <c r="DB356" s="40">
        <f t="shared" si="1093"/>
        <v>28.02815021314543</v>
      </c>
      <c r="DC356" s="40">
        <f t="shared" si="1094"/>
        <v>3.4483877852294693</v>
      </c>
      <c r="DD356" s="51">
        <f t="shared" si="1095"/>
        <v>24.579762427915959</v>
      </c>
      <c r="DE356" s="39">
        <f t="shared" si="1118"/>
        <v>19768.217874053938</v>
      </c>
      <c r="DF356" s="41">
        <v>-680</v>
      </c>
      <c r="DG356" s="51">
        <v>100</v>
      </c>
      <c r="DH356" s="41">
        <f t="shared" ref="DH356:DH373" si="1206">+DE356*COS(RADIANS(p))</f>
        <v>17119.778866476321</v>
      </c>
      <c r="DI356" s="41">
        <f t="shared" ref="DI356:DI373" si="1207">+DE356*SIN(RADIANS(p))</f>
        <v>9884.1089370269674</v>
      </c>
      <c r="DJ356" s="41">
        <f t="shared" si="1098"/>
        <v>1711977.8866476321</v>
      </c>
      <c r="DK356" s="112">
        <f t="shared" si="1099"/>
        <v>-6721194.0771783376</v>
      </c>
    </row>
    <row r="357" spans="2:115" x14ac:dyDescent="0.25">
      <c r="B357" s="129">
        <v>13</v>
      </c>
      <c r="C357" s="114">
        <f>+$D$77-(B357-0.5)*$G$337</f>
        <v>650.13003953836892</v>
      </c>
      <c r="D357" s="41">
        <f t="shared" si="1121"/>
        <v>-73.941739992782132</v>
      </c>
      <c r="E357" s="41">
        <f t="shared" si="1080"/>
        <v>715.54008962025227</v>
      </c>
      <c r="F357" s="41">
        <f t="shared" si="1080"/>
        <v>490.67265044869924</v>
      </c>
      <c r="G357" s="41">
        <f t="shared" si="1080"/>
        <v>1016.0602477737289</v>
      </c>
      <c r="H357" s="41">
        <f t="shared" si="1080"/>
        <v>2326.0582600072185</v>
      </c>
      <c r="I357" s="41">
        <f t="shared" si="1080"/>
        <v>-5568.1767677881571</v>
      </c>
      <c r="J357" s="41">
        <f t="shared" si="1080"/>
        <v>-1241.3781571201778</v>
      </c>
      <c r="K357" s="121">
        <f t="shared" si="1080"/>
        <v>-667.65660963468918</v>
      </c>
      <c r="L357" s="126">
        <f t="shared" si="1122"/>
        <v>326.05826000721828</v>
      </c>
      <c r="M357" s="41">
        <f t="shared" si="1081"/>
        <v>-2016.510717948622</v>
      </c>
      <c r="N357" s="41">
        <f t="shared" si="1081"/>
        <v>-548.5578340926271</v>
      </c>
      <c r="O357" s="41">
        <f t="shared" si="1081"/>
        <v>284.00944020485139</v>
      </c>
      <c r="P357" s="41">
        <f t="shared" si="1081"/>
        <v>1926.058260007218</v>
      </c>
      <c r="Q357" s="41">
        <f t="shared" si="1081"/>
        <v>-4748.5615255174971</v>
      </c>
      <c r="R357" s="41">
        <f t="shared" si="1081"/>
        <v>-1010.4380494443277</v>
      </c>
      <c r="S357" s="112">
        <f t="shared" si="1081"/>
        <v>-448.04136736402575</v>
      </c>
      <c r="T357" s="123">
        <f t="shared" si="1123"/>
        <v>326.05826000721805</v>
      </c>
      <c r="U357" s="41">
        <f t="shared" si="1082"/>
        <v>-104.07515265041003</v>
      </c>
      <c r="V357" s="41">
        <f t="shared" si="1082"/>
        <v>259.73254277284911</v>
      </c>
      <c r="W357" s="41">
        <f t="shared" si="1082"/>
        <v>796.44500550306566</v>
      </c>
      <c r="X357" s="41">
        <f t="shared" si="1082"/>
        <v>1926.0582600072189</v>
      </c>
      <c r="Y357" s="41">
        <f t="shared" si="1082"/>
        <v>-2836.1259602192836</v>
      </c>
      <c r="Z357" s="41">
        <f t="shared" si="1082"/>
        <v>-202.14767257885154</v>
      </c>
      <c r="AA357" s="41">
        <f t="shared" si="1082"/>
        <v>64.39419793418827</v>
      </c>
      <c r="AB357" s="53"/>
      <c r="AC357" s="126">
        <f t="shared" si="1124"/>
        <v>-73.941739992782132</v>
      </c>
      <c r="AD357" s="41" t="str">
        <f t="shared" si="1083"/>
        <v/>
      </c>
      <c r="AE357" s="41">
        <f t="shared" si="1083"/>
        <v>490.67265044869924</v>
      </c>
      <c r="AF357" s="41" t="str">
        <f t="shared" si="1083"/>
        <v/>
      </c>
      <c r="AG357" s="41" t="str">
        <f t="shared" si="1083"/>
        <v/>
      </c>
      <c r="AH357" s="41" t="str">
        <f t="shared" si="1083"/>
        <v/>
      </c>
      <c r="AI357" s="41" t="str">
        <f t="shared" si="1083"/>
        <v/>
      </c>
      <c r="AJ357" s="112" t="str">
        <f t="shared" si="1083"/>
        <v/>
      </c>
      <c r="AK357" s="126" t="str">
        <f t="shared" si="1125"/>
        <v/>
      </c>
      <c r="AL357" s="41" t="str">
        <f t="shared" si="1084"/>
        <v/>
      </c>
      <c r="AM357" s="41" t="str">
        <f t="shared" si="1084"/>
        <v/>
      </c>
      <c r="AN357" s="41" t="str">
        <f t="shared" si="1084"/>
        <v/>
      </c>
      <c r="AO357" s="41" t="str">
        <f t="shared" si="1084"/>
        <v/>
      </c>
      <c r="AP357" s="41" t="str">
        <f t="shared" si="1084"/>
        <v/>
      </c>
      <c r="AQ357" s="41" t="str">
        <f t="shared" si="1084"/>
        <v/>
      </c>
      <c r="AR357" s="112" t="str">
        <f t="shared" si="1084"/>
        <v/>
      </c>
      <c r="AS357" s="123" t="str">
        <f t="shared" si="1126"/>
        <v/>
      </c>
      <c r="AT357" s="41" t="str">
        <f t="shared" si="1085"/>
        <v/>
      </c>
      <c r="AU357" s="41" t="str">
        <f t="shared" si="1085"/>
        <v/>
      </c>
      <c r="AV357" s="41" t="str">
        <f t="shared" si="1085"/>
        <v/>
      </c>
      <c r="AW357" s="41" t="str">
        <f t="shared" si="1085"/>
        <v/>
      </c>
      <c r="AX357" s="41" t="str">
        <f t="shared" si="1085"/>
        <v/>
      </c>
      <c r="AY357" s="41" t="str">
        <f t="shared" si="1085"/>
        <v/>
      </c>
      <c r="AZ357" s="41" t="str">
        <f t="shared" si="1085"/>
        <v/>
      </c>
      <c r="BA357" s="53"/>
      <c r="BB357" s="147" cm="1">
        <f t="array" ref="BB357:BC357">IFERROR(_xlfn._xlws.SORT(_xlfn.UNIQUE(_xlfn._xlws.FILTER($AC357:$AZ357,ISNUMBER($AC357:$AZ357)),TRUE),,,TRUE),"")</f>
        <v>-73.941739992782132</v>
      </c>
      <c r="BC357" s="51">
        <v>490.67265044869924</v>
      </c>
      <c r="BD357" s="51"/>
      <c r="BE357" s="51"/>
      <c r="BF357" s="51"/>
      <c r="BG357" s="51"/>
      <c r="BH357" s="51"/>
      <c r="BI357" s="51"/>
      <c r="BJ357" s="51">
        <f t="shared" si="1127"/>
        <v>650.13003953836892</v>
      </c>
      <c r="BK357" s="51">
        <f t="shared" si="1086"/>
        <v>650.13003953836892</v>
      </c>
      <c r="BL357" s="51" t="str">
        <f t="shared" si="1086"/>
        <v/>
      </c>
      <c r="BM357" s="51" t="str">
        <f t="shared" si="1086"/>
        <v/>
      </c>
      <c r="BN357" s="51" t="str">
        <f t="shared" si="1086"/>
        <v/>
      </c>
      <c r="BO357" s="51" t="str">
        <f t="shared" si="1086"/>
        <v/>
      </c>
      <c r="BP357" s="51" t="str">
        <f t="shared" si="1086"/>
        <v/>
      </c>
      <c r="BQ357" s="148" t="str">
        <f t="shared" si="1086"/>
        <v/>
      </c>
      <c r="BR357" s="170">
        <f t="shared" si="1100"/>
        <v>2</v>
      </c>
      <c r="BS357" s="172">
        <f t="shared" si="1101"/>
        <v>564.61439044148142</v>
      </c>
      <c r="BT357" s="172">
        <f t="shared" si="1087"/>
        <v>0</v>
      </c>
      <c r="BU357" s="172">
        <f t="shared" si="1087"/>
        <v>0</v>
      </c>
      <c r="BV357" s="172">
        <f t="shared" si="1087"/>
        <v>0</v>
      </c>
      <c r="BW357" s="172">
        <f t="shared" si="1087"/>
        <v>0</v>
      </c>
      <c r="BX357" s="172">
        <f t="shared" si="1087"/>
        <v>0</v>
      </c>
      <c r="BY357" s="173">
        <f t="shared" si="1087"/>
        <v>0</v>
      </c>
      <c r="BZ357" s="123" cm="1">
        <f t="array" ref="BZ357">IF(ISEVEN(BR357),SUM(BS357:BY357),SUM(ABS(BS357:BY357)))</f>
        <v>564.61439044148142</v>
      </c>
      <c r="CA357" s="112">
        <f t="shared" si="1102"/>
        <v>6526.2739734806592</v>
      </c>
      <c r="CB357" s="126">
        <f t="shared" si="1103"/>
        <v>208.36545522795859</v>
      </c>
      <c r="CC357" s="41">
        <f t="shared" si="1088"/>
        <v>0</v>
      </c>
      <c r="CD357" s="41">
        <f t="shared" si="1088"/>
        <v>0</v>
      </c>
      <c r="CE357" s="41">
        <f t="shared" si="1088"/>
        <v>0</v>
      </c>
      <c r="CF357" s="41">
        <f t="shared" si="1088"/>
        <v>0</v>
      </c>
      <c r="CG357" s="41">
        <f t="shared" si="1088"/>
        <v>0</v>
      </c>
      <c r="CH357" s="112">
        <f t="shared" si="1088"/>
        <v>0</v>
      </c>
      <c r="CI357" s="196">
        <f t="shared" si="1104"/>
        <v>208.36545522795859</v>
      </c>
      <c r="CJ357" s="2">
        <f t="shared" si="1105"/>
        <v>650.13003953836892</v>
      </c>
      <c r="CK357" s="200">
        <f t="shared" ref="CK357" si="1208">(CI357-xc)*COS(RADIANS(p)) + (CJ357-yc)*SIN(RADIANS(p))</f>
        <v>505.5147972677056</v>
      </c>
      <c r="CL357" s="201">
        <f t="shared" ref="CL357:CL388" si="1209">-(CI357-xc)*SIN(RADIANS(p)) +(CJ357-yc)*COS(RADIANS(p))</f>
        <v>458.8464023896297</v>
      </c>
      <c r="CN357" s="126">
        <f t="shared" ref="CN357:CN388" si="1210">+C357-yc</f>
        <v>650.13003953836892</v>
      </c>
      <c r="CO357" s="50">
        <f t="shared" si="1109"/>
        <v>5.2992170627628636E-3</v>
      </c>
      <c r="CP357" s="40">
        <f t="shared" si="1110"/>
        <v>25.5</v>
      </c>
      <c r="CQ357" s="41">
        <f t="shared" si="1111"/>
        <v>166419.98632375681</v>
      </c>
      <c r="CR357" s="41">
        <f t="shared" ref="CR357:CR405" si="1211">+CQ357*COS(RADIANS(p))</f>
        <v>144123.93585383226</v>
      </c>
      <c r="CS357" s="41">
        <f t="shared" ref="CS357:CS405" si="1212">+CQ357*SIN(RADIANS(p))</f>
        <v>83209.993161878388</v>
      </c>
      <c r="CT357" s="41">
        <f t="shared" si="1114"/>
        <v>66130749.464764692</v>
      </c>
      <c r="CU357" s="112">
        <f t="shared" si="1115"/>
        <v>42063882.823874123</v>
      </c>
      <c r="CW357" s="21">
        <v>13</v>
      </c>
      <c r="CX357" s="41">
        <v>32</v>
      </c>
      <c r="CY357" s="41">
        <v>-426.60254037844379</v>
      </c>
      <c r="CZ357" s="51">
        <f t="shared" ref="CZ357" si="1213">CY357-yc</f>
        <v>-426.60254037844379</v>
      </c>
      <c r="DA357" s="50">
        <f t="shared" si="1117"/>
        <v>-8.4884766381846093E-4</v>
      </c>
      <c r="DB357" s="40">
        <f t="shared" si="1093"/>
        <v>-169.76953276369218</v>
      </c>
      <c r="DC357" s="40">
        <f t="shared" si="1094"/>
        <v>0</v>
      </c>
      <c r="DD357" s="51">
        <f t="shared" si="1095"/>
        <v>-169.76953276369218</v>
      </c>
      <c r="DE357" s="39">
        <f t="shared" si="1118"/>
        <v>-136536.7595350495</v>
      </c>
      <c r="DF357" s="41">
        <v>-680</v>
      </c>
      <c r="DG357" s="51">
        <v>-100</v>
      </c>
      <c r="DH357" s="41">
        <f t="shared" ref="DH357:DH374" si="1214">+DE357*COS(RADIANS(p))</f>
        <v>-118244.30230776005</v>
      </c>
      <c r="DI357" s="41">
        <f t="shared" ref="DI357:DI374" si="1215">+DE357*SIN(RADIANS(p))</f>
        <v>-68268.379767524733</v>
      </c>
      <c r="DJ357" s="41">
        <f t="shared" si="1098"/>
        <v>11824430.230776004</v>
      </c>
      <c r="DK357" s="112">
        <f t="shared" si="1099"/>
        <v>46422498.24191682</v>
      </c>
    </row>
    <row r="358" spans="2:115" x14ac:dyDescent="0.25">
      <c r="B358" s="129">
        <v>14</v>
      </c>
      <c r="C358" s="114">
        <f>+$D$77-(B358-0.5)*$G$337</f>
        <v>638.5712233197853</v>
      </c>
      <c r="D358" s="41">
        <f t="shared" si="1121"/>
        <v>-93.962196958720128</v>
      </c>
      <c r="E358" s="41">
        <f t="shared" si="1080"/>
        <v>758.67817902335742</v>
      </c>
      <c r="F358" s="41">
        <f t="shared" si="1080"/>
        <v>497.34613610401198</v>
      </c>
      <c r="G358" s="41">
        <f t="shared" si="1080"/>
        <v>1012.9630723024994</v>
      </c>
      <c r="H358" s="41">
        <f t="shared" si="1080"/>
        <v>2306.0378030412803</v>
      </c>
      <c r="I358" s="41">
        <f t="shared" si="1080"/>
        <v>-5525.0386783850518</v>
      </c>
      <c r="J358" s="41">
        <f t="shared" si="1080"/>
        <v>-1234.704671464865</v>
      </c>
      <c r="K358" s="121">
        <f t="shared" si="1080"/>
        <v>-670.7537851059185</v>
      </c>
      <c r="L358" s="126">
        <f t="shared" si="1122"/>
        <v>306.0378030412802</v>
      </c>
      <c r="M358" s="41">
        <f t="shared" si="1081"/>
        <v>-1973.3726285455168</v>
      </c>
      <c r="N358" s="41">
        <f t="shared" si="1081"/>
        <v>-541.88434843731443</v>
      </c>
      <c r="O358" s="41">
        <f t="shared" si="1081"/>
        <v>280.91226473362218</v>
      </c>
      <c r="P358" s="41">
        <f t="shared" si="1081"/>
        <v>1906.0378030412801</v>
      </c>
      <c r="Q358" s="41">
        <f t="shared" si="1081"/>
        <v>-4705.4234361143917</v>
      </c>
      <c r="R358" s="41">
        <f t="shared" si="1081"/>
        <v>-1003.7645637890151</v>
      </c>
      <c r="S358" s="112">
        <f t="shared" si="1081"/>
        <v>-451.13854283525501</v>
      </c>
      <c r="T358" s="123">
        <f t="shared" si="1123"/>
        <v>306.03780304127997</v>
      </c>
      <c r="U358" s="41">
        <f t="shared" si="1082"/>
        <v>-60.937063247304479</v>
      </c>
      <c r="V358" s="41">
        <f t="shared" si="1082"/>
        <v>266.40602842816179</v>
      </c>
      <c r="W358" s="41">
        <f t="shared" si="1082"/>
        <v>793.34783003183645</v>
      </c>
      <c r="X358" s="41">
        <f t="shared" si="1082"/>
        <v>1906.0378030412808</v>
      </c>
      <c r="Y358" s="41">
        <f t="shared" si="1082"/>
        <v>-2792.9878708161782</v>
      </c>
      <c r="Z358" s="41">
        <f t="shared" si="1082"/>
        <v>-195.47418692353892</v>
      </c>
      <c r="AA358" s="41">
        <f t="shared" si="1082"/>
        <v>61.297022462959021</v>
      </c>
      <c r="AB358" s="53"/>
      <c r="AC358" s="126">
        <f t="shared" si="1124"/>
        <v>-93.962196958720128</v>
      </c>
      <c r="AD358" s="41" t="str">
        <f t="shared" si="1083"/>
        <v/>
      </c>
      <c r="AE358" s="41">
        <f t="shared" si="1083"/>
        <v>497.34613610401198</v>
      </c>
      <c r="AF358" s="41" t="str">
        <f t="shared" si="1083"/>
        <v/>
      </c>
      <c r="AG358" s="41" t="str">
        <f t="shared" si="1083"/>
        <v/>
      </c>
      <c r="AH358" s="41" t="str">
        <f t="shared" si="1083"/>
        <v/>
      </c>
      <c r="AI358" s="41" t="str">
        <f t="shared" si="1083"/>
        <v/>
      </c>
      <c r="AJ358" s="112" t="str">
        <f t="shared" si="1083"/>
        <v/>
      </c>
      <c r="AK358" s="126" t="str">
        <f t="shared" si="1125"/>
        <v/>
      </c>
      <c r="AL358" s="41" t="str">
        <f t="shared" si="1084"/>
        <v/>
      </c>
      <c r="AM358" s="41" t="str">
        <f t="shared" si="1084"/>
        <v/>
      </c>
      <c r="AN358" s="41" t="str">
        <f t="shared" si="1084"/>
        <v/>
      </c>
      <c r="AO358" s="41" t="str">
        <f t="shared" si="1084"/>
        <v/>
      </c>
      <c r="AP358" s="41" t="str">
        <f t="shared" si="1084"/>
        <v/>
      </c>
      <c r="AQ358" s="41" t="str">
        <f t="shared" si="1084"/>
        <v/>
      </c>
      <c r="AR358" s="112" t="str">
        <f t="shared" si="1084"/>
        <v/>
      </c>
      <c r="AS358" s="123" t="str">
        <f t="shared" si="1126"/>
        <v/>
      </c>
      <c r="AT358" s="41" t="str">
        <f t="shared" si="1085"/>
        <v/>
      </c>
      <c r="AU358" s="41" t="str">
        <f t="shared" si="1085"/>
        <v/>
      </c>
      <c r="AV358" s="41" t="str">
        <f t="shared" si="1085"/>
        <v/>
      </c>
      <c r="AW358" s="41" t="str">
        <f t="shared" si="1085"/>
        <v/>
      </c>
      <c r="AX358" s="41" t="str">
        <f t="shared" si="1085"/>
        <v/>
      </c>
      <c r="AY358" s="41" t="str">
        <f t="shared" si="1085"/>
        <v/>
      </c>
      <c r="AZ358" s="41" t="str">
        <f t="shared" si="1085"/>
        <v/>
      </c>
      <c r="BA358" s="53"/>
      <c r="BB358" s="147" cm="1">
        <f t="array" ref="BB358:BC358">IFERROR(_xlfn._xlws.SORT(_xlfn.UNIQUE(_xlfn._xlws.FILTER($AC358:$AZ358,ISNUMBER($AC358:$AZ358)),TRUE),,,TRUE),"")</f>
        <v>-93.962196958720128</v>
      </c>
      <c r="BC358" s="51">
        <v>497.34613610401198</v>
      </c>
      <c r="BD358" s="51"/>
      <c r="BE358" s="51"/>
      <c r="BF358" s="51"/>
      <c r="BG358" s="51"/>
      <c r="BH358" s="51"/>
      <c r="BI358" s="51"/>
      <c r="BJ358" s="51">
        <f t="shared" si="1127"/>
        <v>638.5712233197853</v>
      </c>
      <c r="BK358" s="51">
        <f t="shared" si="1086"/>
        <v>638.5712233197853</v>
      </c>
      <c r="BL358" s="51" t="str">
        <f t="shared" si="1086"/>
        <v/>
      </c>
      <c r="BM358" s="51" t="str">
        <f t="shared" si="1086"/>
        <v/>
      </c>
      <c r="BN358" s="51" t="str">
        <f t="shared" si="1086"/>
        <v/>
      </c>
      <c r="BO358" s="51" t="str">
        <f t="shared" si="1086"/>
        <v/>
      </c>
      <c r="BP358" s="51" t="str">
        <f t="shared" si="1086"/>
        <v/>
      </c>
      <c r="BQ358" s="148" t="str">
        <f t="shared" si="1086"/>
        <v/>
      </c>
      <c r="BR358" s="170">
        <f t="shared" si="1100"/>
        <v>2</v>
      </c>
      <c r="BS358" s="172">
        <f t="shared" si="1101"/>
        <v>591.30833306273212</v>
      </c>
      <c r="BT358" s="172">
        <f t="shared" si="1087"/>
        <v>0</v>
      </c>
      <c r="BU358" s="172">
        <f t="shared" si="1087"/>
        <v>0</v>
      </c>
      <c r="BV358" s="172">
        <f t="shared" si="1087"/>
        <v>0</v>
      </c>
      <c r="BW358" s="172">
        <f t="shared" si="1087"/>
        <v>0</v>
      </c>
      <c r="BX358" s="172">
        <f t="shared" si="1087"/>
        <v>0</v>
      </c>
      <c r="BY358" s="173">
        <f t="shared" si="1087"/>
        <v>0</v>
      </c>
      <c r="BZ358" s="123" cm="1">
        <f t="array" ref="BZ358">IF(ISEVEN(BR358),SUM(BS358:BY358),SUM(ABS(BS358:BY358)))</f>
        <v>591.30833306273212</v>
      </c>
      <c r="CA358" s="112">
        <f t="shared" si="1102"/>
        <v>6834.8243503891108</v>
      </c>
      <c r="CB358" s="126">
        <f t="shared" si="1103"/>
        <v>201.69196957264592</v>
      </c>
      <c r="CC358" s="41">
        <f t="shared" si="1088"/>
        <v>0</v>
      </c>
      <c r="CD358" s="41">
        <f t="shared" si="1088"/>
        <v>0</v>
      </c>
      <c r="CE358" s="41">
        <f t="shared" si="1088"/>
        <v>0</v>
      </c>
      <c r="CF358" s="41">
        <f t="shared" si="1088"/>
        <v>0</v>
      </c>
      <c r="CG358" s="41">
        <f t="shared" si="1088"/>
        <v>0</v>
      </c>
      <c r="CH358" s="112">
        <f t="shared" si="1088"/>
        <v>0</v>
      </c>
      <c r="CI358" s="196">
        <f t="shared" si="1104"/>
        <v>201.69196957264592</v>
      </c>
      <c r="CJ358" s="2">
        <f t="shared" si="1105"/>
        <v>638.5712233197853</v>
      </c>
      <c r="CK358" s="200">
        <f t="shared" ref="CK358" si="1216">(CI358-xc)*COS(RADIANS(p)) + (CJ358-yc)*SIN(RADIANS(p))</f>
        <v>493.95598104912199</v>
      </c>
      <c r="CL358" s="201">
        <f t="shared" ref="CL358:CL389" si="1217">-(CI358-xc)*SIN(RADIANS(p)) +(CJ358-yc)*COS(RADIANS(p))</f>
        <v>452.17291673431708</v>
      </c>
      <c r="CN358" s="126">
        <f t="shared" ref="CN358:CN389" si="1218">+C358-yc</f>
        <v>638.5712233197853</v>
      </c>
      <c r="CO358" s="50">
        <f t="shared" si="1109"/>
        <v>5.2332170627628627E-3</v>
      </c>
      <c r="CP358" s="40">
        <f t="shared" si="1110"/>
        <v>25.5</v>
      </c>
      <c r="CQ358" s="41">
        <f t="shared" si="1111"/>
        <v>174288.02093492233</v>
      </c>
      <c r="CR358" s="41">
        <f t="shared" ref="CR358:CR406" si="1219">+CQ358*COS(RADIANS(p))</f>
        <v>150937.85370495683</v>
      </c>
      <c r="CS358" s="41">
        <f t="shared" ref="CS358:CS406" si="1220">+CQ358*SIN(RADIANS(p))</f>
        <v>87144.01046746115</v>
      </c>
      <c r="CT358" s="41">
        <f t="shared" si="1114"/>
        <v>68250009.555387974</v>
      </c>
      <c r="CU358" s="112">
        <f t="shared" si="1115"/>
        <v>43045305.183009729</v>
      </c>
      <c r="CW358" s="21">
        <v>14</v>
      </c>
      <c r="CX358" s="41">
        <v>32</v>
      </c>
      <c r="CY358" s="41">
        <v>-599.8076211353316</v>
      </c>
      <c r="CZ358" s="51">
        <f t="shared" ref="CZ358" si="1221">CY358-yc</f>
        <v>-599.8076211353316</v>
      </c>
      <c r="DA358" s="50">
        <f t="shared" si="1117"/>
        <v>-1.8378360787026497E-3</v>
      </c>
      <c r="DB358" s="40">
        <f t="shared" si="1093"/>
        <v>-367.56721574052995</v>
      </c>
      <c r="DC358" s="40">
        <f t="shared" si="1094"/>
        <v>0</v>
      </c>
      <c r="DD358" s="51">
        <f t="shared" si="1095"/>
        <v>-367.56721574052995</v>
      </c>
      <c r="DE358" s="39">
        <f t="shared" si="1118"/>
        <v>-295615.09495575126</v>
      </c>
      <c r="DF358" s="41">
        <v>-680</v>
      </c>
      <c r="DG358" s="51">
        <v>-300</v>
      </c>
      <c r="DH358" s="41">
        <f t="shared" ref="DH358:DH375" si="1222">+DE358*COS(RADIANS(p))</f>
        <v>-256010.18197382969</v>
      </c>
      <c r="DI358" s="41">
        <f t="shared" ref="DI358:DI375" si="1223">+DE358*SIN(RADIANS(p))</f>
        <v>-147807.5474778756</v>
      </c>
      <c r="DJ358" s="41">
        <f t="shared" si="1098"/>
        <v>76803054.5921489</v>
      </c>
      <c r="DK358" s="112">
        <f t="shared" si="1099"/>
        <v>100509132.28495541</v>
      </c>
    </row>
    <row r="359" spans="2:115" x14ac:dyDescent="0.25">
      <c r="B359" s="129">
        <v>15</v>
      </c>
      <c r="C359" s="114">
        <f>+$D$77-(B359-0.5)*$G$337</f>
        <v>627.01240710120169</v>
      </c>
      <c r="D359" s="41">
        <f t="shared" si="1121"/>
        <v>-113.98265392465814</v>
      </c>
      <c r="E359" s="41">
        <f t="shared" si="1080"/>
        <v>801.81626842646256</v>
      </c>
      <c r="F359" s="41">
        <f t="shared" si="1080"/>
        <v>504.01962175932459</v>
      </c>
      <c r="G359" s="41">
        <f t="shared" si="1080"/>
        <v>1009.8658968312702</v>
      </c>
      <c r="H359" s="41">
        <f t="shared" si="1080"/>
        <v>2286.0173460753422</v>
      </c>
      <c r="I359" s="41">
        <f t="shared" si="1080"/>
        <v>-5481.9005889819464</v>
      </c>
      <c r="J359" s="41">
        <f t="shared" si="1080"/>
        <v>-1228.0311858095527</v>
      </c>
      <c r="K359" s="121">
        <f t="shared" si="1080"/>
        <v>-673.8509605771477</v>
      </c>
      <c r="L359" s="126">
        <f t="shared" si="1122"/>
        <v>286.01734607534229</v>
      </c>
      <c r="M359" s="41">
        <f t="shared" si="1081"/>
        <v>-1930.2345391424117</v>
      </c>
      <c r="N359" s="41">
        <f t="shared" si="1081"/>
        <v>-535.21086278200175</v>
      </c>
      <c r="O359" s="41">
        <f t="shared" si="1081"/>
        <v>277.81508926239292</v>
      </c>
      <c r="P359" s="41">
        <f t="shared" si="1081"/>
        <v>1886.0173460753419</v>
      </c>
      <c r="Q359" s="41">
        <f t="shared" si="1081"/>
        <v>-4662.2853467112864</v>
      </c>
      <c r="R359" s="41">
        <f t="shared" si="1081"/>
        <v>-997.09107813370235</v>
      </c>
      <c r="S359" s="112">
        <f t="shared" si="1081"/>
        <v>-454.23571830648427</v>
      </c>
      <c r="T359" s="123">
        <f t="shared" si="1123"/>
        <v>286.01734607534206</v>
      </c>
      <c r="U359" s="41">
        <f t="shared" si="1082"/>
        <v>-17.798973844199324</v>
      </c>
      <c r="V359" s="41">
        <f t="shared" si="1082"/>
        <v>273.07951408347441</v>
      </c>
      <c r="W359" s="41">
        <f t="shared" si="1082"/>
        <v>790.25065456060736</v>
      </c>
      <c r="X359" s="41">
        <f t="shared" si="1082"/>
        <v>1886.0173460753429</v>
      </c>
      <c r="Y359" s="41">
        <f t="shared" si="1082"/>
        <v>-2749.8497814130733</v>
      </c>
      <c r="Z359" s="41">
        <f t="shared" si="1082"/>
        <v>-188.80070126822628</v>
      </c>
      <c r="AA359" s="41">
        <f t="shared" si="1082"/>
        <v>58.1998469917298</v>
      </c>
      <c r="AB359" s="53"/>
      <c r="AC359" s="126">
        <f t="shared" si="1124"/>
        <v>-113.98265392465814</v>
      </c>
      <c r="AD359" s="41" t="str">
        <f t="shared" si="1083"/>
        <v/>
      </c>
      <c r="AE359" s="41">
        <f t="shared" si="1083"/>
        <v>504.01962175932459</v>
      </c>
      <c r="AF359" s="41" t="str">
        <f t="shared" si="1083"/>
        <v/>
      </c>
      <c r="AG359" s="41" t="str">
        <f t="shared" si="1083"/>
        <v/>
      </c>
      <c r="AH359" s="41" t="str">
        <f t="shared" si="1083"/>
        <v/>
      </c>
      <c r="AI359" s="41" t="str">
        <f t="shared" si="1083"/>
        <v/>
      </c>
      <c r="AJ359" s="112" t="str">
        <f t="shared" si="1083"/>
        <v/>
      </c>
      <c r="AK359" s="126" t="str">
        <f t="shared" si="1125"/>
        <v/>
      </c>
      <c r="AL359" s="41" t="str">
        <f t="shared" si="1084"/>
        <v/>
      </c>
      <c r="AM359" s="41" t="str">
        <f t="shared" si="1084"/>
        <v/>
      </c>
      <c r="AN359" s="41" t="str">
        <f t="shared" si="1084"/>
        <v/>
      </c>
      <c r="AO359" s="41" t="str">
        <f t="shared" si="1084"/>
        <v/>
      </c>
      <c r="AP359" s="41" t="str">
        <f t="shared" si="1084"/>
        <v/>
      </c>
      <c r="AQ359" s="41" t="str">
        <f t="shared" si="1084"/>
        <v/>
      </c>
      <c r="AR359" s="112" t="str">
        <f t="shared" si="1084"/>
        <v/>
      </c>
      <c r="AS359" s="123" t="str">
        <f t="shared" si="1126"/>
        <v/>
      </c>
      <c r="AT359" s="41" t="str">
        <f t="shared" si="1085"/>
        <v/>
      </c>
      <c r="AU359" s="41" t="str">
        <f t="shared" si="1085"/>
        <v/>
      </c>
      <c r="AV359" s="41" t="str">
        <f t="shared" si="1085"/>
        <v/>
      </c>
      <c r="AW359" s="41" t="str">
        <f t="shared" si="1085"/>
        <v/>
      </c>
      <c r="AX359" s="41" t="str">
        <f t="shared" si="1085"/>
        <v/>
      </c>
      <c r="AY359" s="41" t="str">
        <f t="shared" si="1085"/>
        <v/>
      </c>
      <c r="AZ359" s="41" t="str">
        <f t="shared" si="1085"/>
        <v/>
      </c>
      <c r="BA359" s="53"/>
      <c r="BB359" s="147" cm="1">
        <f t="array" ref="BB359:BC359">IFERROR(_xlfn._xlws.SORT(_xlfn.UNIQUE(_xlfn._xlws.FILTER($AC359:$AZ359,ISNUMBER($AC359:$AZ359)),TRUE),,,TRUE),"")</f>
        <v>-113.98265392465814</v>
      </c>
      <c r="BC359" s="51">
        <v>504.01962175932459</v>
      </c>
      <c r="BD359" s="51"/>
      <c r="BE359" s="51"/>
      <c r="BF359" s="51"/>
      <c r="BG359" s="51"/>
      <c r="BH359" s="51"/>
      <c r="BI359" s="51"/>
      <c r="BJ359" s="51">
        <f t="shared" si="1127"/>
        <v>627.01240710120169</v>
      </c>
      <c r="BK359" s="51">
        <f t="shared" si="1086"/>
        <v>627.01240710120169</v>
      </c>
      <c r="BL359" s="51" t="str">
        <f t="shared" si="1086"/>
        <v/>
      </c>
      <c r="BM359" s="51" t="str">
        <f t="shared" si="1086"/>
        <v/>
      </c>
      <c r="BN359" s="51" t="str">
        <f t="shared" si="1086"/>
        <v/>
      </c>
      <c r="BO359" s="51" t="str">
        <f t="shared" si="1086"/>
        <v/>
      </c>
      <c r="BP359" s="51" t="str">
        <f t="shared" si="1086"/>
        <v/>
      </c>
      <c r="BQ359" s="148" t="str">
        <f t="shared" si="1086"/>
        <v/>
      </c>
      <c r="BR359" s="170">
        <f t="shared" si="1100"/>
        <v>2</v>
      </c>
      <c r="BS359" s="172">
        <f t="shared" si="1101"/>
        <v>618.0022756839827</v>
      </c>
      <c r="BT359" s="172">
        <f t="shared" si="1087"/>
        <v>0</v>
      </c>
      <c r="BU359" s="172">
        <f t="shared" si="1087"/>
        <v>0</v>
      </c>
      <c r="BV359" s="172">
        <f t="shared" si="1087"/>
        <v>0</v>
      </c>
      <c r="BW359" s="172">
        <f t="shared" si="1087"/>
        <v>0</v>
      </c>
      <c r="BX359" s="172">
        <f t="shared" si="1087"/>
        <v>0</v>
      </c>
      <c r="BY359" s="173">
        <f t="shared" si="1087"/>
        <v>0</v>
      </c>
      <c r="BZ359" s="123" cm="1">
        <f t="array" ref="BZ359">IF(ISEVEN(BR359),SUM(BS359:BY359),SUM(ABS(BS359:BY359)))</f>
        <v>618.0022756839827</v>
      </c>
      <c r="CA359" s="112">
        <f t="shared" si="1102"/>
        <v>7143.3747272975606</v>
      </c>
      <c r="CB359" s="126">
        <f t="shared" si="1103"/>
        <v>195.01848391733321</v>
      </c>
      <c r="CC359" s="41">
        <f t="shared" si="1088"/>
        <v>0</v>
      </c>
      <c r="CD359" s="41">
        <f t="shared" si="1088"/>
        <v>0</v>
      </c>
      <c r="CE359" s="41">
        <f t="shared" si="1088"/>
        <v>0</v>
      </c>
      <c r="CF359" s="41">
        <f t="shared" si="1088"/>
        <v>0</v>
      </c>
      <c r="CG359" s="41">
        <f t="shared" si="1088"/>
        <v>0</v>
      </c>
      <c r="CH359" s="112">
        <f t="shared" si="1088"/>
        <v>0</v>
      </c>
      <c r="CI359" s="196">
        <f t="shared" si="1104"/>
        <v>195.01848391733321</v>
      </c>
      <c r="CJ359" s="2">
        <f t="shared" si="1105"/>
        <v>627.01240710120169</v>
      </c>
      <c r="CK359" s="200">
        <f t="shared" ref="CK359" si="1224">(CI359-xc)*COS(RADIANS(p)) + (CJ359-yc)*SIN(RADIANS(p))</f>
        <v>482.39716483053837</v>
      </c>
      <c r="CL359" s="201">
        <f t="shared" ref="CL359:CL390" si="1225">-(CI359-xc)*SIN(RADIANS(p)) +(CJ359-yc)*COS(RADIANS(p))</f>
        <v>445.49943107900447</v>
      </c>
      <c r="CN359" s="126">
        <f t="shared" ref="CN359:CN390" si="1226">+C359-yc</f>
        <v>627.01240710120169</v>
      </c>
      <c r="CO359" s="50">
        <f t="shared" si="1109"/>
        <v>5.1672170627628626E-3</v>
      </c>
      <c r="CP359" s="40">
        <f t="shared" si="1110"/>
        <v>25.5</v>
      </c>
      <c r="CQ359" s="41">
        <f t="shared" si="1111"/>
        <v>182156.05554608779</v>
      </c>
      <c r="CR359" s="41">
        <f t="shared" ref="CR359:CR407" si="1227">+CQ359*COS(RADIANS(p))</f>
        <v>157751.77155608134</v>
      </c>
      <c r="CS359" s="41">
        <f t="shared" ref="CS359:CS407" si="1228">+CQ359*SIN(RADIANS(p))</f>
        <v>91078.027773043883</v>
      </c>
      <c r="CT359" s="41">
        <f t="shared" si="1114"/>
        <v>70278324.479939312</v>
      </c>
      <c r="CU359" s="112">
        <f t="shared" si="1115"/>
        <v>43935782.376073405</v>
      </c>
      <c r="CW359" s="21">
        <v>15</v>
      </c>
      <c r="CX359" s="41">
        <v>32</v>
      </c>
      <c r="CY359" s="41">
        <v>599.8076211353316</v>
      </c>
      <c r="CZ359" s="51">
        <f t="shared" ref="CZ359" si="1229">CY359-yc</f>
        <v>599.8076211353316</v>
      </c>
      <c r="DA359" s="50">
        <f t="shared" si="1117"/>
        <v>5.0118797133498049E-3</v>
      </c>
      <c r="DB359" s="40">
        <f t="shared" si="1093"/>
        <v>1002.375942669961</v>
      </c>
      <c r="DC359" s="40">
        <f t="shared" si="1094"/>
        <v>25.5</v>
      </c>
      <c r="DD359" s="51">
        <f t="shared" si="1095"/>
        <v>374.5</v>
      </c>
      <c r="DE359" s="39">
        <f t="shared" si="1118"/>
        <v>301190.77088496066</v>
      </c>
      <c r="DF359" s="41">
        <v>680</v>
      </c>
      <c r="DG359" s="51">
        <v>300</v>
      </c>
      <c r="DH359" s="41">
        <f t="shared" ref="DH359:DH376" si="1230">+DE359*COS(RADIANS(p))</f>
        <v>260838.85897179443</v>
      </c>
      <c r="DI359" s="41">
        <f t="shared" ref="DI359:DI376" si="1231">+DE359*SIN(RADIANS(p))</f>
        <v>150595.3854424803</v>
      </c>
      <c r="DJ359" s="41">
        <f t="shared" si="1098"/>
        <v>78251657.691538334</v>
      </c>
      <c r="DK359" s="112">
        <f t="shared" si="1099"/>
        <v>102404862.1008866</v>
      </c>
    </row>
    <row r="360" spans="2:115" x14ac:dyDescent="0.25">
      <c r="B360" s="129">
        <v>16</v>
      </c>
      <c r="C360" s="114">
        <f>+$D$77-(B360-0.5)*$G$337</f>
        <v>615.45359088261819</v>
      </c>
      <c r="D360" s="41">
        <f t="shared" si="1121"/>
        <v>-134.00311089059591</v>
      </c>
      <c r="E360" s="41">
        <f t="shared" si="1080"/>
        <v>844.95435782956736</v>
      </c>
      <c r="F360" s="41">
        <f t="shared" si="1080"/>
        <v>510.69310741463715</v>
      </c>
      <c r="G360" s="41">
        <f t="shared" si="1080"/>
        <v>1006.768721360041</v>
      </c>
      <c r="H360" s="41">
        <f t="shared" si="1080"/>
        <v>2265.9968891094045</v>
      </c>
      <c r="I360" s="41">
        <f t="shared" si="1080"/>
        <v>-5438.7624995788419</v>
      </c>
      <c r="J360" s="41">
        <f t="shared" si="1080"/>
        <v>-1221.3577001542399</v>
      </c>
      <c r="K360" s="121">
        <f t="shared" si="1080"/>
        <v>-676.94813604837691</v>
      </c>
      <c r="L360" s="126">
        <f t="shared" si="1122"/>
        <v>265.99688910940449</v>
      </c>
      <c r="M360" s="41">
        <f t="shared" si="1081"/>
        <v>-1887.0964497393065</v>
      </c>
      <c r="N360" s="41">
        <f t="shared" si="1081"/>
        <v>-528.53737712668919</v>
      </c>
      <c r="O360" s="41">
        <f t="shared" si="1081"/>
        <v>274.71791379116365</v>
      </c>
      <c r="P360" s="41">
        <f t="shared" si="1081"/>
        <v>1865.9968891094043</v>
      </c>
      <c r="Q360" s="41">
        <f t="shared" si="1081"/>
        <v>-4619.1472573081819</v>
      </c>
      <c r="R360" s="41">
        <f t="shared" si="1081"/>
        <v>-990.41759247838991</v>
      </c>
      <c r="S360" s="112">
        <f t="shared" si="1081"/>
        <v>-457.33289377771342</v>
      </c>
      <c r="T360" s="123">
        <f t="shared" si="1123"/>
        <v>265.99688910940415</v>
      </c>
      <c r="U360" s="41">
        <f t="shared" si="1082"/>
        <v>25.33911555890543</v>
      </c>
      <c r="V360" s="41">
        <f t="shared" si="1082"/>
        <v>279.75299973878703</v>
      </c>
      <c r="W360" s="41">
        <f t="shared" si="1082"/>
        <v>787.15347908937815</v>
      </c>
      <c r="X360" s="41">
        <f t="shared" si="1082"/>
        <v>1865.9968891094047</v>
      </c>
      <c r="Y360" s="41">
        <f t="shared" si="1082"/>
        <v>-2706.7116920099688</v>
      </c>
      <c r="Z360" s="41">
        <f t="shared" si="1082"/>
        <v>-182.12721561291363</v>
      </c>
      <c r="AA360" s="41">
        <f t="shared" si="1082"/>
        <v>55.102671520500571</v>
      </c>
      <c r="AB360" s="53"/>
      <c r="AC360" s="126">
        <f t="shared" si="1124"/>
        <v>-134.00311089059591</v>
      </c>
      <c r="AD360" s="41" t="str">
        <f t="shared" si="1083"/>
        <v/>
      </c>
      <c r="AE360" s="41">
        <f t="shared" si="1083"/>
        <v>510.69310741463715</v>
      </c>
      <c r="AF360" s="41" t="str">
        <f t="shared" si="1083"/>
        <v/>
      </c>
      <c r="AG360" s="41" t="str">
        <f t="shared" si="1083"/>
        <v/>
      </c>
      <c r="AH360" s="41" t="str">
        <f t="shared" si="1083"/>
        <v/>
      </c>
      <c r="AI360" s="41" t="str">
        <f t="shared" si="1083"/>
        <v/>
      </c>
      <c r="AJ360" s="112" t="str">
        <f t="shared" si="1083"/>
        <v/>
      </c>
      <c r="AK360" s="126" t="str">
        <f t="shared" si="1125"/>
        <v/>
      </c>
      <c r="AL360" s="41" t="str">
        <f t="shared" si="1084"/>
        <v/>
      </c>
      <c r="AM360" s="41" t="str">
        <f t="shared" si="1084"/>
        <v/>
      </c>
      <c r="AN360" s="41" t="str">
        <f t="shared" si="1084"/>
        <v/>
      </c>
      <c r="AO360" s="41" t="str">
        <f t="shared" si="1084"/>
        <v/>
      </c>
      <c r="AP360" s="41" t="str">
        <f t="shared" si="1084"/>
        <v/>
      </c>
      <c r="AQ360" s="41" t="str">
        <f t="shared" si="1084"/>
        <v/>
      </c>
      <c r="AR360" s="112" t="str">
        <f t="shared" si="1084"/>
        <v/>
      </c>
      <c r="AS360" s="123" t="str">
        <f t="shared" si="1126"/>
        <v/>
      </c>
      <c r="AT360" s="41" t="str">
        <f t="shared" si="1085"/>
        <v/>
      </c>
      <c r="AU360" s="41" t="str">
        <f t="shared" si="1085"/>
        <v/>
      </c>
      <c r="AV360" s="41" t="str">
        <f t="shared" si="1085"/>
        <v/>
      </c>
      <c r="AW360" s="41" t="str">
        <f t="shared" si="1085"/>
        <v/>
      </c>
      <c r="AX360" s="41" t="str">
        <f t="shared" si="1085"/>
        <v/>
      </c>
      <c r="AY360" s="41" t="str">
        <f t="shared" si="1085"/>
        <v/>
      </c>
      <c r="AZ360" s="41" t="str">
        <f t="shared" si="1085"/>
        <v/>
      </c>
      <c r="BA360" s="53"/>
      <c r="BB360" s="147" cm="1">
        <f t="array" ref="BB360:BC360">IFERROR(_xlfn._xlws.SORT(_xlfn.UNIQUE(_xlfn._xlws.FILTER($AC360:$AZ360,ISNUMBER($AC360:$AZ360)),TRUE),,,TRUE),"")</f>
        <v>-134.00311089059591</v>
      </c>
      <c r="BC360" s="51">
        <v>510.69310741463715</v>
      </c>
      <c r="BD360" s="51"/>
      <c r="BE360" s="51"/>
      <c r="BF360" s="51"/>
      <c r="BG360" s="51"/>
      <c r="BH360" s="51"/>
      <c r="BI360" s="51"/>
      <c r="BJ360" s="51">
        <f t="shared" si="1127"/>
        <v>615.45359088261819</v>
      </c>
      <c r="BK360" s="51">
        <f t="shared" si="1086"/>
        <v>615.45359088261819</v>
      </c>
      <c r="BL360" s="51" t="str">
        <f t="shared" si="1086"/>
        <v/>
      </c>
      <c r="BM360" s="51" t="str">
        <f t="shared" si="1086"/>
        <v/>
      </c>
      <c r="BN360" s="51" t="str">
        <f t="shared" si="1086"/>
        <v/>
      </c>
      <c r="BO360" s="51" t="str">
        <f t="shared" si="1086"/>
        <v/>
      </c>
      <c r="BP360" s="51" t="str">
        <f t="shared" si="1086"/>
        <v/>
      </c>
      <c r="BQ360" s="148" t="str">
        <f t="shared" si="1086"/>
        <v/>
      </c>
      <c r="BR360" s="170">
        <f t="shared" si="1100"/>
        <v>2</v>
      </c>
      <c r="BS360" s="172">
        <f t="shared" si="1101"/>
        <v>644.69621830523306</v>
      </c>
      <c r="BT360" s="172">
        <f t="shared" si="1087"/>
        <v>0</v>
      </c>
      <c r="BU360" s="172">
        <f t="shared" si="1087"/>
        <v>0</v>
      </c>
      <c r="BV360" s="172">
        <f t="shared" si="1087"/>
        <v>0</v>
      </c>
      <c r="BW360" s="172">
        <f t="shared" si="1087"/>
        <v>0</v>
      </c>
      <c r="BX360" s="172">
        <f t="shared" si="1087"/>
        <v>0</v>
      </c>
      <c r="BY360" s="173">
        <f t="shared" si="1087"/>
        <v>0</v>
      </c>
      <c r="BZ360" s="123" cm="1">
        <f t="array" ref="BZ360">IF(ISEVEN(BR360),SUM(BS360:BY360),SUM(ABS(BS360:BY360)))</f>
        <v>644.69621830523306</v>
      </c>
      <c r="CA360" s="112">
        <f t="shared" si="1102"/>
        <v>7451.9251042060077</v>
      </c>
      <c r="CB360" s="126">
        <f t="shared" si="1103"/>
        <v>188.34499826202062</v>
      </c>
      <c r="CC360" s="41">
        <f t="shared" si="1088"/>
        <v>0</v>
      </c>
      <c r="CD360" s="41">
        <f t="shared" si="1088"/>
        <v>0</v>
      </c>
      <c r="CE360" s="41">
        <f t="shared" si="1088"/>
        <v>0</v>
      </c>
      <c r="CF360" s="41">
        <f t="shared" si="1088"/>
        <v>0</v>
      </c>
      <c r="CG360" s="41">
        <f t="shared" si="1088"/>
        <v>0</v>
      </c>
      <c r="CH360" s="112">
        <f t="shared" si="1088"/>
        <v>0</v>
      </c>
      <c r="CI360" s="196">
        <f t="shared" si="1104"/>
        <v>188.34499826202062</v>
      </c>
      <c r="CJ360" s="2">
        <f t="shared" si="1105"/>
        <v>615.45359088261819</v>
      </c>
      <c r="CK360" s="200">
        <f t="shared" ref="CK360" si="1232">(CI360-xc)*COS(RADIANS(p)) + (CJ360-yc)*SIN(RADIANS(p))</f>
        <v>470.83834861195487</v>
      </c>
      <c r="CL360" s="201">
        <f t="shared" ref="CL360:CL391" si="1233">-(CI360-xc)*SIN(RADIANS(p)) +(CJ360-yc)*COS(RADIANS(p))</f>
        <v>438.82594542369185</v>
      </c>
      <c r="CN360" s="126">
        <f t="shared" ref="CN360:CN391" si="1234">+C360-yc</f>
        <v>615.45359088261819</v>
      </c>
      <c r="CO360" s="50">
        <f t="shared" si="1109"/>
        <v>5.1012170627628625E-3</v>
      </c>
      <c r="CP360" s="40">
        <f t="shared" si="1110"/>
        <v>25.5</v>
      </c>
      <c r="CQ360" s="41">
        <f t="shared" si="1111"/>
        <v>190024.0901572532</v>
      </c>
      <c r="CR360" s="41">
        <f t="shared" ref="CR360:CR408" si="1235">+CQ360*COS(RADIANS(p))</f>
        <v>164565.68940720579</v>
      </c>
      <c r="CS360" s="41">
        <f t="shared" ref="CS360:CS408" si="1236">+CQ360*SIN(RADIANS(p))</f>
        <v>95012.045078626586</v>
      </c>
      <c r="CT360" s="41">
        <f t="shared" si="1114"/>
        <v>72215694.238418713</v>
      </c>
      <c r="CU360" s="112">
        <f t="shared" si="1115"/>
        <v>44735314.403065152</v>
      </c>
      <c r="CW360" s="21">
        <v>16</v>
      </c>
      <c r="CX360" s="41">
        <v>32</v>
      </c>
      <c r="CY360" s="41">
        <v>426.60254037844379</v>
      </c>
      <c r="CZ360" s="51">
        <f t="shared" ref="CZ360" si="1237">CY360-yc</f>
        <v>426.60254037844379</v>
      </c>
      <c r="DA360" s="50">
        <f t="shared" si="1117"/>
        <v>4.0228912984656166E-3</v>
      </c>
      <c r="DB360" s="40">
        <f t="shared" si="1093"/>
        <v>804.5782596931233</v>
      </c>
      <c r="DC360" s="40">
        <f t="shared" si="1094"/>
        <v>25.5</v>
      </c>
      <c r="DD360" s="51">
        <f t="shared" si="1095"/>
        <v>374.5</v>
      </c>
      <c r="DE360" s="39">
        <f t="shared" si="1118"/>
        <v>301190.77088496066</v>
      </c>
      <c r="DF360" s="41">
        <v>680</v>
      </c>
      <c r="DG360" s="51">
        <v>100</v>
      </c>
      <c r="DH360" s="41">
        <f t="shared" ref="DH360:DH377" si="1238">+DE360*COS(RADIANS(p))</f>
        <v>260838.85897179443</v>
      </c>
      <c r="DI360" s="41">
        <f t="shared" ref="DI360:DI377" si="1239">+DE360*SIN(RADIANS(p))</f>
        <v>150595.3854424803</v>
      </c>
      <c r="DJ360" s="41">
        <f t="shared" si="1098"/>
        <v>26083885.897179443</v>
      </c>
      <c r="DK360" s="112">
        <f t="shared" si="1099"/>
        <v>102404862.1008866</v>
      </c>
    </row>
    <row r="361" spans="2:115" x14ac:dyDescent="0.25">
      <c r="B361" s="129">
        <v>17</v>
      </c>
      <c r="C361" s="114">
        <f>+$D$77-(B361-0.5)*$G$337</f>
        <v>603.89477466403468</v>
      </c>
      <c r="D361" s="41">
        <f t="shared" si="1121"/>
        <v>-154.0235678565337</v>
      </c>
      <c r="E361" s="41">
        <f t="shared" si="1080"/>
        <v>888.09244723267204</v>
      </c>
      <c r="F361" s="41">
        <f t="shared" si="1080"/>
        <v>517.36659306994966</v>
      </c>
      <c r="G361" s="41">
        <f t="shared" si="1080"/>
        <v>1003.6715458888118</v>
      </c>
      <c r="H361" s="41">
        <f t="shared" si="1080"/>
        <v>2245.9764321434668</v>
      </c>
      <c r="I361" s="41">
        <f t="shared" si="1080"/>
        <v>-5395.6244101757375</v>
      </c>
      <c r="J361" s="41">
        <f t="shared" si="1080"/>
        <v>-1214.6842144989273</v>
      </c>
      <c r="K361" s="121">
        <f t="shared" si="1080"/>
        <v>-680.04531151960612</v>
      </c>
      <c r="L361" s="126">
        <f t="shared" si="1122"/>
        <v>245.97643214346672</v>
      </c>
      <c r="M361" s="41">
        <f t="shared" si="1081"/>
        <v>-1843.9583603362023</v>
      </c>
      <c r="N361" s="41">
        <f t="shared" si="1081"/>
        <v>-521.86389147137652</v>
      </c>
      <c r="O361" s="41">
        <f t="shared" si="1081"/>
        <v>271.62073831993445</v>
      </c>
      <c r="P361" s="41">
        <f t="shared" si="1081"/>
        <v>1845.9764321434664</v>
      </c>
      <c r="Q361" s="41">
        <f t="shared" si="1081"/>
        <v>-4576.0091679050765</v>
      </c>
      <c r="R361" s="41">
        <f t="shared" si="1081"/>
        <v>-983.74410682307723</v>
      </c>
      <c r="S361" s="112">
        <f t="shared" si="1081"/>
        <v>-460.43006924894269</v>
      </c>
      <c r="T361" s="123">
        <f t="shared" si="1123"/>
        <v>245.97643214346638</v>
      </c>
      <c r="U361" s="41">
        <f t="shared" si="1082"/>
        <v>68.477204962010191</v>
      </c>
      <c r="V361" s="41">
        <f t="shared" si="1082"/>
        <v>286.42648539409964</v>
      </c>
      <c r="W361" s="41">
        <f t="shared" si="1082"/>
        <v>784.05630361814883</v>
      </c>
      <c r="X361" s="41">
        <f t="shared" si="1082"/>
        <v>1845.9764321434673</v>
      </c>
      <c r="Y361" s="41">
        <f t="shared" si="1082"/>
        <v>-2663.5736026068639</v>
      </c>
      <c r="Z361" s="41">
        <f t="shared" si="1082"/>
        <v>-175.45372995760104</v>
      </c>
      <c r="AA361" s="41">
        <f t="shared" si="1082"/>
        <v>52.005496049271351</v>
      </c>
      <c r="AB361" s="53"/>
      <c r="AC361" s="126">
        <f t="shared" si="1124"/>
        <v>-154.0235678565337</v>
      </c>
      <c r="AD361" s="41" t="str">
        <f t="shared" si="1083"/>
        <v/>
      </c>
      <c r="AE361" s="41">
        <f t="shared" si="1083"/>
        <v>517.36659306994966</v>
      </c>
      <c r="AF361" s="41" t="str">
        <f t="shared" si="1083"/>
        <v/>
      </c>
      <c r="AG361" s="41" t="str">
        <f t="shared" si="1083"/>
        <v/>
      </c>
      <c r="AH361" s="41" t="str">
        <f t="shared" si="1083"/>
        <v/>
      </c>
      <c r="AI361" s="41" t="str">
        <f t="shared" si="1083"/>
        <v/>
      </c>
      <c r="AJ361" s="112" t="str">
        <f t="shared" si="1083"/>
        <v/>
      </c>
      <c r="AK361" s="126" t="str">
        <f t="shared" si="1125"/>
        <v/>
      </c>
      <c r="AL361" s="41" t="str">
        <f t="shared" si="1084"/>
        <v/>
      </c>
      <c r="AM361" s="41" t="str">
        <f t="shared" si="1084"/>
        <v/>
      </c>
      <c r="AN361" s="41" t="str">
        <f t="shared" si="1084"/>
        <v/>
      </c>
      <c r="AO361" s="41" t="str">
        <f t="shared" si="1084"/>
        <v/>
      </c>
      <c r="AP361" s="41" t="str">
        <f t="shared" si="1084"/>
        <v/>
      </c>
      <c r="AQ361" s="41" t="str">
        <f t="shared" si="1084"/>
        <v/>
      </c>
      <c r="AR361" s="112" t="str">
        <f t="shared" si="1084"/>
        <v/>
      </c>
      <c r="AS361" s="123" t="str">
        <f t="shared" si="1126"/>
        <v/>
      </c>
      <c r="AT361" s="41" t="str">
        <f t="shared" si="1085"/>
        <v/>
      </c>
      <c r="AU361" s="41" t="str">
        <f t="shared" si="1085"/>
        <v/>
      </c>
      <c r="AV361" s="41" t="str">
        <f t="shared" si="1085"/>
        <v/>
      </c>
      <c r="AW361" s="41" t="str">
        <f t="shared" si="1085"/>
        <v/>
      </c>
      <c r="AX361" s="41" t="str">
        <f t="shared" si="1085"/>
        <v/>
      </c>
      <c r="AY361" s="41" t="str">
        <f t="shared" si="1085"/>
        <v/>
      </c>
      <c r="AZ361" s="41" t="str">
        <f t="shared" si="1085"/>
        <v/>
      </c>
      <c r="BA361" s="53"/>
      <c r="BB361" s="147" cm="1">
        <f t="array" ref="BB361:BC361">IFERROR(_xlfn._xlws.SORT(_xlfn.UNIQUE(_xlfn._xlws.FILTER($AC361:$AZ361,ISNUMBER($AC361:$AZ361)),TRUE),,,TRUE),"")</f>
        <v>-154.0235678565337</v>
      </c>
      <c r="BC361" s="51">
        <v>517.36659306994966</v>
      </c>
      <c r="BD361" s="51"/>
      <c r="BE361" s="51"/>
      <c r="BF361" s="51"/>
      <c r="BG361" s="51"/>
      <c r="BH361" s="51"/>
      <c r="BI361" s="51"/>
      <c r="BJ361" s="51">
        <f t="shared" si="1127"/>
        <v>603.89477466403468</v>
      </c>
      <c r="BK361" s="51">
        <f t="shared" si="1086"/>
        <v>603.89477466403468</v>
      </c>
      <c r="BL361" s="51" t="str">
        <f t="shared" si="1086"/>
        <v/>
      </c>
      <c r="BM361" s="51" t="str">
        <f t="shared" si="1086"/>
        <v/>
      </c>
      <c r="BN361" s="51" t="str">
        <f t="shared" si="1086"/>
        <v/>
      </c>
      <c r="BO361" s="51" t="str">
        <f t="shared" si="1086"/>
        <v/>
      </c>
      <c r="BP361" s="51" t="str">
        <f t="shared" si="1086"/>
        <v/>
      </c>
      <c r="BQ361" s="148" t="str">
        <f t="shared" si="1086"/>
        <v/>
      </c>
      <c r="BR361" s="170">
        <f t="shared" si="1100"/>
        <v>2</v>
      </c>
      <c r="BS361" s="172">
        <f t="shared" si="1101"/>
        <v>671.3901609264833</v>
      </c>
      <c r="BT361" s="172">
        <f t="shared" si="1087"/>
        <v>0</v>
      </c>
      <c r="BU361" s="172">
        <f t="shared" si="1087"/>
        <v>0</v>
      </c>
      <c r="BV361" s="172">
        <f t="shared" si="1087"/>
        <v>0</v>
      </c>
      <c r="BW361" s="172">
        <f t="shared" si="1087"/>
        <v>0</v>
      </c>
      <c r="BX361" s="172">
        <f t="shared" si="1087"/>
        <v>0</v>
      </c>
      <c r="BY361" s="173">
        <f t="shared" si="1087"/>
        <v>0</v>
      </c>
      <c r="BZ361" s="123" cm="1">
        <f t="array" ref="BZ361">IF(ISEVEN(BR361),SUM(BS361:BY361),SUM(ABS(BS361:BY361)))</f>
        <v>671.3901609264833</v>
      </c>
      <c r="CA361" s="112">
        <f t="shared" si="1102"/>
        <v>7760.475481114453</v>
      </c>
      <c r="CB361" s="126">
        <f t="shared" si="1103"/>
        <v>181.67151260670795</v>
      </c>
      <c r="CC361" s="41">
        <f t="shared" si="1088"/>
        <v>0</v>
      </c>
      <c r="CD361" s="41">
        <f t="shared" si="1088"/>
        <v>0</v>
      </c>
      <c r="CE361" s="41">
        <f t="shared" si="1088"/>
        <v>0</v>
      </c>
      <c r="CF361" s="41">
        <f t="shared" si="1088"/>
        <v>0</v>
      </c>
      <c r="CG361" s="41">
        <f t="shared" si="1088"/>
        <v>0</v>
      </c>
      <c r="CH361" s="112">
        <f t="shared" si="1088"/>
        <v>0</v>
      </c>
      <c r="CI361" s="196">
        <f t="shared" si="1104"/>
        <v>181.67151260670795</v>
      </c>
      <c r="CJ361" s="2">
        <f t="shared" si="1105"/>
        <v>603.89477466403468</v>
      </c>
      <c r="CK361" s="200">
        <f t="shared" ref="CK361" si="1240">(CI361-xc)*COS(RADIANS(p)) + (CJ361-yc)*SIN(RADIANS(p))</f>
        <v>459.27953239337126</v>
      </c>
      <c r="CL361" s="201">
        <f t="shared" ref="CL361:CL392" si="1241">-(CI361-xc)*SIN(RADIANS(p)) +(CJ361-yc)*COS(RADIANS(p))</f>
        <v>432.15245976837934</v>
      </c>
      <c r="CN361" s="126">
        <f t="shared" ref="CN361:CN392" si="1242">+C361-yc</f>
        <v>603.89477466403468</v>
      </c>
      <c r="CO361" s="50">
        <f t="shared" si="1109"/>
        <v>5.0352170627628633E-3</v>
      </c>
      <c r="CP361" s="40">
        <f t="shared" si="1110"/>
        <v>25.5</v>
      </c>
      <c r="CQ361" s="41">
        <f t="shared" si="1111"/>
        <v>197892.12476841855</v>
      </c>
      <c r="CR361" s="41">
        <f t="shared" ref="CR361:CR409" si="1243">+CQ361*COS(RADIANS(p))</f>
        <v>171379.60725833019</v>
      </c>
      <c r="CS361" s="41">
        <f t="shared" ref="CS361:CS409" si="1244">+CQ361*SIN(RADIANS(p))</f>
        <v>98946.062384209261</v>
      </c>
      <c r="CT361" s="41">
        <f t="shared" si="1114"/>
        <v>74062118.830826193</v>
      </c>
      <c r="CU361" s="112">
        <f t="shared" si="1115"/>
        <v>45443901.263984971</v>
      </c>
      <c r="CW361" s="21">
        <v>17</v>
      </c>
      <c r="CX361" s="41">
        <v>32</v>
      </c>
      <c r="CY361" s="41">
        <v>253.39745962155607</v>
      </c>
      <c r="CZ361" s="51">
        <f t="shared" ref="CZ361" si="1245">CY361-yc</f>
        <v>253.39745962155607</v>
      </c>
      <c r="DA361" s="50">
        <f t="shared" si="1117"/>
        <v>3.0339028835814283E-3</v>
      </c>
      <c r="DB361" s="40">
        <f t="shared" si="1093"/>
        <v>606.78057671628562</v>
      </c>
      <c r="DC361" s="40">
        <f t="shared" si="1094"/>
        <v>25.5</v>
      </c>
      <c r="DD361" s="51">
        <f t="shared" si="1095"/>
        <v>374.5</v>
      </c>
      <c r="DE361" s="39">
        <f t="shared" si="1118"/>
        <v>301190.77088496066</v>
      </c>
      <c r="DF361" s="41">
        <v>680</v>
      </c>
      <c r="DG361" s="51">
        <v>-100</v>
      </c>
      <c r="DH361" s="41">
        <f t="shared" ref="DH361:DH378" si="1246">+DE361*COS(RADIANS(p))</f>
        <v>260838.85897179443</v>
      </c>
      <c r="DI361" s="41">
        <f t="shared" ref="DI361:DI378" si="1247">+DE361*SIN(RADIANS(p))</f>
        <v>150595.3854424803</v>
      </c>
      <c r="DJ361" s="41">
        <f t="shared" si="1098"/>
        <v>-26083885.897179443</v>
      </c>
      <c r="DK361" s="112">
        <f t="shared" si="1099"/>
        <v>102404862.1008866</v>
      </c>
    </row>
    <row r="362" spans="2:115" x14ac:dyDescent="0.25">
      <c r="B362" s="129">
        <v>18</v>
      </c>
      <c r="C362" s="114">
        <f>+$D$77-(B362-0.5)*$G$337</f>
        <v>592.33595844545107</v>
      </c>
      <c r="D362" s="41">
        <f t="shared" si="1121"/>
        <v>-174.0440248224717</v>
      </c>
      <c r="E362" s="41">
        <f t="shared" si="1080"/>
        <v>931.23053663577718</v>
      </c>
      <c r="F362" s="41">
        <f t="shared" si="1080"/>
        <v>524.04007872526245</v>
      </c>
      <c r="G362" s="41">
        <f t="shared" si="1080"/>
        <v>1000.5743704175827</v>
      </c>
      <c r="H362" s="41">
        <f t="shared" si="1080"/>
        <v>2225.9559751775287</v>
      </c>
      <c r="I362" s="41">
        <f t="shared" si="1080"/>
        <v>-5352.4863207726321</v>
      </c>
      <c r="J362" s="41">
        <f t="shared" si="1080"/>
        <v>-1208.0107288436147</v>
      </c>
      <c r="K362" s="121">
        <f t="shared" si="1080"/>
        <v>-683.14248699083532</v>
      </c>
      <c r="L362" s="126">
        <f t="shared" si="1122"/>
        <v>225.95597517752867</v>
      </c>
      <c r="M362" s="41">
        <f t="shared" si="1081"/>
        <v>-1800.8202709330972</v>
      </c>
      <c r="N362" s="41">
        <f t="shared" si="1081"/>
        <v>-515.19040581606384</v>
      </c>
      <c r="O362" s="41">
        <f t="shared" si="1081"/>
        <v>268.5235628487053</v>
      </c>
      <c r="P362" s="41">
        <f t="shared" si="1081"/>
        <v>1825.9559751775284</v>
      </c>
      <c r="Q362" s="41">
        <f t="shared" si="1081"/>
        <v>-4532.8710785019712</v>
      </c>
      <c r="R362" s="41">
        <f t="shared" si="1081"/>
        <v>-977.07062116776456</v>
      </c>
      <c r="S362" s="112">
        <f t="shared" si="1081"/>
        <v>-463.52724472017189</v>
      </c>
      <c r="T362" s="123">
        <f t="shared" si="1123"/>
        <v>225.95597517752844</v>
      </c>
      <c r="U362" s="41">
        <f t="shared" si="1082"/>
        <v>111.61529436511533</v>
      </c>
      <c r="V362" s="41">
        <f t="shared" si="1082"/>
        <v>293.09997104941226</v>
      </c>
      <c r="W362" s="41">
        <f t="shared" si="1082"/>
        <v>780.95912814691962</v>
      </c>
      <c r="X362" s="41">
        <f t="shared" si="1082"/>
        <v>1825.9559751775289</v>
      </c>
      <c r="Y362" s="41">
        <f t="shared" si="1082"/>
        <v>-2620.4355132037585</v>
      </c>
      <c r="Z362" s="41">
        <f t="shared" si="1082"/>
        <v>-168.78024430228842</v>
      </c>
      <c r="AA362" s="41">
        <f t="shared" si="1082"/>
        <v>48.908320578042122</v>
      </c>
      <c r="AB362" s="53"/>
      <c r="AC362" s="126">
        <f t="shared" si="1124"/>
        <v>-174.0440248224717</v>
      </c>
      <c r="AD362" s="41" t="str">
        <f t="shared" si="1083"/>
        <v/>
      </c>
      <c r="AE362" s="41">
        <f t="shared" si="1083"/>
        <v>524.04007872526245</v>
      </c>
      <c r="AF362" s="41" t="str">
        <f t="shared" si="1083"/>
        <v/>
      </c>
      <c r="AG362" s="41" t="str">
        <f t="shared" si="1083"/>
        <v/>
      </c>
      <c r="AH362" s="41" t="str">
        <f t="shared" si="1083"/>
        <v/>
      </c>
      <c r="AI362" s="41" t="str">
        <f t="shared" si="1083"/>
        <v/>
      </c>
      <c r="AJ362" s="112" t="str">
        <f t="shared" si="1083"/>
        <v/>
      </c>
      <c r="AK362" s="126" t="str">
        <f t="shared" si="1125"/>
        <v/>
      </c>
      <c r="AL362" s="41" t="str">
        <f t="shared" si="1084"/>
        <v/>
      </c>
      <c r="AM362" s="41" t="str">
        <f t="shared" si="1084"/>
        <v/>
      </c>
      <c r="AN362" s="41" t="str">
        <f t="shared" si="1084"/>
        <v/>
      </c>
      <c r="AO362" s="41" t="str">
        <f t="shared" si="1084"/>
        <v/>
      </c>
      <c r="AP362" s="41" t="str">
        <f t="shared" si="1084"/>
        <v/>
      </c>
      <c r="AQ362" s="41" t="str">
        <f t="shared" si="1084"/>
        <v/>
      </c>
      <c r="AR362" s="112" t="str">
        <f t="shared" si="1084"/>
        <v/>
      </c>
      <c r="AS362" s="123" t="str">
        <f t="shared" si="1126"/>
        <v/>
      </c>
      <c r="AT362" s="41" t="str">
        <f t="shared" si="1085"/>
        <v/>
      </c>
      <c r="AU362" s="41" t="str">
        <f t="shared" si="1085"/>
        <v/>
      </c>
      <c r="AV362" s="41" t="str">
        <f t="shared" si="1085"/>
        <v/>
      </c>
      <c r="AW362" s="41" t="str">
        <f t="shared" si="1085"/>
        <v/>
      </c>
      <c r="AX362" s="41" t="str">
        <f t="shared" si="1085"/>
        <v/>
      </c>
      <c r="AY362" s="41" t="str">
        <f t="shared" si="1085"/>
        <v/>
      </c>
      <c r="AZ362" s="41" t="str">
        <f t="shared" si="1085"/>
        <v/>
      </c>
      <c r="BA362" s="53"/>
      <c r="BB362" s="147" cm="1">
        <f t="array" ref="BB362:BC362">IFERROR(_xlfn._xlws.SORT(_xlfn.UNIQUE(_xlfn._xlws.FILTER($AC362:$AZ362,ISNUMBER($AC362:$AZ362)),TRUE),,,TRUE),"")</f>
        <v>-174.0440248224717</v>
      </c>
      <c r="BC362" s="51">
        <v>524.04007872526245</v>
      </c>
      <c r="BD362" s="51"/>
      <c r="BE362" s="51"/>
      <c r="BF362" s="51"/>
      <c r="BG362" s="51"/>
      <c r="BH362" s="51"/>
      <c r="BI362" s="51"/>
      <c r="BJ362" s="51">
        <f t="shared" si="1127"/>
        <v>592.33595844545107</v>
      </c>
      <c r="BK362" s="51">
        <f t="shared" si="1086"/>
        <v>592.33595844545107</v>
      </c>
      <c r="BL362" s="51" t="str">
        <f t="shared" si="1086"/>
        <v/>
      </c>
      <c r="BM362" s="51" t="str">
        <f t="shared" si="1086"/>
        <v/>
      </c>
      <c r="BN362" s="51" t="str">
        <f t="shared" si="1086"/>
        <v/>
      </c>
      <c r="BO362" s="51" t="str">
        <f t="shared" si="1086"/>
        <v/>
      </c>
      <c r="BP362" s="51" t="str">
        <f t="shared" si="1086"/>
        <v/>
      </c>
      <c r="BQ362" s="148" t="str">
        <f t="shared" si="1086"/>
        <v/>
      </c>
      <c r="BR362" s="170">
        <f t="shared" si="1100"/>
        <v>2</v>
      </c>
      <c r="BS362" s="172">
        <f t="shared" si="1101"/>
        <v>698.08410354773412</v>
      </c>
      <c r="BT362" s="172">
        <f t="shared" si="1087"/>
        <v>0</v>
      </c>
      <c r="BU362" s="172">
        <f t="shared" si="1087"/>
        <v>0</v>
      </c>
      <c r="BV362" s="172">
        <f t="shared" si="1087"/>
        <v>0</v>
      </c>
      <c r="BW362" s="172">
        <f t="shared" si="1087"/>
        <v>0</v>
      </c>
      <c r="BX362" s="172">
        <f t="shared" si="1087"/>
        <v>0</v>
      </c>
      <c r="BY362" s="173">
        <f t="shared" si="1087"/>
        <v>0</v>
      </c>
      <c r="BZ362" s="123" cm="1">
        <f t="array" ref="BZ362">IF(ISEVEN(BR362),SUM(BS362:BY362),SUM(ABS(BS362:BY362)))</f>
        <v>698.08410354773412</v>
      </c>
      <c r="CA362" s="112">
        <f t="shared" si="1102"/>
        <v>8069.0258580229056</v>
      </c>
      <c r="CB362" s="126">
        <f t="shared" si="1103"/>
        <v>174.99802695139536</v>
      </c>
      <c r="CC362" s="41">
        <f t="shared" si="1088"/>
        <v>0</v>
      </c>
      <c r="CD362" s="41">
        <f t="shared" si="1088"/>
        <v>0</v>
      </c>
      <c r="CE362" s="41">
        <f t="shared" si="1088"/>
        <v>0</v>
      </c>
      <c r="CF362" s="41">
        <f t="shared" si="1088"/>
        <v>0</v>
      </c>
      <c r="CG362" s="41">
        <f t="shared" si="1088"/>
        <v>0</v>
      </c>
      <c r="CH362" s="112">
        <f t="shared" si="1088"/>
        <v>0</v>
      </c>
      <c r="CI362" s="196">
        <f t="shared" si="1104"/>
        <v>174.99802695139536</v>
      </c>
      <c r="CJ362" s="2">
        <f t="shared" si="1105"/>
        <v>592.33595844545107</v>
      </c>
      <c r="CK362" s="200">
        <f t="shared" ref="CK362" si="1248">(CI362-xc)*COS(RADIANS(p)) + (CJ362-yc)*SIN(RADIANS(p))</f>
        <v>447.72071617478775</v>
      </c>
      <c r="CL362" s="201">
        <f t="shared" ref="CL362:CL393" si="1249">-(CI362-xc)*SIN(RADIANS(p)) +(CJ362-yc)*COS(RADIANS(p))</f>
        <v>425.47897411306656</v>
      </c>
      <c r="CN362" s="126">
        <f t="shared" ref="CN362:CN393" si="1250">+C362-yc</f>
        <v>592.33595844545107</v>
      </c>
      <c r="CO362" s="50">
        <f t="shared" si="1109"/>
        <v>4.9692170627628623E-3</v>
      </c>
      <c r="CP362" s="40">
        <f t="shared" si="1110"/>
        <v>25.5</v>
      </c>
      <c r="CQ362" s="41">
        <f t="shared" si="1111"/>
        <v>205760.1593795841</v>
      </c>
      <c r="CR362" s="41">
        <f t="shared" ref="CR362:CR410" si="1251">+CQ362*COS(RADIANS(p))</f>
        <v>178193.52510945479</v>
      </c>
      <c r="CS362" s="41">
        <f t="shared" ref="CS362:CS410" si="1252">+CQ362*SIN(RADIANS(p))</f>
        <v>102880.07968979204</v>
      </c>
      <c r="CT362" s="41">
        <f t="shared" si="1114"/>
        <v>75817598.257161781</v>
      </c>
      <c r="CU362" s="112">
        <f t="shared" si="1115"/>
        <v>46061542.958832927</v>
      </c>
      <c r="CW362" s="21">
        <v>18</v>
      </c>
      <c r="CX362" s="41">
        <v>32</v>
      </c>
      <c r="CY362" s="41">
        <v>80.192378864668342</v>
      </c>
      <c r="CZ362" s="51">
        <f t="shared" ref="CZ362" si="1253">CY362-yc</f>
        <v>80.192378864668342</v>
      </c>
      <c r="DA362" s="50">
        <f t="shared" si="1117"/>
        <v>2.04491446869724E-3</v>
      </c>
      <c r="DB362" s="40">
        <f t="shared" si="1093"/>
        <v>408.982893739448</v>
      </c>
      <c r="DC362" s="40">
        <f t="shared" si="1094"/>
        <v>25.5</v>
      </c>
      <c r="DD362" s="51">
        <f t="shared" si="1095"/>
        <v>374.5</v>
      </c>
      <c r="DE362" s="39">
        <f t="shared" si="1118"/>
        <v>301190.77088496066</v>
      </c>
      <c r="DF362" s="41">
        <v>680</v>
      </c>
      <c r="DG362" s="51">
        <v>-300</v>
      </c>
      <c r="DH362" s="41">
        <f t="shared" ref="DH362:DH379" si="1254">+DE362*COS(RADIANS(p))</f>
        <v>260838.85897179443</v>
      </c>
      <c r="DI362" s="41">
        <f t="shared" ref="DI362:DI379" si="1255">+DE362*SIN(RADIANS(p))</f>
        <v>150595.3854424803</v>
      </c>
      <c r="DJ362" s="41">
        <f t="shared" si="1098"/>
        <v>-78251657.691538334</v>
      </c>
      <c r="DK362" s="112">
        <f t="shared" si="1099"/>
        <v>102404862.1008866</v>
      </c>
    </row>
    <row r="363" spans="2:115" x14ac:dyDescent="0.25">
      <c r="B363" s="129">
        <v>19</v>
      </c>
      <c r="C363" s="114">
        <f>+$D$77-(B363-0.5)*$G$337</f>
        <v>580.77714222686757</v>
      </c>
      <c r="D363" s="41">
        <f t="shared" si="1121"/>
        <v>-194.06448178840949</v>
      </c>
      <c r="E363" s="41">
        <f t="shared" si="1080"/>
        <v>974.36862603888198</v>
      </c>
      <c r="F363" s="41">
        <f t="shared" si="1080"/>
        <v>530.71356438057501</v>
      </c>
      <c r="G363" s="41">
        <f t="shared" si="1080"/>
        <v>997.47719494635351</v>
      </c>
      <c r="H363" s="41">
        <f t="shared" si="1080"/>
        <v>2205.935518211591</v>
      </c>
      <c r="I363" s="41">
        <f t="shared" si="1080"/>
        <v>-5309.3482313695267</v>
      </c>
      <c r="J363" s="41">
        <f t="shared" si="1080"/>
        <v>-1201.3372431883022</v>
      </c>
      <c r="K363" s="121">
        <f t="shared" si="1080"/>
        <v>-686.23966246206453</v>
      </c>
      <c r="L363" s="126">
        <f t="shared" si="1122"/>
        <v>205.93551821159087</v>
      </c>
      <c r="M363" s="41">
        <f t="shared" si="1081"/>
        <v>-1757.682181529992</v>
      </c>
      <c r="N363" s="41">
        <f t="shared" si="1081"/>
        <v>-508.51692016075123</v>
      </c>
      <c r="O363" s="41">
        <f t="shared" si="1081"/>
        <v>265.42638737747603</v>
      </c>
      <c r="P363" s="41">
        <f t="shared" si="1081"/>
        <v>1805.9355182115908</v>
      </c>
      <c r="Q363" s="41">
        <f t="shared" si="1081"/>
        <v>-4489.7329890988667</v>
      </c>
      <c r="R363" s="41">
        <f t="shared" si="1081"/>
        <v>-970.397135512452</v>
      </c>
      <c r="S363" s="112">
        <f t="shared" si="1081"/>
        <v>-466.6244201914011</v>
      </c>
      <c r="T363" s="123">
        <f t="shared" si="1123"/>
        <v>205.93551821159068</v>
      </c>
      <c r="U363" s="41">
        <f t="shared" si="1082"/>
        <v>154.75338376822009</v>
      </c>
      <c r="V363" s="41">
        <f t="shared" si="1082"/>
        <v>299.77345670472488</v>
      </c>
      <c r="W363" s="41">
        <f t="shared" si="1082"/>
        <v>777.86195267569042</v>
      </c>
      <c r="X363" s="41">
        <f t="shared" si="1082"/>
        <v>1805.9355182115914</v>
      </c>
      <c r="Y363" s="41">
        <f t="shared" si="1082"/>
        <v>-2577.2974238006541</v>
      </c>
      <c r="Z363" s="41">
        <f t="shared" si="1082"/>
        <v>-162.10675864697578</v>
      </c>
      <c r="AA363" s="41">
        <f t="shared" si="1082"/>
        <v>45.811145106812901</v>
      </c>
      <c r="AB363" s="53"/>
      <c r="AC363" s="126">
        <f t="shared" si="1124"/>
        <v>-194.06448178840949</v>
      </c>
      <c r="AD363" s="41" t="str">
        <f t="shared" si="1083"/>
        <v/>
      </c>
      <c r="AE363" s="41">
        <f t="shared" si="1083"/>
        <v>530.71356438057501</v>
      </c>
      <c r="AF363" s="41" t="str">
        <f t="shared" si="1083"/>
        <v/>
      </c>
      <c r="AG363" s="41" t="str">
        <f t="shared" si="1083"/>
        <v/>
      </c>
      <c r="AH363" s="41" t="str">
        <f t="shared" si="1083"/>
        <v/>
      </c>
      <c r="AI363" s="41" t="str">
        <f t="shared" si="1083"/>
        <v/>
      </c>
      <c r="AJ363" s="112" t="str">
        <f t="shared" si="1083"/>
        <v/>
      </c>
      <c r="AK363" s="126" t="str">
        <f t="shared" si="1125"/>
        <v/>
      </c>
      <c r="AL363" s="41" t="str">
        <f t="shared" si="1084"/>
        <v/>
      </c>
      <c r="AM363" s="41" t="str">
        <f t="shared" si="1084"/>
        <v/>
      </c>
      <c r="AN363" s="41" t="str">
        <f t="shared" si="1084"/>
        <v/>
      </c>
      <c r="AO363" s="41" t="str">
        <f t="shared" si="1084"/>
        <v/>
      </c>
      <c r="AP363" s="41" t="str">
        <f t="shared" si="1084"/>
        <v/>
      </c>
      <c r="AQ363" s="41" t="str">
        <f t="shared" si="1084"/>
        <v/>
      </c>
      <c r="AR363" s="112" t="str">
        <f t="shared" si="1084"/>
        <v/>
      </c>
      <c r="AS363" s="123" t="str">
        <f t="shared" si="1126"/>
        <v/>
      </c>
      <c r="AT363" s="41" t="str">
        <f t="shared" si="1085"/>
        <v/>
      </c>
      <c r="AU363" s="41" t="str">
        <f t="shared" si="1085"/>
        <v/>
      </c>
      <c r="AV363" s="41" t="str">
        <f t="shared" si="1085"/>
        <v/>
      </c>
      <c r="AW363" s="41" t="str">
        <f t="shared" si="1085"/>
        <v/>
      </c>
      <c r="AX363" s="41" t="str">
        <f t="shared" si="1085"/>
        <v/>
      </c>
      <c r="AY363" s="41" t="str">
        <f t="shared" si="1085"/>
        <v/>
      </c>
      <c r="AZ363" s="41" t="str">
        <f t="shared" si="1085"/>
        <v/>
      </c>
      <c r="BA363" s="53"/>
      <c r="BB363" s="147" cm="1">
        <f t="array" ref="BB363:BC363">IFERROR(_xlfn._xlws.SORT(_xlfn.UNIQUE(_xlfn._xlws.FILTER($AC363:$AZ363,ISNUMBER($AC363:$AZ363)),TRUE),,,TRUE),"")</f>
        <v>-194.06448178840949</v>
      </c>
      <c r="BC363" s="51">
        <v>530.71356438057501</v>
      </c>
      <c r="BD363" s="51"/>
      <c r="BE363" s="51"/>
      <c r="BF363" s="51"/>
      <c r="BG363" s="51"/>
      <c r="BH363" s="51"/>
      <c r="BI363" s="51"/>
      <c r="BJ363" s="51">
        <f t="shared" si="1127"/>
        <v>580.77714222686757</v>
      </c>
      <c r="BK363" s="51">
        <f t="shared" si="1086"/>
        <v>580.77714222686757</v>
      </c>
      <c r="BL363" s="51" t="str">
        <f t="shared" si="1086"/>
        <v/>
      </c>
      <c r="BM363" s="51" t="str">
        <f t="shared" si="1086"/>
        <v/>
      </c>
      <c r="BN363" s="51" t="str">
        <f t="shared" si="1086"/>
        <v/>
      </c>
      <c r="BO363" s="51" t="str">
        <f t="shared" si="1086"/>
        <v/>
      </c>
      <c r="BP363" s="51" t="str">
        <f t="shared" si="1086"/>
        <v/>
      </c>
      <c r="BQ363" s="148" t="str">
        <f t="shared" si="1086"/>
        <v/>
      </c>
      <c r="BR363" s="170">
        <f t="shared" si="1100"/>
        <v>2</v>
      </c>
      <c r="BS363" s="172">
        <f t="shared" si="1101"/>
        <v>724.77804616898447</v>
      </c>
      <c r="BT363" s="172">
        <f t="shared" si="1087"/>
        <v>0</v>
      </c>
      <c r="BU363" s="172">
        <f t="shared" si="1087"/>
        <v>0</v>
      </c>
      <c r="BV363" s="172">
        <f t="shared" si="1087"/>
        <v>0</v>
      </c>
      <c r="BW363" s="172">
        <f t="shared" si="1087"/>
        <v>0</v>
      </c>
      <c r="BX363" s="172">
        <f t="shared" si="1087"/>
        <v>0</v>
      </c>
      <c r="BY363" s="173">
        <f t="shared" si="1087"/>
        <v>0</v>
      </c>
      <c r="BZ363" s="123" cm="1">
        <f t="array" ref="BZ363">IF(ISEVEN(BR363),SUM(BS363:BY363),SUM(ABS(BS363:BY363)))</f>
        <v>724.77804616898447</v>
      </c>
      <c r="CA363" s="112">
        <f t="shared" si="1102"/>
        <v>8377.5762349313536</v>
      </c>
      <c r="CB363" s="126">
        <f t="shared" si="1103"/>
        <v>168.32454129608274</v>
      </c>
      <c r="CC363" s="41">
        <f t="shared" si="1088"/>
        <v>0</v>
      </c>
      <c r="CD363" s="41">
        <f t="shared" si="1088"/>
        <v>0</v>
      </c>
      <c r="CE363" s="41">
        <f t="shared" si="1088"/>
        <v>0</v>
      </c>
      <c r="CF363" s="41">
        <f t="shared" si="1088"/>
        <v>0</v>
      </c>
      <c r="CG363" s="41">
        <f t="shared" si="1088"/>
        <v>0</v>
      </c>
      <c r="CH363" s="112">
        <f t="shared" si="1088"/>
        <v>0</v>
      </c>
      <c r="CI363" s="196">
        <f t="shared" si="1104"/>
        <v>168.32454129608274</v>
      </c>
      <c r="CJ363" s="2">
        <f t="shared" si="1105"/>
        <v>580.77714222686757</v>
      </c>
      <c r="CK363" s="200">
        <f t="shared" ref="CK363" si="1256">(CI363-xc)*COS(RADIANS(p)) + (CJ363-yc)*SIN(RADIANS(p))</f>
        <v>436.16189995620425</v>
      </c>
      <c r="CL363" s="201">
        <f t="shared" ref="CL363:CL394" si="1257">-(CI363-xc)*SIN(RADIANS(p)) +(CJ363-yc)*COS(RADIANS(p))</f>
        <v>418.805488457754</v>
      </c>
      <c r="CN363" s="126">
        <f t="shared" ref="CN363:CN394" si="1258">+C363-yc</f>
        <v>580.77714222686757</v>
      </c>
      <c r="CO363" s="50">
        <f t="shared" si="1109"/>
        <v>4.9032170627628631E-3</v>
      </c>
      <c r="CP363" s="40">
        <f t="shared" si="1110"/>
        <v>25.5</v>
      </c>
      <c r="CQ363" s="41">
        <f t="shared" si="1111"/>
        <v>213628.19399074951</v>
      </c>
      <c r="CR363" s="41">
        <f t="shared" ref="CR363:CR411" si="1259">+CQ363*COS(RADIANS(p))</f>
        <v>185007.44296057924</v>
      </c>
      <c r="CS363" s="41">
        <f t="shared" ref="CS363:CS411" si="1260">+CQ363*SIN(RADIANS(p))</f>
        <v>106814.09699537474</v>
      </c>
      <c r="CT363" s="41">
        <f t="shared" si="1114"/>
        <v>77482132.517425448</v>
      </c>
      <c r="CU363" s="112">
        <f t="shared" si="1115"/>
        <v>46588239.487608932</v>
      </c>
    </row>
    <row r="364" spans="2:115" x14ac:dyDescent="0.25">
      <c r="B364" s="129">
        <v>20</v>
      </c>
      <c r="C364" s="114">
        <f>+$D$77-(B364-0.5)*$G$337</f>
        <v>569.21832600828407</v>
      </c>
      <c r="D364" s="41">
        <f t="shared" si="1121"/>
        <v>-214.08493875434729</v>
      </c>
      <c r="E364" s="41">
        <f t="shared" si="1080"/>
        <v>1017.5067154419868</v>
      </c>
      <c r="F364" s="41">
        <f t="shared" si="1080"/>
        <v>537.38705003588757</v>
      </c>
      <c r="G364" s="41">
        <f t="shared" si="1080"/>
        <v>994.3800194751243</v>
      </c>
      <c r="H364" s="41">
        <f t="shared" si="1080"/>
        <v>2185.9150612456529</v>
      </c>
      <c r="I364" s="41">
        <f t="shared" si="1080"/>
        <v>-5266.2101419664223</v>
      </c>
      <c r="J364" s="41">
        <f t="shared" si="1080"/>
        <v>-1194.6637575329894</v>
      </c>
      <c r="K364" s="121">
        <f t="shared" si="1080"/>
        <v>-689.33683793329385</v>
      </c>
      <c r="L364" s="126">
        <f t="shared" si="1122"/>
        <v>185.91506124565311</v>
      </c>
      <c r="M364" s="41">
        <f t="shared" si="1081"/>
        <v>-1714.5440921268873</v>
      </c>
      <c r="N364" s="41">
        <f t="shared" si="1081"/>
        <v>-501.84343450543872</v>
      </c>
      <c r="O364" s="41">
        <f t="shared" si="1081"/>
        <v>262.32921190624677</v>
      </c>
      <c r="P364" s="41">
        <f t="shared" si="1081"/>
        <v>1785.9150612456529</v>
      </c>
      <c r="Q364" s="41">
        <f t="shared" si="1081"/>
        <v>-4446.5948996957623</v>
      </c>
      <c r="R364" s="41">
        <f t="shared" si="1081"/>
        <v>-963.72364985713932</v>
      </c>
      <c r="S364" s="112">
        <f t="shared" si="1081"/>
        <v>-469.72159566263036</v>
      </c>
      <c r="T364" s="123">
        <f t="shared" si="1123"/>
        <v>185.91506124565291</v>
      </c>
      <c r="U364" s="41">
        <f t="shared" si="1082"/>
        <v>197.89147317132486</v>
      </c>
      <c r="V364" s="41">
        <f t="shared" si="1082"/>
        <v>306.4469423600375</v>
      </c>
      <c r="W364" s="41">
        <f t="shared" si="1082"/>
        <v>774.7647772044611</v>
      </c>
      <c r="X364" s="41">
        <f t="shared" si="1082"/>
        <v>1785.9150612456538</v>
      </c>
      <c r="Y364" s="41">
        <f t="shared" si="1082"/>
        <v>-2534.1593343975492</v>
      </c>
      <c r="Z364" s="41">
        <f t="shared" si="1082"/>
        <v>-155.43327299166319</v>
      </c>
      <c r="AA364" s="41">
        <f t="shared" si="1082"/>
        <v>42.713969635583673</v>
      </c>
      <c r="AB364" s="53"/>
      <c r="AC364" s="126">
        <f t="shared" si="1124"/>
        <v>-214.08493875434729</v>
      </c>
      <c r="AD364" s="41" t="str">
        <f t="shared" si="1083"/>
        <v/>
      </c>
      <c r="AE364" s="41">
        <f t="shared" si="1083"/>
        <v>537.38705003588757</v>
      </c>
      <c r="AF364" s="41" t="str">
        <f t="shared" si="1083"/>
        <v/>
      </c>
      <c r="AG364" s="41" t="str">
        <f t="shared" si="1083"/>
        <v/>
      </c>
      <c r="AH364" s="41" t="str">
        <f t="shared" si="1083"/>
        <v/>
      </c>
      <c r="AI364" s="41" t="str">
        <f t="shared" si="1083"/>
        <v/>
      </c>
      <c r="AJ364" s="112" t="str">
        <f t="shared" si="1083"/>
        <v/>
      </c>
      <c r="AK364" s="126" t="str">
        <f t="shared" si="1125"/>
        <v/>
      </c>
      <c r="AL364" s="41" t="str">
        <f t="shared" si="1084"/>
        <v/>
      </c>
      <c r="AM364" s="41" t="str">
        <f t="shared" si="1084"/>
        <v/>
      </c>
      <c r="AN364" s="41" t="str">
        <f t="shared" si="1084"/>
        <v/>
      </c>
      <c r="AO364" s="41" t="str">
        <f t="shared" si="1084"/>
        <v/>
      </c>
      <c r="AP364" s="41" t="str">
        <f t="shared" si="1084"/>
        <v/>
      </c>
      <c r="AQ364" s="41" t="str">
        <f t="shared" si="1084"/>
        <v/>
      </c>
      <c r="AR364" s="112" t="str">
        <f t="shared" si="1084"/>
        <v/>
      </c>
      <c r="AS364" s="123">
        <f t="shared" si="1126"/>
        <v>185.91506124565291</v>
      </c>
      <c r="AT364" s="41">
        <f t="shared" si="1085"/>
        <v>197.89147317132486</v>
      </c>
      <c r="AU364" s="41" t="str">
        <f t="shared" si="1085"/>
        <v/>
      </c>
      <c r="AV364" s="41" t="str">
        <f t="shared" si="1085"/>
        <v/>
      </c>
      <c r="AW364" s="41" t="str">
        <f t="shared" si="1085"/>
        <v/>
      </c>
      <c r="AX364" s="41" t="str">
        <f t="shared" si="1085"/>
        <v/>
      </c>
      <c r="AY364" s="41" t="str">
        <f t="shared" si="1085"/>
        <v/>
      </c>
      <c r="AZ364" s="41" t="str">
        <f t="shared" si="1085"/>
        <v/>
      </c>
      <c r="BA364" s="53"/>
      <c r="BB364" s="147" cm="1">
        <f t="array" ref="BB364:BE364">IFERROR(_xlfn._xlws.SORT(_xlfn.UNIQUE(_xlfn._xlws.FILTER($AC364:$AZ364,ISNUMBER($AC364:$AZ364)),TRUE),,,TRUE),"")</f>
        <v>-214.08493875434729</v>
      </c>
      <c r="BC364" s="51">
        <v>185.91506124565291</v>
      </c>
      <c r="BD364" s="51">
        <v>197.89147317132486</v>
      </c>
      <c r="BE364" s="51">
        <v>537.38705003588757</v>
      </c>
      <c r="BF364" s="51"/>
      <c r="BG364" s="51"/>
      <c r="BH364" s="51"/>
      <c r="BI364" s="51"/>
      <c r="BJ364" s="51">
        <f t="shared" si="1127"/>
        <v>569.21832600828407</v>
      </c>
      <c r="BK364" s="51">
        <f t="shared" si="1086"/>
        <v>569.21832600828407</v>
      </c>
      <c r="BL364" s="51">
        <f t="shared" si="1086"/>
        <v>569.21832600828407</v>
      </c>
      <c r="BM364" s="51">
        <f t="shared" si="1086"/>
        <v>569.21832600828407</v>
      </c>
      <c r="BN364" s="51" t="str">
        <f t="shared" si="1086"/>
        <v/>
      </c>
      <c r="BO364" s="51" t="str">
        <f t="shared" si="1086"/>
        <v/>
      </c>
      <c r="BP364" s="51" t="str">
        <f t="shared" si="1086"/>
        <v/>
      </c>
      <c r="BQ364" s="148" t="str">
        <f t="shared" si="1086"/>
        <v/>
      </c>
      <c r="BR364" s="170">
        <f t="shared" si="1100"/>
        <v>4</v>
      </c>
      <c r="BS364" s="172">
        <f t="shared" si="1101"/>
        <v>400.00000000000023</v>
      </c>
      <c r="BT364" s="172" t="str">
        <f t="shared" si="1087"/>
        <v>hole</v>
      </c>
      <c r="BU364" s="172">
        <f t="shared" si="1087"/>
        <v>339.49557686456274</v>
      </c>
      <c r="BV364" s="172">
        <f t="shared" si="1087"/>
        <v>0</v>
      </c>
      <c r="BW364" s="172">
        <f t="shared" si="1087"/>
        <v>0</v>
      </c>
      <c r="BX364" s="172">
        <f t="shared" si="1087"/>
        <v>0</v>
      </c>
      <c r="BY364" s="173">
        <f t="shared" si="1087"/>
        <v>0</v>
      </c>
      <c r="BZ364" s="123" cm="1">
        <f t="array" ref="BZ364">IF(ISEVEN(BR364),SUM(BS364:BY364),SUM(ABS(BS364:BY364)))</f>
        <v>739.49557686456296</v>
      </c>
      <c r="CA364" s="112">
        <f t="shared" si="1102"/>
        <v>8547.6934674329077</v>
      </c>
      <c r="CB364" s="126">
        <f t="shared" si="1103"/>
        <v>-14.084938754347178</v>
      </c>
      <c r="CC364" s="41">
        <f t="shared" si="1088"/>
        <v>0</v>
      </c>
      <c r="CD364" s="41">
        <f t="shared" si="1088"/>
        <v>367.6392616036062</v>
      </c>
      <c r="CE364" s="41">
        <f t="shared" si="1088"/>
        <v>0</v>
      </c>
      <c r="CF364" s="41">
        <f t="shared" si="1088"/>
        <v>0</v>
      </c>
      <c r="CG364" s="41">
        <f t="shared" si="1088"/>
        <v>0</v>
      </c>
      <c r="CH364" s="112">
        <f t="shared" si="1088"/>
        <v>0</v>
      </c>
      <c r="CI364" s="196">
        <f t="shared" si="1104"/>
        <v>161.16110957654382</v>
      </c>
      <c r="CJ364" s="2">
        <f t="shared" si="1105"/>
        <v>569.21832600828407</v>
      </c>
      <c r="CK364" s="200">
        <f t="shared" ref="CK364" si="1261">(CI364-xc)*COS(RADIANS(p)) + (CJ364-yc)*SIN(RADIANS(p))</f>
        <v>424.17877799951651</v>
      </c>
      <c r="CL364" s="201">
        <f t="shared" ref="CL364:CL395" si="1262">-(CI364-xc)*SIN(RADIANS(p)) +(CJ364-yc)*COS(RADIANS(p))</f>
        <v>412.37697583455457</v>
      </c>
      <c r="CN364" s="126">
        <f t="shared" ref="CN364:CN395" si="1263">+C364-yc</f>
        <v>569.21832600828407</v>
      </c>
      <c r="CO364" s="50">
        <f t="shared" si="1109"/>
        <v>4.8372170627628639E-3</v>
      </c>
      <c r="CP364" s="40">
        <f t="shared" si="1110"/>
        <v>25.5</v>
      </c>
      <c r="CQ364" s="41">
        <f t="shared" si="1111"/>
        <v>217966.18341953916</v>
      </c>
      <c r="CR364" s="41">
        <f t="shared" ref="CR364:CR412" si="1264">+CQ364*COS(RADIANS(p))</f>
        <v>188764.25200725943</v>
      </c>
      <c r="CS364" s="41">
        <f t="shared" ref="CS364:CS412" si="1265">+CQ364*SIN(RADIANS(p))</f>
        <v>108983.09170976956</v>
      </c>
      <c r="CT364" s="41">
        <f t="shared" si="1114"/>
        <v>77842031.388425395</v>
      </c>
      <c r="CU364" s="112">
        <f t="shared" si="1115"/>
        <v>46228314.664059289</v>
      </c>
    </row>
    <row r="365" spans="2:115" x14ac:dyDescent="0.25">
      <c r="B365" s="129">
        <v>21</v>
      </c>
      <c r="C365" s="114">
        <f>+$D$77-(B365-0.5)*$G$337</f>
        <v>557.65950978970045</v>
      </c>
      <c r="D365" s="41">
        <f t="shared" si="1121"/>
        <v>-234.10539572028529</v>
      </c>
      <c r="E365" s="41">
        <f t="shared" si="1080"/>
        <v>1060.6448048450918</v>
      </c>
      <c r="F365" s="41">
        <f t="shared" si="1080"/>
        <v>544.06053569120036</v>
      </c>
      <c r="G365" s="41">
        <f t="shared" si="1080"/>
        <v>991.28284400389487</v>
      </c>
      <c r="H365" s="41">
        <f t="shared" si="1080"/>
        <v>2165.8946042797152</v>
      </c>
      <c r="I365" s="41">
        <f t="shared" si="1080"/>
        <v>-5223.0720525633178</v>
      </c>
      <c r="J365" s="41">
        <f t="shared" si="1080"/>
        <v>-1187.9902718776768</v>
      </c>
      <c r="K365" s="121">
        <f t="shared" si="1080"/>
        <v>-692.43401340452306</v>
      </c>
      <c r="L365" s="126">
        <f t="shared" si="1122"/>
        <v>165.89460427971503</v>
      </c>
      <c r="M365" s="41">
        <f t="shared" si="1081"/>
        <v>-1671.4060027237822</v>
      </c>
      <c r="N365" s="41">
        <f t="shared" si="1081"/>
        <v>-495.1699488501261</v>
      </c>
      <c r="O365" s="41">
        <f t="shared" si="1081"/>
        <v>259.23203643501756</v>
      </c>
      <c r="P365" s="41">
        <f t="shared" si="1081"/>
        <v>1765.8946042797149</v>
      </c>
      <c r="Q365" s="41">
        <f t="shared" si="1081"/>
        <v>-4403.4568102926578</v>
      </c>
      <c r="R365" s="41">
        <f t="shared" si="1081"/>
        <v>-957.05016420182676</v>
      </c>
      <c r="S365" s="112">
        <f t="shared" si="1081"/>
        <v>-472.81877113385963</v>
      </c>
      <c r="T365" s="123">
        <f t="shared" si="1123"/>
        <v>165.89460427971483</v>
      </c>
      <c r="U365" s="41">
        <f t="shared" si="1082"/>
        <v>241.02956257443</v>
      </c>
      <c r="V365" s="41">
        <f t="shared" si="1082"/>
        <v>313.12042801535011</v>
      </c>
      <c r="W365" s="41">
        <f t="shared" si="1082"/>
        <v>771.66760173323189</v>
      </c>
      <c r="X365" s="41">
        <f t="shared" si="1082"/>
        <v>1765.8946042797154</v>
      </c>
      <c r="Y365" s="41">
        <f t="shared" si="1082"/>
        <v>-2491.0212449944438</v>
      </c>
      <c r="Z365" s="41">
        <f t="shared" si="1082"/>
        <v>-148.75978733635057</v>
      </c>
      <c r="AA365" s="41">
        <f t="shared" si="1082"/>
        <v>39.616794164354452</v>
      </c>
      <c r="AB365" s="53"/>
      <c r="AC365" s="126">
        <f t="shared" si="1124"/>
        <v>-234.10539572028529</v>
      </c>
      <c r="AD365" s="41" t="str">
        <f t="shared" si="1083"/>
        <v/>
      </c>
      <c r="AE365" s="41">
        <f t="shared" si="1083"/>
        <v>544.06053569120036</v>
      </c>
      <c r="AF365" s="41" t="str">
        <f t="shared" si="1083"/>
        <v/>
      </c>
      <c r="AG365" s="41" t="str">
        <f t="shared" si="1083"/>
        <v/>
      </c>
      <c r="AH365" s="41" t="str">
        <f t="shared" si="1083"/>
        <v/>
      </c>
      <c r="AI365" s="41" t="str">
        <f t="shared" si="1083"/>
        <v/>
      </c>
      <c r="AJ365" s="112" t="str">
        <f t="shared" si="1083"/>
        <v/>
      </c>
      <c r="AK365" s="126" t="str">
        <f t="shared" si="1125"/>
        <v/>
      </c>
      <c r="AL365" s="41" t="str">
        <f t="shared" si="1084"/>
        <v/>
      </c>
      <c r="AM365" s="41" t="str">
        <f t="shared" si="1084"/>
        <v/>
      </c>
      <c r="AN365" s="41" t="str">
        <f t="shared" si="1084"/>
        <v/>
      </c>
      <c r="AO365" s="41" t="str">
        <f t="shared" si="1084"/>
        <v/>
      </c>
      <c r="AP365" s="41" t="str">
        <f t="shared" si="1084"/>
        <v/>
      </c>
      <c r="AQ365" s="41" t="str">
        <f t="shared" si="1084"/>
        <v/>
      </c>
      <c r="AR365" s="112" t="str">
        <f t="shared" si="1084"/>
        <v/>
      </c>
      <c r="AS365" s="123">
        <f t="shared" si="1126"/>
        <v>165.89460427971483</v>
      </c>
      <c r="AT365" s="41">
        <f t="shared" si="1085"/>
        <v>241.02956257443</v>
      </c>
      <c r="AU365" s="41" t="str">
        <f t="shared" si="1085"/>
        <v/>
      </c>
      <c r="AV365" s="41" t="str">
        <f t="shared" si="1085"/>
        <v/>
      </c>
      <c r="AW365" s="41" t="str">
        <f t="shared" si="1085"/>
        <v/>
      </c>
      <c r="AX365" s="41" t="str">
        <f t="shared" si="1085"/>
        <v/>
      </c>
      <c r="AY365" s="41" t="str">
        <f t="shared" si="1085"/>
        <v/>
      </c>
      <c r="AZ365" s="41" t="str">
        <f t="shared" si="1085"/>
        <v/>
      </c>
      <c r="BA365" s="53"/>
      <c r="BB365" s="147" cm="1">
        <f t="array" ref="BB365:BE365">IFERROR(_xlfn._xlws.SORT(_xlfn.UNIQUE(_xlfn._xlws.FILTER($AC365:$AZ365,ISNUMBER($AC365:$AZ365)),TRUE),,,TRUE),"")</f>
        <v>-234.10539572028529</v>
      </c>
      <c r="BC365" s="51">
        <v>165.89460427971483</v>
      </c>
      <c r="BD365" s="51">
        <v>241.02956257443</v>
      </c>
      <c r="BE365" s="51">
        <v>544.06053569120036</v>
      </c>
      <c r="BF365" s="51"/>
      <c r="BG365" s="51"/>
      <c r="BH365" s="51"/>
      <c r="BI365" s="51"/>
      <c r="BJ365" s="51">
        <f t="shared" si="1127"/>
        <v>557.65950978970045</v>
      </c>
      <c r="BK365" s="51">
        <f t="shared" si="1086"/>
        <v>557.65950978970045</v>
      </c>
      <c r="BL365" s="51">
        <f t="shared" si="1086"/>
        <v>557.65950978970045</v>
      </c>
      <c r="BM365" s="51">
        <f t="shared" si="1086"/>
        <v>557.65950978970045</v>
      </c>
      <c r="BN365" s="51" t="str">
        <f t="shared" si="1086"/>
        <v/>
      </c>
      <c r="BO365" s="51" t="str">
        <f t="shared" si="1086"/>
        <v/>
      </c>
      <c r="BP365" s="51" t="str">
        <f t="shared" si="1086"/>
        <v/>
      </c>
      <c r="BQ365" s="148" t="str">
        <f t="shared" si="1086"/>
        <v/>
      </c>
      <c r="BR365" s="170">
        <f t="shared" si="1100"/>
        <v>4</v>
      </c>
      <c r="BS365" s="172">
        <f t="shared" si="1101"/>
        <v>400.00000000000011</v>
      </c>
      <c r="BT365" s="172" t="str">
        <f t="shared" si="1087"/>
        <v>hole</v>
      </c>
      <c r="BU365" s="172">
        <f t="shared" si="1087"/>
        <v>303.03097311677038</v>
      </c>
      <c r="BV365" s="172">
        <f t="shared" si="1087"/>
        <v>0</v>
      </c>
      <c r="BW365" s="172">
        <f t="shared" si="1087"/>
        <v>0</v>
      </c>
      <c r="BX365" s="172">
        <f t="shared" si="1087"/>
        <v>0</v>
      </c>
      <c r="BY365" s="173">
        <f t="shared" si="1087"/>
        <v>0</v>
      </c>
      <c r="BZ365" s="123" cm="1">
        <f t="array" ref="BZ365">IF(ISEVEN(BR365),SUM(BS365:BY365),SUM(ABS(BS365:BY365)))</f>
        <v>703.0309731167705</v>
      </c>
      <c r="CA365" s="112">
        <f t="shared" si="1102"/>
        <v>8126.2058142287015</v>
      </c>
      <c r="CB365" s="126">
        <f t="shared" si="1103"/>
        <v>-34.10539572028523</v>
      </c>
      <c r="CC365" s="41">
        <f t="shared" si="1088"/>
        <v>0</v>
      </c>
      <c r="CD365" s="41">
        <f t="shared" si="1088"/>
        <v>392.54504913281517</v>
      </c>
      <c r="CE365" s="41">
        <f t="shared" si="1088"/>
        <v>0</v>
      </c>
      <c r="CF365" s="41">
        <f t="shared" si="1088"/>
        <v>0</v>
      </c>
      <c r="CG365" s="41">
        <f t="shared" si="1088"/>
        <v>0</v>
      </c>
      <c r="CH365" s="112">
        <f t="shared" si="1088"/>
        <v>0</v>
      </c>
      <c r="CI365" s="196">
        <f t="shared" si="1104"/>
        <v>149.79588946969707</v>
      </c>
      <c r="CJ365" s="2">
        <f t="shared" si="1105"/>
        <v>557.65950978970045</v>
      </c>
      <c r="CK365" s="200">
        <f t="shared" ref="CK365" si="1266">(CI365-xc)*COS(RADIANS(p)) + (CJ365-yc)*SIN(RADIANS(p))</f>
        <v>408.55680055809376</v>
      </c>
      <c r="CL365" s="201">
        <f t="shared" ref="CL365:CL396" si="1267">-(CI365-xc)*SIN(RADIANS(p)) +(CJ365-yc)*COS(RADIANS(p))</f>
        <v>408.04935740500895</v>
      </c>
      <c r="CN365" s="126">
        <f t="shared" ref="CN365:CN396" si="1268">+C365-yc</f>
        <v>557.65950978970045</v>
      </c>
      <c r="CO365" s="50">
        <f t="shared" si="1109"/>
        <v>4.771217062762863E-3</v>
      </c>
      <c r="CP365" s="40">
        <f t="shared" si="1110"/>
        <v>25.5</v>
      </c>
      <c r="CQ365" s="41">
        <f t="shared" si="1111"/>
        <v>207218.24826283188</v>
      </c>
      <c r="CR365" s="41">
        <f t="shared" ref="CR365:CR413" si="1269">+CQ365*COS(RADIANS(p))</f>
        <v>179456.26712332305</v>
      </c>
      <c r="CS365" s="41">
        <f t="shared" ref="CS365:CS413" si="1270">+CQ365*SIN(RADIANS(p))</f>
        <v>103609.12413141593</v>
      </c>
      <c r="CT365" s="41">
        <f t="shared" si="1114"/>
        <v>73227014.481973603</v>
      </c>
      <c r="CU365" s="112">
        <f t="shared" si="1115"/>
        <v>42330212.263757676</v>
      </c>
    </row>
    <row r="366" spans="2:115" x14ac:dyDescent="0.25">
      <c r="B366" s="129">
        <v>22</v>
      </c>
      <c r="C366" s="114">
        <f>+$D$77-(B366-0.5)*$G$337</f>
        <v>546.10069357111695</v>
      </c>
      <c r="D366" s="41">
        <f t="shared" si="1121"/>
        <v>-254.12585268622297</v>
      </c>
      <c r="E366" s="41">
        <f t="shared" si="1080"/>
        <v>1103.7828942481967</v>
      </c>
      <c r="F366" s="41">
        <f t="shared" si="1080"/>
        <v>550.7340213465128</v>
      </c>
      <c r="G366" s="41">
        <f t="shared" si="1080"/>
        <v>988.18566853266566</v>
      </c>
      <c r="H366" s="41">
        <f t="shared" si="1080"/>
        <v>2145.8741473137775</v>
      </c>
      <c r="I366" s="41">
        <f t="shared" si="1080"/>
        <v>-5179.9339631602134</v>
      </c>
      <c r="J366" s="41">
        <f t="shared" si="1080"/>
        <v>-1181.3167862223643</v>
      </c>
      <c r="K366" s="121">
        <f t="shared" si="1080"/>
        <v>-695.53118887575226</v>
      </c>
      <c r="L366" s="126">
        <f t="shared" si="1122"/>
        <v>145.87414731377726</v>
      </c>
      <c r="M366" s="41">
        <f t="shared" si="1081"/>
        <v>-1628.2679133206775</v>
      </c>
      <c r="N366" s="41">
        <f t="shared" si="1081"/>
        <v>-488.49646319481343</v>
      </c>
      <c r="O366" s="41">
        <f t="shared" si="1081"/>
        <v>256.13486096378836</v>
      </c>
      <c r="P366" s="41">
        <f t="shared" si="1081"/>
        <v>1745.874147313777</v>
      </c>
      <c r="Q366" s="41">
        <f t="shared" si="1081"/>
        <v>-4360.3187208895524</v>
      </c>
      <c r="R366" s="41">
        <f t="shared" si="1081"/>
        <v>-950.37667854651409</v>
      </c>
      <c r="S366" s="112">
        <f t="shared" si="1081"/>
        <v>-475.91594660508878</v>
      </c>
      <c r="T366" s="123">
        <f t="shared" si="1123"/>
        <v>145.87414731377706</v>
      </c>
      <c r="U366" s="41">
        <f t="shared" si="1082"/>
        <v>284.16765197753477</v>
      </c>
      <c r="V366" s="41">
        <f t="shared" si="1082"/>
        <v>319.79391367066279</v>
      </c>
      <c r="W366" s="41">
        <f t="shared" si="1082"/>
        <v>768.57042626200268</v>
      </c>
      <c r="X366" s="41">
        <f t="shared" si="1082"/>
        <v>1745.8741473137779</v>
      </c>
      <c r="Y366" s="41">
        <f t="shared" si="1082"/>
        <v>-2447.8831555913393</v>
      </c>
      <c r="Z366" s="41">
        <f t="shared" si="1082"/>
        <v>-142.08630168103792</v>
      </c>
      <c r="AA366" s="41">
        <f t="shared" si="1082"/>
        <v>36.519618693125231</v>
      </c>
      <c r="AB366" s="53"/>
      <c r="AC366" s="126">
        <f t="shared" si="1124"/>
        <v>-254.12585268622297</v>
      </c>
      <c r="AD366" s="41" t="str">
        <f t="shared" si="1083"/>
        <v/>
      </c>
      <c r="AE366" s="41">
        <f t="shared" si="1083"/>
        <v>550.7340213465128</v>
      </c>
      <c r="AF366" s="41" t="str">
        <f t="shared" si="1083"/>
        <v/>
      </c>
      <c r="AG366" s="41" t="str">
        <f t="shared" si="1083"/>
        <v/>
      </c>
      <c r="AH366" s="41" t="str">
        <f t="shared" si="1083"/>
        <v/>
      </c>
      <c r="AI366" s="41" t="str">
        <f t="shared" si="1083"/>
        <v/>
      </c>
      <c r="AJ366" s="112" t="str">
        <f t="shared" si="1083"/>
        <v/>
      </c>
      <c r="AK366" s="126" t="str">
        <f t="shared" si="1125"/>
        <v/>
      </c>
      <c r="AL366" s="41" t="str">
        <f t="shared" si="1084"/>
        <v/>
      </c>
      <c r="AM366" s="41" t="str">
        <f t="shared" si="1084"/>
        <v/>
      </c>
      <c r="AN366" s="41" t="str">
        <f t="shared" si="1084"/>
        <v/>
      </c>
      <c r="AO366" s="41" t="str">
        <f t="shared" si="1084"/>
        <v/>
      </c>
      <c r="AP366" s="41" t="str">
        <f t="shared" si="1084"/>
        <v/>
      </c>
      <c r="AQ366" s="41" t="str">
        <f t="shared" si="1084"/>
        <v/>
      </c>
      <c r="AR366" s="112" t="str">
        <f t="shared" si="1084"/>
        <v/>
      </c>
      <c r="AS366" s="123">
        <f t="shared" si="1126"/>
        <v>145.87414731377706</v>
      </c>
      <c r="AT366" s="41">
        <f t="shared" si="1085"/>
        <v>284.16765197753477</v>
      </c>
      <c r="AU366" s="41" t="str">
        <f t="shared" si="1085"/>
        <v/>
      </c>
      <c r="AV366" s="41" t="str">
        <f t="shared" si="1085"/>
        <v/>
      </c>
      <c r="AW366" s="41" t="str">
        <f t="shared" si="1085"/>
        <v/>
      </c>
      <c r="AX366" s="41" t="str">
        <f t="shared" si="1085"/>
        <v/>
      </c>
      <c r="AY366" s="41" t="str">
        <f t="shared" si="1085"/>
        <v/>
      </c>
      <c r="AZ366" s="41" t="str">
        <f t="shared" si="1085"/>
        <v/>
      </c>
      <c r="BA366" s="53"/>
      <c r="BB366" s="147" cm="1">
        <f t="array" ref="BB366:BE366">IFERROR(_xlfn._xlws.SORT(_xlfn.UNIQUE(_xlfn._xlws.FILTER($AC366:$AZ366,ISNUMBER($AC366:$AZ366)),TRUE),,,TRUE),"")</f>
        <v>-254.12585268622297</v>
      </c>
      <c r="BC366" s="51">
        <v>145.87414731377706</v>
      </c>
      <c r="BD366" s="51">
        <v>284.16765197753477</v>
      </c>
      <c r="BE366" s="51">
        <v>550.7340213465128</v>
      </c>
      <c r="BF366" s="51"/>
      <c r="BG366" s="51"/>
      <c r="BH366" s="51"/>
      <c r="BI366" s="51"/>
      <c r="BJ366" s="51">
        <f t="shared" si="1127"/>
        <v>546.10069357111695</v>
      </c>
      <c r="BK366" s="51">
        <f t="shared" si="1086"/>
        <v>546.10069357111695</v>
      </c>
      <c r="BL366" s="51">
        <f t="shared" si="1086"/>
        <v>546.10069357111695</v>
      </c>
      <c r="BM366" s="51">
        <f t="shared" si="1086"/>
        <v>546.10069357111695</v>
      </c>
      <c r="BN366" s="51" t="str">
        <f t="shared" si="1086"/>
        <v/>
      </c>
      <c r="BO366" s="51" t="str">
        <f t="shared" si="1086"/>
        <v/>
      </c>
      <c r="BP366" s="51" t="str">
        <f t="shared" si="1086"/>
        <v/>
      </c>
      <c r="BQ366" s="148" t="str">
        <f t="shared" si="1086"/>
        <v/>
      </c>
      <c r="BR366" s="170">
        <f t="shared" si="1100"/>
        <v>4</v>
      </c>
      <c r="BS366" s="172">
        <f t="shared" si="1101"/>
        <v>400</v>
      </c>
      <c r="BT366" s="172" t="str">
        <f t="shared" si="1087"/>
        <v>hole</v>
      </c>
      <c r="BU366" s="172">
        <f t="shared" si="1087"/>
        <v>266.56636936897803</v>
      </c>
      <c r="BV366" s="172">
        <f t="shared" si="1087"/>
        <v>0</v>
      </c>
      <c r="BW366" s="172">
        <f t="shared" si="1087"/>
        <v>0</v>
      </c>
      <c r="BX366" s="172">
        <f t="shared" si="1087"/>
        <v>0</v>
      </c>
      <c r="BY366" s="173">
        <f t="shared" si="1087"/>
        <v>0</v>
      </c>
      <c r="BZ366" s="123" cm="1">
        <f t="array" ref="BZ366">IF(ISEVEN(BR366),SUM(BS366:BY366),SUM(ABS(BS366:BY366)))</f>
        <v>666.56636936897803</v>
      </c>
      <c r="CA366" s="112">
        <f t="shared" si="1102"/>
        <v>7704.7181610244952</v>
      </c>
      <c r="CB366" s="126">
        <f t="shared" si="1103"/>
        <v>-54.12585268622297</v>
      </c>
      <c r="CC366" s="41">
        <f t="shared" si="1088"/>
        <v>0</v>
      </c>
      <c r="CD366" s="41">
        <f t="shared" si="1088"/>
        <v>417.45083666202379</v>
      </c>
      <c r="CE366" s="41">
        <f t="shared" si="1088"/>
        <v>0</v>
      </c>
      <c r="CF366" s="41">
        <f t="shared" si="1088"/>
        <v>0</v>
      </c>
      <c r="CG366" s="41">
        <f t="shared" si="1088"/>
        <v>0</v>
      </c>
      <c r="CH366" s="112">
        <f t="shared" si="1088"/>
        <v>0</v>
      </c>
      <c r="CI366" s="196">
        <f t="shared" si="1104"/>
        <v>134.46224856708176</v>
      </c>
      <c r="CJ366" s="2">
        <f t="shared" si="1105"/>
        <v>546.10069357111695</v>
      </c>
      <c r="CK366" s="200">
        <f t="shared" ref="CK366" si="1271">(CI366-xc)*COS(RADIANS(p)) + (CJ366-yc)*SIN(RADIANS(p))</f>
        <v>389.498069894629</v>
      </c>
      <c r="CL366" s="201">
        <f t="shared" ref="CL366:CL397" si="1272">-(CI366-xc)*SIN(RADIANS(p)) +(CJ366-yc)*COS(RADIANS(p))</f>
        <v>405.70594937334772</v>
      </c>
      <c r="CN366" s="126">
        <f t="shared" ref="CN366:CN397" si="1273">+C366-yc</f>
        <v>546.10069357111695</v>
      </c>
      <c r="CO366" s="50">
        <f t="shared" si="1109"/>
        <v>4.7052170627628637E-3</v>
      </c>
      <c r="CP366" s="40">
        <f t="shared" si="1110"/>
        <v>25.5</v>
      </c>
      <c r="CQ366" s="41">
        <f t="shared" si="1111"/>
        <v>196470.31310612464</v>
      </c>
      <c r="CR366" s="41">
        <f t="shared" ref="CR366:CR414" si="1274">+CQ366*COS(RADIANS(p))</f>
        <v>170148.2822393867</v>
      </c>
      <c r="CS366" s="41">
        <f t="shared" ref="CS366:CS414" si="1275">+CQ366*SIN(RADIANS(p))</f>
        <v>98235.156553062305</v>
      </c>
      <c r="CT366" s="41">
        <f t="shared" si="1114"/>
        <v>69030170.380174696</v>
      </c>
      <c r="CU366" s="112">
        <f t="shared" si="1115"/>
        <v>38262403.873214483</v>
      </c>
    </row>
    <row r="367" spans="2:115" x14ac:dyDescent="0.25">
      <c r="B367" s="129">
        <v>23</v>
      </c>
      <c r="C367" s="114">
        <f>+$D$77-(B367-0.5)*$G$337</f>
        <v>534.54187735253345</v>
      </c>
      <c r="D367" s="41">
        <f t="shared" si="1121"/>
        <v>-274.14630965216077</v>
      </c>
      <c r="E367" s="41">
        <f t="shared" si="1080"/>
        <v>1146.9209836513014</v>
      </c>
      <c r="F367" s="41">
        <f t="shared" si="1080"/>
        <v>557.40750700182548</v>
      </c>
      <c r="G367" s="41">
        <f t="shared" si="1080"/>
        <v>985.08849306143645</v>
      </c>
      <c r="H367" s="41">
        <f t="shared" si="1080"/>
        <v>2125.8536903478393</v>
      </c>
      <c r="I367" s="41">
        <f t="shared" si="1080"/>
        <v>-5136.795873757108</v>
      </c>
      <c r="J367" s="41">
        <f t="shared" si="1080"/>
        <v>-1174.6433005670517</v>
      </c>
      <c r="K367" s="121">
        <f t="shared" si="1080"/>
        <v>-698.62836434698147</v>
      </c>
      <c r="L367" s="126">
        <f t="shared" si="1122"/>
        <v>125.85369034783947</v>
      </c>
      <c r="M367" s="41">
        <f t="shared" si="1081"/>
        <v>-1585.1298239175726</v>
      </c>
      <c r="N367" s="41">
        <f t="shared" si="1081"/>
        <v>-481.82297753950081</v>
      </c>
      <c r="O367" s="41">
        <f t="shared" si="1081"/>
        <v>253.03768549255918</v>
      </c>
      <c r="P367" s="41">
        <f t="shared" si="1081"/>
        <v>1725.8536903478391</v>
      </c>
      <c r="Q367" s="41">
        <f t="shared" si="1081"/>
        <v>-4317.1806314864471</v>
      </c>
      <c r="R367" s="41">
        <f t="shared" si="1081"/>
        <v>-943.70319289120152</v>
      </c>
      <c r="S367" s="112">
        <f t="shared" si="1081"/>
        <v>-479.01312207631798</v>
      </c>
      <c r="T367" s="123">
        <f t="shared" si="1123"/>
        <v>125.85369034783929</v>
      </c>
      <c r="U367" s="41">
        <f t="shared" si="1082"/>
        <v>327.30574138063952</v>
      </c>
      <c r="V367" s="41">
        <f t="shared" si="1082"/>
        <v>326.46739932597535</v>
      </c>
      <c r="W367" s="41">
        <f t="shared" si="1082"/>
        <v>765.47325079077348</v>
      </c>
      <c r="X367" s="41">
        <f t="shared" si="1082"/>
        <v>1725.85369034784</v>
      </c>
      <c r="Y367" s="41">
        <f t="shared" si="1082"/>
        <v>-2404.7450661882344</v>
      </c>
      <c r="Z367" s="41">
        <f t="shared" si="1082"/>
        <v>-135.41281602572533</v>
      </c>
      <c r="AA367" s="41">
        <f t="shared" si="1082"/>
        <v>33.422443221896032</v>
      </c>
      <c r="AB367" s="53"/>
      <c r="AC367" s="126">
        <f t="shared" si="1124"/>
        <v>-274.14630965216077</v>
      </c>
      <c r="AD367" s="41" t="str">
        <f t="shared" si="1083"/>
        <v/>
      </c>
      <c r="AE367" s="41">
        <f t="shared" si="1083"/>
        <v>557.40750700182548</v>
      </c>
      <c r="AF367" s="41" t="str">
        <f t="shared" si="1083"/>
        <v/>
      </c>
      <c r="AG367" s="41" t="str">
        <f t="shared" si="1083"/>
        <v/>
      </c>
      <c r="AH367" s="41" t="str">
        <f t="shared" si="1083"/>
        <v/>
      </c>
      <c r="AI367" s="41" t="str">
        <f t="shared" si="1083"/>
        <v/>
      </c>
      <c r="AJ367" s="112" t="str">
        <f t="shared" si="1083"/>
        <v/>
      </c>
      <c r="AK367" s="126" t="str">
        <f t="shared" si="1125"/>
        <v/>
      </c>
      <c r="AL367" s="41" t="str">
        <f t="shared" si="1084"/>
        <v/>
      </c>
      <c r="AM367" s="41" t="str">
        <f t="shared" si="1084"/>
        <v/>
      </c>
      <c r="AN367" s="41" t="str">
        <f t="shared" si="1084"/>
        <v/>
      </c>
      <c r="AO367" s="41" t="str">
        <f t="shared" si="1084"/>
        <v/>
      </c>
      <c r="AP367" s="41" t="str">
        <f t="shared" si="1084"/>
        <v/>
      </c>
      <c r="AQ367" s="41" t="str">
        <f t="shared" si="1084"/>
        <v/>
      </c>
      <c r="AR367" s="112" t="str">
        <f t="shared" si="1084"/>
        <v/>
      </c>
      <c r="AS367" s="123">
        <f t="shared" si="1126"/>
        <v>125.85369034783929</v>
      </c>
      <c r="AT367" s="41" t="str">
        <f t="shared" si="1085"/>
        <v/>
      </c>
      <c r="AU367" s="41">
        <f t="shared" si="1085"/>
        <v>326.46739932597535</v>
      </c>
      <c r="AV367" s="41" t="str">
        <f t="shared" si="1085"/>
        <v/>
      </c>
      <c r="AW367" s="41" t="str">
        <f t="shared" si="1085"/>
        <v/>
      </c>
      <c r="AX367" s="41" t="str">
        <f t="shared" si="1085"/>
        <v/>
      </c>
      <c r="AY367" s="41" t="str">
        <f t="shared" si="1085"/>
        <v/>
      </c>
      <c r="AZ367" s="41" t="str">
        <f t="shared" si="1085"/>
        <v/>
      </c>
      <c r="BA367" s="53"/>
      <c r="BB367" s="147" cm="1">
        <f t="array" ref="BB367:BE367">IFERROR(_xlfn._xlws.SORT(_xlfn.UNIQUE(_xlfn._xlws.FILTER($AC367:$AZ367,ISNUMBER($AC367:$AZ367)),TRUE),,,TRUE),"")</f>
        <v>-274.14630965216077</v>
      </c>
      <c r="BC367" s="51">
        <v>125.85369034783929</v>
      </c>
      <c r="BD367" s="51">
        <v>326.46739932597535</v>
      </c>
      <c r="BE367" s="51">
        <v>557.40750700182548</v>
      </c>
      <c r="BF367" s="51"/>
      <c r="BG367" s="51"/>
      <c r="BH367" s="51"/>
      <c r="BI367" s="51"/>
      <c r="BJ367" s="51">
        <f t="shared" si="1127"/>
        <v>534.54187735253345</v>
      </c>
      <c r="BK367" s="51">
        <f t="shared" si="1086"/>
        <v>534.54187735253345</v>
      </c>
      <c r="BL367" s="51">
        <f t="shared" si="1086"/>
        <v>534.54187735253345</v>
      </c>
      <c r="BM367" s="51">
        <f t="shared" si="1086"/>
        <v>534.54187735253345</v>
      </c>
      <c r="BN367" s="51" t="str">
        <f t="shared" si="1086"/>
        <v/>
      </c>
      <c r="BO367" s="51" t="str">
        <f t="shared" si="1086"/>
        <v/>
      </c>
      <c r="BP367" s="51" t="str">
        <f t="shared" si="1086"/>
        <v/>
      </c>
      <c r="BQ367" s="148" t="str">
        <f t="shared" si="1086"/>
        <v/>
      </c>
      <c r="BR367" s="170">
        <f t="shared" si="1100"/>
        <v>4</v>
      </c>
      <c r="BS367" s="172">
        <f t="shared" si="1101"/>
        <v>400.00000000000006</v>
      </c>
      <c r="BT367" s="172" t="str">
        <f t="shared" si="1087"/>
        <v>hole</v>
      </c>
      <c r="BU367" s="172">
        <f t="shared" si="1087"/>
        <v>230.94010767585013</v>
      </c>
      <c r="BV367" s="172">
        <f t="shared" si="1087"/>
        <v>0</v>
      </c>
      <c r="BW367" s="172">
        <f t="shared" si="1087"/>
        <v>0</v>
      </c>
      <c r="BX367" s="172">
        <f t="shared" si="1087"/>
        <v>0</v>
      </c>
      <c r="BY367" s="173">
        <f t="shared" si="1087"/>
        <v>0</v>
      </c>
      <c r="BZ367" s="123" cm="1">
        <f t="array" ref="BZ367">IF(ISEVEN(BR367),SUM(BS367:BY367),SUM(ABS(BS367:BY367)))</f>
        <v>630.94010767585019</v>
      </c>
      <c r="CA367" s="112">
        <f t="shared" si="1102"/>
        <v>7292.9207495584669</v>
      </c>
      <c r="CB367" s="126">
        <f t="shared" si="1103"/>
        <v>-74.146309652160738</v>
      </c>
      <c r="CC367" s="41">
        <f t="shared" si="1088"/>
        <v>0</v>
      </c>
      <c r="CD367" s="41">
        <f t="shared" si="1088"/>
        <v>441.93745316390039</v>
      </c>
      <c r="CE367" s="41">
        <f t="shared" si="1088"/>
        <v>0</v>
      </c>
      <c r="CF367" s="41">
        <f t="shared" si="1088"/>
        <v>0</v>
      </c>
      <c r="CG367" s="41">
        <f t="shared" si="1088"/>
        <v>0</v>
      </c>
      <c r="CH367" s="112">
        <f t="shared" si="1088"/>
        <v>0</v>
      </c>
      <c r="CI367" s="196">
        <f t="shared" si="1104"/>
        <v>114.75345801918039</v>
      </c>
      <c r="CJ367" s="2">
        <f t="shared" si="1105"/>
        <v>534.54187735253345</v>
      </c>
      <c r="CK367" s="200">
        <f t="shared" ref="CK367" si="1276">(CI367-xc)*COS(RADIANS(p)) + (CJ367-yc)*SIN(RADIANS(p))</f>
        <v>366.65034849298797</v>
      </c>
      <c r="CL367" s="201">
        <f t="shared" ref="CL367:CL398" si="1277">-(CI367-xc)*SIN(RADIANS(p)) +(CJ367-yc)*COS(RADIANS(p))</f>
        <v>405.55011616432949</v>
      </c>
      <c r="CN367" s="126">
        <f t="shared" ref="CN367:CN398" si="1278">+C367-yc</f>
        <v>534.54187735253345</v>
      </c>
      <c r="CO367" s="50">
        <f t="shared" si="1109"/>
        <v>4.6392170627628636E-3</v>
      </c>
      <c r="CP367" s="40">
        <f t="shared" si="1110"/>
        <v>25.5</v>
      </c>
      <c r="CQ367" s="41">
        <f t="shared" si="1111"/>
        <v>185969.4791137409</v>
      </c>
      <c r="CR367" s="41">
        <f t="shared" ref="CR367:CR415" si="1279">+CQ367*COS(RADIANS(p))</f>
        <v>161054.2932410592</v>
      </c>
      <c r="CS367" s="41">
        <f t="shared" ref="CS367:CS415" si="1280">+CQ367*SIN(RADIANS(p))</f>
        <v>92984.739556870438</v>
      </c>
      <c r="CT367" s="41">
        <f t="shared" si="1114"/>
        <v>65315587.332675546</v>
      </c>
      <c r="CU367" s="112">
        <f t="shared" si="1115"/>
        <v>34092887.163056269</v>
      </c>
    </row>
    <row r="368" spans="2:115" x14ac:dyDescent="0.25">
      <c r="B368" s="129">
        <v>24</v>
      </c>
      <c r="C368" s="114">
        <f>+$D$77-(B368-0.5)*$G$337</f>
        <v>522.98306113394983</v>
      </c>
      <c r="D368" s="41">
        <f t="shared" si="1121"/>
        <v>-294.16676661809873</v>
      </c>
      <c r="E368" s="41">
        <f t="shared" si="1080"/>
        <v>1190.0590730544066</v>
      </c>
      <c r="F368" s="41">
        <f t="shared" si="1080"/>
        <v>564.08099265713815</v>
      </c>
      <c r="G368" s="41">
        <f t="shared" si="1080"/>
        <v>981.99131759020725</v>
      </c>
      <c r="H368" s="41">
        <f t="shared" si="1080"/>
        <v>2105.8332333819017</v>
      </c>
      <c r="I368" s="41">
        <f t="shared" si="1080"/>
        <v>-5093.6577843540026</v>
      </c>
      <c r="J368" s="41">
        <f t="shared" si="1080"/>
        <v>-1167.9698149117389</v>
      </c>
      <c r="K368" s="121">
        <f t="shared" si="1080"/>
        <v>-701.72553981821068</v>
      </c>
      <c r="L368" s="126">
        <f t="shared" si="1122"/>
        <v>105.83323338190155</v>
      </c>
      <c r="M368" s="41">
        <f t="shared" si="1081"/>
        <v>-1541.9917345144675</v>
      </c>
      <c r="N368" s="41">
        <f t="shared" si="1081"/>
        <v>-475.14949188418819</v>
      </c>
      <c r="O368" s="41">
        <f t="shared" si="1081"/>
        <v>249.94051002132989</v>
      </c>
      <c r="P368" s="41">
        <f t="shared" si="1081"/>
        <v>1705.8332333819014</v>
      </c>
      <c r="Q368" s="41">
        <f t="shared" si="1081"/>
        <v>-4274.0425420833417</v>
      </c>
      <c r="R368" s="41">
        <f t="shared" si="1081"/>
        <v>-937.02970723588885</v>
      </c>
      <c r="S368" s="112">
        <f t="shared" si="1081"/>
        <v>-482.1102975475473</v>
      </c>
      <c r="T368" s="123">
        <f t="shared" si="1123"/>
        <v>105.83323338190138</v>
      </c>
      <c r="U368" s="41">
        <f t="shared" si="1082"/>
        <v>370.44383078374466</v>
      </c>
      <c r="V368" s="41">
        <f t="shared" si="1082"/>
        <v>333.14088498128797</v>
      </c>
      <c r="W368" s="41">
        <f t="shared" si="1082"/>
        <v>762.37607531954416</v>
      </c>
      <c r="X368" s="41">
        <f t="shared" si="1082"/>
        <v>1705.8332333819019</v>
      </c>
      <c r="Y368" s="41">
        <f t="shared" si="1082"/>
        <v>-2361.6069767851291</v>
      </c>
      <c r="Z368" s="41">
        <f t="shared" si="1082"/>
        <v>-128.73933037041269</v>
      </c>
      <c r="AA368" s="41">
        <f t="shared" si="1082"/>
        <v>30.325267750666779</v>
      </c>
      <c r="AB368" s="53"/>
      <c r="AC368" s="126">
        <f t="shared" si="1124"/>
        <v>-294.16676661809873</v>
      </c>
      <c r="AD368" s="41" t="str">
        <f t="shared" si="1083"/>
        <v/>
      </c>
      <c r="AE368" s="41">
        <f t="shared" si="1083"/>
        <v>564.08099265713815</v>
      </c>
      <c r="AF368" s="41" t="str">
        <f t="shared" si="1083"/>
        <v/>
      </c>
      <c r="AG368" s="41" t="str">
        <f t="shared" si="1083"/>
        <v/>
      </c>
      <c r="AH368" s="41" t="str">
        <f t="shared" si="1083"/>
        <v/>
      </c>
      <c r="AI368" s="41" t="str">
        <f t="shared" si="1083"/>
        <v/>
      </c>
      <c r="AJ368" s="112" t="str">
        <f t="shared" si="1083"/>
        <v/>
      </c>
      <c r="AK368" s="126" t="str">
        <f t="shared" si="1125"/>
        <v/>
      </c>
      <c r="AL368" s="41" t="str">
        <f t="shared" si="1084"/>
        <v/>
      </c>
      <c r="AM368" s="41" t="str">
        <f t="shared" si="1084"/>
        <v/>
      </c>
      <c r="AN368" s="41" t="str">
        <f t="shared" si="1084"/>
        <v/>
      </c>
      <c r="AO368" s="41" t="str">
        <f t="shared" si="1084"/>
        <v/>
      </c>
      <c r="AP368" s="41" t="str">
        <f t="shared" si="1084"/>
        <v/>
      </c>
      <c r="AQ368" s="41" t="str">
        <f t="shared" si="1084"/>
        <v/>
      </c>
      <c r="AR368" s="112" t="str">
        <f t="shared" si="1084"/>
        <v/>
      </c>
      <c r="AS368" s="123">
        <f t="shared" si="1126"/>
        <v>105.83323338190138</v>
      </c>
      <c r="AT368" s="41" t="str">
        <f t="shared" si="1085"/>
        <v/>
      </c>
      <c r="AU368" s="41">
        <f t="shared" si="1085"/>
        <v>333.14088498128797</v>
      </c>
      <c r="AV368" s="41" t="str">
        <f t="shared" si="1085"/>
        <v/>
      </c>
      <c r="AW368" s="41" t="str">
        <f t="shared" si="1085"/>
        <v/>
      </c>
      <c r="AX368" s="41" t="str">
        <f t="shared" si="1085"/>
        <v/>
      </c>
      <c r="AY368" s="41" t="str">
        <f t="shared" si="1085"/>
        <v/>
      </c>
      <c r="AZ368" s="41" t="str">
        <f t="shared" si="1085"/>
        <v/>
      </c>
      <c r="BA368" s="53"/>
      <c r="BB368" s="147" cm="1">
        <f t="array" ref="BB368:BE368">IFERROR(_xlfn._xlws.SORT(_xlfn.UNIQUE(_xlfn._xlws.FILTER($AC368:$AZ368,ISNUMBER($AC368:$AZ368)),TRUE),,,TRUE),"")</f>
        <v>-294.16676661809873</v>
      </c>
      <c r="BC368" s="51">
        <v>105.83323338190138</v>
      </c>
      <c r="BD368" s="51">
        <v>333.14088498128797</v>
      </c>
      <c r="BE368" s="51">
        <v>564.08099265713815</v>
      </c>
      <c r="BF368" s="51"/>
      <c r="BG368" s="51"/>
      <c r="BH368" s="51"/>
      <c r="BI368" s="51"/>
      <c r="BJ368" s="51">
        <f t="shared" si="1127"/>
        <v>522.98306113394983</v>
      </c>
      <c r="BK368" s="51">
        <f t="shared" si="1086"/>
        <v>522.98306113394983</v>
      </c>
      <c r="BL368" s="51">
        <f t="shared" si="1086"/>
        <v>522.98306113394983</v>
      </c>
      <c r="BM368" s="51">
        <f t="shared" si="1086"/>
        <v>522.98306113394983</v>
      </c>
      <c r="BN368" s="51" t="str">
        <f t="shared" si="1086"/>
        <v/>
      </c>
      <c r="BO368" s="51" t="str">
        <f t="shared" si="1086"/>
        <v/>
      </c>
      <c r="BP368" s="51" t="str">
        <f t="shared" si="1086"/>
        <v/>
      </c>
      <c r="BQ368" s="148" t="str">
        <f t="shared" si="1086"/>
        <v/>
      </c>
      <c r="BR368" s="170">
        <f t="shared" si="1100"/>
        <v>4</v>
      </c>
      <c r="BS368" s="172">
        <f t="shared" si="1101"/>
        <v>400.00000000000011</v>
      </c>
      <c r="BT368" s="172" t="str">
        <f t="shared" si="1087"/>
        <v>hole</v>
      </c>
      <c r="BU368" s="172">
        <f t="shared" si="1087"/>
        <v>230.94010767585019</v>
      </c>
      <c r="BV368" s="172">
        <f t="shared" si="1087"/>
        <v>0</v>
      </c>
      <c r="BW368" s="172">
        <f t="shared" si="1087"/>
        <v>0</v>
      </c>
      <c r="BX368" s="172">
        <f t="shared" si="1087"/>
        <v>0</v>
      </c>
      <c r="BY368" s="173">
        <f t="shared" si="1087"/>
        <v>0</v>
      </c>
      <c r="BZ368" s="123" cm="1">
        <f t="array" ref="BZ368">IF(ISEVEN(BR368),SUM(BS368:BY368),SUM(ABS(BS368:BY368)))</f>
        <v>630.9401076758503</v>
      </c>
      <c r="CA368" s="112">
        <f t="shared" si="1102"/>
        <v>7292.9207495584687</v>
      </c>
      <c r="CB368" s="126">
        <f t="shared" si="1103"/>
        <v>-94.166766618098677</v>
      </c>
      <c r="CC368" s="41">
        <f t="shared" si="1088"/>
        <v>0</v>
      </c>
      <c r="CD368" s="41">
        <f t="shared" si="1088"/>
        <v>448.61093881921306</v>
      </c>
      <c r="CE368" s="41">
        <f t="shared" si="1088"/>
        <v>0</v>
      </c>
      <c r="CF368" s="41">
        <f t="shared" si="1088"/>
        <v>0</v>
      </c>
      <c r="CG368" s="41">
        <f t="shared" si="1088"/>
        <v>0</v>
      </c>
      <c r="CH368" s="112">
        <f t="shared" si="1088"/>
        <v>0</v>
      </c>
      <c r="CI368" s="196">
        <f t="shared" si="1104"/>
        <v>104.50366217978436</v>
      </c>
      <c r="CJ368" s="2">
        <f t="shared" si="1105"/>
        <v>522.98306113394983</v>
      </c>
      <c r="CK368" s="200">
        <f t="shared" ref="CK368" si="1281">(CI368-xc)*COS(RADIANS(p)) + (CJ368-yc)*SIN(RADIANS(p))</f>
        <v>351.99435680317515</v>
      </c>
      <c r="CL368" s="201">
        <f t="shared" ref="CL368:CL399" si="1282">-(CI368-xc)*SIN(RADIANS(p)) +(CJ368-yc)*COS(RADIANS(p))</f>
        <v>400.66478560105855</v>
      </c>
      <c r="CN368" s="126">
        <f t="shared" ref="CN368:CN399" si="1283">+C368-yc</f>
        <v>522.98306113394983</v>
      </c>
      <c r="CO368" s="50">
        <f t="shared" si="1109"/>
        <v>4.5732170627628636E-3</v>
      </c>
      <c r="CP368" s="40">
        <f t="shared" si="1110"/>
        <v>25.5</v>
      </c>
      <c r="CQ368" s="41">
        <f t="shared" si="1111"/>
        <v>185969.47911374096</v>
      </c>
      <c r="CR368" s="41">
        <f t="shared" ref="CR368:CR416" si="1284">+CQ368*COS(RADIANS(p))</f>
        <v>161054.29324105926</v>
      </c>
      <c r="CS368" s="41">
        <f t="shared" ref="CS368:CS416" si="1285">+CQ368*SIN(RADIANS(p))</f>
        <v>92984.739556870467</v>
      </c>
      <c r="CT368" s="41">
        <f t="shared" si="1114"/>
        <v>64528783.871559024</v>
      </c>
      <c r="CU368" s="112">
        <f t="shared" si="1115"/>
        <v>32730103.592831377</v>
      </c>
    </row>
    <row r="369" spans="2:99" x14ac:dyDescent="0.25">
      <c r="B369" s="129">
        <v>25</v>
      </c>
      <c r="C369" s="114">
        <f>+$D$77-(B369-0.5)*$G$337</f>
        <v>511.42424491536627</v>
      </c>
      <c r="D369" s="41">
        <f t="shared" si="1121"/>
        <v>-314.18722358403664</v>
      </c>
      <c r="E369" s="41">
        <f t="shared" si="1080"/>
        <v>1233.1971624575112</v>
      </c>
      <c r="F369" s="41">
        <f t="shared" si="1080"/>
        <v>570.75447831245071</v>
      </c>
      <c r="G369" s="41">
        <f t="shared" si="1080"/>
        <v>978.89414211897804</v>
      </c>
      <c r="H369" s="41">
        <f t="shared" si="1080"/>
        <v>2085.8127764159635</v>
      </c>
      <c r="I369" s="41">
        <f t="shared" si="1080"/>
        <v>-5050.5196949508972</v>
      </c>
      <c r="J369" s="41">
        <f t="shared" si="1080"/>
        <v>-1161.2963292564264</v>
      </c>
      <c r="K369" s="121">
        <f t="shared" si="1080"/>
        <v>-704.82271528943988</v>
      </c>
      <c r="L369" s="126">
        <f t="shared" si="1122"/>
        <v>85.812776415963626</v>
      </c>
      <c r="M369" s="41">
        <f t="shared" si="1081"/>
        <v>-1498.8536451113628</v>
      </c>
      <c r="N369" s="41">
        <f t="shared" si="1081"/>
        <v>-468.47600622887552</v>
      </c>
      <c r="O369" s="41">
        <f t="shared" si="1081"/>
        <v>246.84333455010068</v>
      </c>
      <c r="P369" s="41">
        <f t="shared" si="1081"/>
        <v>1685.8127764159633</v>
      </c>
      <c r="Q369" s="41">
        <f t="shared" si="1081"/>
        <v>-4230.9044526802372</v>
      </c>
      <c r="R369" s="41">
        <f t="shared" si="1081"/>
        <v>-930.35622158057629</v>
      </c>
      <c r="S369" s="112">
        <f t="shared" si="1081"/>
        <v>-485.20747301877651</v>
      </c>
      <c r="T369" s="123">
        <f t="shared" si="1123"/>
        <v>85.812776415963455</v>
      </c>
      <c r="U369" s="41">
        <f t="shared" si="1082"/>
        <v>413.5819201868494</v>
      </c>
      <c r="V369" s="41">
        <f t="shared" si="1082"/>
        <v>339.81437063660064</v>
      </c>
      <c r="W369" s="41">
        <f t="shared" si="1082"/>
        <v>759.27889984831495</v>
      </c>
      <c r="X369" s="41">
        <f t="shared" si="1082"/>
        <v>1685.812776415964</v>
      </c>
      <c r="Y369" s="41">
        <f t="shared" si="1082"/>
        <v>-2318.4688873820251</v>
      </c>
      <c r="Z369" s="41">
        <f t="shared" si="1082"/>
        <v>-122.06584471510006</v>
      </c>
      <c r="AA369" s="41">
        <f t="shared" si="1082"/>
        <v>27.228092279437558</v>
      </c>
      <c r="AB369" s="53"/>
      <c r="AC369" s="126">
        <f t="shared" si="1124"/>
        <v>-314.18722358403664</v>
      </c>
      <c r="AD369" s="41" t="str">
        <f t="shared" si="1083"/>
        <v/>
      </c>
      <c r="AE369" s="41">
        <f t="shared" si="1083"/>
        <v>570.75447831245071</v>
      </c>
      <c r="AF369" s="41" t="str">
        <f t="shared" si="1083"/>
        <v/>
      </c>
      <c r="AG369" s="41" t="str">
        <f t="shared" si="1083"/>
        <v/>
      </c>
      <c r="AH369" s="41" t="str">
        <f t="shared" si="1083"/>
        <v/>
      </c>
      <c r="AI369" s="41" t="str">
        <f t="shared" si="1083"/>
        <v/>
      </c>
      <c r="AJ369" s="112" t="str">
        <f t="shared" si="1083"/>
        <v/>
      </c>
      <c r="AK369" s="126" t="str">
        <f t="shared" si="1125"/>
        <v/>
      </c>
      <c r="AL369" s="41" t="str">
        <f t="shared" si="1084"/>
        <v/>
      </c>
      <c r="AM369" s="41" t="str">
        <f t="shared" si="1084"/>
        <v/>
      </c>
      <c r="AN369" s="41" t="str">
        <f t="shared" si="1084"/>
        <v/>
      </c>
      <c r="AO369" s="41" t="str">
        <f t="shared" si="1084"/>
        <v/>
      </c>
      <c r="AP369" s="41" t="str">
        <f t="shared" si="1084"/>
        <v/>
      </c>
      <c r="AQ369" s="41" t="str">
        <f t="shared" si="1084"/>
        <v/>
      </c>
      <c r="AR369" s="112" t="str">
        <f t="shared" si="1084"/>
        <v/>
      </c>
      <c r="AS369" s="123">
        <f t="shared" si="1126"/>
        <v>85.812776415963455</v>
      </c>
      <c r="AT369" s="41" t="str">
        <f t="shared" si="1085"/>
        <v/>
      </c>
      <c r="AU369" s="41">
        <f t="shared" si="1085"/>
        <v>339.81437063660064</v>
      </c>
      <c r="AV369" s="41" t="str">
        <f t="shared" si="1085"/>
        <v/>
      </c>
      <c r="AW369" s="41" t="str">
        <f t="shared" si="1085"/>
        <v/>
      </c>
      <c r="AX369" s="41" t="str">
        <f t="shared" si="1085"/>
        <v/>
      </c>
      <c r="AY369" s="41" t="str">
        <f t="shared" si="1085"/>
        <v/>
      </c>
      <c r="AZ369" s="41" t="str">
        <f t="shared" si="1085"/>
        <v/>
      </c>
      <c r="BA369" s="53"/>
      <c r="BB369" s="147" cm="1">
        <f t="array" ref="BB369:BE369">IFERROR(_xlfn._xlws.SORT(_xlfn.UNIQUE(_xlfn._xlws.FILTER($AC369:$AZ369,ISNUMBER($AC369:$AZ369)),TRUE),,,TRUE),"")</f>
        <v>-314.18722358403664</v>
      </c>
      <c r="BC369" s="51">
        <v>85.812776415963455</v>
      </c>
      <c r="BD369" s="51">
        <v>339.81437063660064</v>
      </c>
      <c r="BE369" s="51">
        <v>570.75447831245071</v>
      </c>
      <c r="BF369" s="51"/>
      <c r="BG369" s="51"/>
      <c r="BH369" s="51"/>
      <c r="BI369" s="51"/>
      <c r="BJ369" s="51">
        <f t="shared" si="1127"/>
        <v>511.42424491536627</v>
      </c>
      <c r="BK369" s="51">
        <f t="shared" si="1086"/>
        <v>511.42424491536627</v>
      </c>
      <c r="BL369" s="51">
        <f t="shared" si="1086"/>
        <v>511.42424491536627</v>
      </c>
      <c r="BM369" s="51">
        <f t="shared" si="1086"/>
        <v>511.42424491536627</v>
      </c>
      <c r="BN369" s="51" t="str">
        <f t="shared" si="1086"/>
        <v/>
      </c>
      <c r="BO369" s="51" t="str">
        <f t="shared" si="1086"/>
        <v/>
      </c>
      <c r="BP369" s="51" t="str">
        <f t="shared" si="1086"/>
        <v/>
      </c>
      <c r="BQ369" s="148" t="str">
        <f t="shared" si="1086"/>
        <v/>
      </c>
      <c r="BR369" s="170">
        <f t="shared" si="1100"/>
        <v>4</v>
      </c>
      <c r="BS369" s="172">
        <f t="shared" si="1101"/>
        <v>400.00000000000011</v>
      </c>
      <c r="BT369" s="172" t="str">
        <f t="shared" si="1087"/>
        <v>hole</v>
      </c>
      <c r="BU369" s="172">
        <f t="shared" si="1087"/>
        <v>230.94010767585007</v>
      </c>
      <c r="BV369" s="172">
        <f t="shared" si="1087"/>
        <v>0</v>
      </c>
      <c r="BW369" s="172">
        <f t="shared" si="1087"/>
        <v>0</v>
      </c>
      <c r="BX369" s="172">
        <f t="shared" si="1087"/>
        <v>0</v>
      </c>
      <c r="BY369" s="173">
        <f t="shared" si="1087"/>
        <v>0</v>
      </c>
      <c r="BZ369" s="123" cm="1">
        <f t="array" ref="BZ369">IF(ISEVEN(BR369),SUM(BS369:BY369),SUM(ABS(BS369:BY369)))</f>
        <v>630.94010767585019</v>
      </c>
      <c r="CA369" s="112">
        <f t="shared" si="1102"/>
        <v>7292.9207495584669</v>
      </c>
      <c r="CB369" s="126">
        <f t="shared" si="1103"/>
        <v>-114.18722358403659</v>
      </c>
      <c r="CC369" s="41">
        <f t="shared" si="1088"/>
        <v>0</v>
      </c>
      <c r="CD369" s="41">
        <f t="shared" si="1088"/>
        <v>455.28442447452568</v>
      </c>
      <c r="CE369" s="41">
        <f t="shared" si="1088"/>
        <v>0</v>
      </c>
      <c r="CF369" s="41">
        <f t="shared" si="1088"/>
        <v>0</v>
      </c>
      <c r="CG369" s="41">
        <f t="shared" si="1088"/>
        <v>0</v>
      </c>
      <c r="CH369" s="112">
        <f t="shared" si="1088"/>
        <v>0</v>
      </c>
      <c r="CI369" s="196">
        <f t="shared" si="1104"/>
        <v>94.253866340388242</v>
      </c>
      <c r="CJ369" s="2">
        <f t="shared" si="1105"/>
        <v>511.42424491536627</v>
      </c>
      <c r="CK369" s="200">
        <f t="shared" ref="CK369" si="1286">(CI369-xc)*COS(RADIANS(p)) + (CJ369-yc)*SIN(RADIANS(p))</f>
        <v>337.33836511336233</v>
      </c>
      <c r="CL369" s="201">
        <f t="shared" ref="CL369:CL400" si="1287">-(CI369-xc)*SIN(RADIANS(p)) +(CJ369-yc)*COS(RADIANS(p))</f>
        <v>395.77945503778767</v>
      </c>
      <c r="CN369" s="126">
        <f t="shared" ref="CN369:CN400" si="1288">+C369-yc</f>
        <v>511.42424491536627</v>
      </c>
      <c r="CO369" s="50">
        <f t="shared" si="1109"/>
        <v>4.5072170627628635E-3</v>
      </c>
      <c r="CP369" s="40">
        <f t="shared" si="1110"/>
        <v>25.5</v>
      </c>
      <c r="CQ369" s="41">
        <f t="shared" si="1111"/>
        <v>185969.4791137409</v>
      </c>
      <c r="CR369" s="41">
        <f t="shared" ref="CR369:CR417" si="1289">+CQ369*COS(RADIANS(p))</f>
        <v>161054.2932410592</v>
      </c>
      <c r="CS369" s="41">
        <f t="shared" ref="CS369:CS417" si="1290">+CQ369*SIN(RADIANS(p))</f>
        <v>92984.739556870438</v>
      </c>
      <c r="CT369" s="41">
        <f t="shared" si="1114"/>
        <v>63741980.410442464</v>
      </c>
      <c r="CU369" s="112">
        <f t="shared" si="1115"/>
        <v>31367320.022606466</v>
      </c>
    </row>
    <row r="370" spans="2:99" x14ac:dyDescent="0.25">
      <c r="B370" s="129">
        <v>26</v>
      </c>
      <c r="C370" s="114">
        <f>+$D$77-(B370-0.5)*$G$337</f>
        <v>499.86542869678271</v>
      </c>
      <c r="D370" s="41">
        <f t="shared" si="1121"/>
        <v>-334.20768054997455</v>
      </c>
      <c r="E370" s="41">
        <f t="shared" si="1080"/>
        <v>1276.3352518606164</v>
      </c>
      <c r="F370" s="41">
        <f t="shared" si="1080"/>
        <v>577.42796396776339</v>
      </c>
      <c r="G370" s="41">
        <f t="shared" si="1080"/>
        <v>975.79696664774883</v>
      </c>
      <c r="H370" s="41">
        <f t="shared" si="1080"/>
        <v>2065.7923194500258</v>
      </c>
      <c r="I370" s="41">
        <f t="shared" si="1080"/>
        <v>-5007.3816055477928</v>
      </c>
      <c r="J370" s="41">
        <f t="shared" si="1080"/>
        <v>-1154.6228436011136</v>
      </c>
      <c r="K370" s="121">
        <f t="shared" si="1080"/>
        <v>-707.91989076066909</v>
      </c>
      <c r="L370" s="126">
        <f t="shared" si="1122"/>
        <v>65.792319450025701</v>
      </c>
      <c r="M370" s="41">
        <f t="shared" si="1081"/>
        <v>-1455.7155557082576</v>
      </c>
      <c r="N370" s="41">
        <f t="shared" si="1081"/>
        <v>-461.8025205735629</v>
      </c>
      <c r="O370" s="41">
        <f t="shared" si="1081"/>
        <v>243.74615907887147</v>
      </c>
      <c r="P370" s="41">
        <f t="shared" si="1081"/>
        <v>1665.7923194500256</v>
      </c>
      <c r="Q370" s="41">
        <f t="shared" si="1081"/>
        <v>-4187.7663632771328</v>
      </c>
      <c r="R370" s="41">
        <f t="shared" si="1081"/>
        <v>-923.68273592526361</v>
      </c>
      <c r="S370" s="112">
        <f t="shared" si="1081"/>
        <v>-488.30464849000583</v>
      </c>
      <c r="T370" s="123">
        <f t="shared" si="1123"/>
        <v>65.792319450025531</v>
      </c>
      <c r="U370" s="41">
        <f t="shared" si="1082"/>
        <v>456.72000958995454</v>
      </c>
      <c r="V370" s="41">
        <f t="shared" si="1082"/>
        <v>346.48785629191326</v>
      </c>
      <c r="W370" s="41">
        <f t="shared" si="1082"/>
        <v>756.18172437708574</v>
      </c>
      <c r="X370" s="41">
        <f t="shared" si="1082"/>
        <v>1665.7923194500261</v>
      </c>
      <c r="Y370" s="41">
        <f t="shared" si="1082"/>
        <v>-2275.3307979789197</v>
      </c>
      <c r="Z370" s="41">
        <f t="shared" si="1082"/>
        <v>-115.39235905978742</v>
      </c>
      <c r="AA370" s="41">
        <f t="shared" si="1082"/>
        <v>24.130916808208333</v>
      </c>
      <c r="AB370" s="53"/>
      <c r="AC370" s="126">
        <f t="shared" si="1124"/>
        <v>-334.20768054997455</v>
      </c>
      <c r="AD370" s="41" t="str">
        <f t="shared" si="1083"/>
        <v/>
      </c>
      <c r="AE370" s="41">
        <f t="shared" si="1083"/>
        <v>577.42796396776339</v>
      </c>
      <c r="AF370" s="41" t="str">
        <f t="shared" si="1083"/>
        <v/>
      </c>
      <c r="AG370" s="41" t="str">
        <f t="shared" si="1083"/>
        <v/>
      </c>
      <c r="AH370" s="41" t="str">
        <f t="shared" si="1083"/>
        <v/>
      </c>
      <c r="AI370" s="41" t="str">
        <f t="shared" si="1083"/>
        <v/>
      </c>
      <c r="AJ370" s="112" t="str">
        <f t="shared" si="1083"/>
        <v/>
      </c>
      <c r="AK370" s="126" t="str">
        <f t="shared" si="1125"/>
        <v/>
      </c>
      <c r="AL370" s="41" t="str">
        <f t="shared" si="1084"/>
        <v/>
      </c>
      <c r="AM370" s="41" t="str">
        <f t="shared" si="1084"/>
        <v/>
      </c>
      <c r="AN370" s="41" t="str">
        <f t="shared" si="1084"/>
        <v/>
      </c>
      <c r="AO370" s="41" t="str">
        <f t="shared" si="1084"/>
        <v/>
      </c>
      <c r="AP370" s="41" t="str">
        <f t="shared" si="1084"/>
        <v/>
      </c>
      <c r="AQ370" s="41" t="str">
        <f t="shared" si="1084"/>
        <v/>
      </c>
      <c r="AR370" s="112" t="str">
        <f t="shared" si="1084"/>
        <v/>
      </c>
      <c r="AS370" s="123">
        <f t="shared" si="1126"/>
        <v>65.792319450025531</v>
      </c>
      <c r="AT370" s="41" t="str">
        <f t="shared" si="1085"/>
        <v/>
      </c>
      <c r="AU370" s="41">
        <f t="shared" si="1085"/>
        <v>346.48785629191326</v>
      </c>
      <c r="AV370" s="41" t="str">
        <f t="shared" si="1085"/>
        <v/>
      </c>
      <c r="AW370" s="41" t="str">
        <f t="shared" si="1085"/>
        <v/>
      </c>
      <c r="AX370" s="41" t="str">
        <f t="shared" si="1085"/>
        <v/>
      </c>
      <c r="AY370" s="41" t="str">
        <f t="shared" si="1085"/>
        <v/>
      </c>
      <c r="AZ370" s="41" t="str">
        <f t="shared" si="1085"/>
        <v/>
      </c>
      <c r="BA370" s="53"/>
      <c r="BB370" s="147" cm="1">
        <f t="array" ref="BB370:BE370">IFERROR(_xlfn._xlws.SORT(_xlfn.UNIQUE(_xlfn._xlws.FILTER($AC370:$AZ370,ISNUMBER($AC370:$AZ370)),TRUE),,,TRUE),"")</f>
        <v>-334.20768054997455</v>
      </c>
      <c r="BC370" s="51">
        <v>65.792319450025531</v>
      </c>
      <c r="BD370" s="51">
        <v>346.48785629191326</v>
      </c>
      <c r="BE370" s="51">
        <v>577.42796396776339</v>
      </c>
      <c r="BF370" s="51"/>
      <c r="BG370" s="51"/>
      <c r="BH370" s="51"/>
      <c r="BI370" s="51"/>
      <c r="BJ370" s="51">
        <f t="shared" si="1127"/>
        <v>499.86542869678271</v>
      </c>
      <c r="BK370" s="51">
        <f t="shared" si="1086"/>
        <v>499.86542869678271</v>
      </c>
      <c r="BL370" s="51">
        <f t="shared" si="1086"/>
        <v>499.86542869678271</v>
      </c>
      <c r="BM370" s="51">
        <f t="shared" si="1086"/>
        <v>499.86542869678271</v>
      </c>
      <c r="BN370" s="51" t="str">
        <f t="shared" si="1086"/>
        <v/>
      </c>
      <c r="BO370" s="51" t="str">
        <f t="shared" si="1086"/>
        <v/>
      </c>
      <c r="BP370" s="51" t="str">
        <f t="shared" si="1086"/>
        <v/>
      </c>
      <c r="BQ370" s="148" t="str">
        <f t="shared" si="1086"/>
        <v/>
      </c>
      <c r="BR370" s="170">
        <f t="shared" si="1100"/>
        <v>4</v>
      </c>
      <c r="BS370" s="172">
        <f t="shared" si="1101"/>
        <v>400.00000000000011</v>
      </c>
      <c r="BT370" s="172" t="str">
        <f t="shared" si="1087"/>
        <v>hole</v>
      </c>
      <c r="BU370" s="172">
        <f t="shared" si="1087"/>
        <v>230.94010767585013</v>
      </c>
      <c r="BV370" s="172">
        <f t="shared" si="1087"/>
        <v>0</v>
      </c>
      <c r="BW370" s="172">
        <f t="shared" si="1087"/>
        <v>0</v>
      </c>
      <c r="BX370" s="172">
        <f t="shared" si="1087"/>
        <v>0</v>
      </c>
      <c r="BY370" s="173">
        <f t="shared" si="1087"/>
        <v>0</v>
      </c>
      <c r="BZ370" s="123" cm="1">
        <f t="array" ref="BZ370">IF(ISEVEN(BR370),SUM(BS370:BY370),SUM(ABS(BS370:BY370)))</f>
        <v>630.94010767585019</v>
      </c>
      <c r="CA370" s="112">
        <f t="shared" si="1102"/>
        <v>7292.9207495584669</v>
      </c>
      <c r="CB370" s="126">
        <f t="shared" si="1103"/>
        <v>-134.2076805499745</v>
      </c>
      <c r="CC370" s="41">
        <f t="shared" si="1088"/>
        <v>0</v>
      </c>
      <c r="CD370" s="41">
        <f t="shared" si="1088"/>
        <v>461.9579101298383</v>
      </c>
      <c r="CE370" s="41">
        <f t="shared" si="1088"/>
        <v>0</v>
      </c>
      <c r="CF370" s="41">
        <f t="shared" si="1088"/>
        <v>0</v>
      </c>
      <c r="CG370" s="41">
        <f t="shared" si="1088"/>
        <v>0</v>
      </c>
      <c r="CH370" s="112">
        <f t="shared" si="1088"/>
        <v>0</v>
      </c>
      <c r="CI370" s="196">
        <f t="shared" si="1104"/>
        <v>84.004070500992214</v>
      </c>
      <c r="CJ370" s="2">
        <f t="shared" si="1105"/>
        <v>499.86542869678271</v>
      </c>
      <c r="CK370" s="200">
        <f t="shared" ref="CK370" si="1291">(CI370-xc)*COS(RADIANS(p)) + (CJ370-yc)*SIN(RADIANS(p))</f>
        <v>322.68237342354956</v>
      </c>
      <c r="CL370" s="201">
        <f t="shared" ref="CL370:CL401" si="1292">-(CI370-xc)*SIN(RADIANS(p)) +(CJ370-yc)*COS(RADIANS(p))</f>
        <v>390.89412447451673</v>
      </c>
      <c r="CN370" s="126">
        <f t="shared" ref="CN370:CN401" si="1293">+C370-yc</f>
        <v>499.86542869678271</v>
      </c>
      <c r="CO370" s="50">
        <f t="shared" si="1109"/>
        <v>4.4412170627628634E-3</v>
      </c>
      <c r="CP370" s="40">
        <f t="shared" si="1110"/>
        <v>25.5</v>
      </c>
      <c r="CQ370" s="41">
        <f t="shared" si="1111"/>
        <v>185969.4791137409</v>
      </c>
      <c r="CR370" s="41">
        <f t="shared" ref="CR370:CR418" si="1294">+CQ370*COS(RADIANS(p))</f>
        <v>161054.2932410592</v>
      </c>
      <c r="CS370" s="41">
        <f t="shared" ref="CS370:CS418" si="1295">+CQ370*SIN(RADIANS(p))</f>
        <v>92984.739556870438</v>
      </c>
      <c r="CT370" s="41">
        <f t="shared" si="1114"/>
        <v>62955176.949325912</v>
      </c>
      <c r="CU370" s="112">
        <f t="shared" si="1115"/>
        <v>30004536.452381566</v>
      </c>
    </row>
    <row r="371" spans="2:99" x14ac:dyDescent="0.25">
      <c r="B371" s="129">
        <v>27</v>
      </c>
      <c r="C371" s="114">
        <f>+$D$77-(B371-0.5)*$G$337</f>
        <v>488.30661247819916</v>
      </c>
      <c r="D371" s="41">
        <f t="shared" si="1121"/>
        <v>-354.22813751591241</v>
      </c>
      <c r="E371" s="41">
        <f t="shared" si="1080"/>
        <v>1319.4733412637213</v>
      </c>
      <c r="F371" s="41">
        <f t="shared" si="1080"/>
        <v>584.10144962307595</v>
      </c>
      <c r="G371" s="41">
        <f t="shared" si="1080"/>
        <v>972.69979117651962</v>
      </c>
      <c r="H371" s="41">
        <f t="shared" si="1080"/>
        <v>2045.7718624840879</v>
      </c>
      <c r="I371" s="41">
        <f t="shared" si="1080"/>
        <v>-4964.2435161446883</v>
      </c>
      <c r="J371" s="41">
        <f t="shared" si="1080"/>
        <v>-1147.949357945801</v>
      </c>
      <c r="K371" s="121">
        <f t="shared" si="1080"/>
        <v>-711.0170662318983</v>
      </c>
      <c r="L371" s="126">
        <f t="shared" si="1122"/>
        <v>45.771862484087777</v>
      </c>
      <c r="M371" s="41">
        <f t="shared" si="1081"/>
        <v>-1412.5774663051529</v>
      </c>
      <c r="N371" s="41">
        <f t="shared" si="1081"/>
        <v>-455.12903491825028</v>
      </c>
      <c r="O371" s="41">
        <f t="shared" si="1081"/>
        <v>240.64898360764218</v>
      </c>
      <c r="P371" s="41">
        <f t="shared" si="1081"/>
        <v>1645.7718624840875</v>
      </c>
      <c r="Q371" s="41">
        <f t="shared" si="1081"/>
        <v>-4144.6282738740283</v>
      </c>
      <c r="R371" s="41">
        <f t="shared" si="1081"/>
        <v>-917.00925026995094</v>
      </c>
      <c r="S371" s="112">
        <f t="shared" si="1081"/>
        <v>-491.40182396123498</v>
      </c>
      <c r="T371" s="123">
        <f t="shared" si="1123"/>
        <v>45.771862484087613</v>
      </c>
      <c r="U371" s="41">
        <f t="shared" si="1082"/>
        <v>499.85809899305934</v>
      </c>
      <c r="V371" s="41">
        <f t="shared" si="1082"/>
        <v>353.16134194722588</v>
      </c>
      <c r="W371" s="41">
        <f t="shared" si="1082"/>
        <v>753.08454890585654</v>
      </c>
      <c r="X371" s="41">
        <f t="shared" si="1082"/>
        <v>1645.7718624840882</v>
      </c>
      <c r="Y371" s="41">
        <f t="shared" si="1082"/>
        <v>-2232.1927085758148</v>
      </c>
      <c r="Z371" s="41">
        <f t="shared" si="1082"/>
        <v>-108.71887340447479</v>
      </c>
      <c r="AA371" s="41">
        <f t="shared" si="1082"/>
        <v>21.03374133697908</v>
      </c>
      <c r="AB371" s="53"/>
      <c r="AC371" s="126">
        <f t="shared" si="1124"/>
        <v>-354.22813751591241</v>
      </c>
      <c r="AD371" s="41" t="str">
        <f t="shared" si="1083"/>
        <v/>
      </c>
      <c r="AE371" s="41">
        <f t="shared" si="1083"/>
        <v>584.10144962307595</v>
      </c>
      <c r="AF371" s="41" t="str">
        <f t="shared" si="1083"/>
        <v/>
      </c>
      <c r="AG371" s="41" t="str">
        <f t="shared" si="1083"/>
        <v/>
      </c>
      <c r="AH371" s="41" t="str">
        <f t="shared" si="1083"/>
        <v/>
      </c>
      <c r="AI371" s="41" t="str">
        <f t="shared" si="1083"/>
        <v/>
      </c>
      <c r="AJ371" s="112" t="str">
        <f t="shared" si="1083"/>
        <v/>
      </c>
      <c r="AK371" s="126" t="str">
        <f t="shared" si="1125"/>
        <v/>
      </c>
      <c r="AL371" s="41" t="str">
        <f t="shared" si="1084"/>
        <v/>
      </c>
      <c r="AM371" s="41" t="str">
        <f t="shared" si="1084"/>
        <v/>
      </c>
      <c r="AN371" s="41" t="str">
        <f t="shared" si="1084"/>
        <v/>
      </c>
      <c r="AO371" s="41" t="str">
        <f t="shared" si="1084"/>
        <v/>
      </c>
      <c r="AP371" s="41" t="str">
        <f t="shared" si="1084"/>
        <v/>
      </c>
      <c r="AQ371" s="41" t="str">
        <f t="shared" si="1084"/>
        <v/>
      </c>
      <c r="AR371" s="112" t="str">
        <f t="shared" si="1084"/>
        <v/>
      </c>
      <c r="AS371" s="123">
        <f t="shared" si="1126"/>
        <v>45.771862484087613</v>
      </c>
      <c r="AT371" s="41" t="str">
        <f t="shared" si="1085"/>
        <v/>
      </c>
      <c r="AU371" s="41">
        <f t="shared" si="1085"/>
        <v>353.16134194722588</v>
      </c>
      <c r="AV371" s="41" t="str">
        <f t="shared" si="1085"/>
        <v/>
      </c>
      <c r="AW371" s="41" t="str">
        <f t="shared" si="1085"/>
        <v/>
      </c>
      <c r="AX371" s="41" t="str">
        <f t="shared" si="1085"/>
        <v/>
      </c>
      <c r="AY371" s="41" t="str">
        <f t="shared" si="1085"/>
        <v/>
      </c>
      <c r="AZ371" s="41" t="str">
        <f t="shared" si="1085"/>
        <v/>
      </c>
      <c r="BA371" s="53"/>
      <c r="BB371" s="147" cm="1">
        <f t="array" ref="BB371:BE371">IFERROR(_xlfn._xlws.SORT(_xlfn.UNIQUE(_xlfn._xlws.FILTER($AC371:$AZ371,ISNUMBER($AC371:$AZ371)),TRUE),,,TRUE),"")</f>
        <v>-354.22813751591241</v>
      </c>
      <c r="BC371" s="51">
        <v>45.771862484087613</v>
      </c>
      <c r="BD371" s="51">
        <v>353.16134194722588</v>
      </c>
      <c r="BE371" s="51">
        <v>584.10144962307595</v>
      </c>
      <c r="BF371" s="51"/>
      <c r="BG371" s="51"/>
      <c r="BH371" s="51"/>
      <c r="BI371" s="51"/>
      <c r="BJ371" s="51">
        <f t="shared" si="1127"/>
        <v>488.30661247819916</v>
      </c>
      <c r="BK371" s="51">
        <f t="shared" si="1086"/>
        <v>488.30661247819916</v>
      </c>
      <c r="BL371" s="51">
        <f t="shared" si="1086"/>
        <v>488.30661247819916</v>
      </c>
      <c r="BM371" s="51">
        <f t="shared" si="1086"/>
        <v>488.30661247819916</v>
      </c>
      <c r="BN371" s="51" t="str">
        <f t="shared" si="1086"/>
        <v/>
      </c>
      <c r="BO371" s="51" t="str">
        <f t="shared" si="1086"/>
        <v/>
      </c>
      <c r="BP371" s="51" t="str">
        <f t="shared" si="1086"/>
        <v/>
      </c>
      <c r="BQ371" s="148" t="str">
        <f t="shared" si="1086"/>
        <v/>
      </c>
      <c r="BR371" s="170">
        <f t="shared" si="1100"/>
        <v>4</v>
      </c>
      <c r="BS371" s="172">
        <f t="shared" si="1101"/>
        <v>400</v>
      </c>
      <c r="BT371" s="172" t="str">
        <f t="shared" si="1087"/>
        <v>hole</v>
      </c>
      <c r="BU371" s="172">
        <f t="shared" si="1087"/>
        <v>230.94010767585007</v>
      </c>
      <c r="BV371" s="172">
        <f t="shared" si="1087"/>
        <v>0</v>
      </c>
      <c r="BW371" s="172">
        <f t="shared" si="1087"/>
        <v>0</v>
      </c>
      <c r="BX371" s="172">
        <f t="shared" si="1087"/>
        <v>0</v>
      </c>
      <c r="BY371" s="173">
        <f t="shared" si="1087"/>
        <v>0</v>
      </c>
      <c r="BZ371" s="123" cm="1">
        <f t="array" ref="BZ371">IF(ISEVEN(BR371),SUM(BS371:BY371),SUM(ABS(BS371:BY371)))</f>
        <v>630.94010767585007</v>
      </c>
      <c r="CA371" s="112">
        <f t="shared" si="1102"/>
        <v>7292.920749558466</v>
      </c>
      <c r="CB371" s="126">
        <f t="shared" si="1103"/>
        <v>-154.22813751591241</v>
      </c>
      <c r="CC371" s="41">
        <f t="shared" si="1088"/>
        <v>0</v>
      </c>
      <c r="CD371" s="41">
        <f t="shared" si="1088"/>
        <v>468.63139578515091</v>
      </c>
      <c r="CE371" s="41">
        <f t="shared" si="1088"/>
        <v>0</v>
      </c>
      <c r="CF371" s="41">
        <f t="shared" si="1088"/>
        <v>0</v>
      </c>
      <c r="CG371" s="41">
        <f t="shared" si="1088"/>
        <v>0</v>
      </c>
      <c r="CH371" s="112">
        <f t="shared" si="1088"/>
        <v>0</v>
      </c>
      <c r="CI371" s="196">
        <f t="shared" si="1104"/>
        <v>73.754274661596156</v>
      </c>
      <c r="CJ371" s="2">
        <f t="shared" si="1105"/>
        <v>488.30661247819916</v>
      </c>
      <c r="CK371" s="200">
        <f t="shared" ref="CK371" si="1296">(CI371-xc)*COS(RADIANS(p)) + (CJ371-yc)*SIN(RADIANS(p))</f>
        <v>308.02638173373674</v>
      </c>
      <c r="CL371" s="201">
        <f t="shared" ref="CL371:CL402" si="1297">-(CI371-xc)*SIN(RADIANS(p)) +(CJ371-yc)*COS(RADIANS(p))</f>
        <v>386.00879391124579</v>
      </c>
      <c r="CN371" s="126">
        <f t="shared" ref="CN371:CN402" si="1298">+C371-yc</f>
        <v>488.30661247819916</v>
      </c>
      <c r="CO371" s="50">
        <f t="shared" si="1109"/>
        <v>4.3752170627628633E-3</v>
      </c>
      <c r="CP371" s="40">
        <f t="shared" si="1110"/>
        <v>25.5</v>
      </c>
      <c r="CQ371" s="41">
        <f t="shared" si="1111"/>
        <v>185969.47911374088</v>
      </c>
      <c r="CR371" s="41">
        <f t="shared" ref="CR371:CR419" si="1299">+CQ371*COS(RADIANS(p))</f>
        <v>161054.29324105917</v>
      </c>
      <c r="CS371" s="41">
        <f t="shared" ref="CS371:CS419" si="1300">+CQ371*SIN(RADIANS(p))</f>
        <v>92984.739556870423</v>
      </c>
      <c r="CT371" s="41">
        <f t="shared" si="1114"/>
        <v>62168373.488209359</v>
      </c>
      <c r="CU371" s="112">
        <f t="shared" si="1115"/>
        <v>28641752.882156659</v>
      </c>
    </row>
    <row r="372" spans="2:99" x14ac:dyDescent="0.25">
      <c r="B372" s="129">
        <v>28</v>
      </c>
      <c r="C372" s="114">
        <f>+$D$77-(B372-0.5)*$G$337</f>
        <v>476.74779625961565</v>
      </c>
      <c r="D372" s="41">
        <f t="shared" si="1121"/>
        <v>-374.2485944818502</v>
      </c>
      <c r="E372" s="41">
        <f t="shared" si="1080"/>
        <v>1362.611430666826</v>
      </c>
      <c r="F372" s="41">
        <f t="shared" si="1080"/>
        <v>590.77493527838863</v>
      </c>
      <c r="G372" s="41">
        <f t="shared" si="1080"/>
        <v>969.60261570529042</v>
      </c>
      <c r="H372" s="41">
        <f t="shared" si="1080"/>
        <v>2025.7514055181502</v>
      </c>
      <c r="I372" s="41">
        <f t="shared" si="1080"/>
        <v>-4921.1054267415839</v>
      </c>
      <c r="J372" s="41">
        <f t="shared" si="1080"/>
        <v>-1141.2758722904885</v>
      </c>
      <c r="K372" s="121">
        <f t="shared" si="1080"/>
        <v>-714.11424170312762</v>
      </c>
      <c r="L372" s="126">
        <f t="shared" si="1122"/>
        <v>25.751405518149994</v>
      </c>
      <c r="M372" s="41">
        <f t="shared" si="1081"/>
        <v>-1369.439376902048</v>
      </c>
      <c r="N372" s="41">
        <f t="shared" si="1081"/>
        <v>-448.45554926293772</v>
      </c>
      <c r="O372" s="41">
        <f t="shared" si="1081"/>
        <v>237.551808136413</v>
      </c>
      <c r="P372" s="41">
        <f t="shared" si="1081"/>
        <v>1625.7514055181498</v>
      </c>
      <c r="Q372" s="41">
        <f t="shared" si="1081"/>
        <v>-4101.4901844709229</v>
      </c>
      <c r="R372" s="41">
        <f t="shared" si="1081"/>
        <v>-910.33576461463849</v>
      </c>
      <c r="S372" s="112">
        <f t="shared" si="1081"/>
        <v>-494.49899943246419</v>
      </c>
      <c r="T372" s="123">
        <f t="shared" si="1123"/>
        <v>25.751405518149841</v>
      </c>
      <c r="U372" s="41">
        <f t="shared" si="1082"/>
        <v>542.99618839616403</v>
      </c>
      <c r="V372" s="41">
        <f t="shared" si="1082"/>
        <v>359.8348276025385</v>
      </c>
      <c r="W372" s="41">
        <f t="shared" si="1082"/>
        <v>749.98737343462733</v>
      </c>
      <c r="X372" s="41">
        <f t="shared" si="1082"/>
        <v>1625.7514055181502</v>
      </c>
      <c r="Y372" s="41">
        <f t="shared" si="1082"/>
        <v>-2189.0546191727103</v>
      </c>
      <c r="Z372" s="41">
        <f t="shared" si="1082"/>
        <v>-102.0453877491622</v>
      </c>
      <c r="AA372" s="41">
        <f t="shared" si="1082"/>
        <v>17.936565865749884</v>
      </c>
      <c r="AB372" s="53"/>
      <c r="AC372" s="126">
        <f t="shared" si="1124"/>
        <v>-374.2485944818502</v>
      </c>
      <c r="AD372" s="41" t="str">
        <f t="shared" si="1083"/>
        <v/>
      </c>
      <c r="AE372" s="41">
        <f t="shared" si="1083"/>
        <v>590.77493527838863</v>
      </c>
      <c r="AF372" s="41" t="str">
        <f t="shared" si="1083"/>
        <v/>
      </c>
      <c r="AG372" s="41" t="str">
        <f t="shared" si="1083"/>
        <v/>
      </c>
      <c r="AH372" s="41" t="str">
        <f t="shared" si="1083"/>
        <v/>
      </c>
      <c r="AI372" s="41" t="str">
        <f t="shared" si="1083"/>
        <v/>
      </c>
      <c r="AJ372" s="112" t="str">
        <f t="shared" si="1083"/>
        <v/>
      </c>
      <c r="AK372" s="126" t="str">
        <f t="shared" si="1125"/>
        <v/>
      </c>
      <c r="AL372" s="41" t="str">
        <f t="shared" si="1084"/>
        <v/>
      </c>
      <c r="AM372" s="41" t="str">
        <f t="shared" si="1084"/>
        <v/>
      </c>
      <c r="AN372" s="41" t="str">
        <f t="shared" si="1084"/>
        <v/>
      </c>
      <c r="AO372" s="41" t="str">
        <f t="shared" si="1084"/>
        <v/>
      </c>
      <c r="AP372" s="41" t="str">
        <f t="shared" si="1084"/>
        <v/>
      </c>
      <c r="AQ372" s="41" t="str">
        <f t="shared" si="1084"/>
        <v/>
      </c>
      <c r="AR372" s="112" t="str">
        <f t="shared" si="1084"/>
        <v/>
      </c>
      <c r="AS372" s="123">
        <f t="shared" si="1126"/>
        <v>25.751405518149841</v>
      </c>
      <c r="AT372" s="41" t="str">
        <f t="shared" si="1085"/>
        <v/>
      </c>
      <c r="AU372" s="41">
        <f t="shared" si="1085"/>
        <v>359.8348276025385</v>
      </c>
      <c r="AV372" s="41" t="str">
        <f t="shared" si="1085"/>
        <v/>
      </c>
      <c r="AW372" s="41" t="str">
        <f t="shared" si="1085"/>
        <v/>
      </c>
      <c r="AX372" s="41" t="str">
        <f t="shared" si="1085"/>
        <v/>
      </c>
      <c r="AY372" s="41" t="str">
        <f t="shared" si="1085"/>
        <v/>
      </c>
      <c r="AZ372" s="41" t="str">
        <f t="shared" si="1085"/>
        <v/>
      </c>
      <c r="BA372" s="53"/>
      <c r="BB372" s="147" cm="1">
        <f t="array" ref="BB372:BE372">IFERROR(_xlfn._xlws.SORT(_xlfn.UNIQUE(_xlfn._xlws.FILTER($AC372:$AZ372,ISNUMBER($AC372:$AZ372)),TRUE),,,TRUE),"")</f>
        <v>-374.2485944818502</v>
      </c>
      <c r="BC372" s="51">
        <v>25.751405518149841</v>
      </c>
      <c r="BD372" s="51">
        <v>359.8348276025385</v>
      </c>
      <c r="BE372" s="51">
        <v>590.77493527838863</v>
      </c>
      <c r="BF372" s="51"/>
      <c r="BG372" s="51"/>
      <c r="BH372" s="51"/>
      <c r="BI372" s="51"/>
      <c r="BJ372" s="51">
        <f t="shared" si="1127"/>
        <v>476.74779625961565</v>
      </c>
      <c r="BK372" s="51">
        <f t="shared" si="1086"/>
        <v>476.74779625961565</v>
      </c>
      <c r="BL372" s="51">
        <f t="shared" si="1086"/>
        <v>476.74779625961565</v>
      </c>
      <c r="BM372" s="51">
        <f t="shared" si="1086"/>
        <v>476.74779625961565</v>
      </c>
      <c r="BN372" s="51" t="str">
        <f t="shared" si="1086"/>
        <v/>
      </c>
      <c r="BO372" s="51" t="str">
        <f t="shared" si="1086"/>
        <v/>
      </c>
      <c r="BP372" s="51" t="str">
        <f t="shared" si="1086"/>
        <v/>
      </c>
      <c r="BQ372" s="148" t="str">
        <f t="shared" si="1086"/>
        <v/>
      </c>
      <c r="BR372" s="170">
        <f t="shared" si="1100"/>
        <v>4</v>
      </c>
      <c r="BS372" s="172">
        <f t="shared" si="1101"/>
        <v>400.00000000000006</v>
      </c>
      <c r="BT372" s="172" t="str">
        <f t="shared" si="1087"/>
        <v>hole</v>
      </c>
      <c r="BU372" s="172">
        <f t="shared" si="1087"/>
        <v>230.94010767585013</v>
      </c>
      <c r="BV372" s="172">
        <f t="shared" si="1087"/>
        <v>0</v>
      </c>
      <c r="BW372" s="172">
        <f t="shared" si="1087"/>
        <v>0</v>
      </c>
      <c r="BX372" s="172">
        <f t="shared" si="1087"/>
        <v>0</v>
      </c>
      <c r="BY372" s="173">
        <f t="shared" si="1087"/>
        <v>0</v>
      </c>
      <c r="BZ372" s="123" cm="1">
        <f t="array" ref="BZ372">IF(ISEVEN(BR372),SUM(BS372:BY372),SUM(ABS(BS372:BY372)))</f>
        <v>630.94010767585019</v>
      </c>
      <c r="CA372" s="112">
        <f t="shared" si="1102"/>
        <v>7292.9207495584669</v>
      </c>
      <c r="CB372" s="126">
        <f t="shared" si="1103"/>
        <v>-174.24859448185018</v>
      </c>
      <c r="CC372" s="41">
        <f t="shared" si="1088"/>
        <v>0</v>
      </c>
      <c r="CD372" s="41">
        <f t="shared" si="1088"/>
        <v>475.30488144046353</v>
      </c>
      <c r="CE372" s="41">
        <f t="shared" si="1088"/>
        <v>0</v>
      </c>
      <c r="CF372" s="41">
        <f t="shared" si="1088"/>
        <v>0</v>
      </c>
      <c r="CG372" s="41">
        <f t="shared" si="1088"/>
        <v>0</v>
      </c>
      <c r="CH372" s="112">
        <f t="shared" si="1088"/>
        <v>0</v>
      </c>
      <c r="CI372" s="196">
        <f t="shared" si="1104"/>
        <v>63.50447882220022</v>
      </c>
      <c r="CJ372" s="2">
        <f t="shared" si="1105"/>
        <v>476.74779625961565</v>
      </c>
      <c r="CK372" s="200">
        <f t="shared" ref="CK372" si="1301">(CI372-xc)*COS(RADIANS(p)) + (CJ372-yc)*SIN(RADIANS(p))</f>
        <v>293.37039004392409</v>
      </c>
      <c r="CL372" s="201">
        <f t="shared" ref="CL372:CL403" si="1302">-(CI372-xc)*SIN(RADIANS(p)) +(CJ372-yc)*COS(RADIANS(p))</f>
        <v>381.12346334797485</v>
      </c>
      <c r="CN372" s="126">
        <f t="shared" ref="CN372:CN403" si="1303">+C372-yc</f>
        <v>476.74779625961565</v>
      </c>
      <c r="CO372" s="50">
        <f t="shared" si="1109"/>
        <v>4.3092170627628632E-3</v>
      </c>
      <c r="CP372" s="40">
        <f t="shared" si="1110"/>
        <v>25.5</v>
      </c>
      <c r="CQ372" s="41">
        <f t="shared" si="1111"/>
        <v>185969.4791137409</v>
      </c>
      <c r="CR372" s="41">
        <f t="shared" ref="CR372:CR420" si="1304">+CQ372*COS(RADIANS(p))</f>
        <v>161054.2932410592</v>
      </c>
      <c r="CS372" s="41">
        <f t="shared" ref="CS372:CS420" si="1305">+CQ372*SIN(RADIANS(p))</f>
        <v>92984.739556870438</v>
      </c>
      <c r="CT372" s="41">
        <f t="shared" si="1114"/>
        <v>61381570.027092822</v>
      </c>
      <c r="CU372" s="112">
        <f t="shared" si="1115"/>
        <v>27278969.311931778</v>
      </c>
    </row>
    <row r="373" spans="2:99" x14ac:dyDescent="0.25">
      <c r="B373" s="129">
        <v>29</v>
      </c>
      <c r="C373" s="114">
        <f>+$D$77-(B373-0.5)*$G$337</f>
        <v>465.1889800410321</v>
      </c>
      <c r="D373" s="41">
        <f t="shared" si="1121"/>
        <v>-394.26905144778812</v>
      </c>
      <c r="E373" s="41">
        <f t="shared" si="1080"/>
        <v>1405.7495200699309</v>
      </c>
      <c r="F373" s="41">
        <f t="shared" si="1080"/>
        <v>597.44842093370119</v>
      </c>
      <c r="G373" s="41">
        <f t="shared" si="1080"/>
        <v>966.50544023406121</v>
      </c>
      <c r="H373" s="41">
        <f t="shared" si="1080"/>
        <v>2005.7309485522123</v>
      </c>
      <c r="I373" s="41">
        <f t="shared" si="1080"/>
        <v>-4877.9673373384785</v>
      </c>
      <c r="J373" s="41">
        <f t="shared" si="1080"/>
        <v>-1134.6023866351759</v>
      </c>
      <c r="K373" s="121">
        <f t="shared" si="1080"/>
        <v>-717.21141717435682</v>
      </c>
      <c r="L373" s="126">
        <f t="shared" si="1122"/>
        <v>5.7309485522120687</v>
      </c>
      <c r="M373" s="41">
        <f t="shared" si="1081"/>
        <v>-1326.3012874989431</v>
      </c>
      <c r="N373" s="41">
        <f t="shared" si="1081"/>
        <v>-441.7820636076251</v>
      </c>
      <c r="O373" s="41">
        <f t="shared" si="1081"/>
        <v>234.45463266518379</v>
      </c>
      <c r="P373" s="41">
        <f t="shared" si="1081"/>
        <v>1605.7309485522119</v>
      </c>
      <c r="Q373" s="41">
        <f t="shared" si="1081"/>
        <v>-4058.352095067818</v>
      </c>
      <c r="R373" s="41">
        <f t="shared" si="1081"/>
        <v>-903.6622789593257</v>
      </c>
      <c r="S373" s="112">
        <f t="shared" si="1081"/>
        <v>-497.5961749036934</v>
      </c>
      <c r="T373" s="123">
        <f t="shared" si="1123"/>
        <v>5.7309485522119212</v>
      </c>
      <c r="U373" s="41">
        <f t="shared" si="1082"/>
        <v>586.13427779926906</v>
      </c>
      <c r="V373" s="41">
        <f t="shared" si="1082"/>
        <v>366.50831325785111</v>
      </c>
      <c r="W373" s="41">
        <f t="shared" si="1082"/>
        <v>746.89019796339812</v>
      </c>
      <c r="X373" s="41">
        <f t="shared" si="1082"/>
        <v>1605.7309485522126</v>
      </c>
      <c r="Y373" s="41">
        <f t="shared" si="1082"/>
        <v>-2145.9165297696049</v>
      </c>
      <c r="Z373" s="41">
        <f t="shared" si="1082"/>
        <v>-95.37190209384957</v>
      </c>
      <c r="AA373" s="41">
        <f t="shared" si="1082"/>
        <v>14.83939039452066</v>
      </c>
      <c r="AB373" s="53"/>
      <c r="AC373" s="126">
        <f t="shared" si="1124"/>
        <v>-394.26905144778812</v>
      </c>
      <c r="AD373" s="41" t="str">
        <f t="shared" si="1083"/>
        <v/>
      </c>
      <c r="AE373" s="41">
        <f t="shared" si="1083"/>
        <v>597.44842093370119</v>
      </c>
      <c r="AF373" s="41" t="str">
        <f t="shared" si="1083"/>
        <v/>
      </c>
      <c r="AG373" s="41" t="str">
        <f t="shared" si="1083"/>
        <v/>
      </c>
      <c r="AH373" s="41" t="str">
        <f t="shared" si="1083"/>
        <v/>
      </c>
      <c r="AI373" s="41" t="str">
        <f t="shared" si="1083"/>
        <v/>
      </c>
      <c r="AJ373" s="112" t="str">
        <f t="shared" si="1083"/>
        <v/>
      </c>
      <c r="AK373" s="126" t="str">
        <f t="shared" si="1125"/>
        <v/>
      </c>
      <c r="AL373" s="41" t="str">
        <f t="shared" si="1084"/>
        <v/>
      </c>
      <c r="AM373" s="41" t="str">
        <f t="shared" si="1084"/>
        <v/>
      </c>
      <c r="AN373" s="41" t="str">
        <f t="shared" si="1084"/>
        <v/>
      </c>
      <c r="AO373" s="41" t="str">
        <f t="shared" si="1084"/>
        <v/>
      </c>
      <c r="AP373" s="41" t="str">
        <f t="shared" si="1084"/>
        <v/>
      </c>
      <c r="AQ373" s="41" t="str">
        <f t="shared" si="1084"/>
        <v/>
      </c>
      <c r="AR373" s="112" t="str">
        <f t="shared" si="1084"/>
        <v/>
      </c>
      <c r="AS373" s="123" t="str">
        <f t="shared" si="1126"/>
        <v/>
      </c>
      <c r="AT373" s="41" t="str">
        <f t="shared" si="1085"/>
        <v/>
      </c>
      <c r="AU373" s="41">
        <f t="shared" si="1085"/>
        <v>366.50831325785111</v>
      </c>
      <c r="AV373" s="41" t="str">
        <f t="shared" si="1085"/>
        <v/>
      </c>
      <c r="AW373" s="41" t="str">
        <f t="shared" si="1085"/>
        <v/>
      </c>
      <c r="AX373" s="41" t="str">
        <f t="shared" si="1085"/>
        <v/>
      </c>
      <c r="AY373" s="41" t="str">
        <f t="shared" si="1085"/>
        <v/>
      </c>
      <c r="AZ373" s="41">
        <f t="shared" si="1085"/>
        <v>14.83939039452066</v>
      </c>
      <c r="BA373" s="53"/>
      <c r="BB373" s="147" cm="1">
        <f t="array" ref="BB373:BE373">IFERROR(_xlfn._xlws.SORT(_xlfn.UNIQUE(_xlfn._xlws.FILTER($AC373:$AZ373,ISNUMBER($AC373:$AZ373)),TRUE),,,TRUE),"")</f>
        <v>-394.26905144778812</v>
      </c>
      <c r="BC373" s="51">
        <v>14.83939039452066</v>
      </c>
      <c r="BD373" s="51">
        <v>366.50831325785111</v>
      </c>
      <c r="BE373" s="51">
        <v>597.44842093370119</v>
      </c>
      <c r="BF373" s="51"/>
      <c r="BG373" s="51"/>
      <c r="BH373" s="51"/>
      <c r="BI373" s="51"/>
      <c r="BJ373" s="51">
        <f t="shared" si="1127"/>
        <v>465.1889800410321</v>
      </c>
      <c r="BK373" s="51">
        <f t="shared" si="1086"/>
        <v>465.1889800410321</v>
      </c>
      <c r="BL373" s="51">
        <f t="shared" si="1086"/>
        <v>465.1889800410321</v>
      </c>
      <c r="BM373" s="51">
        <f t="shared" si="1086"/>
        <v>465.1889800410321</v>
      </c>
      <c r="BN373" s="51" t="str">
        <f t="shared" si="1086"/>
        <v/>
      </c>
      <c r="BO373" s="51" t="str">
        <f t="shared" si="1086"/>
        <v/>
      </c>
      <c r="BP373" s="51" t="str">
        <f t="shared" si="1086"/>
        <v/>
      </c>
      <c r="BQ373" s="148" t="str">
        <f t="shared" si="1086"/>
        <v/>
      </c>
      <c r="BR373" s="170">
        <f t="shared" si="1100"/>
        <v>4</v>
      </c>
      <c r="BS373" s="172">
        <f t="shared" si="1101"/>
        <v>409.10844184230876</v>
      </c>
      <c r="BT373" s="172" t="str">
        <f t="shared" si="1087"/>
        <v>hole</v>
      </c>
      <c r="BU373" s="172">
        <f t="shared" si="1087"/>
        <v>230.94010767585007</v>
      </c>
      <c r="BV373" s="172">
        <f t="shared" si="1087"/>
        <v>0</v>
      </c>
      <c r="BW373" s="172">
        <f t="shared" si="1087"/>
        <v>0</v>
      </c>
      <c r="BX373" s="172">
        <f t="shared" si="1087"/>
        <v>0</v>
      </c>
      <c r="BY373" s="173">
        <f t="shared" si="1087"/>
        <v>0</v>
      </c>
      <c r="BZ373" s="123" cm="1">
        <f t="array" ref="BZ373">IF(ISEVEN(BR373),SUM(BS373:BY373),SUM(ABS(BS373:BY373)))</f>
        <v>640.04854951815878</v>
      </c>
      <c r="CA373" s="112">
        <f t="shared" si="1102"/>
        <v>7398.2035548513686</v>
      </c>
      <c r="CB373" s="126">
        <f t="shared" si="1103"/>
        <v>-189.71483052663373</v>
      </c>
      <c r="CC373" s="41">
        <f t="shared" si="1088"/>
        <v>0</v>
      </c>
      <c r="CD373" s="41">
        <f t="shared" si="1088"/>
        <v>481.97836709577615</v>
      </c>
      <c r="CE373" s="41">
        <f t="shared" si="1088"/>
        <v>0</v>
      </c>
      <c r="CF373" s="41">
        <f t="shared" si="1088"/>
        <v>0</v>
      </c>
      <c r="CG373" s="41">
        <f t="shared" si="1088"/>
        <v>0</v>
      </c>
      <c r="CH373" s="112">
        <f t="shared" si="1088"/>
        <v>0</v>
      </c>
      <c r="CI373" s="196">
        <f t="shared" si="1104"/>
        <v>52.643189815469171</v>
      </c>
      <c r="CJ373" s="2">
        <f t="shared" si="1105"/>
        <v>465.1889800410321</v>
      </c>
      <c r="CK373" s="200">
        <f t="shared" ref="CK373" si="1306">(CI373-xc)*COS(RADIANS(p)) + (CJ373-yc)*SIN(RADIANS(p))</f>
        <v>278.18482973695859</v>
      </c>
      <c r="CL373" s="201">
        <f t="shared" ref="CL373:CL404" si="1307">-(CI373-xc)*SIN(RADIANS(p)) +(CJ373-yc)*COS(RADIANS(p))</f>
        <v>376.54387936837139</v>
      </c>
      <c r="CN373" s="126">
        <f t="shared" ref="CN373:CN404" si="1308">+C373-yc</f>
        <v>465.1889800410321</v>
      </c>
      <c r="CO373" s="50">
        <f t="shared" si="1109"/>
        <v>4.2432170627628631E-3</v>
      </c>
      <c r="CP373" s="40">
        <f t="shared" si="1110"/>
        <v>25.5</v>
      </c>
      <c r="CQ373" s="41">
        <f t="shared" si="1111"/>
        <v>188654.19064870989</v>
      </c>
      <c r="CR373" s="41">
        <f t="shared" ref="CR373:CR421" si="1309">+CQ373*COS(RADIANS(p))</f>
        <v>163379.32163217547</v>
      </c>
      <c r="CS373" s="41">
        <f t="shared" ref="CS373:CS421" si="1310">+CQ373*SIN(RADIANS(p))</f>
        <v>94327.09532435493</v>
      </c>
      <c r="CT373" s="41">
        <f t="shared" si="1114"/>
        <v>61519483.575952232</v>
      </c>
      <c r="CU373" s="112">
        <f t="shared" si="1115"/>
        <v>26240366.952387538</v>
      </c>
    </row>
    <row r="374" spans="2:99" x14ac:dyDescent="0.25">
      <c r="B374" s="129">
        <v>30</v>
      </c>
      <c r="C374" s="114">
        <f>+$D$77-(B374-0.5)*$G$337</f>
        <v>453.63016382244854</v>
      </c>
      <c r="D374" s="41">
        <f t="shared" si="1121"/>
        <v>-414.28950841372603</v>
      </c>
      <c r="E374" s="41">
        <f t="shared" si="1080"/>
        <v>1448.8876094730358</v>
      </c>
      <c r="F374" s="41">
        <f t="shared" si="1080"/>
        <v>604.12190658901386</v>
      </c>
      <c r="G374" s="41">
        <f t="shared" si="1080"/>
        <v>963.40826476283189</v>
      </c>
      <c r="H374" s="41">
        <f t="shared" si="1080"/>
        <v>1985.7104915862742</v>
      </c>
      <c r="I374" s="41">
        <f t="shared" si="1080"/>
        <v>-4834.8292479353731</v>
      </c>
      <c r="J374" s="41">
        <f t="shared" si="1080"/>
        <v>-1127.9289009798631</v>
      </c>
      <c r="K374" s="121">
        <f t="shared" si="1080"/>
        <v>-720.30859264558603</v>
      </c>
      <c r="L374" s="126">
        <f t="shared" si="1122"/>
        <v>-14.289508413725857</v>
      </c>
      <c r="M374" s="41">
        <f t="shared" si="1081"/>
        <v>-1283.1631980958382</v>
      </c>
      <c r="N374" s="41">
        <f t="shared" si="1081"/>
        <v>-435.10857795231249</v>
      </c>
      <c r="O374" s="41">
        <f t="shared" si="1081"/>
        <v>231.35745719395456</v>
      </c>
      <c r="P374" s="41">
        <f t="shared" si="1081"/>
        <v>1585.710491586274</v>
      </c>
      <c r="Q374" s="41">
        <f t="shared" si="1081"/>
        <v>-4015.2140056647127</v>
      </c>
      <c r="R374" s="41">
        <f t="shared" si="1081"/>
        <v>-896.98879330401314</v>
      </c>
      <c r="S374" s="112">
        <f t="shared" si="1081"/>
        <v>-500.6933503749226</v>
      </c>
      <c r="T374" s="123">
        <f t="shared" si="1123"/>
        <v>-14.289508413725999</v>
      </c>
      <c r="U374" s="41">
        <f t="shared" si="1082"/>
        <v>629.2723672023742</v>
      </c>
      <c r="V374" s="41">
        <f t="shared" si="1082"/>
        <v>373.18179891316373</v>
      </c>
      <c r="W374" s="41">
        <f t="shared" si="1082"/>
        <v>743.79302249216892</v>
      </c>
      <c r="X374" s="41">
        <f t="shared" si="1082"/>
        <v>1585.7104915862744</v>
      </c>
      <c r="Y374" s="41">
        <f t="shared" si="1082"/>
        <v>-2102.7784403665</v>
      </c>
      <c r="Z374" s="41">
        <f t="shared" si="1082"/>
        <v>-88.698416438536924</v>
      </c>
      <c r="AA374" s="41">
        <f t="shared" si="1082"/>
        <v>11.742214923291435</v>
      </c>
      <c r="AB374" s="53"/>
      <c r="AC374" s="126">
        <f t="shared" si="1124"/>
        <v>-414.28950841372603</v>
      </c>
      <c r="AD374" s="41" t="str">
        <f t="shared" si="1083"/>
        <v/>
      </c>
      <c r="AE374" s="41">
        <f t="shared" si="1083"/>
        <v>604.12190658901386</v>
      </c>
      <c r="AF374" s="41" t="str">
        <f t="shared" si="1083"/>
        <v/>
      </c>
      <c r="AG374" s="41" t="str">
        <f t="shared" si="1083"/>
        <v/>
      </c>
      <c r="AH374" s="41" t="str">
        <f t="shared" si="1083"/>
        <v/>
      </c>
      <c r="AI374" s="41" t="str">
        <f t="shared" si="1083"/>
        <v/>
      </c>
      <c r="AJ374" s="112" t="str">
        <f t="shared" si="1083"/>
        <v/>
      </c>
      <c r="AK374" s="126" t="str">
        <f t="shared" si="1125"/>
        <v/>
      </c>
      <c r="AL374" s="41" t="str">
        <f t="shared" si="1084"/>
        <v/>
      </c>
      <c r="AM374" s="41" t="str">
        <f t="shared" si="1084"/>
        <v/>
      </c>
      <c r="AN374" s="41" t="str">
        <f t="shared" si="1084"/>
        <v/>
      </c>
      <c r="AO374" s="41" t="str">
        <f t="shared" si="1084"/>
        <v/>
      </c>
      <c r="AP374" s="41" t="str">
        <f t="shared" si="1084"/>
        <v/>
      </c>
      <c r="AQ374" s="41" t="str">
        <f t="shared" si="1084"/>
        <v/>
      </c>
      <c r="AR374" s="112" t="str">
        <f t="shared" si="1084"/>
        <v/>
      </c>
      <c r="AS374" s="123" t="str">
        <f t="shared" si="1126"/>
        <v/>
      </c>
      <c r="AT374" s="41" t="str">
        <f t="shared" si="1085"/>
        <v/>
      </c>
      <c r="AU374" s="41">
        <f t="shared" si="1085"/>
        <v>373.18179891316373</v>
      </c>
      <c r="AV374" s="41" t="str">
        <f t="shared" si="1085"/>
        <v/>
      </c>
      <c r="AW374" s="41" t="str">
        <f t="shared" si="1085"/>
        <v/>
      </c>
      <c r="AX374" s="41" t="str">
        <f t="shared" si="1085"/>
        <v/>
      </c>
      <c r="AY374" s="41" t="str">
        <f t="shared" si="1085"/>
        <v/>
      </c>
      <c r="AZ374" s="41">
        <f t="shared" si="1085"/>
        <v>11.742214923291435</v>
      </c>
      <c r="BA374" s="53"/>
      <c r="BB374" s="147" cm="1">
        <f t="array" ref="BB374:BE374">IFERROR(_xlfn._xlws.SORT(_xlfn.UNIQUE(_xlfn._xlws.FILTER($AC374:$AZ374,ISNUMBER($AC374:$AZ374)),TRUE),,,TRUE),"")</f>
        <v>-414.28950841372603</v>
      </c>
      <c r="BC374" s="51">
        <v>11.742214923291435</v>
      </c>
      <c r="BD374" s="51">
        <v>373.18179891316373</v>
      </c>
      <c r="BE374" s="51">
        <v>604.12190658901386</v>
      </c>
      <c r="BF374" s="51"/>
      <c r="BG374" s="51"/>
      <c r="BH374" s="51"/>
      <c r="BI374" s="51"/>
      <c r="BJ374" s="51">
        <f t="shared" si="1127"/>
        <v>453.63016382244854</v>
      </c>
      <c r="BK374" s="51">
        <f t="shared" si="1086"/>
        <v>453.63016382244854</v>
      </c>
      <c r="BL374" s="51">
        <f t="shared" si="1086"/>
        <v>453.63016382244854</v>
      </c>
      <c r="BM374" s="51">
        <f t="shared" si="1086"/>
        <v>453.63016382244854</v>
      </c>
      <c r="BN374" s="51" t="str">
        <f t="shared" si="1086"/>
        <v/>
      </c>
      <c r="BO374" s="51" t="str">
        <f t="shared" si="1086"/>
        <v/>
      </c>
      <c r="BP374" s="51" t="str">
        <f t="shared" si="1086"/>
        <v/>
      </c>
      <c r="BQ374" s="148" t="str">
        <f t="shared" si="1086"/>
        <v/>
      </c>
      <c r="BR374" s="170">
        <f t="shared" si="1100"/>
        <v>4</v>
      </c>
      <c r="BS374" s="172">
        <f t="shared" si="1101"/>
        <v>426.03172333701747</v>
      </c>
      <c r="BT374" s="172" t="str">
        <f t="shared" si="1087"/>
        <v>hole</v>
      </c>
      <c r="BU374" s="172">
        <f t="shared" si="1087"/>
        <v>230.94010767585013</v>
      </c>
      <c r="BV374" s="172">
        <f t="shared" si="1087"/>
        <v>0</v>
      </c>
      <c r="BW374" s="172">
        <f t="shared" si="1087"/>
        <v>0</v>
      </c>
      <c r="BX374" s="172">
        <f t="shared" si="1087"/>
        <v>0</v>
      </c>
      <c r="BY374" s="173">
        <f t="shared" si="1087"/>
        <v>0</v>
      </c>
      <c r="BZ374" s="123" cm="1">
        <f t="array" ref="BZ374">IF(ISEVEN(BR374),SUM(BS374:BY374),SUM(ABS(BS374:BY374)))</f>
        <v>656.9718310128676</v>
      </c>
      <c r="CA374" s="112">
        <f t="shared" si="1102"/>
        <v>7593.8166554640638</v>
      </c>
      <c r="CB374" s="126">
        <f t="shared" si="1103"/>
        <v>-201.27364674521729</v>
      </c>
      <c r="CC374" s="41">
        <f t="shared" si="1088"/>
        <v>0</v>
      </c>
      <c r="CD374" s="41">
        <f t="shared" si="1088"/>
        <v>488.65185275108877</v>
      </c>
      <c r="CE374" s="41">
        <f t="shared" si="1088"/>
        <v>0</v>
      </c>
      <c r="CF374" s="41">
        <f t="shared" si="1088"/>
        <v>0</v>
      </c>
      <c r="CG374" s="41">
        <f t="shared" si="1088"/>
        <v>0</v>
      </c>
      <c r="CH374" s="112">
        <f t="shared" si="1088"/>
        <v>0</v>
      </c>
      <c r="CI374" s="196">
        <f t="shared" si="1104"/>
        <v>41.250403176903198</v>
      </c>
      <c r="CJ374" s="2">
        <f t="shared" si="1105"/>
        <v>453.63016382244854</v>
      </c>
      <c r="CK374" s="200">
        <f t="shared" ref="CK374" si="1311">(CI374-xc)*COS(RADIANS(p)) + (CJ374-yc)*SIN(RADIANS(p))</f>
        <v>262.53897897877272</v>
      </c>
      <c r="CL374" s="201">
        <f t="shared" ref="CL374:CL405" si="1312">-(CI374-xc)*SIN(RADIANS(p)) +(CJ374-yc)*COS(RADIANS(p))</f>
        <v>372.2300442046855</v>
      </c>
      <c r="CN374" s="126">
        <f t="shared" ref="CN374:CN405" si="1313">+C374-yc</f>
        <v>453.63016382244854</v>
      </c>
      <c r="CO374" s="50">
        <f t="shared" si="1109"/>
        <v>4.177217062762863E-3</v>
      </c>
      <c r="CP374" s="40">
        <f t="shared" si="1110"/>
        <v>25.5</v>
      </c>
      <c r="CQ374" s="41">
        <f t="shared" si="1111"/>
        <v>193642.32471433363</v>
      </c>
      <c r="CR374" s="41">
        <f t="shared" ref="CR374:CR422" si="1314">+CQ374*COS(RADIANS(p))</f>
        <v>167699.17245048817</v>
      </c>
      <c r="CS374" s="41">
        <f t="shared" ref="CS374:CS422" si="1315">+CQ374*SIN(RADIANS(p))</f>
        <v>96821.162357166802</v>
      </c>
      <c r="CT374" s="41">
        <f t="shared" si="1114"/>
        <v>62422670.374334387</v>
      </c>
      <c r="CU374" s="112">
        <f t="shared" si="1115"/>
        <v>25419329.108788557</v>
      </c>
    </row>
    <row r="375" spans="2:99" x14ac:dyDescent="0.25">
      <c r="B375" s="129">
        <v>31</v>
      </c>
      <c r="C375" s="114">
        <f>+$D$77-(B375-0.5)*$G$337</f>
        <v>442.07134760386498</v>
      </c>
      <c r="D375" s="41">
        <f t="shared" si="1121"/>
        <v>-434.30996537966388</v>
      </c>
      <c r="E375" s="41">
        <f t="shared" si="1080"/>
        <v>1492.0256988761407</v>
      </c>
      <c r="F375" s="41">
        <f t="shared" si="1080"/>
        <v>610.79539224432654</v>
      </c>
      <c r="G375" s="41">
        <f t="shared" si="1080"/>
        <v>960.31108929160268</v>
      </c>
      <c r="H375" s="41">
        <f t="shared" si="1080"/>
        <v>1965.6900346203365</v>
      </c>
      <c r="I375" s="41">
        <f t="shared" si="1080"/>
        <v>-4791.6911585322687</v>
      </c>
      <c r="J375" s="41">
        <f t="shared" si="1080"/>
        <v>-1121.2554153245505</v>
      </c>
      <c r="K375" s="121">
        <f t="shared" si="1080"/>
        <v>-723.40576811681535</v>
      </c>
      <c r="L375" s="126">
        <f t="shared" si="1122"/>
        <v>-34.309965379663637</v>
      </c>
      <c r="M375" s="41">
        <f t="shared" si="1081"/>
        <v>-1240.0251086927333</v>
      </c>
      <c r="N375" s="41">
        <f t="shared" si="1081"/>
        <v>-428.43509229699981</v>
      </c>
      <c r="O375" s="41">
        <f t="shared" si="1081"/>
        <v>228.26028172272532</v>
      </c>
      <c r="P375" s="41">
        <f t="shared" si="1081"/>
        <v>1565.6900346203363</v>
      </c>
      <c r="Q375" s="41">
        <f t="shared" si="1081"/>
        <v>-3972.0759162616077</v>
      </c>
      <c r="R375" s="41">
        <f t="shared" si="1081"/>
        <v>-890.31530764870047</v>
      </c>
      <c r="S375" s="112">
        <f t="shared" si="1081"/>
        <v>-503.79052584615192</v>
      </c>
      <c r="T375" s="123">
        <f t="shared" si="1123"/>
        <v>-34.309965379663772</v>
      </c>
      <c r="U375" s="41">
        <f t="shared" si="1082"/>
        <v>672.41045660547911</v>
      </c>
      <c r="V375" s="41">
        <f t="shared" si="1082"/>
        <v>379.85528456847641</v>
      </c>
      <c r="W375" s="41">
        <f t="shared" si="1082"/>
        <v>740.6958470209396</v>
      </c>
      <c r="X375" s="41">
        <f t="shared" si="1082"/>
        <v>1565.6900346203367</v>
      </c>
      <c r="Y375" s="41">
        <f t="shared" si="1082"/>
        <v>-2059.6403509633951</v>
      </c>
      <c r="Z375" s="41">
        <f t="shared" si="1082"/>
        <v>-82.024930783224292</v>
      </c>
      <c r="AA375" s="41">
        <f t="shared" si="1082"/>
        <v>8.645039452062198</v>
      </c>
      <c r="AB375" s="53"/>
      <c r="AC375" s="126">
        <f t="shared" si="1124"/>
        <v>-434.30996537966388</v>
      </c>
      <c r="AD375" s="41" t="str">
        <f t="shared" si="1083"/>
        <v/>
      </c>
      <c r="AE375" s="41">
        <f t="shared" si="1083"/>
        <v>610.79539224432654</v>
      </c>
      <c r="AF375" s="41" t="str">
        <f t="shared" si="1083"/>
        <v/>
      </c>
      <c r="AG375" s="41" t="str">
        <f t="shared" si="1083"/>
        <v/>
      </c>
      <c r="AH375" s="41" t="str">
        <f t="shared" si="1083"/>
        <v/>
      </c>
      <c r="AI375" s="41" t="str">
        <f t="shared" si="1083"/>
        <v/>
      </c>
      <c r="AJ375" s="112" t="str">
        <f t="shared" si="1083"/>
        <v/>
      </c>
      <c r="AK375" s="126" t="str">
        <f t="shared" si="1125"/>
        <v/>
      </c>
      <c r="AL375" s="41" t="str">
        <f t="shared" si="1084"/>
        <v/>
      </c>
      <c r="AM375" s="41" t="str">
        <f t="shared" si="1084"/>
        <v/>
      </c>
      <c r="AN375" s="41" t="str">
        <f t="shared" si="1084"/>
        <v/>
      </c>
      <c r="AO375" s="41" t="str">
        <f t="shared" si="1084"/>
        <v/>
      </c>
      <c r="AP375" s="41" t="str">
        <f t="shared" si="1084"/>
        <v/>
      </c>
      <c r="AQ375" s="41" t="str">
        <f t="shared" si="1084"/>
        <v/>
      </c>
      <c r="AR375" s="112" t="str">
        <f t="shared" si="1084"/>
        <v/>
      </c>
      <c r="AS375" s="123" t="str">
        <f t="shared" si="1126"/>
        <v/>
      </c>
      <c r="AT375" s="41" t="str">
        <f t="shared" si="1085"/>
        <v/>
      </c>
      <c r="AU375" s="41">
        <f t="shared" si="1085"/>
        <v>379.85528456847641</v>
      </c>
      <c r="AV375" s="41" t="str">
        <f t="shared" si="1085"/>
        <v/>
      </c>
      <c r="AW375" s="41" t="str">
        <f t="shared" si="1085"/>
        <v/>
      </c>
      <c r="AX375" s="41" t="str">
        <f t="shared" si="1085"/>
        <v/>
      </c>
      <c r="AY375" s="41" t="str">
        <f t="shared" si="1085"/>
        <v/>
      </c>
      <c r="AZ375" s="41">
        <f t="shared" si="1085"/>
        <v>8.645039452062198</v>
      </c>
      <c r="BA375" s="53"/>
      <c r="BB375" s="147" cm="1">
        <f t="array" ref="BB375:BE375">IFERROR(_xlfn._xlws.SORT(_xlfn.UNIQUE(_xlfn._xlws.FILTER($AC375:$AZ375,ISNUMBER($AC375:$AZ375)),TRUE),,,TRUE),"")</f>
        <v>-434.30996537966388</v>
      </c>
      <c r="BC375" s="51">
        <v>8.645039452062198</v>
      </c>
      <c r="BD375" s="51">
        <v>379.85528456847641</v>
      </c>
      <c r="BE375" s="51">
        <v>610.79539224432654</v>
      </c>
      <c r="BF375" s="51"/>
      <c r="BG375" s="51"/>
      <c r="BH375" s="51"/>
      <c r="BI375" s="51"/>
      <c r="BJ375" s="51">
        <f t="shared" si="1127"/>
        <v>442.07134760386498</v>
      </c>
      <c r="BK375" s="51">
        <f t="shared" si="1086"/>
        <v>442.07134760386498</v>
      </c>
      <c r="BL375" s="51">
        <f t="shared" si="1086"/>
        <v>442.07134760386498</v>
      </c>
      <c r="BM375" s="51">
        <f t="shared" si="1086"/>
        <v>442.07134760386498</v>
      </c>
      <c r="BN375" s="51" t="str">
        <f t="shared" si="1086"/>
        <v/>
      </c>
      <c r="BO375" s="51" t="str">
        <f t="shared" si="1086"/>
        <v/>
      </c>
      <c r="BP375" s="51" t="str">
        <f t="shared" si="1086"/>
        <v/>
      </c>
      <c r="BQ375" s="148" t="str">
        <f t="shared" si="1086"/>
        <v/>
      </c>
      <c r="BR375" s="170">
        <f t="shared" si="1100"/>
        <v>4</v>
      </c>
      <c r="BS375" s="172">
        <f t="shared" si="1101"/>
        <v>442.95500483172606</v>
      </c>
      <c r="BT375" s="172" t="str">
        <f t="shared" si="1087"/>
        <v>hole</v>
      </c>
      <c r="BU375" s="172">
        <f t="shared" si="1087"/>
        <v>230.94010767585013</v>
      </c>
      <c r="BV375" s="172">
        <f t="shared" si="1087"/>
        <v>0</v>
      </c>
      <c r="BW375" s="172">
        <f t="shared" si="1087"/>
        <v>0</v>
      </c>
      <c r="BX375" s="172">
        <f t="shared" si="1087"/>
        <v>0</v>
      </c>
      <c r="BY375" s="173">
        <f t="shared" si="1087"/>
        <v>0</v>
      </c>
      <c r="BZ375" s="123" cm="1">
        <f t="array" ref="BZ375">IF(ISEVEN(BR375),SUM(BS375:BY375),SUM(ABS(BS375:BY375)))</f>
        <v>673.89511250757619</v>
      </c>
      <c r="CA375" s="112">
        <f t="shared" si="1102"/>
        <v>7789.4297560767563</v>
      </c>
      <c r="CB375" s="126">
        <f t="shared" si="1103"/>
        <v>-212.83246296380085</v>
      </c>
      <c r="CC375" s="41">
        <f t="shared" si="1088"/>
        <v>0</v>
      </c>
      <c r="CD375" s="41">
        <f t="shared" si="1088"/>
        <v>495.32533840640144</v>
      </c>
      <c r="CE375" s="41">
        <f t="shared" si="1088"/>
        <v>0</v>
      </c>
      <c r="CF375" s="41">
        <f t="shared" si="1088"/>
        <v>0</v>
      </c>
      <c r="CG375" s="41">
        <f t="shared" si="1088"/>
        <v>0</v>
      </c>
      <c r="CH375" s="112">
        <f t="shared" si="1088"/>
        <v>0</v>
      </c>
      <c r="CI375" s="196">
        <f t="shared" si="1104"/>
        <v>29.849277658096319</v>
      </c>
      <c r="CJ375" s="2">
        <f t="shared" si="1105"/>
        <v>442.07134760386498</v>
      </c>
      <c r="CK375" s="200">
        <f t="shared" ref="CK375" si="1316">(CI375-xc)*COS(RADIANS(p)) + (CJ375-yc)*SIN(RADIANS(p))</f>
        <v>246.88590653845915</v>
      </c>
      <c r="CL375" s="201">
        <f t="shared" ref="CL375:CL406" si="1317">-(CI375-xc)*SIN(RADIANS(p)) +(CJ375-yc)*COS(RADIANS(p))</f>
        <v>367.92037848112</v>
      </c>
      <c r="CN375" s="126">
        <f t="shared" ref="CN375:CN406" si="1318">+C375-yc</f>
        <v>442.07134760386498</v>
      </c>
      <c r="CO375" s="50">
        <f t="shared" si="1109"/>
        <v>4.111217062762863E-3</v>
      </c>
      <c r="CP375" s="40">
        <f t="shared" si="1110"/>
        <v>25.5</v>
      </c>
      <c r="CQ375" s="41">
        <f t="shared" si="1111"/>
        <v>198630.45877995729</v>
      </c>
      <c r="CR375" s="41">
        <f t="shared" ref="CR375:CR423" si="1319">+CQ375*COS(RADIANS(p))</f>
        <v>172019.02326880081</v>
      </c>
      <c r="CS375" s="41">
        <f t="shared" ref="CS375:CS423" si="1320">+CQ375*SIN(RADIANS(p))</f>
        <v>99315.229389978631</v>
      </c>
      <c r="CT375" s="41">
        <f t="shared" si="1114"/>
        <v>63289304.147009782</v>
      </c>
      <c r="CU375" s="112">
        <f t="shared" si="1115"/>
        <v>24519530.441019896</v>
      </c>
    </row>
    <row r="376" spans="2:99" x14ac:dyDescent="0.25">
      <c r="B376" s="129">
        <v>32</v>
      </c>
      <c r="C376" s="114">
        <f>+$D$77-(B376-0.5)*$G$337</f>
        <v>430.51253138528142</v>
      </c>
      <c r="D376" s="41">
        <f t="shared" si="1121"/>
        <v>-454.33042234560179</v>
      </c>
      <c r="E376" s="41">
        <f t="shared" si="1080"/>
        <v>1535.1637882792459</v>
      </c>
      <c r="F376" s="41">
        <f t="shared" si="1080"/>
        <v>617.4688778996391</v>
      </c>
      <c r="G376" s="41">
        <f t="shared" si="1080"/>
        <v>957.21391382037348</v>
      </c>
      <c r="H376" s="41">
        <f t="shared" si="1080"/>
        <v>1945.6695776543986</v>
      </c>
      <c r="I376" s="41">
        <f t="shared" si="1080"/>
        <v>-4748.5530691291633</v>
      </c>
      <c r="J376" s="41">
        <f t="shared" si="1080"/>
        <v>-1114.581929669238</v>
      </c>
      <c r="K376" s="121">
        <f t="shared" si="1080"/>
        <v>-726.50294358804456</v>
      </c>
      <c r="L376" s="126">
        <f t="shared" si="1122"/>
        <v>-54.330422345601562</v>
      </c>
      <c r="M376" s="41">
        <f t="shared" si="1081"/>
        <v>-1196.8870192896284</v>
      </c>
      <c r="N376" s="41">
        <f t="shared" si="1081"/>
        <v>-421.76160664168719</v>
      </c>
      <c r="O376" s="41">
        <f t="shared" si="1081"/>
        <v>225.16310625149609</v>
      </c>
      <c r="P376" s="41">
        <f t="shared" si="1081"/>
        <v>1545.6695776543982</v>
      </c>
      <c r="Q376" s="41">
        <f t="shared" si="1081"/>
        <v>-3928.9378268585033</v>
      </c>
      <c r="R376" s="41">
        <f t="shared" si="1081"/>
        <v>-883.64182199338791</v>
      </c>
      <c r="S376" s="112">
        <f t="shared" si="1081"/>
        <v>-506.88770131738107</v>
      </c>
      <c r="T376" s="123">
        <f t="shared" si="1123"/>
        <v>-54.33042234560169</v>
      </c>
      <c r="U376" s="41">
        <f t="shared" si="1082"/>
        <v>715.54854600858414</v>
      </c>
      <c r="V376" s="41">
        <f t="shared" si="1082"/>
        <v>386.52877022378897</v>
      </c>
      <c r="W376" s="41">
        <f t="shared" si="1082"/>
        <v>737.59867154971039</v>
      </c>
      <c r="X376" s="41">
        <f t="shared" si="1082"/>
        <v>1545.6695776543988</v>
      </c>
      <c r="Y376" s="41">
        <f t="shared" si="1082"/>
        <v>-2016.5022615602904</v>
      </c>
      <c r="Z376" s="41">
        <f t="shared" si="1082"/>
        <v>-75.351445127911674</v>
      </c>
      <c r="AA376" s="41">
        <f t="shared" si="1082"/>
        <v>5.5478639808329611</v>
      </c>
      <c r="AB376" s="53"/>
      <c r="AC376" s="126">
        <f t="shared" si="1124"/>
        <v>-454.33042234560179</v>
      </c>
      <c r="AD376" s="41" t="str">
        <f t="shared" si="1083"/>
        <v/>
      </c>
      <c r="AE376" s="41">
        <f t="shared" si="1083"/>
        <v>617.4688778996391</v>
      </c>
      <c r="AF376" s="41" t="str">
        <f t="shared" si="1083"/>
        <v/>
      </c>
      <c r="AG376" s="41" t="str">
        <f t="shared" si="1083"/>
        <v/>
      </c>
      <c r="AH376" s="41" t="str">
        <f t="shared" si="1083"/>
        <v/>
      </c>
      <c r="AI376" s="41" t="str">
        <f t="shared" si="1083"/>
        <v/>
      </c>
      <c r="AJ376" s="112" t="str">
        <f t="shared" si="1083"/>
        <v/>
      </c>
      <c r="AK376" s="126" t="str">
        <f t="shared" si="1125"/>
        <v/>
      </c>
      <c r="AL376" s="41" t="str">
        <f t="shared" si="1084"/>
        <v/>
      </c>
      <c r="AM376" s="41" t="str">
        <f t="shared" si="1084"/>
        <v/>
      </c>
      <c r="AN376" s="41" t="str">
        <f t="shared" si="1084"/>
        <v/>
      </c>
      <c r="AO376" s="41" t="str">
        <f t="shared" si="1084"/>
        <v/>
      </c>
      <c r="AP376" s="41" t="str">
        <f t="shared" si="1084"/>
        <v/>
      </c>
      <c r="AQ376" s="41" t="str">
        <f t="shared" si="1084"/>
        <v/>
      </c>
      <c r="AR376" s="112" t="str">
        <f t="shared" si="1084"/>
        <v/>
      </c>
      <c r="AS376" s="123" t="str">
        <f t="shared" si="1126"/>
        <v/>
      </c>
      <c r="AT376" s="41" t="str">
        <f t="shared" si="1085"/>
        <v/>
      </c>
      <c r="AU376" s="41">
        <f t="shared" si="1085"/>
        <v>386.52877022378897</v>
      </c>
      <c r="AV376" s="41" t="str">
        <f t="shared" si="1085"/>
        <v/>
      </c>
      <c r="AW376" s="41" t="str">
        <f t="shared" si="1085"/>
        <v/>
      </c>
      <c r="AX376" s="41" t="str">
        <f t="shared" si="1085"/>
        <v/>
      </c>
      <c r="AY376" s="41" t="str">
        <f t="shared" si="1085"/>
        <v/>
      </c>
      <c r="AZ376" s="41">
        <f t="shared" si="1085"/>
        <v>5.5478639808329611</v>
      </c>
      <c r="BA376" s="53"/>
      <c r="BB376" s="147" cm="1">
        <f t="array" ref="BB376:BE376">IFERROR(_xlfn._xlws.SORT(_xlfn.UNIQUE(_xlfn._xlws.FILTER($AC376:$AZ376,ISNUMBER($AC376:$AZ376)),TRUE),,,TRUE),"")</f>
        <v>-454.33042234560179</v>
      </c>
      <c r="BC376" s="51">
        <v>5.5478639808329611</v>
      </c>
      <c r="BD376" s="51">
        <v>386.52877022378897</v>
      </c>
      <c r="BE376" s="51">
        <v>617.4688778996391</v>
      </c>
      <c r="BF376" s="51"/>
      <c r="BG376" s="51"/>
      <c r="BH376" s="51"/>
      <c r="BI376" s="51"/>
      <c r="BJ376" s="51">
        <f t="shared" si="1127"/>
        <v>430.51253138528142</v>
      </c>
      <c r="BK376" s="51">
        <f t="shared" si="1086"/>
        <v>430.51253138528142</v>
      </c>
      <c r="BL376" s="51">
        <f t="shared" si="1086"/>
        <v>430.51253138528142</v>
      </c>
      <c r="BM376" s="51">
        <f t="shared" si="1086"/>
        <v>430.51253138528142</v>
      </c>
      <c r="BN376" s="51" t="str">
        <f t="shared" si="1086"/>
        <v/>
      </c>
      <c r="BO376" s="51" t="str">
        <f t="shared" si="1086"/>
        <v/>
      </c>
      <c r="BP376" s="51" t="str">
        <f t="shared" si="1086"/>
        <v/>
      </c>
      <c r="BQ376" s="148" t="str">
        <f t="shared" si="1086"/>
        <v/>
      </c>
      <c r="BR376" s="170">
        <f t="shared" si="1100"/>
        <v>4</v>
      </c>
      <c r="BS376" s="172">
        <f t="shared" si="1101"/>
        <v>459.87828632643476</v>
      </c>
      <c r="BT376" s="172" t="str">
        <f t="shared" si="1087"/>
        <v>hole</v>
      </c>
      <c r="BU376" s="172">
        <f t="shared" si="1087"/>
        <v>230.94010767585013</v>
      </c>
      <c r="BV376" s="172">
        <f t="shared" si="1087"/>
        <v>0</v>
      </c>
      <c r="BW376" s="172">
        <f t="shared" si="1087"/>
        <v>0</v>
      </c>
      <c r="BX376" s="172">
        <f t="shared" si="1087"/>
        <v>0</v>
      </c>
      <c r="BY376" s="173">
        <f t="shared" si="1087"/>
        <v>0</v>
      </c>
      <c r="BZ376" s="123" cm="1">
        <f t="array" ref="BZ376">IF(ISEVEN(BR376),SUM(BS376:BY376),SUM(ABS(BS376:BY376)))</f>
        <v>690.81839400228489</v>
      </c>
      <c r="CA376" s="112">
        <f t="shared" si="1102"/>
        <v>7985.0428566894498</v>
      </c>
      <c r="CB376" s="126">
        <f t="shared" si="1103"/>
        <v>-224.39127918238441</v>
      </c>
      <c r="CC376" s="41">
        <f t="shared" si="1088"/>
        <v>0</v>
      </c>
      <c r="CD376" s="41">
        <f t="shared" si="1088"/>
        <v>501.998824061714</v>
      </c>
      <c r="CE376" s="41">
        <f t="shared" si="1088"/>
        <v>0</v>
      </c>
      <c r="CF376" s="41">
        <f t="shared" si="1088"/>
        <v>0</v>
      </c>
      <c r="CG376" s="41">
        <f t="shared" si="1088"/>
        <v>0</v>
      </c>
      <c r="CH376" s="112">
        <f t="shared" si="1088"/>
        <v>0</v>
      </c>
      <c r="CI376" s="196">
        <f t="shared" si="1104"/>
        <v>18.440426102679464</v>
      </c>
      <c r="CJ376" s="2">
        <f t="shared" si="1105"/>
        <v>430.51253138528142</v>
      </c>
      <c r="CK376" s="200">
        <f t="shared" ref="CK376" si="1321">(CI376-xc)*COS(RADIANS(p)) + (CJ376-yc)*SIN(RADIANS(p))</f>
        <v>231.22614315417076</v>
      </c>
      <c r="CL376" s="201">
        <f t="shared" ref="CL376:CL407" si="1322">-(CI376-xc)*SIN(RADIANS(p)) +(CJ376-yc)*COS(RADIANS(p))</f>
        <v>363.61457577585946</v>
      </c>
      <c r="CN376" s="126">
        <f t="shared" ref="CN376:CN407" si="1323">+C376-yc</f>
        <v>430.51253138528142</v>
      </c>
      <c r="CO376" s="50">
        <f t="shared" si="1109"/>
        <v>4.0452170627628629E-3</v>
      </c>
      <c r="CP376" s="40">
        <f t="shared" si="1110"/>
        <v>25.5</v>
      </c>
      <c r="CQ376" s="41">
        <f t="shared" si="1111"/>
        <v>203618.59284558098</v>
      </c>
      <c r="CR376" s="41">
        <f t="shared" ref="CR376:CR424" si="1324">+CQ376*COS(RADIANS(p))</f>
        <v>176338.87408711348</v>
      </c>
      <c r="CS376" s="41">
        <f t="shared" ref="CS376:CS424" si="1325">+CQ376*SIN(RADIANS(p))</f>
        <v>101809.29642279047</v>
      </c>
      <c r="CT376" s="41">
        <f t="shared" si="1114"/>
        <v>64119384.893978462</v>
      </c>
      <c r="CU376" s="112">
        <f t="shared" si="1115"/>
        <v>23540970.949081555</v>
      </c>
    </row>
    <row r="377" spans="2:99" x14ac:dyDescent="0.25">
      <c r="B377" s="129">
        <v>33</v>
      </c>
      <c r="C377" s="114">
        <f>+$D$77-(B377-0.5)*$G$337</f>
        <v>418.95371516669792</v>
      </c>
      <c r="D377" s="41">
        <f t="shared" si="1121"/>
        <v>-474.35087931153959</v>
      </c>
      <c r="E377" s="41">
        <f t="shared" si="1080"/>
        <v>1578.3018776823506</v>
      </c>
      <c r="F377" s="41">
        <f t="shared" si="1080"/>
        <v>624.14236355495166</v>
      </c>
      <c r="G377" s="41">
        <f t="shared" si="1080"/>
        <v>954.11673834914427</v>
      </c>
      <c r="H377" s="41">
        <f t="shared" si="1080"/>
        <v>1925.6491206884609</v>
      </c>
      <c r="I377" s="41">
        <f t="shared" si="1080"/>
        <v>-4705.4149797260588</v>
      </c>
      <c r="J377" s="41">
        <f t="shared" si="1080"/>
        <v>-1107.9084440139254</v>
      </c>
      <c r="K377" s="121">
        <f t="shared" si="1080"/>
        <v>-729.60011905927377</v>
      </c>
      <c r="L377" s="126">
        <f t="shared" si="1122"/>
        <v>-74.350879311539344</v>
      </c>
      <c r="M377" s="41">
        <f t="shared" si="1081"/>
        <v>-1153.7489298865235</v>
      </c>
      <c r="N377" s="41">
        <f t="shared" si="1081"/>
        <v>-415.08812098637458</v>
      </c>
      <c r="O377" s="41">
        <f t="shared" si="1081"/>
        <v>222.06593078026688</v>
      </c>
      <c r="P377" s="41">
        <f t="shared" si="1081"/>
        <v>1525.6491206884605</v>
      </c>
      <c r="Q377" s="41">
        <f t="shared" si="1081"/>
        <v>-3885.7997374553979</v>
      </c>
      <c r="R377" s="41">
        <f t="shared" si="1081"/>
        <v>-876.96833633807523</v>
      </c>
      <c r="S377" s="112">
        <f t="shared" si="1081"/>
        <v>-509.98487678861028</v>
      </c>
      <c r="T377" s="123">
        <f t="shared" si="1123"/>
        <v>-74.350879311539472</v>
      </c>
      <c r="U377" s="41">
        <f t="shared" si="1082"/>
        <v>758.68663541168883</v>
      </c>
      <c r="V377" s="41">
        <f t="shared" si="1082"/>
        <v>393.20225587910159</v>
      </c>
      <c r="W377" s="41">
        <f t="shared" si="1082"/>
        <v>734.50149607848118</v>
      </c>
      <c r="X377" s="41">
        <f t="shared" si="1082"/>
        <v>1525.6491206884609</v>
      </c>
      <c r="Y377" s="41">
        <f t="shared" si="1082"/>
        <v>-1973.3641721571853</v>
      </c>
      <c r="Z377" s="41">
        <f t="shared" si="1082"/>
        <v>-68.677959472599071</v>
      </c>
      <c r="AA377" s="41">
        <f t="shared" si="1082"/>
        <v>2.4506885096037498</v>
      </c>
      <c r="AB377" s="53"/>
      <c r="AC377" s="126">
        <f t="shared" si="1124"/>
        <v>-474.35087931153959</v>
      </c>
      <c r="AD377" s="41" t="str">
        <f t="shared" si="1083"/>
        <v/>
      </c>
      <c r="AE377" s="41">
        <f t="shared" si="1083"/>
        <v>624.14236355495166</v>
      </c>
      <c r="AF377" s="41" t="str">
        <f t="shared" si="1083"/>
        <v/>
      </c>
      <c r="AG377" s="41" t="str">
        <f t="shared" si="1083"/>
        <v/>
      </c>
      <c r="AH377" s="41" t="str">
        <f t="shared" si="1083"/>
        <v/>
      </c>
      <c r="AI377" s="41" t="str">
        <f t="shared" si="1083"/>
        <v/>
      </c>
      <c r="AJ377" s="112" t="str">
        <f t="shared" si="1083"/>
        <v/>
      </c>
      <c r="AK377" s="126" t="str">
        <f t="shared" si="1125"/>
        <v/>
      </c>
      <c r="AL377" s="41" t="str">
        <f t="shared" si="1084"/>
        <v/>
      </c>
      <c r="AM377" s="41" t="str">
        <f t="shared" si="1084"/>
        <v/>
      </c>
      <c r="AN377" s="41" t="str">
        <f t="shared" si="1084"/>
        <v/>
      </c>
      <c r="AO377" s="41" t="str">
        <f t="shared" si="1084"/>
        <v/>
      </c>
      <c r="AP377" s="41" t="str">
        <f t="shared" si="1084"/>
        <v/>
      </c>
      <c r="AQ377" s="41" t="str">
        <f t="shared" si="1084"/>
        <v/>
      </c>
      <c r="AR377" s="112" t="str">
        <f t="shared" si="1084"/>
        <v/>
      </c>
      <c r="AS377" s="123" t="str">
        <f t="shared" si="1126"/>
        <v/>
      </c>
      <c r="AT377" s="41" t="str">
        <f t="shared" si="1085"/>
        <v/>
      </c>
      <c r="AU377" s="41">
        <f t="shared" si="1085"/>
        <v>393.20225587910159</v>
      </c>
      <c r="AV377" s="41" t="str">
        <f t="shared" si="1085"/>
        <v/>
      </c>
      <c r="AW377" s="41" t="str">
        <f t="shared" si="1085"/>
        <v/>
      </c>
      <c r="AX377" s="41" t="str">
        <f t="shared" si="1085"/>
        <v/>
      </c>
      <c r="AY377" s="41" t="str">
        <f t="shared" si="1085"/>
        <v/>
      </c>
      <c r="AZ377" s="41">
        <f t="shared" si="1085"/>
        <v>2.4506885096037498</v>
      </c>
      <c r="BA377" s="53"/>
      <c r="BB377" s="147" cm="1">
        <f t="array" ref="BB377:BE377">IFERROR(_xlfn._xlws.SORT(_xlfn.UNIQUE(_xlfn._xlws.FILTER($AC377:$AZ377,ISNUMBER($AC377:$AZ377)),TRUE),,,TRUE),"")</f>
        <v>-474.35087931153959</v>
      </c>
      <c r="BC377" s="51">
        <v>2.4506885096037498</v>
      </c>
      <c r="BD377" s="51">
        <v>393.20225587910159</v>
      </c>
      <c r="BE377" s="51">
        <v>624.14236355495166</v>
      </c>
      <c r="BF377" s="51"/>
      <c r="BG377" s="51"/>
      <c r="BH377" s="51"/>
      <c r="BI377" s="51"/>
      <c r="BJ377" s="51">
        <f t="shared" si="1127"/>
        <v>418.95371516669792</v>
      </c>
      <c r="BK377" s="51">
        <f t="shared" si="1086"/>
        <v>418.95371516669792</v>
      </c>
      <c r="BL377" s="51">
        <f t="shared" si="1086"/>
        <v>418.95371516669792</v>
      </c>
      <c r="BM377" s="51">
        <f t="shared" si="1086"/>
        <v>418.95371516669792</v>
      </c>
      <c r="BN377" s="51" t="str">
        <f t="shared" si="1086"/>
        <v/>
      </c>
      <c r="BO377" s="51" t="str">
        <f t="shared" si="1086"/>
        <v/>
      </c>
      <c r="BP377" s="51" t="str">
        <f t="shared" si="1086"/>
        <v/>
      </c>
      <c r="BQ377" s="148" t="str">
        <f t="shared" si="1086"/>
        <v/>
      </c>
      <c r="BR377" s="170">
        <f t="shared" si="1100"/>
        <v>4</v>
      </c>
      <c r="BS377" s="172">
        <f t="shared" si="1101"/>
        <v>476.80156782114335</v>
      </c>
      <c r="BT377" s="172" t="str">
        <f t="shared" si="1087"/>
        <v>hole</v>
      </c>
      <c r="BU377" s="172">
        <f t="shared" si="1087"/>
        <v>230.94010767585007</v>
      </c>
      <c r="BV377" s="172">
        <f t="shared" si="1087"/>
        <v>0</v>
      </c>
      <c r="BW377" s="172">
        <f t="shared" si="1087"/>
        <v>0</v>
      </c>
      <c r="BX377" s="172">
        <f t="shared" si="1087"/>
        <v>0</v>
      </c>
      <c r="BY377" s="173">
        <f t="shared" si="1087"/>
        <v>0</v>
      </c>
      <c r="BZ377" s="123" cm="1">
        <f t="array" ref="BZ377">IF(ISEVEN(BR377),SUM(BS377:BY377),SUM(ABS(BS377:BY377)))</f>
        <v>707.74167549699337</v>
      </c>
      <c r="CA377" s="112">
        <f t="shared" si="1102"/>
        <v>8180.6559573021414</v>
      </c>
      <c r="CB377" s="126">
        <f t="shared" si="1103"/>
        <v>-235.95009540096791</v>
      </c>
      <c r="CC377" s="41">
        <f t="shared" si="1088"/>
        <v>0</v>
      </c>
      <c r="CD377" s="41">
        <f t="shared" si="1088"/>
        <v>508.67230971702662</v>
      </c>
      <c r="CE377" s="41">
        <f t="shared" si="1088"/>
        <v>0</v>
      </c>
      <c r="CF377" s="41">
        <f t="shared" si="1088"/>
        <v>0</v>
      </c>
      <c r="CG377" s="41">
        <f t="shared" si="1088"/>
        <v>0</v>
      </c>
      <c r="CH377" s="112">
        <f t="shared" si="1088"/>
        <v>0</v>
      </c>
      <c r="CI377" s="196">
        <f t="shared" si="1104"/>
        <v>7.0244027378387086</v>
      </c>
      <c r="CJ377" s="2">
        <f t="shared" si="1105"/>
        <v>418.95371516669792</v>
      </c>
      <c r="CK377" s="200">
        <f t="shared" ref="CK377" si="1326">(CI377-xc)*COS(RADIANS(p)) + (CJ377-yc)*SIN(RADIANS(p))</f>
        <v>215.56016880073022</v>
      </c>
      <c r="CL377" s="201">
        <f t="shared" ref="CL377:CL394" si="1327">-(CI377-xc)*SIN(RADIANS(p)) +(CJ377-yc)*COS(RADIANS(p))</f>
        <v>359.31235897531093</v>
      </c>
      <c r="CN377" s="126">
        <f t="shared" ref="CN377:CN394" si="1328">+C377-yc</f>
        <v>418.95371516669792</v>
      </c>
      <c r="CO377" s="50">
        <f t="shared" si="1109"/>
        <v>3.9792170627628628E-3</v>
      </c>
      <c r="CP377" s="40">
        <f t="shared" si="1110"/>
        <v>25.5</v>
      </c>
      <c r="CQ377" s="41">
        <f t="shared" si="1111"/>
        <v>208606.72691120461</v>
      </c>
      <c r="CR377" s="41">
        <f t="shared" ref="CR377:CR425" si="1329">+CQ377*COS(RADIANS(p))</f>
        <v>180658.72490542609</v>
      </c>
      <c r="CS377" s="41">
        <f t="shared" ref="CS377:CS425" si="1330">+CQ377*SIN(RADIANS(p))</f>
        <v>104303.36345560229</v>
      </c>
      <c r="CT377" s="41">
        <f t="shared" si="1114"/>
        <v>64912912.615240403</v>
      </c>
      <c r="CU377" s="112">
        <f t="shared" si="1115"/>
        <v>22483650.632973544</v>
      </c>
    </row>
    <row r="378" spans="2:99" x14ac:dyDescent="0.25">
      <c r="B378" s="129">
        <v>34</v>
      </c>
      <c r="C378" s="114">
        <f>+$D$77-(B378-0.5)*$G$337</f>
        <v>407.39489894811436</v>
      </c>
      <c r="D378" s="41">
        <f t="shared" si="1121"/>
        <v>-494.37133627747744</v>
      </c>
      <c r="E378" s="41">
        <f t="shared" si="1080"/>
        <v>1621.4399670854555</v>
      </c>
      <c r="F378" s="41">
        <f t="shared" si="1080"/>
        <v>630.81584921026433</v>
      </c>
      <c r="G378" s="41">
        <f t="shared" si="1080"/>
        <v>951.01956287791506</v>
      </c>
      <c r="H378" s="41">
        <f t="shared" si="1080"/>
        <v>1905.628663722523</v>
      </c>
      <c r="I378" s="41">
        <f t="shared" si="1080"/>
        <v>-4662.2768903229535</v>
      </c>
      <c r="J378" s="41">
        <f t="shared" si="1080"/>
        <v>-1101.2349583586129</v>
      </c>
      <c r="K378" s="121">
        <f t="shared" si="1080"/>
        <v>-732.69729453050297</v>
      </c>
      <c r="L378" s="126">
        <f t="shared" si="1122"/>
        <v>-94.371336277477269</v>
      </c>
      <c r="M378" s="41">
        <f t="shared" si="1081"/>
        <v>-1110.6108404834185</v>
      </c>
      <c r="N378" s="41">
        <f t="shared" si="1081"/>
        <v>-408.41463533106196</v>
      </c>
      <c r="O378" s="41">
        <f t="shared" si="1081"/>
        <v>218.96875530903765</v>
      </c>
      <c r="P378" s="41">
        <f t="shared" si="1081"/>
        <v>1505.6286637225226</v>
      </c>
      <c r="Q378" s="41">
        <f t="shared" si="1081"/>
        <v>-3842.6616480522935</v>
      </c>
      <c r="R378" s="41">
        <f t="shared" si="1081"/>
        <v>-870.29485068276267</v>
      </c>
      <c r="S378" s="112">
        <f t="shared" si="1081"/>
        <v>-513.08205225983966</v>
      </c>
      <c r="T378" s="123">
        <f t="shared" si="1123"/>
        <v>-94.371336277477383</v>
      </c>
      <c r="U378" s="41">
        <f t="shared" si="1082"/>
        <v>801.82472481479385</v>
      </c>
      <c r="V378" s="41">
        <f t="shared" si="1082"/>
        <v>399.87574153441426</v>
      </c>
      <c r="W378" s="41">
        <f t="shared" si="1082"/>
        <v>731.40432060725186</v>
      </c>
      <c r="X378" s="41">
        <f t="shared" si="1082"/>
        <v>1505.6286637225232</v>
      </c>
      <c r="Y378" s="41">
        <f t="shared" si="1082"/>
        <v>-1930.2260827540804</v>
      </c>
      <c r="Z378" s="41">
        <f t="shared" si="1082"/>
        <v>-62.00447381728646</v>
      </c>
      <c r="AA378" s="41">
        <f t="shared" si="1082"/>
        <v>-0.64648696162547403</v>
      </c>
      <c r="AB378" s="53"/>
      <c r="AC378" s="126">
        <f t="shared" si="1124"/>
        <v>-494.37133627747744</v>
      </c>
      <c r="AD378" s="41" t="str">
        <f t="shared" si="1083"/>
        <v/>
      </c>
      <c r="AE378" s="41">
        <f t="shared" si="1083"/>
        <v>630.81584921026433</v>
      </c>
      <c r="AF378" s="41" t="str">
        <f t="shared" si="1083"/>
        <v/>
      </c>
      <c r="AG378" s="41" t="str">
        <f t="shared" si="1083"/>
        <v/>
      </c>
      <c r="AH378" s="41" t="str">
        <f t="shared" si="1083"/>
        <v/>
      </c>
      <c r="AI378" s="41" t="str">
        <f t="shared" si="1083"/>
        <v/>
      </c>
      <c r="AJ378" s="112" t="str">
        <f t="shared" si="1083"/>
        <v/>
      </c>
      <c r="AK378" s="126" t="str">
        <f t="shared" si="1125"/>
        <v/>
      </c>
      <c r="AL378" s="41" t="str">
        <f t="shared" si="1084"/>
        <v/>
      </c>
      <c r="AM378" s="41" t="str">
        <f t="shared" si="1084"/>
        <v/>
      </c>
      <c r="AN378" s="41" t="str">
        <f t="shared" si="1084"/>
        <v/>
      </c>
      <c r="AO378" s="41" t="str">
        <f t="shared" si="1084"/>
        <v/>
      </c>
      <c r="AP378" s="41" t="str">
        <f t="shared" si="1084"/>
        <v/>
      </c>
      <c r="AQ378" s="41" t="str">
        <f t="shared" si="1084"/>
        <v/>
      </c>
      <c r="AR378" s="112" t="str">
        <f t="shared" si="1084"/>
        <v/>
      </c>
      <c r="AS378" s="123" t="str">
        <f t="shared" si="1126"/>
        <v/>
      </c>
      <c r="AT378" s="41" t="str">
        <f t="shared" si="1085"/>
        <v/>
      </c>
      <c r="AU378" s="41">
        <f t="shared" si="1085"/>
        <v>399.87574153441426</v>
      </c>
      <c r="AV378" s="41" t="str">
        <f t="shared" si="1085"/>
        <v/>
      </c>
      <c r="AW378" s="41" t="str">
        <f t="shared" si="1085"/>
        <v/>
      </c>
      <c r="AX378" s="41" t="str">
        <f t="shared" si="1085"/>
        <v/>
      </c>
      <c r="AY378" s="41" t="str">
        <f t="shared" si="1085"/>
        <v/>
      </c>
      <c r="AZ378" s="41">
        <f t="shared" si="1085"/>
        <v>-0.64648696162547403</v>
      </c>
      <c r="BA378" s="53"/>
      <c r="BB378" s="147" cm="1">
        <f t="array" ref="BB378:BE378">IFERROR(_xlfn._xlws.SORT(_xlfn.UNIQUE(_xlfn._xlws.FILTER($AC378:$AZ378,ISNUMBER($AC378:$AZ378)),TRUE),,,TRUE),"")</f>
        <v>-494.37133627747744</v>
      </c>
      <c r="BC378" s="51">
        <v>-0.64648696162547403</v>
      </c>
      <c r="BD378" s="51">
        <v>399.87574153441426</v>
      </c>
      <c r="BE378" s="51">
        <v>630.81584921026433</v>
      </c>
      <c r="BF378" s="51"/>
      <c r="BG378" s="51"/>
      <c r="BH378" s="51"/>
      <c r="BI378" s="51"/>
      <c r="BJ378" s="51">
        <f t="shared" si="1127"/>
        <v>407.39489894811436</v>
      </c>
      <c r="BK378" s="51">
        <f t="shared" si="1086"/>
        <v>407.39489894811436</v>
      </c>
      <c r="BL378" s="51">
        <f t="shared" si="1086"/>
        <v>407.39489894811436</v>
      </c>
      <c r="BM378" s="51">
        <f t="shared" si="1086"/>
        <v>407.39489894811436</v>
      </c>
      <c r="BN378" s="51" t="str">
        <f t="shared" si="1086"/>
        <v/>
      </c>
      <c r="BO378" s="51" t="str">
        <f t="shared" si="1086"/>
        <v/>
      </c>
      <c r="BP378" s="51" t="str">
        <f t="shared" si="1086"/>
        <v/>
      </c>
      <c r="BQ378" s="148" t="str">
        <f t="shared" si="1086"/>
        <v/>
      </c>
      <c r="BR378" s="170">
        <f t="shared" si="1100"/>
        <v>4</v>
      </c>
      <c r="BS378" s="172">
        <f t="shared" si="1101"/>
        <v>493.72484931585194</v>
      </c>
      <c r="BT378" s="172" t="str">
        <f t="shared" si="1087"/>
        <v>hole</v>
      </c>
      <c r="BU378" s="172">
        <f t="shared" si="1087"/>
        <v>230.94010767585007</v>
      </c>
      <c r="BV378" s="172">
        <f t="shared" si="1087"/>
        <v>0</v>
      </c>
      <c r="BW378" s="172">
        <f t="shared" si="1087"/>
        <v>0</v>
      </c>
      <c r="BX378" s="172">
        <f t="shared" si="1087"/>
        <v>0</v>
      </c>
      <c r="BY378" s="173">
        <f t="shared" si="1087"/>
        <v>0</v>
      </c>
      <c r="BZ378" s="123" cm="1">
        <f t="array" ref="BZ378">IF(ISEVEN(BR378),SUM(BS378:BY378),SUM(ABS(BS378:BY378)))</f>
        <v>724.66495699170196</v>
      </c>
      <c r="CA378" s="112">
        <f t="shared" si="1102"/>
        <v>8376.269057914833</v>
      </c>
      <c r="CB378" s="126">
        <f t="shared" si="1103"/>
        <v>-247.50891161955147</v>
      </c>
      <c r="CC378" s="41">
        <f t="shared" si="1088"/>
        <v>0</v>
      </c>
      <c r="CD378" s="41">
        <f t="shared" si="1088"/>
        <v>515.34579537233935</v>
      </c>
      <c r="CE378" s="41">
        <f t="shared" si="1088"/>
        <v>0</v>
      </c>
      <c r="CF378" s="41">
        <f t="shared" si="1088"/>
        <v>0</v>
      </c>
      <c r="CG378" s="41">
        <f t="shared" si="1088"/>
        <v>0</v>
      </c>
      <c r="CH378" s="112">
        <f t="shared" si="1088"/>
        <v>0</v>
      </c>
      <c r="CI378" s="196">
        <f t="shared" si="1104"/>
        <v>-4.3982899812629093</v>
      </c>
      <c r="CJ378" s="2">
        <f t="shared" si="1105"/>
        <v>407.39489894811436</v>
      </c>
      <c r="CK378" s="200">
        <f t="shared" ref="CK378" si="1331">(CI378-xc)*COS(RADIANS(p)) + (CJ378-yc)*SIN(RADIANS(p))</f>
        <v>199.88841861707289</v>
      </c>
      <c r="CL378" s="201">
        <f t="shared" ref="CL378:CL395" si="1332">-(CI378-xc)*SIN(RADIANS(p)) +(CJ378-yc)*COS(RADIANS(p))</f>
        <v>355.01347685189279</v>
      </c>
      <c r="CN378" s="126">
        <f t="shared" ref="CN378:CN395" si="1333">+C378-yc</f>
        <v>407.39489894811436</v>
      </c>
      <c r="CO378" s="50">
        <f t="shared" si="1109"/>
        <v>3.9132170627628627E-3</v>
      </c>
      <c r="CP378" s="40">
        <f t="shared" si="1110"/>
        <v>25.5</v>
      </c>
      <c r="CQ378" s="41">
        <f t="shared" si="1111"/>
        <v>213594.86097682823</v>
      </c>
      <c r="CR378" s="41">
        <f t="shared" ref="CR378:CR426" si="1334">+CQ378*COS(RADIANS(p))</f>
        <v>184978.57572373873</v>
      </c>
      <c r="CS378" s="41">
        <f t="shared" ref="CS378:CS426" si="1335">+CQ378*SIN(RADIANS(p))</f>
        <v>106797.4304884141</v>
      </c>
      <c r="CT378" s="41">
        <f t="shared" si="1114"/>
        <v>65669887.31079562</v>
      </c>
      <c r="CU378" s="112">
        <f t="shared" si="1115"/>
        <v>21347569.492695861</v>
      </c>
    </row>
    <row r="379" spans="2:99" x14ac:dyDescent="0.25">
      <c r="B379" s="129">
        <v>35</v>
      </c>
      <c r="C379" s="114">
        <f>+$D$77-(B379-0.5)*$G$337</f>
        <v>395.8360827295308</v>
      </c>
      <c r="D379" s="41">
        <f t="shared" si="1121"/>
        <v>-514.39179324341535</v>
      </c>
      <c r="E379" s="41">
        <f t="shared" si="1080"/>
        <v>1664.5780564885604</v>
      </c>
      <c r="F379" s="41">
        <f t="shared" si="1080"/>
        <v>637.48933486557701</v>
      </c>
      <c r="G379" s="41">
        <f t="shared" si="1080"/>
        <v>947.92238740668586</v>
      </c>
      <c r="H379" s="41">
        <f t="shared" si="1080"/>
        <v>1885.6082067565851</v>
      </c>
      <c r="I379" s="41">
        <f t="shared" si="1080"/>
        <v>-4619.138800919849</v>
      </c>
      <c r="J379" s="41">
        <f t="shared" si="1080"/>
        <v>-1094.5614727033001</v>
      </c>
      <c r="K379" s="121">
        <f t="shared" si="1080"/>
        <v>-735.79447000173207</v>
      </c>
      <c r="L379" s="126">
        <f t="shared" si="1122"/>
        <v>-114.39179324341519</v>
      </c>
      <c r="M379" s="41">
        <f t="shared" si="1081"/>
        <v>-1067.4727510803136</v>
      </c>
      <c r="N379" s="41">
        <f t="shared" si="1081"/>
        <v>-401.74114967574934</v>
      </c>
      <c r="O379" s="41">
        <f t="shared" si="1081"/>
        <v>215.87157983780844</v>
      </c>
      <c r="P379" s="41">
        <f t="shared" si="1081"/>
        <v>1485.6082067565847</v>
      </c>
      <c r="Q379" s="41">
        <f t="shared" si="1081"/>
        <v>-3799.5235586491885</v>
      </c>
      <c r="R379" s="41">
        <f t="shared" si="1081"/>
        <v>-863.62136502745</v>
      </c>
      <c r="S379" s="112">
        <f t="shared" si="1081"/>
        <v>-516.17922773106875</v>
      </c>
      <c r="T379" s="123">
        <f t="shared" si="1123"/>
        <v>-114.39179324341531</v>
      </c>
      <c r="U379" s="41">
        <f t="shared" si="1082"/>
        <v>844.96281421789877</v>
      </c>
      <c r="V379" s="41">
        <f t="shared" si="1082"/>
        <v>406.54922718972688</v>
      </c>
      <c r="W379" s="41">
        <f t="shared" si="1082"/>
        <v>728.30714513602265</v>
      </c>
      <c r="X379" s="41">
        <f t="shared" si="1082"/>
        <v>1485.6082067565851</v>
      </c>
      <c r="Y379" s="41">
        <f t="shared" si="1082"/>
        <v>-1887.0879933509757</v>
      </c>
      <c r="Z379" s="41">
        <f t="shared" si="1082"/>
        <v>-55.330988161973821</v>
      </c>
      <c r="AA379" s="41">
        <f t="shared" si="1082"/>
        <v>-3.7436624328546979</v>
      </c>
      <c r="AB379" s="53"/>
      <c r="AC379" s="126">
        <f t="shared" si="1124"/>
        <v>-514.39179324341535</v>
      </c>
      <c r="AD379" s="41" t="str">
        <f t="shared" si="1083"/>
        <v/>
      </c>
      <c r="AE379" s="41">
        <f t="shared" si="1083"/>
        <v>637.48933486557701</v>
      </c>
      <c r="AF379" s="41" t="str">
        <f t="shared" si="1083"/>
        <v/>
      </c>
      <c r="AG379" s="41" t="str">
        <f t="shared" si="1083"/>
        <v/>
      </c>
      <c r="AH379" s="41" t="str">
        <f t="shared" si="1083"/>
        <v/>
      </c>
      <c r="AI379" s="41" t="str">
        <f t="shared" si="1083"/>
        <v/>
      </c>
      <c r="AJ379" s="112" t="str">
        <f t="shared" si="1083"/>
        <v/>
      </c>
      <c r="AK379" s="126" t="str">
        <f t="shared" si="1125"/>
        <v/>
      </c>
      <c r="AL379" s="41" t="str">
        <f t="shared" si="1084"/>
        <v/>
      </c>
      <c r="AM379" s="41" t="str">
        <f t="shared" si="1084"/>
        <v/>
      </c>
      <c r="AN379" s="41" t="str">
        <f t="shared" si="1084"/>
        <v/>
      </c>
      <c r="AO379" s="41" t="str">
        <f t="shared" si="1084"/>
        <v/>
      </c>
      <c r="AP379" s="41" t="str">
        <f t="shared" si="1084"/>
        <v/>
      </c>
      <c r="AQ379" s="41" t="str">
        <f t="shared" si="1084"/>
        <v/>
      </c>
      <c r="AR379" s="112" t="str">
        <f t="shared" si="1084"/>
        <v/>
      </c>
      <c r="AS379" s="123" t="str">
        <f t="shared" si="1126"/>
        <v/>
      </c>
      <c r="AT379" s="41" t="str">
        <f t="shared" si="1085"/>
        <v/>
      </c>
      <c r="AU379" s="41">
        <f t="shared" si="1085"/>
        <v>406.54922718972688</v>
      </c>
      <c r="AV379" s="41" t="str">
        <f t="shared" si="1085"/>
        <v/>
      </c>
      <c r="AW379" s="41" t="str">
        <f t="shared" si="1085"/>
        <v/>
      </c>
      <c r="AX379" s="41" t="str">
        <f t="shared" si="1085"/>
        <v/>
      </c>
      <c r="AY379" s="41" t="str">
        <f t="shared" si="1085"/>
        <v/>
      </c>
      <c r="AZ379" s="41">
        <f t="shared" si="1085"/>
        <v>-3.7436624328546979</v>
      </c>
      <c r="BA379" s="53"/>
      <c r="BB379" s="147" cm="1">
        <f t="array" ref="BB379:BE379">IFERROR(_xlfn._xlws.SORT(_xlfn.UNIQUE(_xlfn._xlws.FILTER($AC379:$AZ379,ISNUMBER($AC379:$AZ379)),TRUE),,,TRUE),"")</f>
        <v>-514.39179324341535</v>
      </c>
      <c r="BC379" s="51">
        <v>-3.7436624328546979</v>
      </c>
      <c r="BD379" s="51">
        <v>406.54922718972688</v>
      </c>
      <c r="BE379" s="51">
        <v>637.48933486557701</v>
      </c>
      <c r="BF379" s="51"/>
      <c r="BG379" s="51"/>
      <c r="BH379" s="51"/>
      <c r="BI379" s="51"/>
      <c r="BJ379" s="51">
        <f t="shared" si="1127"/>
        <v>395.8360827295308</v>
      </c>
      <c r="BK379" s="51">
        <f t="shared" si="1086"/>
        <v>395.8360827295308</v>
      </c>
      <c r="BL379" s="51">
        <f t="shared" si="1086"/>
        <v>395.8360827295308</v>
      </c>
      <c r="BM379" s="51">
        <f t="shared" si="1086"/>
        <v>395.8360827295308</v>
      </c>
      <c r="BN379" s="51" t="str">
        <f t="shared" si="1086"/>
        <v/>
      </c>
      <c r="BO379" s="51" t="str">
        <f t="shared" si="1086"/>
        <v/>
      </c>
      <c r="BP379" s="51" t="str">
        <f t="shared" si="1086"/>
        <v/>
      </c>
      <c r="BQ379" s="148" t="str">
        <f t="shared" si="1086"/>
        <v/>
      </c>
      <c r="BR379" s="170">
        <f t="shared" si="1100"/>
        <v>4</v>
      </c>
      <c r="BS379" s="172">
        <f t="shared" si="1101"/>
        <v>510.64813081056064</v>
      </c>
      <c r="BT379" s="172" t="str">
        <f t="shared" si="1087"/>
        <v>hole</v>
      </c>
      <c r="BU379" s="172">
        <f t="shared" si="1087"/>
        <v>230.94010767585013</v>
      </c>
      <c r="BV379" s="172">
        <f t="shared" si="1087"/>
        <v>0</v>
      </c>
      <c r="BW379" s="172">
        <f t="shared" si="1087"/>
        <v>0</v>
      </c>
      <c r="BX379" s="172">
        <f t="shared" si="1087"/>
        <v>0</v>
      </c>
      <c r="BY379" s="173">
        <f t="shared" si="1087"/>
        <v>0</v>
      </c>
      <c r="BZ379" s="123" cm="1">
        <f t="array" ref="BZ379">IF(ISEVEN(BR379),SUM(BS379:BY379),SUM(ABS(BS379:BY379)))</f>
        <v>741.58823848641077</v>
      </c>
      <c r="CA379" s="112">
        <f t="shared" si="1102"/>
        <v>8571.8821585275291</v>
      </c>
      <c r="CB379" s="126">
        <f t="shared" si="1103"/>
        <v>-259.06772783813506</v>
      </c>
      <c r="CC379" s="41">
        <f t="shared" si="1088"/>
        <v>0</v>
      </c>
      <c r="CD379" s="41">
        <f t="shared" si="1088"/>
        <v>522.01928102765191</v>
      </c>
      <c r="CE379" s="41">
        <f t="shared" si="1088"/>
        <v>0</v>
      </c>
      <c r="CF379" s="41">
        <f t="shared" si="1088"/>
        <v>0</v>
      </c>
      <c r="CG379" s="41">
        <f t="shared" si="1088"/>
        <v>0</v>
      </c>
      <c r="CH379" s="112">
        <f t="shared" si="1088"/>
        <v>0</v>
      </c>
      <c r="CI379" s="196">
        <f t="shared" si="1104"/>
        <v>-15.827195464214459</v>
      </c>
      <c r="CJ379" s="2">
        <f t="shared" si="1105"/>
        <v>395.8360827295308</v>
      </c>
      <c r="CK379" s="200">
        <f t="shared" ref="CK379" si="1336">(CI379-xc)*COS(RADIANS(p)) + (CJ379-yc)*SIN(RADIANS(p))</f>
        <v>184.21128802209381</v>
      </c>
      <c r="CL379" s="201">
        <f t="shared" ref="CL379:CL396" si="1337">-(CI379-xc)*SIN(RADIANS(p)) +(CJ379-yc)*COS(RADIANS(p))</f>
        <v>350.71770111039962</v>
      </c>
      <c r="CN379" s="126">
        <f t="shared" ref="CN379:CN396" si="1338">+C379-yc</f>
        <v>395.8360827295308</v>
      </c>
      <c r="CO379" s="50">
        <f t="shared" si="1109"/>
        <v>3.847217062762863E-3</v>
      </c>
      <c r="CP379" s="40">
        <f t="shared" si="1110"/>
        <v>25.5</v>
      </c>
      <c r="CQ379" s="41">
        <f t="shared" si="1111"/>
        <v>218582.99504245201</v>
      </c>
      <c r="CR379" s="41">
        <f t="shared" ref="CR379:CR427" si="1339">+CQ379*COS(RADIANS(p))</f>
        <v>189298.42654205146</v>
      </c>
      <c r="CS379" s="41">
        <f t="shared" ref="CS379:CS427" si="1340">+CQ379*SIN(RADIANS(p))</f>
        <v>109291.49752122599</v>
      </c>
      <c r="CT379" s="41">
        <f t="shared" si="1114"/>
        <v>66390308.980644137</v>
      </c>
      <c r="CU379" s="112">
        <f t="shared" si="1115"/>
        <v>20132727.528248511</v>
      </c>
    </row>
    <row r="380" spans="2:99" x14ac:dyDescent="0.25">
      <c r="B380" s="129">
        <v>36</v>
      </c>
      <c r="C380" s="114">
        <f>+$D$77-(B380-0.5)*$G$337</f>
        <v>384.27726651094724</v>
      </c>
      <c r="D380" s="41">
        <f t="shared" si="1121"/>
        <v>-534.41225020935326</v>
      </c>
      <c r="E380" s="41">
        <f t="shared" si="1080"/>
        <v>1707.7161458916653</v>
      </c>
      <c r="F380" s="41">
        <f t="shared" si="1080"/>
        <v>644.16282052088957</v>
      </c>
      <c r="G380" s="41">
        <f t="shared" si="1080"/>
        <v>944.82521193545654</v>
      </c>
      <c r="H380" s="41">
        <f t="shared" si="1080"/>
        <v>1865.587749790647</v>
      </c>
      <c r="I380" s="41">
        <f t="shared" si="1080"/>
        <v>-4576.0007115167436</v>
      </c>
      <c r="J380" s="41">
        <f t="shared" si="1080"/>
        <v>-1087.8879870479875</v>
      </c>
      <c r="K380" s="121">
        <f t="shared" si="1080"/>
        <v>-738.89164547296139</v>
      </c>
      <c r="L380" s="126">
        <f t="shared" si="1122"/>
        <v>-134.41225020935312</v>
      </c>
      <c r="M380" s="41">
        <f t="shared" si="1081"/>
        <v>-1024.3346616772087</v>
      </c>
      <c r="N380" s="41">
        <f t="shared" si="1081"/>
        <v>-395.06766402043667</v>
      </c>
      <c r="O380" s="41">
        <f t="shared" si="1081"/>
        <v>212.77440436657918</v>
      </c>
      <c r="P380" s="41">
        <f t="shared" si="1081"/>
        <v>1465.5877497906467</v>
      </c>
      <c r="Q380" s="41">
        <f t="shared" si="1081"/>
        <v>-3756.3854692460832</v>
      </c>
      <c r="R380" s="41">
        <f t="shared" si="1081"/>
        <v>-856.94787937213732</v>
      </c>
      <c r="S380" s="112">
        <f t="shared" si="1081"/>
        <v>-519.27640320229796</v>
      </c>
      <c r="T380" s="123">
        <f t="shared" si="1123"/>
        <v>-134.41225020935323</v>
      </c>
      <c r="U380" s="41">
        <f t="shared" si="1082"/>
        <v>888.10090362100368</v>
      </c>
      <c r="V380" s="41">
        <f t="shared" si="1082"/>
        <v>413.22271284503955</v>
      </c>
      <c r="W380" s="41">
        <f t="shared" si="1082"/>
        <v>725.20996966479356</v>
      </c>
      <c r="X380" s="41">
        <f t="shared" si="1082"/>
        <v>1465.5877497906474</v>
      </c>
      <c r="Y380" s="41">
        <f t="shared" si="1082"/>
        <v>-1843.9499039478706</v>
      </c>
      <c r="Z380" s="41">
        <f t="shared" si="1082"/>
        <v>-48.657502506661189</v>
      </c>
      <c r="AA380" s="41">
        <f t="shared" si="1082"/>
        <v>-6.8408379040839353</v>
      </c>
      <c r="AB380" s="53"/>
      <c r="AC380" s="126">
        <f t="shared" si="1124"/>
        <v>-534.41225020935326</v>
      </c>
      <c r="AD380" s="41" t="str">
        <f t="shared" si="1083"/>
        <v/>
      </c>
      <c r="AE380" s="41">
        <f t="shared" si="1083"/>
        <v>644.16282052088957</v>
      </c>
      <c r="AF380" s="41" t="str">
        <f t="shared" si="1083"/>
        <v/>
      </c>
      <c r="AG380" s="41" t="str">
        <f t="shared" si="1083"/>
        <v/>
      </c>
      <c r="AH380" s="41" t="str">
        <f t="shared" si="1083"/>
        <v/>
      </c>
      <c r="AI380" s="41" t="str">
        <f t="shared" si="1083"/>
        <v/>
      </c>
      <c r="AJ380" s="112" t="str">
        <f t="shared" si="1083"/>
        <v/>
      </c>
      <c r="AK380" s="126" t="str">
        <f t="shared" si="1125"/>
        <v/>
      </c>
      <c r="AL380" s="41" t="str">
        <f t="shared" si="1084"/>
        <v/>
      </c>
      <c r="AM380" s="41" t="str">
        <f t="shared" si="1084"/>
        <v/>
      </c>
      <c r="AN380" s="41" t="str">
        <f t="shared" si="1084"/>
        <v/>
      </c>
      <c r="AO380" s="41" t="str">
        <f t="shared" si="1084"/>
        <v/>
      </c>
      <c r="AP380" s="41" t="str">
        <f t="shared" si="1084"/>
        <v/>
      </c>
      <c r="AQ380" s="41" t="str">
        <f t="shared" si="1084"/>
        <v/>
      </c>
      <c r="AR380" s="112" t="str">
        <f t="shared" si="1084"/>
        <v/>
      </c>
      <c r="AS380" s="123" t="str">
        <f t="shared" si="1126"/>
        <v/>
      </c>
      <c r="AT380" s="41" t="str">
        <f t="shared" si="1085"/>
        <v/>
      </c>
      <c r="AU380" s="41">
        <f t="shared" si="1085"/>
        <v>413.22271284503955</v>
      </c>
      <c r="AV380" s="41" t="str">
        <f t="shared" si="1085"/>
        <v/>
      </c>
      <c r="AW380" s="41" t="str">
        <f t="shared" si="1085"/>
        <v/>
      </c>
      <c r="AX380" s="41" t="str">
        <f t="shared" si="1085"/>
        <v/>
      </c>
      <c r="AY380" s="41" t="str">
        <f t="shared" si="1085"/>
        <v/>
      </c>
      <c r="AZ380" s="41">
        <f t="shared" si="1085"/>
        <v>-6.8408379040839353</v>
      </c>
      <c r="BA380" s="53"/>
      <c r="BB380" s="147" cm="1">
        <f t="array" ref="BB380:BE380">IFERROR(_xlfn._xlws.SORT(_xlfn.UNIQUE(_xlfn._xlws.FILTER($AC380:$AZ380,ISNUMBER($AC380:$AZ380)),TRUE),,,TRUE),"")</f>
        <v>-534.41225020935326</v>
      </c>
      <c r="BC380" s="51">
        <v>-6.8408379040839353</v>
      </c>
      <c r="BD380" s="51">
        <v>413.22271284503955</v>
      </c>
      <c r="BE380" s="51">
        <v>644.16282052088957</v>
      </c>
      <c r="BF380" s="51"/>
      <c r="BG380" s="51"/>
      <c r="BH380" s="51"/>
      <c r="BI380" s="51"/>
      <c r="BJ380" s="51">
        <f t="shared" si="1127"/>
        <v>384.27726651094724</v>
      </c>
      <c r="BK380" s="51">
        <f t="shared" si="1086"/>
        <v>384.27726651094724</v>
      </c>
      <c r="BL380" s="51">
        <f t="shared" si="1086"/>
        <v>384.27726651094724</v>
      </c>
      <c r="BM380" s="51">
        <f t="shared" si="1086"/>
        <v>384.27726651094724</v>
      </c>
      <c r="BN380" s="51" t="str">
        <f t="shared" si="1086"/>
        <v/>
      </c>
      <c r="BO380" s="51" t="str">
        <f t="shared" si="1086"/>
        <v/>
      </c>
      <c r="BP380" s="51" t="str">
        <f t="shared" si="1086"/>
        <v/>
      </c>
      <c r="BQ380" s="148" t="str">
        <f t="shared" si="1086"/>
        <v/>
      </c>
      <c r="BR380" s="170">
        <f t="shared" si="1100"/>
        <v>4</v>
      </c>
      <c r="BS380" s="172">
        <f t="shared" si="1101"/>
        <v>527.57141230526929</v>
      </c>
      <c r="BT380" s="172" t="str">
        <f t="shared" si="1087"/>
        <v>hole</v>
      </c>
      <c r="BU380" s="172">
        <f t="shared" si="1087"/>
        <v>230.94010767585002</v>
      </c>
      <c r="BV380" s="172">
        <f t="shared" si="1087"/>
        <v>0</v>
      </c>
      <c r="BW380" s="172">
        <f t="shared" si="1087"/>
        <v>0</v>
      </c>
      <c r="BX380" s="172">
        <f t="shared" si="1087"/>
        <v>0</v>
      </c>
      <c r="BY380" s="173">
        <f t="shared" si="1087"/>
        <v>0</v>
      </c>
      <c r="BZ380" s="123" cm="1">
        <f t="array" ref="BZ380">IF(ISEVEN(BR380),SUM(BS380:BY380),SUM(ABS(BS380:BY380)))</f>
        <v>758.51151998111936</v>
      </c>
      <c r="CA380" s="112">
        <f t="shared" si="1102"/>
        <v>8767.4952591402216</v>
      </c>
      <c r="CB380" s="126">
        <f t="shared" si="1103"/>
        <v>-270.62654405671861</v>
      </c>
      <c r="CC380" s="41">
        <f t="shared" si="1088"/>
        <v>0</v>
      </c>
      <c r="CD380" s="41">
        <f t="shared" si="1088"/>
        <v>528.69276668296459</v>
      </c>
      <c r="CE380" s="41">
        <f t="shared" si="1088"/>
        <v>0</v>
      </c>
      <c r="CF380" s="41">
        <f t="shared" si="1088"/>
        <v>0</v>
      </c>
      <c r="CG380" s="41">
        <f t="shared" si="1088"/>
        <v>0</v>
      </c>
      <c r="CH380" s="112">
        <f t="shared" si="1088"/>
        <v>0</v>
      </c>
      <c r="CI380" s="196">
        <f t="shared" si="1104"/>
        <v>-27.261897868874897</v>
      </c>
      <c r="CJ380" s="2">
        <f t="shared" si="1105"/>
        <v>384.27726651094724</v>
      </c>
      <c r="CK380" s="200">
        <f t="shared" ref="CK380" si="1341">(CI380-xc)*COS(RADIANS(p)) + (CJ380-yc)*SIN(RADIANS(p))</f>
        <v>168.52913714565108</v>
      </c>
      <c r="CL380" s="201">
        <f t="shared" ref="CL380:CL397" si="1342">-(CI380-xc)*SIN(RADIANS(p)) +(CJ380-yc)*COS(RADIANS(p))</f>
        <v>346.4248238297609</v>
      </c>
      <c r="CN380" s="126">
        <f t="shared" ref="CN380:CN397" si="1343">+C380-yc</f>
        <v>384.27726651094724</v>
      </c>
      <c r="CO380" s="50">
        <f t="shared" si="1109"/>
        <v>3.781217062762863E-3</v>
      </c>
      <c r="CP380" s="40">
        <f t="shared" si="1110"/>
        <v>25.5</v>
      </c>
      <c r="CQ380" s="41">
        <f t="shared" si="1111"/>
        <v>223571.12910807566</v>
      </c>
      <c r="CR380" s="41">
        <f t="shared" ref="CR380:CR428" si="1344">+CQ380*COS(RADIANS(p))</f>
        <v>193618.2773603641</v>
      </c>
      <c r="CS380" s="41">
        <f t="shared" ref="CS380:CS428" si="1345">+CQ380*SIN(RADIANS(p))</f>
        <v>111785.56455403782</v>
      </c>
      <c r="CT380" s="41">
        <f t="shared" si="1114"/>
        <v>67074177.624785915</v>
      </c>
      <c r="CU380" s="112">
        <f t="shared" si="1115"/>
        <v>18839124.73963147</v>
      </c>
    </row>
    <row r="381" spans="2:99" x14ac:dyDescent="0.25">
      <c r="B381" s="129">
        <v>37</v>
      </c>
      <c r="C381" s="114">
        <f>+$D$77-(B381-0.5)*$G$337</f>
        <v>372.71845029236368</v>
      </c>
      <c r="D381" s="41">
        <f t="shared" si="1121"/>
        <v>-554.43270717529117</v>
      </c>
      <c r="E381" s="41">
        <f t="shared" si="1080"/>
        <v>1750.8542352947704</v>
      </c>
      <c r="F381" s="41">
        <f t="shared" si="1080"/>
        <v>650.83630617620224</v>
      </c>
      <c r="G381" s="41">
        <f t="shared" si="1080"/>
        <v>941.72803646422733</v>
      </c>
      <c r="H381" s="41">
        <f t="shared" ref="H381:K430" si="1346">IF(H$58-I$58=0,"",(-(I$57-H$57)*$C381-(H$57*I$58-I$57*H$58))/(H$58-I$58))</f>
        <v>1845.5672928247093</v>
      </c>
      <c r="I381" s="41">
        <f t="shared" si="1346"/>
        <v>-4532.8626221136392</v>
      </c>
      <c r="J381" s="41">
        <f t="shared" si="1346"/>
        <v>-1081.2145013926747</v>
      </c>
      <c r="K381" s="121">
        <f t="shared" si="1346"/>
        <v>-741.98882094419059</v>
      </c>
      <c r="L381" s="126">
        <f t="shared" si="1122"/>
        <v>-154.43270717529097</v>
      </c>
      <c r="M381" s="41">
        <f t="shared" si="1081"/>
        <v>-981.19657227410369</v>
      </c>
      <c r="N381" s="41">
        <f t="shared" si="1081"/>
        <v>-388.39417836512411</v>
      </c>
      <c r="O381" s="41">
        <f t="shared" si="1081"/>
        <v>209.67722889534997</v>
      </c>
      <c r="P381" s="41">
        <f t="shared" ref="P381:S430" si="1347">IF(H$63-I$63=0,"",(-(I$62-H$62)*$C381-(H$62*I$63-I$62*H$63))/(H$63-I$63))</f>
        <v>1445.5672928247088</v>
      </c>
      <c r="Q381" s="41">
        <f t="shared" si="1347"/>
        <v>-3713.2473798429783</v>
      </c>
      <c r="R381" s="41">
        <f t="shared" si="1347"/>
        <v>-850.27439371682487</v>
      </c>
      <c r="S381" s="112">
        <f t="shared" si="1347"/>
        <v>-522.37357867352716</v>
      </c>
      <c r="T381" s="123">
        <f t="shared" si="1123"/>
        <v>-154.43270717529106</v>
      </c>
      <c r="U381" s="41">
        <f t="shared" si="1082"/>
        <v>931.23899302410871</v>
      </c>
      <c r="V381" s="41">
        <f t="shared" si="1082"/>
        <v>419.89619850035211</v>
      </c>
      <c r="W381" s="41">
        <f t="shared" si="1082"/>
        <v>722.11279419356435</v>
      </c>
      <c r="X381" s="41">
        <f t="shared" ref="X381:AA430" si="1348">IF(H$68-I$68=0,"",(-(I$67-H$67)*$C381-(H$67*I$68-I$67*H$68))/(H$68-I$68))</f>
        <v>1445.5672928247095</v>
      </c>
      <c r="Y381" s="41">
        <f t="shared" si="1348"/>
        <v>-1800.8118145447654</v>
      </c>
      <c r="Z381" s="41">
        <f t="shared" si="1348"/>
        <v>-41.984016851348578</v>
      </c>
      <c r="AA381" s="41">
        <f t="shared" si="1348"/>
        <v>-9.9380133753131599</v>
      </c>
      <c r="AB381" s="53"/>
      <c r="AC381" s="126">
        <f t="shared" si="1124"/>
        <v>-554.43270717529117</v>
      </c>
      <c r="AD381" s="41" t="str">
        <f t="shared" si="1083"/>
        <v/>
      </c>
      <c r="AE381" s="41">
        <f t="shared" si="1083"/>
        <v>650.83630617620224</v>
      </c>
      <c r="AF381" s="41" t="str">
        <f t="shared" si="1083"/>
        <v/>
      </c>
      <c r="AG381" s="41" t="str">
        <f t="shared" ref="AG381:AJ430" si="1349">IF(IF(H$57=I$57,AND($C381&gt;=MIN(H$58,I$58),$C381&lt;=MAX(H$58,I$58)),AND(H381&gt;=MIN(H$57,I$57),H381&lt;=MAX(H$57,I$57))),H381,"")</f>
        <v/>
      </c>
      <c r="AH381" s="41" t="str">
        <f t="shared" si="1349"/>
        <v/>
      </c>
      <c r="AI381" s="41" t="str">
        <f t="shared" si="1349"/>
        <v/>
      </c>
      <c r="AJ381" s="112" t="str">
        <f t="shared" si="1349"/>
        <v/>
      </c>
      <c r="AK381" s="126" t="str">
        <f t="shared" si="1125"/>
        <v/>
      </c>
      <c r="AL381" s="41" t="str">
        <f t="shared" si="1084"/>
        <v/>
      </c>
      <c r="AM381" s="41" t="str">
        <f t="shared" si="1084"/>
        <v/>
      </c>
      <c r="AN381" s="41" t="str">
        <f t="shared" si="1084"/>
        <v/>
      </c>
      <c r="AO381" s="41" t="str">
        <f t="shared" ref="AO381:AR430" si="1350">IF(IF(H$62=I$62,AND($C381&gt;=MIN(H$63,I$63),$C381&lt;=MAX(H$63,I$63)),AND(P381&gt;=MIN(H$62,I$62),P381&lt;=MAX(H$62,I$62))),P381,"")</f>
        <v/>
      </c>
      <c r="AP381" s="41" t="str">
        <f t="shared" si="1350"/>
        <v/>
      </c>
      <c r="AQ381" s="41" t="str">
        <f t="shared" si="1350"/>
        <v/>
      </c>
      <c r="AR381" s="112" t="str">
        <f t="shared" si="1350"/>
        <v/>
      </c>
      <c r="AS381" s="123" t="str">
        <f t="shared" si="1126"/>
        <v/>
      </c>
      <c r="AT381" s="41" t="str">
        <f t="shared" si="1085"/>
        <v/>
      </c>
      <c r="AU381" s="41">
        <f t="shared" si="1085"/>
        <v>419.89619850035211</v>
      </c>
      <c r="AV381" s="41" t="str">
        <f t="shared" si="1085"/>
        <v/>
      </c>
      <c r="AW381" s="41" t="str">
        <f t="shared" si="1085"/>
        <v/>
      </c>
      <c r="AX381" s="41" t="str">
        <f t="shared" si="1085"/>
        <v/>
      </c>
      <c r="AY381" s="41" t="str">
        <f t="shared" ref="AY381:AZ430" si="1351">IF(IF(J$67=K$67,AND($C381&gt;=MIN(J$68,K$68),$C381&lt;=MAX(J$68,K$68)),AND(Z381&gt;=MIN(J$67,K$67),Z381&lt;=MAX(J$67,K$67))),Z381,"")</f>
        <v/>
      </c>
      <c r="AZ381" s="41">
        <f t="shared" si="1351"/>
        <v>-9.9380133753131599</v>
      </c>
      <c r="BA381" s="53"/>
      <c r="BB381" s="147" cm="1">
        <f t="array" ref="BB381:BE381">IFERROR(_xlfn._xlws.SORT(_xlfn.UNIQUE(_xlfn._xlws.FILTER($AC381:$AZ381,ISNUMBER($AC381:$AZ381)),TRUE),,,TRUE),"")</f>
        <v>-554.43270717529117</v>
      </c>
      <c r="BC381" s="51">
        <v>-9.9380133753131599</v>
      </c>
      <c r="BD381" s="51">
        <v>419.89619850035211</v>
      </c>
      <c r="BE381" s="51">
        <v>650.83630617620224</v>
      </c>
      <c r="BF381" s="51"/>
      <c r="BG381" s="51"/>
      <c r="BH381" s="51"/>
      <c r="BI381" s="51"/>
      <c r="BJ381" s="51">
        <f t="shared" si="1127"/>
        <v>372.71845029236368</v>
      </c>
      <c r="BK381" s="51">
        <f t="shared" si="1086"/>
        <v>372.71845029236368</v>
      </c>
      <c r="BL381" s="51">
        <f t="shared" si="1086"/>
        <v>372.71845029236368</v>
      </c>
      <c r="BM381" s="51">
        <f t="shared" si="1086"/>
        <v>372.71845029236368</v>
      </c>
      <c r="BN381" s="51" t="str">
        <f t="shared" ref="BN381:BQ430" si="1352">IF(ISNUMBER(BF381),$C381,"")</f>
        <v/>
      </c>
      <c r="BO381" s="51" t="str">
        <f t="shared" si="1352"/>
        <v/>
      </c>
      <c r="BP381" s="51" t="str">
        <f t="shared" si="1352"/>
        <v/>
      </c>
      <c r="BQ381" s="148" t="str">
        <f t="shared" si="1352"/>
        <v/>
      </c>
      <c r="BR381" s="170">
        <f t="shared" si="1100"/>
        <v>4</v>
      </c>
      <c r="BS381" s="172">
        <f t="shared" si="1101"/>
        <v>544.49469379997799</v>
      </c>
      <c r="BT381" s="172" t="str">
        <f t="shared" si="1087"/>
        <v>hole</v>
      </c>
      <c r="BU381" s="172">
        <f t="shared" si="1087"/>
        <v>230.94010767585013</v>
      </c>
      <c r="BV381" s="172">
        <f t="shared" si="1087"/>
        <v>0</v>
      </c>
      <c r="BW381" s="172">
        <f t="shared" si="1087"/>
        <v>0</v>
      </c>
      <c r="BX381" s="172">
        <f t="shared" si="1087"/>
        <v>0</v>
      </c>
      <c r="BY381" s="173">
        <f t="shared" si="1087"/>
        <v>0</v>
      </c>
      <c r="BZ381" s="123" cm="1">
        <f t="array" ref="BZ381">IF(ISEVEN(BR381),SUM(BS381:BY381),SUM(ABS(BS381:BY381)))</f>
        <v>775.43480147582818</v>
      </c>
      <c r="CA381" s="112">
        <f t="shared" si="1102"/>
        <v>8963.1083597529159</v>
      </c>
      <c r="CB381" s="126">
        <f t="shared" si="1103"/>
        <v>-282.18536027530217</v>
      </c>
      <c r="CC381" s="41">
        <f t="shared" si="1088"/>
        <v>0</v>
      </c>
      <c r="CD381" s="41">
        <f t="shared" si="1088"/>
        <v>535.36625233827715</v>
      </c>
      <c r="CE381" s="41">
        <f t="shared" si="1088"/>
        <v>0</v>
      </c>
      <c r="CF381" s="41">
        <f t="shared" si="1088"/>
        <v>0</v>
      </c>
      <c r="CG381" s="41">
        <f t="shared" si="1088"/>
        <v>0</v>
      </c>
      <c r="CH381" s="112">
        <f t="shared" si="1088"/>
        <v>0</v>
      </c>
      <c r="CI381" s="196">
        <f t="shared" si="1104"/>
        <v>-38.702017654871213</v>
      </c>
      <c r="CJ381" s="2">
        <f t="shared" si="1105"/>
        <v>372.71845029236368</v>
      </c>
      <c r="CK381" s="200">
        <f t="shared" ref="CK381" si="1353">(CI381-xc)*COS(RADIANS(p)) + (CJ381-yc)*SIN(RADIANS(p))</f>
        <v>152.84229467934949</v>
      </c>
      <c r="CL381" s="201">
        <f t="shared" ref="CL381:CL398" si="1354">-(CI381-xc)*SIN(RADIANS(p)) +(CJ381-yc)*COS(RADIANS(p))</f>
        <v>342.13465523979011</v>
      </c>
      <c r="CN381" s="126">
        <f t="shared" ref="CN381:CN398" si="1355">+C381-yc</f>
        <v>372.71845029236368</v>
      </c>
      <c r="CO381" s="50">
        <f t="shared" si="1109"/>
        <v>3.7152170627628629E-3</v>
      </c>
      <c r="CP381" s="40">
        <f t="shared" si="1110"/>
        <v>25.5</v>
      </c>
      <c r="CQ381" s="41">
        <f t="shared" si="1111"/>
        <v>228559.26317369935</v>
      </c>
      <c r="CR381" s="41">
        <f t="shared" ref="CR381:CR429" si="1356">+CQ381*COS(RADIANS(p))</f>
        <v>197938.12817867676</v>
      </c>
      <c r="CS381" s="41">
        <f t="shared" ref="CS381:CS429" si="1357">+CQ381*SIN(RADIANS(p))</f>
        <v>114279.63158684966</v>
      </c>
      <c r="CT381" s="41">
        <f t="shared" si="1114"/>
        <v>67721493.243220955</v>
      </c>
      <c r="CU381" s="112">
        <f t="shared" si="1115"/>
        <v>17466761.126844771</v>
      </c>
    </row>
    <row r="382" spans="2:99" x14ac:dyDescent="0.25">
      <c r="B382" s="129">
        <v>38</v>
      </c>
      <c r="C382" s="114">
        <f>+$D$77-(B382-0.5)*$G$337</f>
        <v>361.15963407378018</v>
      </c>
      <c r="D382" s="41">
        <f t="shared" si="1121"/>
        <v>-574.45316414122897</v>
      </c>
      <c r="E382" s="41">
        <f t="shared" si="1121"/>
        <v>1793.9923246978751</v>
      </c>
      <c r="F382" s="41">
        <f t="shared" si="1121"/>
        <v>657.5097918315148</v>
      </c>
      <c r="G382" s="41">
        <f t="shared" si="1121"/>
        <v>938.63086099299812</v>
      </c>
      <c r="H382" s="41">
        <f t="shared" si="1346"/>
        <v>1825.5468358587716</v>
      </c>
      <c r="I382" s="41">
        <f t="shared" si="1346"/>
        <v>-4489.7245327105338</v>
      </c>
      <c r="J382" s="41">
        <f t="shared" si="1346"/>
        <v>-1074.5410157373622</v>
      </c>
      <c r="K382" s="121">
        <f t="shared" si="1346"/>
        <v>-745.0859964154198</v>
      </c>
      <c r="L382" s="126">
        <f t="shared" si="1122"/>
        <v>-174.45316414122883</v>
      </c>
      <c r="M382" s="41">
        <f t="shared" si="1122"/>
        <v>-938.058482870999</v>
      </c>
      <c r="N382" s="41">
        <f t="shared" si="1122"/>
        <v>-381.72069270981149</v>
      </c>
      <c r="O382" s="41">
        <f t="shared" si="1122"/>
        <v>206.58005342412073</v>
      </c>
      <c r="P382" s="41">
        <f t="shared" si="1347"/>
        <v>1425.5468358587711</v>
      </c>
      <c r="Q382" s="41">
        <f t="shared" si="1347"/>
        <v>-3670.1092904398738</v>
      </c>
      <c r="R382" s="41">
        <f t="shared" si="1347"/>
        <v>-843.6009080615122</v>
      </c>
      <c r="S382" s="112">
        <f t="shared" si="1347"/>
        <v>-525.47075414475648</v>
      </c>
      <c r="T382" s="123">
        <f t="shared" si="1123"/>
        <v>-174.45316414122885</v>
      </c>
      <c r="U382" s="41">
        <f t="shared" si="1123"/>
        <v>974.3770824272134</v>
      </c>
      <c r="V382" s="41">
        <f t="shared" si="1123"/>
        <v>426.56968415566467</v>
      </c>
      <c r="W382" s="41">
        <f t="shared" si="1123"/>
        <v>719.01561872233503</v>
      </c>
      <c r="X382" s="41">
        <f t="shared" si="1348"/>
        <v>1425.5468358587716</v>
      </c>
      <c r="Y382" s="41">
        <f t="shared" si="1348"/>
        <v>-1757.673725141661</v>
      </c>
      <c r="Z382" s="41">
        <f t="shared" si="1348"/>
        <v>-35.310531196035967</v>
      </c>
      <c r="AA382" s="41">
        <f t="shared" si="1348"/>
        <v>-13.03518884654237</v>
      </c>
      <c r="AB382" s="53"/>
      <c r="AC382" s="126">
        <f t="shared" si="1124"/>
        <v>-574.45316414122897</v>
      </c>
      <c r="AD382" s="41" t="str">
        <f t="shared" si="1124"/>
        <v/>
      </c>
      <c r="AE382" s="41">
        <f t="shared" si="1124"/>
        <v>657.5097918315148</v>
      </c>
      <c r="AF382" s="41" t="str">
        <f t="shared" si="1124"/>
        <v/>
      </c>
      <c r="AG382" s="41" t="str">
        <f t="shared" si="1349"/>
        <v/>
      </c>
      <c r="AH382" s="41" t="str">
        <f t="shared" si="1349"/>
        <v/>
      </c>
      <c r="AI382" s="41" t="str">
        <f t="shared" si="1349"/>
        <v/>
      </c>
      <c r="AJ382" s="112" t="str">
        <f t="shared" si="1349"/>
        <v/>
      </c>
      <c r="AK382" s="126" t="str">
        <f t="shared" si="1125"/>
        <v/>
      </c>
      <c r="AL382" s="41" t="str">
        <f t="shared" si="1125"/>
        <v/>
      </c>
      <c r="AM382" s="41" t="str">
        <f t="shared" si="1125"/>
        <v/>
      </c>
      <c r="AN382" s="41" t="str">
        <f t="shared" si="1125"/>
        <v/>
      </c>
      <c r="AO382" s="41" t="str">
        <f t="shared" si="1350"/>
        <v/>
      </c>
      <c r="AP382" s="41" t="str">
        <f t="shared" si="1350"/>
        <v/>
      </c>
      <c r="AQ382" s="41" t="str">
        <f t="shared" si="1350"/>
        <v/>
      </c>
      <c r="AR382" s="112" t="str">
        <f t="shared" si="1350"/>
        <v/>
      </c>
      <c r="AS382" s="123" t="str">
        <f t="shared" si="1126"/>
        <v/>
      </c>
      <c r="AT382" s="41" t="str">
        <f t="shared" si="1126"/>
        <v/>
      </c>
      <c r="AU382" s="41">
        <f t="shared" si="1126"/>
        <v>426.56968415566467</v>
      </c>
      <c r="AV382" s="41" t="str">
        <f t="shared" si="1126"/>
        <v/>
      </c>
      <c r="AW382" s="41" t="str">
        <f t="shared" si="1126"/>
        <v/>
      </c>
      <c r="AX382" s="41" t="str">
        <f t="shared" si="1126"/>
        <v/>
      </c>
      <c r="AY382" s="41" t="str">
        <f t="shared" si="1351"/>
        <v/>
      </c>
      <c r="AZ382" s="41">
        <f t="shared" si="1351"/>
        <v>-13.03518884654237</v>
      </c>
      <c r="BA382" s="53"/>
      <c r="BB382" s="147" cm="1">
        <f t="array" ref="BB382:BE382">IFERROR(_xlfn._xlws.SORT(_xlfn.UNIQUE(_xlfn._xlws.FILTER($AC382:$AZ382,ISNUMBER($AC382:$AZ382)),TRUE),,,TRUE),"")</f>
        <v>-574.45316414122897</v>
      </c>
      <c r="BC382" s="51">
        <v>-13.03518884654237</v>
      </c>
      <c r="BD382" s="51">
        <v>426.56968415566467</v>
      </c>
      <c r="BE382" s="51">
        <v>657.5097918315148</v>
      </c>
      <c r="BF382" s="51"/>
      <c r="BG382" s="51"/>
      <c r="BH382" s="51"/>
      <c r="BI382" s="51"/>
      <c r="BJ382" s="51">
        <f t="shared" si="1127"/>
        <v>361.15963407378018</v>
      </c>
      <c r="BK382" s="51">
        <f t="shared" si="1127"/>
        <v>361.15963407378018</v>
      </c>
      <c r="BL382" s="51">
        <f t="shared" si="1127"/>
        <v>361.15963407378018</v>
      </c>
      <c r="BM382" s="51">
        <f t="shared" si="1127"/>
        <v>361.15963407378018</v>
      </c>
      <c r="BN382" s="51" t="str">
        <f t="shared" si="1352"/>
        <v/>
      </c>
      <c r="BO382" s="51" t="str">
        <f t="shared" si="1352"/>
        <v/>
      </c>
      <c r="BP382" s="51" t="str">
        <f t="shared" si="1352"/>
        <v/>
      </c>
      <c r="BQ382" s="148" t="str">
        <f t="shared" si="1352"/>
        <v/>
      </c>
      <c r="BR382" s="170">
        <f t="shared" si="1100"/>
        <v>4</v>
      </c>
      <c r="BS382" s="172">
        <f t="shared" si="1101"/>
        <v>561.41797529468658</v>
      </c>
      <c r="BT382" s="172" t="str">
        <f t="shared" si="1087"/>
        <v>hole</v>
      </c>
      <c r="BU382" s="172">
        <f t="shared" si="1087"/>
        <v>230.94010767585013</v>
      </c>
      <c r="BV382" s="172">
        <f t="shared" si="1087"/>
        <v>0</v>
      </c>
      <c r="BW382" s="172">
        <f t="shared" si="1087"/>
        <v>0</v>
      </c>
      <c r="BX382" s="172">
        <f t="shared" si="1087"/>
        <v>0</v>
      </c>
      <c r="BY382" s="173">
        <f t="shared" si="1087"/>
        <v>0</v>
      </c>
      <c r="BZ382" s="123" cm="1">
        <f t="array" ref="BZ382">IF(ISEVEN(BR382),SUM(BS382:BY382),SUM(ABS(BS382:BY382)))</f>
        <v>792.35808297053677</v>
      </c>
      <c r="CA382" s="112">
        <f t="shared" si="1102"/>
        <v>9158.7214603656084</v>
      </c>
      <c r="CB382" s="126">
        <f t="shared" si="1103"/>
        <v>-293.74417649388567</v>
      </c>
      <c r="CC382" s="41">
        <f t="shared" si="1088"/>
        <v>0</v>
      </c>
      <c r="CD382" s="41">
        <f t="shared" si="1088"/>
        <v>542.03973799358971</v>
      </c>
      <c r="CE382" s="41">
        <f t="shared" si="1088"/>
        <v>0</v>
      </c>
      <c r="CF382" s="41">
        <f t="shared" si="1088"/>
        <v>0</v>
      </c>
      <c r="CG382" s="41">
        <f t="shared" si="1088"/>
        <v>0</v>
      </c>
      <c r="CH382" s="112">
        <f t="shared" si="1088"/>
        <v>0</v>
      </c>
      <c r="CI382" s="196">
        <f t="shared" si="1104"/>
        <v>-50.147207706910791</v>
      </c>
      <c r="CJ382" s="2">
        <f t="shared" si="1105"/>
        <v>361.15963407378018</v>
      </c>
      <c r="CK382" s="200">
        <f t="shared" ref="CK382" si="1358">(CI382-xc)*COS(RADIANS(p)) + (CJ382-yc)*SIN(RADIANS(p))</f>
        <v>137.15106123385053</v>
      </c>
      <c r="CL382" s="201">
        <f t="shared" ref="CL382:CL399" si="1359">-(CI382-xc)*SIN(RADIANS(p)) +(CJ382-yc)*COS(RADIANS(p))</f>
        <v>337.84702178284101</v>
      </c>
      <c r="CN382" s="126">
        <f t="shared" ref="CN382:CN399" si="1360">+C382-yc</f>
        <v>361.15963407378018</v>
      </c>
      <c r="CO382" s="50">
        <f t="shared" si="1109"/>
        <v>3.6492170627628632E-3</v>
      </c>
      <c r="CP382" s="40">
        <f t="shared" si="1110"/>
        <v>25.5</v>
      </c>
      <c r="CQ382" s="41">
        <f t="shared" si="1111"/>
        <v>233547.39723932301</v>
      </c>
      <c r="CR382" s="41">
        <f t="shared" ref="CR382:CR430" si="1361">+CQ382*COS(RADIANS(p))</f>
        <v>202257.9789969894</v>
      </c>
      <c r="CS382" s="41">
        <f t="shared" ref="CS382:CS430" si="1362">+CQ382*SIN(RADIANS(p))</f>
        <v>116773.69861966149</v>
      </c>
      <c r="CT382" s="41">
        <f t="shared" si="1114"/>
        <v>68332255.835949272</v>
      </c>
      <c r="CU382" s="112">
        <f t="shared" si="1115"/>
        <v>16015636.689888399</v>
      </c>
    </row>
    <row r="383" spans="2:99" x14ac:dyDescent="0.25">
      <c r="B383" s="129">
        <v>39</v>
      </c>
      <c r="C383" s="114">
        <f>+$D$77-(B383-0.5)*$G$337</f>
        <v>349.60081785519662</v>
      </c>
      <c r="D383" s="41">
        <f t="shared" si="1121"/>
        <v>-594.47362110716688</v>
      </c>
      <c r="E383" s="41">
        <f t="shared" si="1121"/>
        <v>1837.1304141009798</v>
      </c>
      <c r="F383" s="41">
        <f t="shared" si="1121"/>
        <v>664.18327748682748</v>
      </c>
      <c r="G383" s="41">
        <f t="shared" si="1121"/>
        <v>935.53368552176892</v>
      </c>
      <c r="H383" s="41">
        <f t="shared" si="1346"/>
        <v>1805.5263788928337</v>
      </c>
      <c r="I383" s="41">
        <f t="shared" si="1346"/>
        <v>-4446.5864433074294</v>
      </c>
      <c r="J383" s="41">
        <f t="shared" si="1346"/>
        <v>-1067.8675300820496</v>
      </c>
      <c r="K383" s="121">
        <f t="shared" si="1346"/>
        <v>-748.18317188664901</v>
      </c>
      <c r="L383" s="126">
        <f t="shared" si="1122"/>
        <v>-194.47362110716668</v>
      </c>
      <c r="M383" s="41">
        <f t="shared" si="1122"/>
        <v>-894.92039346789397</v>
      </c>
      <c r="N383" s="41">
        <f t="shared" si="1122"/>
        <v>-375.04720705449881</v>
      </c>
      <c r="O383" s="41">
        <f t="shared" si="1122"/>
        <v>203.48287795289156</v>
      </c>
      <c r="P383" s="41">
        <f t="shared" si="1347"/>
        <v>1405.5263788928332</v>
      </c>
      <c r="Q383" s="41">
        <f t="shared" si="1347"/>
        <v>-3626.9712010367689</v>
      </c>
      <c r="R383" s="41">
        <f t="shared" si="1347"/>
        <v>-836.92742240619953</v>
      </c>
      <c r="S383" s="112">
        <f t="shared" si="1347"/>
        <v>-528.56792961598569</v>
      </c>
      <c r="T383" s="123">
        <f t="shared" si="1123"/>
        <v>-194.47362110716676</v>
      </c>
      <c r="U383" s="41">
        <f t="shared" si="1123"/>
        <v>1017.5151718303184</v>
      </c>
      <c r="V383" s="41">
        <f t="shared" si="1123"/>
        <v>433.24316981097735</v>
      </c>
      <c r="W383" s="41">
        <f t="shared" si="1123"/>
        <v>715.91844325110583</v>
      </c>
      <c r="X383" s="41">
        <f t="shared" si="1348"/>
        <v>1405.5263788928337</v>
      </c>
      <c r="Y383" s="41">
        <f t="shared" si="1348"/>
        <v>-1714.5356357385558</v>
      </c>
      <c r="Z383" s="41">
        <f t="shared" si="1348"/>
        <v>-28.637045540723328</v>
      </c>
      <c r="AA383" s="41">
        <f t="shared" si="1348"/>
        <v>-16.132364317771593</v>
      </c>
      <c r="AB383" s="53"/>
      <c r="AC383" s="126">
        <f t="shared" si="1124"/>
        <v>-594.47362110716688</v>
      </c>
      <c r="AD383" s="41" t="str">
        <f t="shared" si="1124"/>
        <v/>
      </c>
      <c r="AE383" s="41">
        <f t="shared" si="1124"/>
        <v>664.18327748682748</v>
      </c>
      <c r="AF383" s="41" t="str">
        <f t="shared" si="1124"/>
        <v/>
      </c>
      <c r="AG383" s="41" t="str">
        <f t="shared" si="1349"/>
        <v/>
      </c>
      <c r="AH383" s="41" t="str">
        <f t="shared" si="1349"/>
        <v/>
      </c>
      <c r="AI383" s="41" t="str">
        <f t="shared" si="1349"/>
        <v/>
      </c>
      <c r="AJ383" s="112" t="str">
        <f t="shared" si="1349"/>
        <v/>
      </c>
      <c r="AK383" s="126" t="str">
        <f t="shared" si="1125"/>
        <v/>
      </c>
      <c r="AL383" s="41" t="str">
        <f t="shared" si="1125"/>
        <v/>
      </c>
      <c r="AM383" s="41" t="str">
        <f t="shared" si="1125"/>
        <v/>
      </c>
      <c r="AN383" s="41" t="str">
        <f t="shared" si="1125"/>
        <v/>
      </c>
      <c r="AO383" s="41" t="str">
        <f t="shared" si="1350"/>
        <v/>
      </c>
      <c r="AP383" s="41" t="str">
        <f t="shared" si="1350"/>
        <v/>
      </c>
      <c r="AQ383" s="41" t="str">
        <f t="shared" si="1350"/>
        <v/>
      </c>
      <c r="AR383" s="112" t="str">
        <f t="shared" si="1350"/>
        <v/>
      </c>
      <c r="AS383" s="123" t="str">
        <f t="shared" si="1126"/>
        <v/>
      </c>
      <c r="AT383" s="41" t="str">
        <f t="shared" si="1126"/>
        <v/>
      </c>
      <c r="AU383" s="41">
        <f t="shared" si="1126"/>
        <v>433.24316981097735</v>
      </c>
      <c r="AV383" s="41" t="str">
        <f t="shared" si="1126"/>
        <v/>
      </c>
      <c r="AW383" s="41" t="str">
        <f t="shared" si="1126"/>
        <v/>
      </c>
      <c r="AX383" s="41" t="str">
        <f t="shared" si="1126"/>
        <v/>
      </c>
      <c r="AY383" s="41" t="str">
        <f t="shared" si="1351"/>
        <v/>
      </c>
      <c r="AZ383" s="41">
        <f t="shared" si="1351"/>
        <v>-16.132364317771593</v>
      </c>
      <c r="BA383" s="53"/>
      <c r="BB383" s="147" cm="1">
        <f t="array" ref="BB383:BE383">IFERROR(_xlfn._xlws.SORT(_xlfn.UNIQUE(_xlfn._xlws.FILTER($AC383:$AZ383,ISNUMBER($AC383:$AZ383)),TRUE),,,TRUE),"")</f>
        <v>-594.47362110716688</v>
      </c>
      <c r="BC383" s="51">
        <v>-16.132364317771593</v>
      </c>
      <c r="BD383" s="51">
        <v>433.24316981097735</v>
      </c>
      <c r="BE383" s="51">
        <v>664.18327748682748</v>
      </c>
      <c r="BF383" s="51"/>
      <c r="BG383" s="51"/>
      <c r="BH383" s="51"/>
      <c r="BI383" s="51"/>
      <c r="BJ383" s="51">
        <f t="shared" si="1127"/>
        <v>349.60081785519662</v>
      </c>
      <c r="BK383" s="51">
        <f t="shared" si="1127"/>
        <v>349.60081785519662</v>
      </c>
      <c r="BL383" s="51">
        <f t="shared" si="1127"/>
        <v>349.60081785519662</v>
      </c>
      <c r="BM383" s="51">
        <f t="shared" si="1127"/>
        <v>349.60081785519662</v>
      </c>
      <c r="BN383" s="51" t="str">
        <f t="shared" si="1352"/>
        <v/>
      </c>
      <c r="BO383" s="51" t="str">
        <f t="shared" si="1352"/>
        <v/>
      </c>
      <c r="BP383" s="51" t="str">
        <f t="shared" si="1352"/>
        <v/>
      </c>
      <c r="BQ383" s="148" t="str">
        <f t="shared" si="1352"/>
        <v/>
      </c>
      <c r="BR383" s="170">
        <f t="shared" si="1100"/>
        <v>4</v>
      </c>
      <c r="BS383" s="172">
        <f t="shared" si="1101"/>
        <v>578.34125678939529</v>
      </c>
      <c r="BT383" s="172" t="str">
        <f t="shared" si="1087"/>
        <v>hole</v>
      </c>
      <c r="BU383" s="172">
        <f t="shared" si="1087"/>
        <v>230.94010767585013</v>
      </c>
      <c r="BV383" s="172">
        <f t="shared" si="1087"/>
        <v>0</v>
      </c>
      <c r="BW383" s="172">
        <f t="shared" si="1087"/>
        <v>0</v>
      </c>
      <c r="BX383" s="172">
        <f t="shared" si="1087"/>
        <v>0</v>
      </c>
      <c r="BY383" s="173">
        <f t="shared" si="1087"/>
        <v>0</v>
      </c>
      <c r="BZ383" s="123" cm="1">
        <f t="array" ref="BZ383">IF(ISEVEN(BR383),SUM(BS383:BY383),SUM(ABS(BS383:BY383)))</f>
        <v>809.28136446524536</v>
      </c>
      <c r="CA383" s="112">
        <f t="shared" si="1102"/>
        <v>9354.3345609783009</v>
      </c>
      <c r="CB383" s="126">
        <f t="shared" si="1103"/>
        <v>-305.30299271246923</v>
      </c>
      <c r="CC383" s="41">
        <f t="shared" si="1088"/>
        <v>0</v>
      </c>
      <c r="CD383" s="41">
        <f t="shared" si="1088"/>
        <v>548.71322364890239</v>
      </c>
      <c r="CE383" s="41">
        <f t="shared" si="1088"/>
        <v>0</v>
      </c>
      <c r="CF383" s="41">
        <f t="shared" si="1088"/>
        <v>0</v>
      </c>
      <c r="CG383" s="41">
        <f t="shared" si="1088"/>
        <v>0</v>
      </c>
      <c r="CH383" s="112">
        <f t="shared" si="1088"/>
        <v>0</v>
      </c>
      <c r="CI383" s="196">
        <f t="shared" si="1104"/>
        <v>-61.597149944496834</v>
      </c>
      <c r="CJ383" s="2">
        <f t="shared" si="1105"/>
        <v>349.60081785519662</v>
      </c>
      <c r="CK383" s="200">
        <f t="shared" ref="CK383" si="1363">(CI383-xc)*COS(RADIANS(p)) + (CJ383-yc)*SIN(RADIANS(p))</f>
        <v>121.4557122749448</v>
      </c>
      <c r="CL383" s="201">
        <f t="shared" ref="CL383:CL400" si="1364">-(CI383-xc)*SIN(RADIANS(p)) +(CJ383-yc)*COS(RADIANS(p))</f>
        <v>333.56176441866506</v>
      </c>
      <c r="CN383" s="126">
        <f t="shared" ref="CN383:CN400" si="1365">+C383-yc</f>
        <v>349.60081785519662</v>
      </c>
      <c r="CO383" s="50">
        <f t="shared" si="1109"/>
        <v>3.5832170627628631E-3</v>
      </c>
      <c r="CP383" s="40">
        <f t="shared" si="1110"/>
        <v>25.5</v>
      </c>
      <c r="CQ383" s="41">
        <f t="shared" si="1111"/>
        <v>238535.53130494666</v>
      </c>
      <c r="CR383" s="41">
        <f t="shared" ref="CR383:CR431" si="1366">+CQ383*COS(RADIANS(p))</f>
        <v>206577.82981530204</v>
      </c>
      <c r="CS383" s="41">
        <f t="shared" ref="CS383:CS431" si="1367">+CQ383*SIN(RADIANS(p))</f>
        <v>119267.76565247332</v>
      </c>
      <c r="CT383" s="41">
        <f t="shared" si="1114"/>
        <v>68906465.402970865</v>
      </c>
      <c r="CU383" s="112">
        <f t="shared" si="1115"/>
        <v>14485751.428762343</v>
      </c>
    </row>
    <row r="384" spans="2:99" x14ac:dyDescent="0.25">
      <c r="B384" s="129">
        <v>40</v>
      </c>
      <c r="C384" s="114">
        <f>+$D$77-(B384-0.5)*$G$337</f>
        <v>338.04200163661307</v>
      </c>
      <c r="D384" s="41">
        <f t="shared" si="1121"/>
        <v>-614.49407807310467</v>
      </c>
      <c r="E384" s="41">
        <f t="shared" si="1121"/>
        <v>1880.2685035040849</v>
      </c>
      <c r="F384" s="41">
        <f t="shared" si="1121"/>
        <v>670.85676314214015</v>
      </c>
      <c r="G384" s="41">
        <f t="shared" si="1121"/>
        <v>932.4365100505396</v>
      </c>
      <c r="H384" s="41">
        <f t="shared" si="1346"/>
        <v>1785.5059219268958</v>
      </c>
      <c r="I384" s="41">
        <f t="shared" si="1346"/>
        <v>-4403.448353904324</v>
      </c>
      <c r="J384" s="41">
        <f t="shared" si="1346"/>
        <v>-1061.1940444267368</v>
      </c>
      <c r="K384" s="121">
        <f t="shared" si="1346"/>
        <v>-751.28034735787833</v>
      </c>
      <c r="L384" s="126">
        <f t="shared" si="1122"/>
        <v>-214.49407807310459</v>
      </c>
      <c r="M384" s="41">
        <f t="shared" si="1122"/>
        <v>-851.78230406478906</v>
      </c>
      <c r="N384" s="41">
        <f t="shared" si="1122"/>
        <v>-368.37372139918619</v>
      </c>
      <c r="O384" s="41">
        <f t="shared" si="1122"/>
        <v>200.38570248166229</v>
      </c>
      <c r="P384" s="41">
        <f t="shared" si="1347"/>
        <v>1385.5059219268953</v>
      </c>
      <c r="Q384" s="41">
        <f t="shared" si="1347"/>
        <v>-3583.8331116336635</v>
      </c>
      <c r="R384" s="41">
        <f t="shared" si="1347"/>
        <v>-830.25393675088685</v>
      </c>
      <c r="S384" s="112">
        <f t="shared" si="1347"/>
        <v>-531.6651050872149</v>
      </c>
      <c r="T384" s="123">
        <f t="shared" si="1123"/>
        <v>-214.49407807310462</v>
      </c>
      <c r="U384" s="41">
        <f t="shared" si="1123"/>
        <v>1060.6532612334233</v>
      </c>
      <c r="V384" s="41">
        <f t="shared" si="1123"/>
        <v>439.91665546628997</v>
      </c>
      <c r="W384" s="41">
        <f t="shared" si="1123"/>
        <v>712.82126777987662</v>
      </c>
      <c r="X384" s="41">
        <f t="shared" si="1348"/>
        <v>1385.5059219268958</v>
      </c>
      <c r="Y384" s="41">
        <f t="shared" si="1348"/>
        <v>-1671.3975463354509</v>
      </c>
      <c r="Z384" s="41">
        <f t="shared" si="1348"/>
        <v>-21.963559885410717</v>
      </c>
      <c r="AA384" s="41">
        <f t="shared" si="1348"/>
        <v>-19.229539789000832</v>
      </c>
      <c r="AB384" s="53"/>
      <c r="AC384" s="126">
        <f t="shared" si="1124"/>
        <v>-614.49407807310467</v>
      </c>
      <c r="AD384" s="41" t="str">
        <f t="shared" si="1124"/>
        <v/>
      </c>
      <c r="AE384" s="41">
        <f t="shared" si="1124"/>
        <v>670.85676314214015</v>
      </c>
      <c r="AF384" s="41" t="str">
        <f t="shared" si="1124"/>
        <v/>
      </c>
      <c r="AG384" s="41" t="str">
        <f t="shared" si="1349"/>
        <v/>
      </c>
      <c r="AH384" s="41" t="str">
        <f t="shared" si="1349"/>
        <v/>
      </c>
      <c r="AI384" s="41" t="str">
        <f t="shared" si="1349"/>
        <v/>
      </c>
      <c r="AJ384" s="112" t="str">
        <f t="shared" si="1349"/>
        <v/>
      </c>
      <c r="AK384" s="126" t="str">
        <f t="shared" si="1125"/>
        <v/>
      </c>
      <c r="AL384" s="41" t="str">
        <f t="shared" si="1125"/>
        <v/>
      </c>
      <c r="AM384" s="41" t="str">
        <f t="shared" si="1125"/>
        <v/>
      </c>
      <c r="AN384" s="41" t="str">
        <f t="shared" si="1125"/>
        <v/>
      </c>
      <c r="AO384" s="41" t="str">
        <f t="shared" si="1350"/>
        <v/>
      </c>
      <c r="AP384" s="41" t="str">
        <f t="shared" si="1350"/>
        <v/>
      </c>
      <c r="AQ384" s="41" t="str">
        <f t="shared" si="1350"/>
        <v/>
      </c>
      <c r="AR384" s="112" t="str">
        <f t="shared" si="1350"/>
        <v/>
      </c>
      <c r="AS384" s="123" t="str">
        <f t="shared" si="1126"/>
        <v/>
      </c>
      <c r="AT384" s="41" t="str">
        <f t="shared" si="1126"/>
        <v/>
      </c>
      <c r="AU384" s="41">
        <f t="shared" si="1126"/>
        <v>439.91665546628997</v>
      </c>
      <c r="AV384" s="41" t="str">
        <f t="shared" si="1126"/>
        <v/>
      </c>
      <c r="AW384" s="41" t="str">
        <f t="shared" si="1126"/>
        <v/>
      </c>
      <c r="AX384" s="41" t="str">
        <f t="shared" si="1126"/>
        <v/>
      </c>
      <c r="AY384" s="41" t="str">
        <f t="shared" si="1351"/>
        <v/>
      </c>
      <c r="AZ384" s="41">
        <f t="shared" si="1351"/>
        <v>-19.229539789000832</v>
      </c>
      <c r="BA384" s="53"/>
      <c r="BB384" s="147" cm="1">
        <f t="array" ref="BB384:BE384">IFERROR(_xlfn._xlws.SORT(_xlfn.UNIQUE(_xlfn._xlws.FILTER($AC384:$AZ384,ISNUMBER($AC384:$AZ384)),TRUE),,,TRUE),"")</f>
        <v>-614.49407807310467</v>
      </c>
      <c r="BC384" s="51">
        <v>-19.229539789000832</v>
      </c>
      <c r="BD384" s="51">
        <v>439.91665546628997</v>
      </c>
      <c r="BE384" s="51">
        <v>670.85676314214015</v>
      </c>
      <c r="BF384" s="51"/>
      <c r="BG384" s="51"/>
      <c r="BH384" s="51"/>
      <c r="BI384" s="51"/>
      <c r="BJ384" s="51">
        <f t="shared" si="1127"/>
        <v>338.04200163661307</v>
      </c>
      <c r="BK384" s="51">
        <f t="shared" si="1127"/>
        <v>338.04200163661307</v>
      </c>
      <c r="BL384" s="51">
        <f t="shared" si="1127"/>
        <v>338.04200163661307</v>
      </c>
      <c r="BM384" s="51">
        <f t="shared" si="1127"/>
        <v>338.04200163661307</v>
      </c>
      <c r="BN384" s="51" t="str">
        <f t="shared" si="1352"/>
        <v/>
      </c>
      <c r="BO384" s="51" t="str">
        <f t="shared" si="1352"/>
        <v/>
      </c>
      <c r="BP384" s="51" t="str">
        <f t="shared" si="1352"/>
        <v/>
      </c>
      <c r="BQ384" s="148" t="str">
        <f t="shared" si="1352"/>
        <v/>
      </c>
      <c r="BR384" s="170">
        <f t="shared" si="1100"/>
        <v>4</v>
      </c>
      <c r="BS384" s="172">
        <f t="shared" si="1101"/>
        <v>595.26453828410388</v>
      </c>
      <c r="BT384" s="172" t="str">
        <f t="shared" si="1087"/>
        <v>hole</v>
      </c>
      <c r="BU384" s="172">
        <f t="shared" si="1087"/>
        <v>230.94010767585019</v>
      </c>
      <c r="BV384" s="172">
        <f t="shared" si="1087"/>
        <v>0</v>
      </c>
      <c r="BW384" s="172">
        <f t="shared" si="1087"/>
        <v>0</v>
      </c>
      <c r="BX384" s="172">
        <f t="shared" si="1087"/>
        <v>0</v>
      </c>
      <c r="BY384" s="173">
        <f t="shared" si="1087"/>
        <v>0</v>
      </c>
      <c r="BZ384" s="123" cm="1">
        <f t="array" ref="BZ384">IF(ISEVEN(BR384),SUM(BS384:BY384),SUM(ABS(BS384:BY384)))</f>
        <v>826.20464595995406</v>
      </c>
      <c r="CA384" s="112">
        <f t="shared" si="1102"/>
        <v>9549.9476615909953</v>
      </c>
      <c r="CB384" s="126">
        <f t="shared" si="1103"/>
        <v>-316.86180893105274</v>
      </c>
      <c r="CC384" s="41">
        <f t="shared" si="1088"/>
        <v>0</v>
      </c>
      <c r="CD384" s="41">
        <f t="shared" si="1088"/>
        <v>555.38670930421506</v>
      </c>
      <c r="CE384" s="41">
        <f t="shared" si="1088"/>
        <v>0</v>
      </c>
      <c r="CF384" s="41">
        <f t="shared" si="1088"/>
        <v>0</v>
      </c>
      <c r="CG384" s="41">
        <f t="shared" si="1088"/>
        <v>0</v>
      </c>
      <c r="CH384" s="112">
        <f t="shared" si="1088"/>
        <v>0</v>
      </c>
      <c r="CI384" s="196">
        <f t="shared" si="1104"/>
        <v>-73.051552348306373</v>
      </c>
      <c r="CJ384" s="2">
        <f t="shared" si="1105"/>
        <v>338.04200163661307</v>
      </c>
      <c r="CK384" s="200">
        <f t="shared" ref="CK384" si="1368">(CI384-xc)*COS(RADIANS(p)) + (CJ384-yc)*SIN(RADIANS(p))</f>
        <v>105.75650069878441</v>
      </c>
      <c r="CL384" s="201">
        <f t="shared" ref="CL384:CL401" si="1369">-(CI384-xc)*SIN(RADIANS(p)) +(CJ384-yc)*COS(RADIANS(p))</f>
        <v>329.2787371376009</v>
      </c>
      <c r="CN384" s="126">
        <f t="shared" ref="CN384:CN401" si="1370">+C384-yc</f>
        <v>338.04200163661307</v>
      </c>
      <c r="CO384" s="50">
        <f t="shared" si="1109"/>
        <v>3.517217062762863E-3</v>
      </c>
      <c r="CP384" s="40">
        <f t="shared" si="1110"/>
        <v>25.5</v>
      </c>
      <c r="CQ384" s="41">
        <f t="shared" si="1111"/>
        <v>243523.66537057038</v>
      </c>
      <c r="CR384" s="41">
        <f t="shared" ref="CR384:CR432" si="1371">+CQ384*COS(RADIANS(p))</f>
        <v>210897.68063361474</v>
      </c>
      <c r="CS384" s="41">
        <f t="shared" ref="CS384:CS432" si="1372">+CQ384*SIN(RADIANS(p))</f>
        <v>121761.83268528518</v>
      </c>
      <c r="CT384" s="41">
        <f t="shared" si="1114"/>
        <v>69444121.944285735</v>
      </c>
      <c r="CU384" s="112">
        <f t="shared" si="1115"/>
        <v>12877105.343466632</v>
      </c>
    </row>
    <row r="385" spans="2:99" x14ac:dyDescent="0.25">
      <c r="B385" s="129">
        <v>41</v>
      </c>
      <c r="C385" s="114">
        <f>+$D$77-(B385-0.5)*$G$337</f>
        <v>326.48318541802951</v>
      </c>
      <c r="D385" s="41">
        <f t="shared" si="1121"/>
        <v>-634.51453503904258</v>
      </c>
      <c r="E385" s="41">
        <f t="shared" si="1121"/>
        <v>1923.4065929071899</v>
      </c>
      <c r="F385" s="41">
        <f t="shared" si="1121"/>
        <v>677.53024879745271</v>
      </c>
      <c r="G385" s="41">
        <f t="shared" si="1121"/>
        <v>929.3393345793105</v>
      </c>
      <c r="H385" s="41">
        <f t="shared" si="1346"/>
        <v>1765.4854649609576</v>
      </c>
      <c r="I385" s="41">
        <f t="shared" si="1346"/>
        <v>-4360.3102645012195</v>
      </c>
      <c r="J385" s="41">
        <f t="shared" si="1346"/>
        <v>-1054.5205587714245</v>
      </c>
      <c r="K385" s="121">
        <f t="shared" si="1346"/>
        <v>-754.37752282910753</v>
      </c>
      <c r="L385" s="126">
        <f t="shared" si="1122"/>
        <v>-234.51453503904244</v>
      </c>
      <c r="M385" s="41">
        <f t="shared" si="1122"/>
        <v>-808.64421466168415</v>
      </c>
      <c r="N385" s="41">
        <f t="shared" si="1122"/>
        <v>-361.70023574387358</v>
      </c>
      <c r="O385" s="41">
        <f t="shared" si="1122"/>
        <v>197.28852701043306</v>
      </c>
      <c r="P385" s="41">
        <f t="shared" si="1347"/>
        <v>1365.4854649609574</v>
      </c>
      <c r="Q385" s="41">
        <f t="shared" si="1347"/>
        <v>-3540.6950222305586</v>
      </c>
      <c r="R385" s="41">
        <f t="shared" si="1347"/>
        <v>-823.58045109557429</v>
      </c>
      <c r="S385" s="112">
        <f t="shared" si="1347"/>
        <v>-534.76228055844422</v>
      </c>
      <c r="T385" s="123">
        <f t="shared" si="1123"/>
        <v>-234.51453503904253</v>
      </c>
      <c r="U385" s="41">
        <f t="shared" si="1123"/>
        <v>1103.7913506365283</v>
      </c>
      <c r="V385" s="41">
        <f t="shared" si="1123"/>
        <v>446.59014112160258</v>
      </c>
      <c r="W385" s="41">
        <f t="shared" si="1123"/>
        <v>709.7240923086473</v>
      </c>
      <c r="X385" s="41">
        <f t="shared" si="1348"/>
        <v>1365.4854649609581</v>
      </c>
      <c r="Y385" s="41">
        <f t="shared" si="1348"/>
        <v>-1628.259456932346</v>
      </c>
      <c r="Z385" s="41">
        <f t="shared" si="1348"/>
        <v>-15.290074230098082</v>
      </c>
      <c r="AA385" s="41">
        <f t="shared" si="1348"/>
        <v>-22.326715260230056</v>
      </c>
      <c r="AB385" s="53"/>
      <c r="AC385" s="126">
        <f t="shared" si="1124"/>
        <v>-634.51453503904258</v>
      </c>
      <c r="AD385" s="41" t="str">
        <f t="shared" si="1124"/>
        <v/>
      </c>
      <c r="AE385" s="41">
        <f t="shared" si="1124"/>
        <v>677.53024879745271</v>
      </c>
      <c r="AF385" s="41" t="str">
        <f t="shared" si="1124"/>
        <v/>
      </c>
      <c r="AG385" s="41" t="str">
        <f t="shared" si="1349"/>
        <v/>
      </c>
      <c r="AH385" s="41" t="str">
        <f t="shared" si="1349"/>
        <v/>
      </c>
      <c r="AI385" s="41" t="str">
        <f t="shared" si="1349"/>
        <v/>
      </c>
      <c r="AJ385" s="112" t="str">
        <f t="shared" si="1349"/>
        <v/>
      </c>
      <c r="AK385" s="126" t="str">
        <f t="shared" si="1125"/>
        <v/>
      </c>
      <c r="AL385" s="41" t="str">
        <f t="shared" si="1125"/>
        <v/>
      </c>
      <c r="AM385" s="41" t="str">
        <f t="shared" si="1125"/>
        <v/>
      </c>
      <c r="AN385" s="41" t="str">
        <f t="shared" si="1125"/>
        <v/>
      </c>
      <c r="AO385" s="41" t="str">
        <f t="shared" si="1350"/>
        <v/>
      </c>
      <c r="AP385" s="41" t="str">
        <f t="shared" si="1350"/>
        <v/>
      </c>
      <c r="AQ385" s="41" t="str">
        <f t="shared" si="1350"/>
        <v/>
      </c>
      <c r="AR385" s="112" t="str">
        <f t="shared" si="1350"/>
        <v/>
      </c>
      <c r="AS385" s="123" t="str">
        <f t="shared" si="1126"/>
        <v/>
      </c>
      <c r="AT385" s="41" t="str">
        <f t="shared" si="1126"/>
        <v/>
      </c>
      <c r="AU385" s="41">
        <f t="shared" si="1126"/>
        <v>446.59014112160258</v>
      </c>
      <c r="AV385" s="41" t="str">
        <f t="shared" si="1126"/>
        <v/>
      </c>
      <c r="AW385" s="41" t="str">
        <f t="shared" si="1126"/>
        <v/>
      </c>
      <c r="AX385" s="41" t="str">
        <f t="shared" si="1126"/>
        <v/>
      </c>
      <c r="AY385" s="41">
        <f t="shared" si="1351"/>
        <v>-15.290074230098082</v>
      </c>
      <c r="AZ385" s="41" t="str">
        <f t="shared" si="1351"/>
        <v/>
      </c>
      <c r="BA385" s="53"/>
      <c r="BB385" s="147" cm="1">
        <f t="array" ref="BB385:BE385">IFERROR(_xlfn._xlws.SORT(_xlfn.UNIQUE(_xlfn._xlws.FILTER($AC385:$AZ385,ISNUMBER($AC385:$AZ385)),TRUE),,,TRUE),"")</f>
        <v>-634.51453503904258</v>
      </c>
      <c r="BC385" s="51">
        <v>-15.290074230098082</v>
      </c>
      <c r="BD385" s="51">
        <v>446.59014112160258</v>
      </c>
      <c r="BE385" s="51">
        <v>677.53024879745271</v>
      </c>
      <c r="BF385" s="51"/>
      <c r="BG385" s="51"/>
      <c r="BH385" s="51"/>
      <c r="BI385" s="51"/>
      <c r="BJ385" s="51">
        <f t="shared" si="1127"/>
        <v>326.48318541802951</v>
      </c>
      <c r="BK385" s="51">
        <f t="shared" si="1127"/>
        <v>326.48318541802951</v>
      </c>
      <c r="BL385" s="51">
        <f t="shared" si="1127"/>
        <v>326.48318541802951</v>
      </c>
      <c r="BM385" s="51">
        <f t="shared" si="1127"/>
        <v>326.48318541802951</v>
      </c>
      <c r="BN385" s="51" t="str">
        <f t="shared" si="1352"/>
        <v/>
      </c>
      <c r="BO385" s="51" t="str">
        <f t="shared" si="1352"/>
        <v/>
      </c>
      <c r="BP385" s="51" t="str">
        <f t="shared" si="1352"/>
        <v/>
      </c>
      <c r="BQ385" s="148" t="str">
        <f t="shared" si="1352"/>
        <v/>
      </c>
      <c r="BR385" s="170">
        <f t="shared" si="1100"/>
        <v>4</v>
      </c>
      <c r="BS385" s="172">
        <f t="shared" si="1101"/>
        <v>619.22446080894451</v>
      </c>
      <c r="BT385" s="172" t="str">
        <f t="shared" si="1087"/>
        <v>hole</v>
      </c>
      <c r="BU385" s="172">
        <f t="shared" si="1087"/>
        <v>230.94010767585013</v>
      </c>
      <c r="BV385" s="172">
        <f t="shared" si="1087"/>
        <v>0</v>
      </c>
      <c r="BW385" s="172">
        <f t="shared" si="1087"/>
        <v>0</v>
      </c>
      <c r="BX385" s="172">
        <f t="shared" si="1087"/>
        <v>0</v>
      </c>
      <c r="BY385" s="173">
        <f t="shared" si="1087"/>
        <v>0</v>
      </c>
      <c r="BZ385" s="123" cm="1">
        <f t="array" ref="BZ385">IF(ISEVEN(BR385),SUM(BS385:BY385),SUM(ABS(BS385:BY385)))</f>
        <v>850.1645684847947</v>
      </c>
      <c r="CA385" s="112">
        <f t="shared" si="1102"/>
        <v>9826.8960026671284</v>
      </c>
      <c r="CB385" s="126">
        <f t="shared" si="1103"/>
        <v>-324.90230463457033</v>
      </c>
      <c r="CC385" s="41">
        <f t="shared" si="1088"/>
        <v>0</v>
      </c>
      <c r="CD385" s="41">
        <f t="shared" si="1088"/>
        <v>562.06019495952762</v>
      </c>
      <c r="CE385" s="41">
        <f t="shared" si="1088"/>
        <v>0</v>
      </c>
      <c r="CF385" s="41">
        <f t="shared" si="1088"/>
        <v>0</v>
      </c>
      <c r="CG385" s="41">
        <f t="shared" si="1088"/>
        <v>0</v>
      </c>
      <c r="CH385" s="112">
        <f t="shared" si="1088"/>
        <v>0</v>
      </c>
      <c r="CI385" s="196">
        <f t="shared" si="1104"/>
        <v>-83.966346169764364</v>
      </c>
      <c r="CJ385" s="2">
        <f t="shared" si="1105"/>
        <v>326.48318541802951</v>
      </c>
      <c r="CK385" s="200">
        <f t="shared" ref="CK385" si="1373">(CI385-xc)*COS(RADIANS(p)) + (CJ385-yc)*SIN(RADIANS(p))</f>
        <v>90.524603863040582</v>
      </c>
      <c r="CL385" s="201">
        <f t="shared" ref="CL385:CL402" si="1374">-(CI385-xc)*SIN(RADIANS(p)) +(CJ385-yc)*COS(RADIANS(p))</f>
        <v>324.72590556536096</v>
      </c>
      <c r="CN385" s="126">
        <f t="shared" ref="CN385:CN402" si="1375">+C385-yc</f>
        <v>326.48318541802951</v>
      </c>
      <c r="CO385" s="50">
        <f t="shared" si="1109"/>
        <v>3.451217062762863E-3</v>
      </c>
      <c r="CP385" s="40">
        <f t="shared" si="1110"/>
        <v>25.5</v>
      </c>
      <c r="CQ385" s="41">
        <f t="shared" si="1111"/>
        <v>250585.84806801178</v>
      </c>
      <c r="CR385" s="41">
        <f t="shared" ref="CR385:CR433" si="1376">+CQ385*COS(RADIANS(p))</f>
        <v>217013.71025576591</v>
      </c>
      <c r="CS385" s="41">
        <f t="shared" ref="CS385:CS433" si="1377">+CQ385*SIN(RADIANS(p))</f>
        <v>125292.92403400588</v>
      </c>
      <c r="CT385" s="41">
        <f t="shared" si="1114"/>
        <v>70469973.582902446</v>
      </c>
      <c r="CU385" s="112">
        <f t="shared" si="1115"/>
        <v>11342092.315020418</v>
      </c>
    </row>
    <row r="386" spans="2:99" x14ac:dyDescent="0.25">
      <c r="B386" s="129">
        <v>42</v>
      </c>
      <c r="C386" s="114">
        <f>+$D$77-(B386-0.5)*$G$337</f>
        <v>314.92436919944595</v>
      </c>
      <c r="D386" s="41">
        <f t="shared" si="1121"/>
        <v>-654.5349920049805</v>
      </c>
      <c r="E386" s="41">
        <f t="shared" si="1121"/>
        <v>1966.5446823102945</v>
      </c>
      <c r="F386" s="41">
        <f t="shared" si="1121"/>
        <v>684.20373445276539</v>
      </c>
      <c r="G386" s="41">
        <f t="shared" si="1121"/>
        <v>926.2421591080813</v>
      </c>
      <c r="H386" s="41">
        <f t="shared" si="1346"/>
        <v>1745.46500799502</v>
      </c>
      <c r="I386" s="41">
        <f t="shared" si="1346"/>
        <v>-4317.1721750981151</v>
      </c>
      <c r="J386" s="41">
        <f t="shared" si="1346"/>
        <v>-1047.8470731161117</v>
      </c>
      <c r="K386" s="121">
        <f t="shared" si="1346"/>
        <v>-757.47469830033674</v>
      </c>
      <c r="L386" s="126">
        <f t="shared" si="1122"/>
        <v>-254.53499200498038</v>
      </c>
      <c r="M386" s="41">
        <f t="shared" si="1122"/>
        <v>-765.50612525857912</v>
      </c>
      <c r="N386" s="41">
        <f t="shared" si="1122"/>
        <v>-355.0267500885609</v>
      </c>
      <c r="O386" s="41">
        <f t="shared" si="1122"/>
        <v>194.19135153920385</v>
      </c>
      <c r="P386" s="41">
        <f t="shared" si="1347"/>
        <v>1345.4650079950195</v>
      </c>
      <c r="Q386" s="41">
        <f t="shared" si="1347"/>
        <v>-3497.5569328274541</v>
      </c>
      <c r="R386" s="41">
        <f t="shared" si="1347"/>
        <v>-816.90696544026162</v>
      </c>
      <c r="S386" s="112">
        <f t="shared" si="1347"/>
        <v>-537.85945602967342</v>
      </c>
      <c r="T386" s="123">
        <f t="shared" si="1123"/>
        <v>-254.53499200498038</v>
      </c>
      <c r="U386" s="41">
        <f t="shared" si="1123"/>
        <v>1146.9294400396332</v>
      </c>
      <c r="V386" s="41">
        <f t="shared" si="1123"/>
        <v>453.26362677691526</v>
      </c>
      <c r="W386" s="41">
        <f t="shared" si="1123"/>
        <v>706.62691683741809</v>
      </c>
      <c r="X386" s="41">
        <f t="shared" si="1348"/>
        <v>1345.46500799502</v>
      </c>
      <c r="Y386" s="41">
        <f t="shared" si="1348"/>
        <v>-1585.1213675292411</v>
      </c>
      <c r="Z386" s="41">
        <f t="shared" si="1348"/>
        <v>-8.6165885747854425</v>
      </c>
      <c r="AA386" s="41">
        <f t="shared" si="1348"/>
        <v>-25.423890731459281</v>
      </c>
      <c r="AB386" s="53"/>
      <c r="AC386" s="126">
        <f t="shared" si="1124"/>
        <v>-654.5349920049805</v>
      </c>
      <c r="AD386" s="41" t="str">
        <f t="shared" si="1124"/>
        <v/>
      </c>
      <c r="AE386" s="41">
        <f t="shared" si="1124"/>
        <v>684.20373445276539</v>
      </c>
      <c r="AF386" s="41" t="str">
        <f t="shared" si="1124"/>
        <v/>
      </c>
      <c r="AG386" s="41" t="str">
        <f t="shared" si="1349"/>
        <v/>
      </c>
      <c r="AH386" s="41" t="str">
        <f t="shared" si="1349"/>
        <v/>
      </c>
      <c r="AI386" s="41" t="str">
        <f t="shared" si="1349"/>
        <v/>
      </c>
      <c r="AJ386" s="112" t="str">
        <f t="shared" si="1349"/>
        <v/>
      </c>
      <c r="AK386" s="126" t="str">
        <f t="shared" si="1125"/>
        <v/>
      </c>
      <c r="AL386" s="41" t="str">
        <f t="shared" si="1125"/>
        <v/>
      </c>
      <c r="AM386" s="41" t="str">
        <f t="shared" si="1125"/>
        <v/>
      </c>
      <c r="AN386" s="41" t="str">
        <f t="shared" si="1125"/>
        <v/>
      </c>
      <c r="AO386" s="41" t="str">
        <f t="shared" si="1350"/>
        <v/>
      </c>
      <c r="AP386" s="41" t="str">
        <f t="shared" si="1350"/>
        <v/>
      </c>
      <c r="AQ386" s="41" t="str">
        <f t="shared" si="1350"/>
        <v/>
      </c>
      <c r="AR386" s="112" t="str">
        <f t="shared" si="1350"/>
        <v/>
      </c>
      <c r="AS386" s="123" t="str">
        <f t="shared" si="1126"/>
        <v/>
      </c>
      <c r="AT386" s="41" t="str">
        <f t="shared" si="1126"/>
        <v/>
      </c>
      <c r="AU386" s="41">
        <f t="shared" si="1126"/>
        <v>453.26362677691526</v>
      </c>
      <c r="AV386" s="41" t="str">
        <f t="shared" si="1126"/>
        <v/>
      </c>
      <c r="AW386" s="41" t="str">
        <f t="shared" si="1126"/>
        <v/>
      </c>
      <c r="AX386" s="41" t="str">
        <f t="shared" si="1126"/>
        <v/>
      </c>
      <c r="AY386" s="41">
        <f t="shared" si="1351"/>
        <v>-8.6165885747854425</v>
      </c>
      <c r="AZ386" s="41" t="str">
        <f t="shared" si="1351"/>
        <v/>
      </c>
      <c r="BA386" s="53"/>
      <c r="BB386" s="147" cm="1">
        <f t="array" ref="BB386:BE386">IFERROR(_xlfn._xlws.SORT(_xlfn.UNIQUE(_xlfn._xlws.FILTER($AC386:$AZ386,ISNUMBER($AC386:$AZ386)),TRUE),,,TRUE),"")</f>
        <v>-654.5349920049805</v>
      </c>
      <c r="BC386" s="51">
        <v>-8.6165885747854425</v>
      </c>
      <c r="BD386" s="51">
        <v>453.26362677691526</v>
      </c>
      <c r="BE386" s="51">
        <v>684.20373445276539</v>
      </c>
      <c r="BF386" s="51"/>
      <c r="BG386" s="51"/>
      <c r="BH386" s="51"/>
      <c r="BI386" s="51"/>
      <c r="BJ386" s="51">
        <f t="shared" si="1127"/>
        <v>314.92436919944595</v>
      </c>
      <c r="BK386" s="51">
        <f t="shared" si="1127"/>
        <v>314.92436919944595</v>
      </c>
      <c r="BL386" s="51">
        <f t="shared" si="1127"/>
        <v>314.92436919944595</v>
      </c>
      <c r="BM386" s="51">
        <f t="shared" si="1127"/>
        <v>314.92436919944595</v>
      </c>
      <c r="BN386" s="51" t="str">
        <f t="shared" si="1352"/>
        <v/>
      </c>
      <c r="BO386" s="51" t="str">
        <f t="shared" si="1352"/>
        <v/>
      </c>
      <c r="BP386" s="51" t="str">
        <f t="shared" si="1352"/>
        <v/>
      </c>
      <c r="BQ386" s="148" t="str">
        <f t="shared" si="1352"/>
        <v/>
      </c>
      <c r="BR386" s="170">
        <f t="shared" si="1100"/>
        <v>4</v>
      </c>
      <c r="BS386" s="172">
        <f t="shared" si="1101"/>
        <v>645.9184034301951</v>
      </c>
      <c r="BT386" s="172" t="str">
        <f t="shared" si="1087"/>
        <v>hole</v>
      </c>
      <c r="BU386" s="172">
        <f t="shared" si="1087"/>
        <v>230.94010767585013</v>
      </c>
      <c r="BV386" s="172">
        <f t="shared" si="1087"/>
        <v>0</v>
      </c>
      <c r="BW386" s="172">
        <f t="shared" si="1087"/>
        <v>0</v>
      </c>
      <c r="BX386" s="172">
        <f t="shared" si="1087"/>
        <v>0</v>
      </c>
      <c r="BY386" s="173">
        <f t="shared" si="1087"/>
        <v>0</v>
      </c>
      <c r="BZ386" s="123" cm="1">
        <f t="array" ref="BZ386">IF(ISEVEN(BR386),SUM(BS386:BY386),SUM(ABS(BS386:BY386)))</f>
        <v>876.85851110604517</v>
      </c>
      <c r="CA386" s="112">
        <f t="shared" si="1102"/>
        <v>10135.446379575576</v>
      </c>
      <c r="CB386" s="126">
        <f t="shared" si="1103"/>
        <v>-331.57579028988295</v>
      </c>
      <c r="CC386" s="41">
        <f t="shared" si="1088"/>
        <v>0</v>
      </c>
      <c r="CD386" s="41">
        <f t="shared" si="1088"/>
        <v>568.7336806148403</v>
      </c>
      <c r="CE386" s="41">
        <f t="shared" si="1088"/>
        <v>0</v>
      </c>
      <c r="CF386" s="41">
        <f t="shared" si="1088"/>
        <v>0</v>
      </c>
      <c r="CG386" s="41">
        <f t="shared" si="1088"/>
        <v>0</v>
      </c>
      <c r="CH386" s="112">
        <f t="shared" si="1088"/>
        <v>0</v>
      </c>
      <c r="CI386" s="196">
        <f t="shared" si="1104"/>
        <v>-94.459353009639273</v>
      </c>
      <c r="CJ386" s="2">
        <f t="shared" si="1105"/>
        <v>314.92436919944595</v>
      </c>
      <c r="CK386" s="200">
        <f t="shared" ref="CK386" si="1378">(CI386-xc)*COS(RADIANS(p)) + (CJ386-yc)*SIN(RADIANS(p))</f>
        <v>75.657985268333263</v>
      </c>
      <c r="CL386" s="201">
        <f t="shared" ref="CL386:CL403" si="1379">-(CI386-xc)*SIN(RADIANS(p)) +(CJ386-yc)*COS(RADIANS(p))</f>
        <v>319.96218050232943</v>
      </c>
      <c r="CN386" s="126">
        <f t="shared" ref="CN386:CN403" si="1380">+C386-yc</f>
        <v>314.92436919944595</v>
      </c>
      <c r="CO386" s="50">
        <f t="shared" si="1109"/>
        <v>3.3852170627628629E-3</v>
      </c>
      <c r="CP386" s="40">
        <f t="shared" si="1110"/>
        <v>25.5</v>
      </c>
      <c r="CQ386" s="41">
        <f t="shared" si="1111"/>
        <v>258453.88267917719</v>
      </c>
      <c r="CR386" s="41">
        <f t="shared" ref="CR386:CR434" si="1381">+CQ386*COS(RADIANS(p))</f>
        <v>223827.62810689036</v>
      </c>
      <c r="CS386" s="41">
        <f t="shared" ref="CS386:CS434" si="1382">+CQ386*SIN(RADIANS(p))</f>
        <v>129226.94133958858</v>
      </c>
      <c r="CT386" s="41">
        <f t="shared" si="1114"/>
        <v>71616375.945745125</v>
      </c>
      <c r="CU386" s="112">
        <f t="shared" si="1115"/>
        <v>9777050.0241423603</v>
      </c>
    </row>
    <row r="387" spans="2:99" x14ac:dyDescent="0.25">
      <c r="B387" s="129">
        <v>43</v>
      </c>
      <c r="C387" s="114">
        <f>+$D$77-(B387-0.5)*$G$337</f>
        <v>303.36555298086239</v>
      </c>
      <c r="D387" s="41">
        <f t="shared" si="1121"/>
        <v>-674.55544897091841</v>
      </c>
      <c r="E387" s="41">
        <f t="shared" si="1121"/>
        <v>2009.6827717133997</v>
      </c>
      <c r="F387" s="41">
        <f t="shared" si="1121"/>
        <v>690.87722010807795</v>
      </c>
      <c r="G387" s="41">
        <f t="shared" si="1121"/>
        <v>923.14498363685209</v>
      </c>
      <c r="H387" s="41">
        <f t="shared" si="1346"/>
        <v>1725.444551029082</v>
      </c>
      <c r="I387" s="41">
        <f t="shared" si="1346"/>
        <v>-4274.0340856950097</v>
      </c>
      <c r="J387" s="41">
        <f t="shared" si="1346"/>
        <v>-1041.1735874607989</v>
      </c>
      <c r="K387" s="121">
        <f t="shared" si="1346"/>
        <v>-760.57187377156595</v>
      </c>
      <c r="L387" s="126">
        <f t="shared" si="1122"/>
        <v>-274.55544897091829</v>
      </c>
      <c r="M387" s="41">
        <f t="shared" si="1122"/>
        <v>-722.3680358554742</v>
      </c>
      <c r="N387" s="41">
        <f t="shared" si="1122"/>
        <v>-348.35326443324834</v>
      </c>
      <c r="O387" s="41">
        <f t="shared" si="1122"/>
        <v>191.09417606797459</v>
      </c>
      <c r="P387" s="41">
        <f t="shared" si="1347"/>
        <v>1325.4445510290816</v>
      </c>
      <c r="Q387" s="41">
        <f t="shared" si="1347"/>
        <v>-3454.4188434243488</v>
      </c>
      <c r="R387" s="41">
        <f t="shared" si="1347"/>
        <v>-810.23347978494894</v>
      </c>
      <c r="S387" s="112">
        <f t="shared" si="1347"/>
        <v>-540.95663150090263</v>
      </c>
      <c r="T387" s="123">
        <f t="shared" si="1123"/>
        <v>-274.55544897091829</v>
      </c>
      <c r="U387" s="41">
        <f t="shared" si="1123"/>
        <v>1190.0675294427381</v>
      </c>
      <c r="V387" s="41">
        <f t="shared" si="1123"/>
        <v>459.93711243222788</v>
      </c>
      <c r="W387" s="41">
        <f t="shared" si="1123"/>
        <v>703.52974136618889</v>
      </c>
      <c r="X387" s="41">
        <f t="shared" si="1348"/>
        <v>1325.4445510290823</v>
      </c>
      <c r="Y387" s="41">
        <f t="shared" si="1348"/>
        <v>-1541.9832781261362</v>
      </c>
      <c r="Z387" s="41">
        <f t="shared" si="1348"/>
        <v>-1.9431029194728331</v>
      </c>
      <c r="AA387" s="41">
        <f t="shared" si="1348"/>
        <v>-28.521066202688516</v>
      </c>
      <c r="AB387" s="53"/>
      <c r="AC387" s="126">
        <f t="shared" si="1124"/>
        <v>-674.55544897091841</v>
      </c>
      <c r="AD387" s="41" t="str">
        <f t="shared" si="1124"/>
        <v/>
      </c>
      <c r="AE387" s="41">
        <f t="shared" si="1124"/>
        <v>690.87722010807795</v>
      </c>
      <c r="AF387" s="41" t="str">
        <f t="shared" si="1124"/>
        <v/>
      </c>
      <c r="AG387" s="41" t="str">
        <f t="shared" si="1349"/>
        <v/>
      </c>
      <c r="AH387" s="41" t="str">
        <f t="shared" si="1349"/>
        <v/>
      </c>
      <c r="AI387" s="41" t="str">
        <f t="shared" si="1349"/>
        <v/>
      </c>
      <c r="AJ387" s="112" t="str">
        <f t="shared" si="1349"/>
        <v/>
      </c>
      <c r="AK387" s="126" t="str">
        <f t="shared" si="1125"/>
        <v/>
      </c>
      <c r="AL387" s="41" t="str">
        <f t="shared" si="1125"/>
        <v/>
      </c>
      <c r="AM387" s="41" t="str">
        <f t="shared" si="1125"/>
        <v/>
      </c>
      <c r="AN387" s="41" t="str">
        <f t="shared" si="1125"/>
        <v/>
      </c>
      <c r="AO387" s="41" t="str">
        <f t="shared" si="1350"/>
        <v/>
      </c>
      <c r="AP387" s="41" t="str">
        <f t="shared" si="1350"/>
        <v/>
      </c>
      <c r="AQ387" s="41" t="str">
        <f t="shared" si="1350"/>
        <v/>
      </c>
      <c r="AR387" s="112" t="str">
        <f t="shared" si="1350"/>
        <v/>
      </c>
      <c r="AS387" s="123" t="str">
        <f t="shared" si="1126"/>
        <v/>
      </c>
      <c r="AT387" s="41" t="str">
        <f t="shared" si="1126"/>
        <v/>
      </c>
      <c r="AU387" s="41">
        <f t="shared" si="1126"/>
        <v>459.93711243222788</v>
      </c>
      <c r="AV387" s="41" t="str">
        <f t="shared" si="1126"/>
        <v/>
      </c>
      <c r="AW387" s="41" t="str">
        <f t="shared" si="1126"/>
        <v/>
      </c>
      <c r="AX387" s="41" t="str">
        <f t="shared" si="1126"/>
        <v/>
      </c>
      <c r="AY387" s="41">
        <f t="shared" si="1351"/>
        <v>-1.9431029194728331</v>
      </c>
      <c r="AZ387" s="41" t="str">
        <f t="shared" si="1351"/>
        <v/>
      </c>
      <c r="BA387" s="53"/>
      <c r="BB387" s="147" cm="1">
        <f t="array" ref="BB387:BE387">IFERROR(_xlfn._xlws.SORT(_xlfn.UNIQUE(_xlfn._xlws.FILTER($AC387:$AZ387,ISNUMBER($AC387:$AZ387)),TRUE),,,TRUE),"")</f>
        <v>-674.55544897091841</v>
      </c>
      <c r="BC387" s="51">
        <v>-1.9431029194728331</v>
      </c>
      <c r="BD387" s="51">
        <v>459.93711243222788</v>
      </c>
      <c r="BE387" s="51">
        <v>690.87722010807795</v>
      </c>
      <c r="BF387" s="51"/>
      <c r="BG387" s="51"/>
      <c r="BH387" s="51"/>
      <c r="BI387" s="51"/>
      <c r="BJ387" s="51">
        <f t="shared" si="1127"/>
        <v>303.36555298086239</v>
      </c>
      <c r="BK387" s="51">
        <f t="shared" si="1127"/>
        <v>303.36555298086239</v>
      </c>
      <c r="BL387" s="51">
        <f t="shared" si="1127"/>
        <v>303.36555298086239</v>
      </c>
      <c r="BM387" s="51">
        <f t="shared" si="1127"/>
        <v>303.36555298086239</v>
      </c>
      <c r="BN387" s="51" t="str">
        <f t="shared" si="1352"/>
        <v/>
      </c>
      <c r="BO387" s="51" t="str">
        <f t="shared" si="1352"/>
        <v/>
      </c>
      <c r="BP387" s="51" t="str">
        <f t="shared" si="1352"/>
        <v/>
      </c>
      <c r="BQ387" s="148" t="str">
        <f t="shared" si="1352"/>
        <v/>
      </c>
      <c r="BR387" s="170">
        <f t="shared" si="1100"/>
        <v>4</v>
      </c>
      <c r="BS387" s="172">
        <f t="shared" si="1101"/>
        <v>672.61234605144557</v>
      </c>
      <c r="BT387" s="172" t="str">
        <f t="shared" si="1087"/>
        <v>hole</v>
      </c>
      <c r="BU387" s="172">
        <f t="shared" si="1087"/>
        <v>230.94010767585007</v>
      </c>
      <c r="BV387" s="172">
        <f t="shared" si="1087"/>
        <v>0</v>
      </c>
      <c r="BW387" s="172">
        <f t="shared" ref="BW387:BY436" si="1383">IF(ISNUMBER(BG387),IF(ISEVEN(BF$143),"hole",(BG387-BF387)),0)</f>
        <v>0</v>
      </c>
      <c r="BX387" s="172">
        <f t="shared" si="1383"/>
        <v>0</v>
      </c>
      <c r="BY387" s="173">
        <f t="shared" si="1383"/>
        <v>0</v>
      </c>
      <c r="BZ387" s="123" cm="1">
        <f t="array" ref="BZ387">IF(ISEVEN(BR387),SUM(BS387:BY387),SUM(ABS(BS387:BY387)))</f>
        <v>903.55245372729564</v>
      </c>
      <c r="CA387" s="112">
        <f t="shared" si="1102"/>
        <v>10443.996756484026</v>
      </c>
      <c r="CB387" s="126">
        <f t="shared" si="1103"/>
        <v>-338.24927594519562</v>
      </c>
      <c r="CC387" s="41">
        <f t="shared" si="1088"/>
        <v>0</v>
      </c>
      <c r="CD387" s="41">
        <f t="shared" si="1088"/>
        <v>575.40716627015286</v>
      </c>
      <c r="CE387" s="41">
        <f t="shared" si="1088"/>
        <v>0</v>
      </c>
      <c r="CF387" s="41">
        <f t="shared" ref="CF387:CH436" si="1384">+IF(AND(ISNUMBER(BW387),BW387&gt;0),BF387+BW387/2,0)</f>
        <v>0</v>
      </c>
      <c r="CG387" s="41">
        <f t="shared" si="1384"/>
        <v>0</v>
      </c>
      <c r="CH387" s="112">
        <f t="shared" si="1384"/>
        <v>0</v>
      </c>
      <c r="CI387" s="196">
        <f t="shared" si="1104"/>
        <v>-104.72667714803791</v>
      </c>
      <c r="CJ387" s="2">
        <f t="shared" si="1105"/>
        <v>303.36555298086239</v>
      </c>
      <c r="CK387" s="200">
        <f t="shared" ref="CK387" si="1385">(CI387-xc)*COS(RADIANS(p)) + (CJ387-yc)*SIN(RADIANS(p))</f>
        <v>60.986813626299082</v>
      </c>
      <c r="CL387" s="201">
        <f t="shared" ref="CL387:CL404" si="1386">-(CI387-xc)*SIN(RADIANS(p)) +(CJ387-yc)*COS(RADIANS(p))</f>
        <v>315.08561408855985</v>
      </c>
      <c r="CN387" s="126">
        <f t="shared" ref="CN387:CN404" si="1387">+C387-yc</f>
        <v>303.36555298086239</v>
      </c>
      <c r="CO387" s="50">
        <f t="shared" si="1109"/>
        <v>3.3192170627628628E-3</v>
      </c>
      <c r="CP387" s="40">
        <f t="shared" si="1110"/>
        <v>25.5</v>
      </c>
      <c r="CQ387" s="41">
        <f t="shared" si="1111"/>
        <v>266321.91729034268</v>
      </c>
      <c r="CR387" s="41">
        <f t="shared" ref="CR387:CR435" si="1388">+CQ387*COS(RADIANS(p))</f>
        <v>230641.5459580149</v>
      </c>
      <c r="CS387" s="41">
        <f t="shared" ref="CS387:CS435" si="1389">+CQ387*SIN(RADIANS(p))</f>
        <v>133160.95864517131</v>
      </c>
      <c r="CT387" s="41">
        <f t="shared" si="1114"/>
        <v>72671833.142515928</v>
      </c>
      <c r="CU387" s="112">
        <f t="shared" si="1115"/>
        <v>8121062.5671923822</v>
      </c>
    </row>
    <row r="388" spans="2:99" x14ac:dyDescent="0.25">
      <c r="B388" s="129">
        <v>44</v>
      </c>
      <c r="C388" s="114">
        <f>+$D$77-(B388-0.5)*$G$337</f>
        <v>291.80673676227889</v>
      </c>
      <c r="D388" s="41">
        <f t="shared" si="1121"/>
        <v>-694.5759059368562</v>
      </c>
      <c r="E388" s="41">
        <f t="shared" si="1121"/>
        <v>2052.8208611165046</v>
      </c>
      <c r="F388" s="41">
        <f t="shared" si="1121"/>
        <v>697.55070576339062</v>
      </c>
      <c r="G388" s="41">
        <f t="shared" si="1121"/>
        <v>920.04780816562288</v>
      </c>
      <c r="H388" s="41">
        <f t="shared" si="1346"/>
        <v>1705.4240940631444</v>
      </c>
      <c r="I388" s="41">
        <f t="shared" si="1346"/>
        <v>-4230.8959962919043</v>
      </c>
      <c r="J388" s="41">
        <f t="shared" si="1346"/>
        <v>-1034.5001018054866</v>
      </c>
      <c r="K388" s="121">
        <f t="shared" si="1346"/>
        <v>-763.66904924279515</v>
      </c>
      <c r="L388" s="126">
        <f t="shared" si="1122"/>
        <v>-294.57590593685609</v>
      </c>
      <c r="M388" s="41">
        <f t="shared" si="1122"/>
        <v>-679.2299464523694</v>
      </c>
      <c r="N388" s="41">
        <f t="shared" si="1122"/>
        <v>-341.67977877793578</v>
      </c>
      <c r="O388" s="41">
        <f t="shared" si="1122"/>
        <v>187.99700059674541</v>
      </c>
      <c r="P388" s="41">
        <f t="shared" si="1347"/>
        <v>1305.4240940631439</v>
      </c>
      <c r="Q388" s="41">
        <f t="shared" si="1347"/>
        <v>-3411.2807540212443</v>
      </c>
      <c r="R388" s="41">
        <f t="shared" si="1347"/>
        <v>-803.55999412963649</v>
      </c>
      <c r="S388" s="112">
        <f t="shared" si="1347"/>
        <v>-544.05380697213184</v>
      </c>
      <c r="T388" s="123">
        <f t="shared" si="1123"/>
        <v>-294.57590593685609</v>
      </c>
      <c r="U388" s="41">
        <f t="shared" si="1123"/>
        <v>1233.205618845843</v>
      </c>
      <c r="V388" s="41">
        <f t="shared" si="1123"/>
        <v>466.61059808754044</v>
      </c>
      <c r="W388" s="41">
        <f t="shared" si="1123"/>
        <v>700.43256589495968</v>
      </c>
      <c r="X388" s="41">
        <f t="shared" si="1348"/>
        <v>1305.4240940631444</v>
      </c>
      <c r="Y388" s="41">
        <f t="shared" si="1348"/>
        <v>-1498.8451887230312</v>
      </c>
      <c r="Z388" s="41">
        <f t="shared" si="1348"/>
        <v>4.7303827358397763</v>
      </c>
      <c r="AA388" s="41">
        <f t="shared" si="1348"/>
        <v>-31.61824167391773</v>
      </c>
      <c r="AB388" s="53"/>
      <c r="AC388" s="126">
        <f t="shared" si="1124"/>
        <v>-694.5759059368562</v>
      </c>
      <c r="AD388" s="41" t="str">
        <f t="shared" si="1124"/>
        <v/>
      </c>
      <c r="AE388" s="41">
        <f t="shared" si="1124"/>
        <v>697.55070576339062</v>
      </c>
      <c r="AF388" s="41" t="str">
        <f t="shared" si="1124"/>
        <v/>
      </c>
      <c r="AG388" s="41" t="str">
        <f t="shared" si="1349"/>
        <v/>
      </c>
      <c r="AH388" s="41" t="str">
        <f t="shared" si="1349"/>
        <v/>
      </c>
      <c r="AI388" s="41" t="str">
        <f t="shared" si="1349"/>
        <v/>
      </c>
      <c r="AJ388" s="112" t="str">
        <f t="shared" si="1349"/>
        <v/>
      </c>
      <c r="AK388" s="126" t="str">
        <f t="shared" si="1125"/>
        <v/>
      </c>
      <c r="AL388" s="41" t="str">
        <f t="shared" si="1125"/>
        <v/>
      </c>
      <c r="AM388" s="41" t="str">
        <f t="shared" si="1125"/>
        <v/>
      </c>
      <c r="AN388" s="41" t="str">
        <f t="shared" si="1125"/>
        <v/>
      </c>
      <c r="AO388" s="41" t="str">
        <f t="shared" si="1350"/>
        <v/>
      </c>
      <c r="AP388" s="41" t="str">
        <f t="shared" si="1350"/>
        <v/>
      </c>
      <c r="AQ388" s="41" t="str">
        <f t="shared" si="1350"/>
        <v/>
      </c>
      <c r="AR388" s="112" t="str">
        <f t="shared" si="1350"/>
        <v/>
      </c>
      <c r="AS388" s="123" t="str">
        <f t="shared" si="1126"/>
        <v/>
      </c>
      <c r="AT388" s="41" t="str">
        <f t="shared" si="1126"/>
        <v/>
      </c>
      <c r="AU388" s="41">
        <f t="shared" si="1126"/>
        <v>466.61059808754044</v>
      </c>
      <c r="AV388" s="41" t="str">
        <f t="shared" si="1126"/>
        <v/>
      </c>
      <c r="AW388" s="41" t="str">
        <f t="shared" si="1126"/>
        <v/>
      </c>
      <c r="AX388" s="41" t="str">
        <f t="shared" si="1126"/>
        <v/>
      </c>
      <c r="AY388" s="41">
        <f t="shared" si="1351"/>
        <v>4.7303827358397763</v>
      </c>
      <c r="AZ388" s="41" t="str">
        <f t="shared" si="1351"/>
        <v/>
      </c>
      <c r="BA388" s="53"/>
      <c r="BB388" s="147" cm="1">
        <f t="array" ref="BB388:BE388">IFERROR(_xlfn._xlws.SORT(_xlfn.UNIQUE(_xlfn._xlws.FILTER($AC388:$AZ388,ISNUMBER($AC388:$AZ388)),TRUE),,,TRUE),"")</f>
        <v>-694.5759059368562</v>
      </c>
      <c r="BC388" s="51">
        <v>4.7303827358397763</v>
      </c>
      <c r="BD388" s="51">
        <v>466.61059808754044</v>
      </c>
      <c r="BE388" s="51">
        <v>697.55070576339062</v>
      </c>
      <c r="BF388" s="51"/>
      <c r="BG388" s="51"/>
      <c r="BH388" s="51"/>
      <c r="BI388" s="51"/>
      <c r="BJ388" s="51">
        <f t="shared" si="1127"/>
        <v>291.80673676227889</v>
      </c>
      <c r="BK388" s="51">
        <f t="shared" si="1127"/>
        <v>291.80673676227889</v>
      </c>
      <c r="BL388" s="51">
        <f t="shared" si="1127"/>
        <v>291.80673676227889</v>
      </c>
      <c r="BM388" s="51">
        <f t="shared" si="1127"/>
        <v>291.80673676227889</v>
      </c>
      <c r="BN388" s="51" t="str">
        <f t="shared" si="1352"/>
        <v/>
      </c>
      <c r="BO388" s="51" t="str">
        <f t="shared" si="1352"/>
        <v/>
      </c>
      <c r="BP388" s="51" t="str">
        <f t="shared" si="1352"/>
        <v/>
      </c>
      <c r="BQ388" s="148" t="str">
        <f t="shared" si="1352"/>
        <v/>
      </c>
      <c r="BR388" s="170">
        <f t="shared" si="1100"/>
        <v>4</v>
      </c>
      <c r="BS388" s="172">
        <f t="shared" si="1101"/>
        <v>699.30628867269593</v>
      </c>
      <c r="BT388" s="172" t="str">
        <f t="shared" si="1101"/>
        <v>hole</v>
      </c>
      <c r="BU388" s="172">
        <f t="shared" si="1101"/>
        <v>230.94010767585019</v>
      </c>
      <c r="BV388" s="172">
        <f t="shared" si="1101"/>
        <v>0</v>
      </c>
      <c r="BW388" s="172">
        <f t="shared" si="1383"/>
        <v>0</v>
      </c>
      <c r="BX388" s="172">
        <f t="shared" si="1383"/>
        <v>0</v>
      </c>
      <c r="BY388" s="173">
        <f t="shared" si="1383"/>
        <v>0</v>
      </c>
      <c r="BZ388" s="123" cm="1">
        <f t="array" ref="BZ388">IF(ISEVEN(BR388),SUM(BS388:BY388),SUM(ABS(BS388:BY388)))</f>
        <v>930.24639634854611</v>
      </c>
      <c r="CA388" s="112">
        <f t="shared" si="1102"/>
        <v>10752.547133392474</v>
      </c>
      <c r="CB388" s="126">
        <f t="shared" si="1103"/>
        <v>-344.92276160050824</v>
      </c>
      <c r="CC388" s="41">
        <f t="shared" si="1103"/>
        <v>0</v>
      </c>
      <c r="CD388" s="41">
        <f t="shared" si="1103"/>
        <v>582.08065192546553</v>
      </c>
      <c r="CE388" s="41">
        <f t="shared" si="1103"/>
        <v>0</v>
      </c>
      <c r="CF388" s="41">
        <f t="shared" si="1384"/>
        <v>0</v>
      </c>
      <c r="CG388" s="41">
        <f t="shared" si="1384"/>
        <v>0</v>
      </c>
      <c r="CH388" s="112">
        <f t="shared" si="1384"/>
        <v>0</v>
      </c>
      <c r="CI388" s="196">
        <f t="shared" si="1104"/>
        <v>-114.78774686043889</v>
      </c>
      <c r="CJ388" s="2">
        <f t="shared" si="1105"/>
        <v>291.80673676227889</v>
      </c>
      <c r="CK388" s="200">
        <f t="shared" ref="CK388" si="1390">(CI388-xc)*COS(RADIANS(p)) + (CJ388-yc)*SIN(RADIANS(p))</f>
        <v>46.494263556821892</v>
      </c>
      <c r="CL388" s="201">
        <f t="shared" ref="CL388:CL405" si="1391">-(CI388-xc)*SIN(RADIANS(p)) +(CJ388-yc)*COS(RADIANS(p))</f>
        <v>310.10592046179141</v>
      </c>
      <c r="CN388" s="126">
        <f t="shared" ref="CN388:CN405" si="1392">+C388-yc</f>
        <v>291.80673676227889</v>
      </c>
      <c r="CO388" s="50">
        <f t="shared" si="1109"/>
        <v>3.2532170627628631E-3</v>
      </c>
      <c r="CP388" s="40">
        <f t="shared" si="1110"/>
        <v>25.5</v>
      </c>
      <c r="CQ388" s="41">
        <f t="shared" si="1111"/>
        <v>274189.95190150809</v>
      </c>
      <c r="CR388" s="41">
        <f t="shared" ref="CR388:CR436" si="1393">+CQ388*COS(RADIANS(p))</f>
        <v>237455.46380913936</v>
      </c>
      <c r="CS388" s="41">
        <f t="shared" ref="CS388:CS436" si="1394">+CQ388*SIN(RADIANS(p))</f>
        <v>137094.97595075401</v>
      </c>
      <c r="CT388" s="41">
        <f t="shared" si="1114"/>
        <v>73636345.173214763</v>
      </c>
      <c r="CU388" s="112">
        <f t="shared" si="1115"/>
        <v>6374129.944170516</v>
      </c>
    </row>
    <row r="389" spans="2:99" x14ac:dyDescent="0.25">
      <c r="B389" s="129">
        <v>45</v>
      </c>
      <c r="C389" s="114">
        <f>+$D$77-(B389-0.5)*$G$337</f>
        <v>280.24792054369527</v>
      </c>
      <c r="D389" s="41">
        <f t="shared" si="1121"/>
        <v>-714.59636290279423</v>
      </c>
      <c r="E389" s="41">
        <f t="shared" si="1121"/>
        <v>2095.9589505196095</v>
      </c>
      <c r="F389" s="41">
        <f t="shared" si="1121"/>
        <v>704.2241914187033</v>
      </c>
      <c r="G389" s="41">
        <f t="shared" si="1121"/>
        <v>916.95063269439356</v>
      </c>
      <c r="H389" s="41">
        <f t="shared" si="1346"/>
        <v>1685.4036370972062</v>
      </c>
      <c r="I389" s="41">
        <f t="shared" si="1346"/>
        <v>-4187.757906888799</v>
      </c>
      <c r="J389" s="41">
        <f t="shared" si="1346"/>
        <v>-1027.8266161501738</v>
      </c>
      <c r="K389" s="121">
        <f t="shared" si="1346"/>
        <v>-766.76622471402447</v>
      </c>
      <c r="L389" s="126">
        <f t="shared" si="1122"/>
        <v>-314.59636290279406</v>
      </c>
      <c r="M389" s="41">
        <f t="shared" si="1122"/>
        <v>-636.09185704926426</v>
      </c>
      <c r="N389" s="41">
        <f t="shared" si="1122"/>
        <v>-335.00629312262305</v>
      </c>
      <c r="O389" s="41">
        <f t="shared" si="1122"/>
        <v>184.89982512551614</v>
      </c>
      <c r="P389" s="41">
        <f t="shared" si="1347"/>
        <v>1285.403637097206</v>
      </c>
      <c r="Q389" s="41">
        <f t="shared" si="1347"/>
        <v>-3368.142664618139</v>
      </c>
      <c r="R389" s="41">
        <f t="shared" si="1347"/>
        <v>-796.8865084743237</v>
      </c>
      <c r="S389" s="112">
        <f t="shared" si="1347"/>
        <v>-547.15098244336104</v>
      </c>
      <c r="T389" s="123">
        <f t="shared" si="1123"/>
        <v>-314.59636290279406</v>
      </c>
      <c r="U389" s="41">
        <f t="shared" si="1123"/>
        <v>1276.3437082489481</v>
      </c>
      <c r="V389" s="41">
        <f t="shared" si="1123"/>
        <v>473.28408374285317</v>
      </c>
      <c r="W389" s="41">
        <f t="shared" si="1123"/>
        <v>697.33539042373036</v>
      </c>
      <c r="X389" s="41">
        <f t="shared" si="1348"/>
        <v>1285.4036370972065</v>
      </c>
      <c r="Y389" s="41">
        <f t="shared" si="1348"/>
        <v>-1455.7070993199261</v>
      </c>
      <c r="Z389" s="41">
        <f t="shared" si="1348"/>
        <v>11.403868391152443</v>
      </c>
      <c r="AA389" s="41">
        <f t="shared" si="1348"/>
        <v>-34.715417145146965</v>
      </c>
      <c r="AB389" s="53"/>
      <c r="AC389" s="126">
        <f t="shared" si="1124"/>
        <v>-714.59636290279423</v>
      </c>
      <c r="AD389" s="41" t="str">
        <f t="shared" si="1124"/>
        <v/>
      </c>
      <c r="AE389" s="41">
        <f t="shared" si="1124"/>
        <v>704.2241914187033</v>
      </c>
      <c r="AF389" s="41" t="str">
        <f t="shared" si="1124"/>
        <v/>
      </c>
      <c r="AG389" s="41" t="str">
        <f t="shared" si="1349"/>
        <v/>
      </c>
      <c r="AH389" s="41" t="str">
        <f t="shared" si="1349"/>
        <v/>
      </c>
      <c r="AI389" s="41" t="str">
        <f t="shared" si="1349"/>
        <v/>
      </c>
      <c r="AJ389" s="112" t="str">
        <f t="shared" si="1349"/>
        <v/>
      </c>
      <c r="AK389" s="126" t="str">
        <f t="shared" si="1125"/>
        <v/>
      </c>
      <c r="AL389" s="41" t="str">
        <f t="shared" si="1125"/>
        <v/>
      </c>
      <c r="AM389" s="41" t="str">
        <f t="shared" si="1125"/>
        <v/>
      </c>
      <c r="AN389" s="41" t="str">
        <f t="shared" si="1125"/>
        <v/>
      </c>
      <c r="AO389" s="41" t="str">
        <f t="shared" si="1350"/>
        <v/>
      </c>
      <c r="AP389" s="41" t="str">
        <f t="shared" si="1350"/>
        <v/>
      </c>
      <c r="AQ389" s="41" t="str">
        <f t="shared" si="1350"/>
        <v/>
      </c>
      <c r="AR389" s="112" t="str">
        <f t="shared" si="1350"/>
        <v/>
      </c>
      <c r="AS389" s="123" t="str">
        <f t="shared" si="1126"/>
        <v/>
      </c>
      <c r="AT389" s="41" t="str">
        <f t="shared" si="1126"/>
        <v/>
      </c>
      <c r="AU389" s="41">
        <f t="shared" si="1126"/>
        <v>473.28408374285317</v>
      </c>
      <c r="AV389" s="41" t="str">
        <f t="shared" si="1126"/>
        <v/>
      </c>
      <c r="AW389" s="41" t="str">
        <f t="shared" si="1126"/>
        <v/>
      </c>
      <c r="AX389" s="41" t="str">
        <f t="shared" si="1126"/>
        <v/>
      </c>
      <c r="AY389" s="41">
        <f t="shared" si="1351"/>
        <v>11.403868391152443</v>
      </c>
      <c r="AZ389" s="41" t="str">
        <f t="shared" si="1351"/>
        <v/>
      </c>
      <c r="BA389" s="53"/>
      <c r="BB389" s="147" cm="1">
        <f t="array" ref="BB389:BE389">IFERROR(_xlfn._xlws.SORT(_xlfn.UNIQUE(_xlfn._xlws.FILTER($AC389:$AZ389,ISNUMBER($AC389:$AZ389)),TRUE),,,TRUE),"")</f>
        <v>-714.59636290279423</v>
      </c>
      <c r="BC389" s="51">
        <v>11.403868391152443</v>
      </c>
      <c r="BD389" s="51">
        <v>473.28408374285317</v>
      </c>
      <c r="BE389" s="51">
        <v>704.2241914187033</v>
      </c>
      <c r="BF389" s="51"/>
      <c r="BG389" s="51"/>
      <c r="BH389" s="51"/>
      <c r="BI389" s="51"/>
      <c r="BJ389" s="51">
        <f t="shared" si="1127"/>
        <v>280.24792054369527</v>
      </c>
      <c r="BK389" s="51">
        <f t="shared" si="1127"/>
        <v>280.24792054369527</v>
      </c>
      <c r="BL389" s="51">
        <f t="shared" si="1127"/>
        <v>280.24792054369527</v>
      </c>
      <c r="BM389" s="51">
        <f t="shared" si="1127"/>
        <v>280.24792054369527</v>
      </c>
      <c r="BN389" s="51" t="str">
        <f t="shared" si="1352"/>
        <v/>
      </c>
      <c r="BO389" s="51" t="str">
        <f t="shared" si="1352"/>
        <v/>
      </c>
      <c r="BP389" s="51" t="str">
        <f t="shared" si="1352"/>
        <v/>
      </c>
      <c r="BQ389" s="148" t="str">
        <f t="shared" si="1352"/>
        <v/>
      </c>
      <c r="BR389" s="170">
        <f t="shared" si="1100"/>
        <v>4</v>
      </c>
      <c r="BS389" s="172">
        <f t="shared" si="1101"/>
        <v>726.00023129394663</v>
      </c>
      <c r="BT389" s="172" t="str">
        <f t="shared" si="1101"/>
        <v>hole</v>
      </c>
      <c r="BU389" s="172">
        <f t="shared" si="1101"/>
        <v>230.94010767585013</v>
      </c>
      <c r="BV389" s="172">
        <f t="shared" si="1101"/>
        <v>0</v>
      </c>
      <c r="BW389" s="172">
        <f t="shared" si="1383"/>
        <v>0</v>
      </c>
      <c r="BX389" s="172">
        <f t="shared" si="1383"/>
        <v>0</v>
      </c>
      <c r="BY389" s="173">
        <f t="shared" si="1383"/>
        <v>0</v>
      </c>
      <c r="BZ389" s="123" cm="1">
        <f t="array" ref="BZ389">IF(ISEVEN(BR389),SUM(BS389:BY389),SUM(ABS(BS389:BY389)))</f>
        <v>956.94033896979681</v>
      </c>
      <c r="CA389" s="112">
        <f t="shared" si="1102"/>
        <v>11061.097510300926</v>
      </c>
      <c r="CB389" s="126">
        <f t="shared" si="1103"/>
        <v>-351.59624725582091</v>
      </c>
      <c r="CC389" s="41">
        <f t="shared" si="1103"/>
        <v>0</v>
      </c>
      <c r="CD389" s="41">
        <f t="shared" si="1103"/>
        <v>588.75413758077821</v>
      </c>
      <c r="CE389" s="41">
        <f t="shared" si="1103"/>
        <v>0</v>
      </c>
      <c r="CF389" s="41">
        <f t="shared" si="1384"/>
        <v>0</v>
      </c>
      <c r="CG389" s="41">
        <f t="shared" si="1384"/>
        <v>0</v>
      </c>
      <c r="CH389" s="112">
        <f t="shared" si="1384"/>
        <v>0</v>
      </c>
      <c r="CI389" s="196">
        <f t="shared" si="1104"/>
        <v>-124.65982260788314</v>
      </c>
      <c r="CJ389" s="2">
        <f t="shared" si="1105"/>
        <v>280.24792054369527</v>
      </c>
      <c r="CK389" s="200">
        <f t="shared" ref="CK389" si="1395">(CI389-xc)*COS(RADIANS(p)) + (CJ389-yc)*SIN(RADIANS(p))</f>
        <v>32.165387062159112</v>
      </c>
      <c r="CL389" s="201">
        <f t="shared" ref="CL389:CL406" si="1396">-(CI389-xc)*SIN(RADIANS(p)) +(CJ389-yc)*COS(RADIANS(p))</f>
        <v>305.03172985254457</v>
      </c>
      <c r="CN389" s="126">
        <f t="shared" ref="CN389:CN406" si="1397">+C389-yc</f>
        <v>280.24792054369527</v>
      </c>
      <c r="CO389" s="50">
        <f t="shared" si="1109"/>
        <v>3.1872170627628626E-3</v>
      </c>
      <c r="CP389" s="40">
        <f t="shared" si="1110"/>
        <v>25.5</v>
      </c>
      <c r="CQ389" s="41">
        <f t="shared" si="1111"/>
        <v>282057.98651267361</v>
      </c>
      <c r="CR389" s="41">
        <f t="shared" ref="CR389:CR437" si="1398">+CQ389*COS(RADIANS(p))</f>
        <v>244269.38166026393</v>
      </c>
      <c r="CS389" s="41">
        <f t="shared" ref="CS389:CS437" si="1399">+CQ389*SIN(RADIANS(p))</f>
        <v>141028.99325633678</v>
      </c>
      <c r="CT389" s="41">
        <f t="shared" si="1114"/>
        <v>74509912.037841737</v>
      </c>
      <c r="CU389" s="112">
        <f t="shared" si="1115"/>
        <v>4536252.1550766993</v>
      </c>
    </row>
    <row r="390" spans="2:99" x14ac:dyDescent="0.25">
      <c r="B390" s="129">
        <v>46</v>
      </c>
      <c r="C390" s="114">
        <f>+$D$77-(B390-0.5)*$G$337</f>
        <v>268.68910432511177</v>
      </c>
      <c r="D390" s="41">
        <f t="shared" si="1121"/>
        <v>-734.61681986873202</v>
      </c>
      <c r="E390" s="41">
        <f t="shared" si="1121"/>
        <v>2139.0970399227144</v>
      </c>
      <c r="F390" s="41">
        <f t="shared" si="1121"/>
        <v>710.89767707401575</v>
      </c>
      <c r="G390" s="41">
        <f t="shared" si="1121"/>
        <v>913.85345722316436</v>
      </c>
      <c r="H390" s="41">
        <f t="shared" si="1346"/>
        <v>1665.3831801312683</v>
      </c>
      <c r="I390" s="41">
        <f t="shared" si="1346"/>
        <v>-4144.6198174856945</v>
      </c>
      <c r="J390" s="41">
        <f t="shared" si="1346"/>
        <v>-1021.1531304948612</v>
      </c>
      <c r="K390" s="121">
        <f t="shared" si="1346"/>
        <v>-769.86340018525368</v>
      </c>
      <c r="L390" s="126">
        <f t="shared" si="1122"/>
        <v>-334.61681986873185</v>
      </c>
      <c r="M390" s="41">
        <f t="shared" si="1122"/>
        <v>-592.95376764615958</v>
      </c>
      <c r="N390" s="41">
        <f t="shared" si="1122"/>
        <v>-328.33280746731049</v>
      </c>
      <c r="O390" s="41">
        <f t="shared" si="1122"/>
        <v>181.80264965428694</v>
      </c>
      <c r="P390" s="41">
        <f t="shared" si="1347"/>
        <v>1265.3831801312681</v>
      </c>
      <c r="Q390" s="41">
        <f t="shared" si="1347"/>
        <v>-3325.004575215034</v>
      </c>
      <c r="R390" s="41">
        <f t="shared" si="1347"/>
        <v>-790.21302281901114</v>
      </c>
      <c r="S390" s="112">
        <f t="shared" si="1347"/>
        <v>-550.24815791459025</v>
      </c>
      <c r="T390" s="123">
        <f t="shared" si="1123"/>
        <v>-334.61681986873185</v>
      </c>
      <c r="U390" s="41">
        <f t="shared" si="1123"/>
        <v>1319.4817976520528</v>
      </c>
      <c r="V390" s="41">
        <f t="shared" si="1123"/>
        <v>479.95756939816567</v>
      </c>
      <c r="W390" s="41">
        <f t="shared" si="1123"/>
        <v>694.23821495250115</v>
      </c>
      <c r="X390" s="41">
        <f t="shared" si="1348"/>
        <v>1265.3831801312685</v>
      </c>
      <c r="Y390" s="41">
        <f t="shared" si="1348"/>
        <v>-1412.5690099168214</v>
      </c>
      <c r="Z390" s="41">
        <f t="shared" si="1348"/>
        <v>18.077354046465025</v>
      </c>
      <c r="AA390" s="41">
        <f t="shared" si="1348"/>
        <v>-37.812592616376179</v>
      </c>
      <c r="AB390" s="53"/>
      <c r="AC390" s="126">
        <f t="shared" si="1124"/>
        <v>-734.61681986873202</v>
      </c>
      <c r="AD390" s="41" t="str">
        <f t="shared" si="1124"/>
        <v/>
      </c>
      <c r="AE390" s="41">
        <f t="shared" si="1124"/>
        <v>710.89767707401575</v>
      </c>
      <c r="AF390" s="41" t="str">
        <f t="shared" si="1124"/>
        <v/>
      </c>
      <c r="AG390" s="41" t="str">
        <f t="shared" si="1349"/>
        <v/>
      </c>
      <c r="AH390" s="41" t="str">
        <f t="shared" si="1349"/>
        <v/>
      </c>
      <c r="AI390" s="41" t="str">
        <f t="shared" si="1349"/>
        <v/>
      </c>
      <c r="AJ390" s="112" t="str">
        <f t="shared" si="1349"/>
        <v/>
      </c>
      <c r="AK390" s="126" t="str">
        <f t="shared" si="1125"/>
        <v/>
      </c>
      <c r="AL390" s="41" t="str">
        <f t="shared" si="1125"/>
        <v/>
      </c>
      <c r="AM390" s="41" t="str">
        <f t="shared" si="1125"/>
        <v/>
      </c>
      <c r="AN390" s="41" t="str">
        <f t="shared" si="1125"/>
        <v/>
      </c>
      <c r="AO390" s="41" t="str">
        <f t="shared" si="1350"/>
        <v/>
      </c>
      <c r="AP390" s="41" t="str">
        <f t="shared" si="1350"/>
        <v/>
      </c>
      <c r="AQ390" s="41" t="str">
        <f t="shared" si="1350"/>
        <v/>
      </c>
      <c r="AR390" s="112" t="str">
        <f t="shared" si="1350"/>
        <v/>
      </c>
      <c r="AS390" s="123" t="str">
        <f t="shared" si="1126"/>
        <v/>
      </c>
      <c r="AT390" s="41" t="str">
        <f t="shared" si="1126"/>
        <v/>
      </c>
      <c r="AU390" s="41">
        <f t="shared" si="1126"/>
        <v>479.95756939816567</v>
      </c>
      <c r="AV390" s="41" t="str">
        <f t="shared" si="1126"/>
        <v/>
      </c>
      <c r="AW390" s="41" t="str">
        <f t="shared" si="1126"/>
        <v/>
      </c>
      <c r="AX390" s="41" t="str">
        <f t="shared" si="1126"/>
        <v/>
      </c>
      <c r="AY390" s="41">
        <f t="shared" si="1351"/>
        <v>18.077354046465025</v>
      </c>
      <c r="AZ390" s="41" t="str">
        <f t="shared" si="1351"/>
        <v/>
      </c>
      <c r="BA390" s="53"/>
      <c r="BB390" s="147" cm="1">
        <f t="array" ref="BB390:BE390">IFERROR(_xlfn._xlws.SORT(_xlfn.UNIQUE(_xlfn._xlws.FILTER($AC390:$AZ390,ISNUMBER($AC390:$AZ390)),TRUE),,,TRUE),"")</f>
        <v>-734.61681986873202</v>
      </c>
      <c r="BC390" s="51">
        <v>18.077354046465025</v>
      </c>
      <c r="BD390" s="51">
        <v>479.95756939816567</v>
      </c>
      <c r="BE390" s="51">
        <v>710.89767707401575</v>
      </c>
      <c r="BF390" s="51"/>
      <c r="BG390" s="51"/>
      <c r="BH390" s="51"/>
      <c r="BI390" s="51"/>
      <c r="BJ390" s="51">
        <f t="shared" si="1127"/>
        <v>268.68910432511177</v>
      </c>
      <c r="BK390" s="51">
        <f t="shared" si="1127"/>
        <v>268.68910432511177</v>
      </c>
      <c r="BL390" s="51">
        <f t="shared" si="1127"/>
        <v>268.68910432511177</v>
      </c>
      <c r="BM390" s="51">
        <f t="shared" si="1127"/>
        <v>268.68910432511177</v>
      </c>
      <c r="BN390" s="51" t="str">
        <f t="shared" si="1352"/>
        <v/>
      </c>
      <c r="BO390" s="51" t="str">
        <f t="shared" si="1352"/>
        <v/>
      </c>
      <c r="BP390" s="51" t="str">
        <f t="shared" si="1352"/>
        <v/>
      </c>
      <c r="BQ390" s="148" t="str">
        <f t="shared" si="1352"/>
        <v/>
      </c>
      <c r="BR390" s="170">
        <f t="shared" si="1100"/>
        <v>4</v>
      </c>
      <c r="BS390" s="172">
        <f t="shared" si="1101"/>
        <v>752.6941739151971</v>
      </c>
      <c r="BT390" s="172" t="str">
        <f t="shared" si="1101"/>
        <v>hole</v>
      </c>
      <c r="BU390" s="172">
        <f t="shared" si="1101"/>
        <v>230.94010767585007</v>
      </c>
      <c r="BV390" s="172">
        <f t="shared" si="1101"/>
        <v>0</v>
      </c>
      <c r="BW390" s="172">
        <f t="shared" si="1383"/>
        <v>0</v>
      </c>
      <c r="BX390" s="172">
        <f t="shared" si="1383"/>
        <v>0</v>
      </c>
      <c r="BY390" s="173">
        <f t="shared" si="1383"/>
        <v>0</v>
      </c>
      <c r="BZ390" s="123" cm="1">
        <f t="array" ref="BZ390">IF(ISEVEN(BR390),SUM(BS390:BY390),SUM(ABS(BS390:BY390)))</f>
        <v>983.63428159104717</v>
      </c>
      <c r="CA390" s="112">
        <f t="shared" si="1102"/>
        <v>11369.647887209372</v>
      </c>
      <c r="CB390" s="126">
        <f t="shared" si="1103"/>
        <v>-358.26973291113347</v>
      </c>
      <c r="CC390" s="41">
        <f t="shared" si="1103"/>
        <v>0</v>
      </c>
      <c r="CD390" s="41">
        <f t="shared" si="1103"/>
        <v>595.42762323609077</v>
      </c>
      <c r="CE390" s="41">
        <f t="shared" si="1103"/>
        <v>0</v>
      </c>
      <c r="CF390" s="41">
        <f t="shared" si="1384"/>
        <v>0</v>
      </c>
      <c r="CG390" s="41">
        <f t="shared" si="1384"/>
        <v>0</v>
      </c>
      <c r="CH390" s="112">
        <f t="shared" si="1384"/>
        <v>0</v>
      </c>
      <c r="CI390" s="196">
        <f t="shared" si="1104"/>
        <v>-134.35829118854545</v>
      </c>
      <c r="CJ390" s="2">
        <f t="shared" si="1105"/>
        <v>268.68910432511177</v>
      </c>
      <c r="CK390" s="200">
        <f t="shared" ref="CK390" si="1400">(CI390-xc)*COS(RADIANS(p)) + (CJ390-yc)*SIN(RADIANS(p))</f>
        <v>17.986858784208593</v>
      </c>
      <c r="CL390" s="201">
        <f t="shared" ref="CL390:CL407" si="1401">-(CI390-xc)*SIN(RADIANS(p)) +(CJ390-yc)*COS(RADIANS(p))</f>
        <v>299.87073565990681</v>
      </c>
      <c r="CN390" s="126">
        <f t="shared" ref="CN390:CN407" si="1402">+C390-yc</f>
        <v>268.68910432511177</v>
      </c>
      <c r="CO390" s="50">
        <f t="shared" si="1109"/>
        <v>3.121217062762863E-3</v>
      </c>
      <c r="CP390" s="40">
        <f t="shared" si="1110"/>
        <v>25.5</v>
      </c>
      <c r="CQ390" s="41">
        <f t="shared" si="1111"/>
        <v>289926.02112383896</v>
      </c>
      <c r="CR390" s="41">
        <f t="shared" ref="CR390:CR438" si="1403">+CQ390*COS(RADIANS(p))</f>
        <v>251083.29951138835</v>
      </c>
      <c r="CS390" s="41">
        <f t="shared" ref="CS390:CS438" si="1404">+CQ390*SIN(RADIANS(p))</f>
        <v>144963.01056191945</v>
      </c>
      <c r="CT390" s="41">
        <f t="shared" si="1114"/>
        <v>75292533.736396745</v>
      </c>
      <c r="CU390" s="112">
        <f t="shared" si="1115"/>
        <v>2607429.1999109839</v>
      </c>
    </row>
    <row r="391" spans="2:99" x14ac:dyDescent="0.25">
      <c r="B391" s="129">
        <v>47</v>
      </c>
      <c r="C391" s="114">
        <f>+$D$77-(B391-0.5)*$G$337</f>
        <v>257.13028810652827</v>
      </c>
      <c r="D391" s="41">
        <f t="shared" si="1121"/>
        <v>-754.63727683466982</v>
      </c>
      <c r="E391" s="41">
        <f t="shared" si="1121"/>
        <v>2182.2351293258189</v>
      </c>
      <c r="F391" s="41">
        <f t="shared" si="1121"/>
        <v>717.57116272932842</v>
      </c>
      <c r="G391" s="41">
        <f t="shared" si="1121"/>
        <v>910.75628175193515</v>
      </c>
      <c r="H391" s="41">
        <f t="shared" si="1346"/>
        <v>1645.3627231653306</v>
      </c>
      <c r="I391" s="41">
        <f t="shared" si="1346"/>
        <v>-4101.481728082591</v>
      </c>
      <c r="J391" s="41">
        <f t="shared" si="1346"/>
        <v>-1014.4796448395485</v>
      </c>
      <c r="K391" s="121">
        <f t="shared" si="1346"/>
        <v>-772.96057565648277</v>
      </c>
      <c r="L391" s="126">
        <f t="shared" si="1122"/>
        <v>-354.63727683466965</v>
      </c>
      <c r="M391" s="41">
        <f t="shared" si="1122"/>
        <v>-549.81567824305478</v>
      </c>
      <c r="N391" s="41">
        <f t="shared" si="1122"/>
        <v>-321.65932181199787</v>
      </c>
      <c r="O391" s="41">
        <f t="shared" si="1122"/>
        <v>178.70547418305773</v>
      </c>
      <c r="P391" s="41">
        <f t="shared" si="1347"/>
        <v>1245.3627231653304</v>
      </c>
      <c r="Q391" s="41">
        <f t="shared" si="1347"/>
        <v>-3281.8664858119296</v>
      </c>
      <c r="R391" s="41">
        <f t="shared" si="1347"/>
        <v>-783.53953716369858</v>
      </c>
      <c r="S391" s="112">
        <f t="shared" si="1347"/>
        <v>-553.34533338581946</v>
      </c>
      <c r="T391" s="123">
        <f t="shared" si="1123"/>
        <v>-354.63727683466959</v>
      </c>
      <c r="U391" s="41">
        <f t="shared" si="1123"/>
        <v>1362.6198870551575</v>
      </c>
      <c r="V391" s="41">
        <f t="shared" si="1123"/>
        <v>486.63105505347829</v>
      </c>
      <c r="W391" s="41">
        <f t="shared" si="1123"/>
        <v>691.14103948127206</v>
      </c>
      <c r="X391" s="41">
        <f t="shared" si="1348"/>
        <v>1245.3627231653309</v>
      </c>
      <c r="Y391" s="41">
        <f t="shared" si="1348"/>
        <v>-1369.4309205137167</v>
      </c>
      <c r="Z391" s="41">
        <f t="shared" si="1348"/>
        <v>24.750839701777632</v>
      </c>
      <c r="AA391" s="41">
        <f t="shared" si="1348"/>
        <v>-40.9097680876054</v>
      </c>
      <c r="AB391" s="53"/>
      <c r="AC391" s="126">
        <f t="shared" si="1124"/>
        <v>-754.63727683466982</v>
      </c>
      <c r="AD391" s="41" t="str">
        <f t="shared" si="1124"/>
        <v/>
      </c>
      <c r="AE391" s="41">
        <f t="shared" si="1124"/>
        <v>717.57116272932842</v>
      </c>
      <c r="AF391" s="41" t="str">
        <f t="shared" si="1124"/>
        <v/>
      </c>
      <c r="AG391" s="41" t="str">
        <f t="shared" si="1349"/>
        <v/>
      </c>
      <c r="AH391" s="41" t="str">
        <f t="shared" si="1349"/>
        <v/>
      </c>
      <c r="AI391" s="41" t="str">
        <f t="shared" si="1349"/>
        <v/>
      </c>
      <c r="AJ391" s="112" t="str">
        <f t="shared" si="1349"/>
        <v/>
      </c>
      <c r="AK391" s="126" t="str">
        <f t="shared" si="1125"/>
        <v/>
      </c>
      <c r="AL391" s="41" t="str">
        <f t="shared" si="1125"/>
        <v/>
      </c>
      <c r="AM391" s="41" t="str">
        <f t="shared" si="1125"/>
        <v/>
      </c>
      <c r="AN391" s="41" t="str">
        <f t="shared" si="1125"/>
        <v/>
      </c>
      <c r="AO391" s="41" t="str">
        <f t="shared" si="1350"/>
        <v/>
      </c>
      <c r="AP391" s="41" t="str">
        <f t="shared" si="1350"/>
        <v/>
      </c>
      <c r="AQ391" s="41" t="str">
        <f t="shared" si="1350"/>
        <v/>
      </c>
      <c r="AR391" s="112" t="str">
        <f t="shared" si="1350"/>
        <v/>
      </c>
      <c r="AS391" s="123" t="str">
        <f t="shared" si="1126"/>
        <v/>
      </c>
      <c r="AT391" s="41" t="str">
        <f t="shared" si="1126"/>
        <v/>
      </c>
      <c r="AU391" s="41">
        <f t="shared" si="1126"/>
        <v>486.63105505347829</v>
      </c>
      <c r="AV391" s="41" t="str">
        <f t="shared" si="1126"/>
        <v/>
      </c>
      <c r="AW391" s="41" t="str">
        <f t="shared" si="1126"/>
        <v/>
      </c>
      <c r="AX391" s="41" t="str">
        <f t="shared" si="1126"/>
        <v/>
      </c>
      <c r="AY391" s="41">
        <f t="shared" si="1351"/>
        <v>24.750839701777632</v>
      </c>
      <c r="AZ391" s="41" t="str">
        <f t="shared" si="1351"/>
        <v/>
      </c>
      <c r="BA391" s="53"/>
      <c r="BB391" s="147" cm="1">
        <f t="array" ref="BB391:BE391">IFERROR(_xlfn._xlws.SORT(_xlfn.UNIQUE(_xlfn._xlws.FILTER($AC391:$AZ391,ISNUMBER($AC391:$AZ391)),TRUE),,,TRUE),"")</f>
        <v>-754.63727683466982</v>
      </c>
      <c r="BC391" s="51">
        <v>24.750839701777632</v>
      </c>
      <c r="BD391" s="51">
        <v>486.63105505347829</v>
      </c>
      <c r="BE391" s="51">
        <v>717.57116272932842</v>
      </c>
      <c r="BF391" s="51"/>
      <c r="BG391" s="51"/>
      <c r="BH391" s="51"/>
      <c r="BI391" s="51"/>
      <c r="BJ391" s="51">
        <f t="shared" si="1127"/>
        <v>257.13028810652827</v>
      </c>
      <c r="BK391" s="51">
        <f t="shared" si="1127"/>
        <v>257.13028810652827</v>
      </c>
      <c r="BL391" s="51">
        <f t="shared" si="1127"/>
        <v>257.13028810652827</v>
      </c>
      <c r="BM391" s="51">
        <f t="shared" si="1127"/>
        <v>257.13028810652827</v>
      </c>
      <c r="BN391" s="51" t="str">
        <f t="shared" si="1352"/>
        <v/>
      </c>
      <c r="BO391" s="51" t="str">
        <f t="shared" si="1352"/>
        <v/>
      </c>
      <c r="BP391" s="51" t="str">
        <f t="shared" si="1352"/>
        <v/>
      </c>
      <c r="BQ391" s="148" t="str">
        <f t="shared" si="1352"/>
        <v/>
      </c>
      <c r="BR391" s="170">
        <f t="shared" si="1100"/>
        <v>4</v>
      </c>
      <c r="BS391" s="172">
        <f t="shared" si="1101"/>
        <v>779.38811653644746</v>
      </c>
      <c r="BT391" s="172" t="str">
        <f t="shared" si="1101"/>
        <v>hole</v>
      </c>
      <c r="BU391" s="172">
        <f t="shared" si="1101"/>
        <v>230.94010767585013</v>
      </c>
      <c r="BV391" s="172">
        <f t="shared" si="1101"/>
        <v>0</v>
      </c>
      <c r="BW391" s="172">
        <f t="shared" si="1383"/>
        <v>0</v>
      </c>
      <c r="BX391" s="172">
        <f t="shared" si="1383"/>
        <v>0</v>
      </c>
      <c r="BY391" s="173">
        <f t="shared" si="1383"/>
        <v>0</v>
      </c>
      <c r="BZ391" s="123" cm="1">
        <f t="array" ref="BZ391">IF(ISEVEN(BR391),SUM(BS391:BY391),SUM(ABS(BS391:BY391)))</f>
        <v>1010.3282242122975</v>
      </c>
      <c r="CA391" s="112">
        <f t="shared" si="1102"/>
        <v>11678.19826411782</v>
      </c>
      <c r="CB391" s="126">
        <f t="shared" si="1103"/>
        <v>-364.94321856644609</v>
      </c>
      <c r="CC391" s="41">
        <f t="shared" si="1103"/>
        <v>0</v>
      </c>
      <c r="CD391" s="41">
        <f t="shared" si="1103"/>
        <v>602.10110889140333</v>
      </c>
      <c r="CE391" s="41">
        <f t="shared" si="1103"/>
        <v>0</v>
      </c>
      <c r="CF391" s="41">
        <f t="shared" si="1384"/>
        <v>0</v>
      </c>
      <c r="CG391" s="41">
        <f t="shared" si="1384"/>
        <v>0</v>
      </c>
      <c r="CH391" s="112">
        <f t="shared" si="1384"/>
        <v>0</v>
      </c>
      <c r="CI391" s="196">
        <f t="shared" si="1104"/>
        <v>-143.89691325853039</v>
      </c>
      <c r="CJ391" s="2">
        <f t="shared" si="1105"/>
        <v>257.13028810652827</v>
      </c>
      <c r="CK391" s="200">
        <f t="shared" ref="CK391" si="1405">(CI391-xc)*COS(RADIANS(p)) + (CJ391-yc)*SIN(RADIANS(p))</f>
        <v>3.9467616452109695</v>
      </c>
      <c r="CL391" s="201">
        <f t="shared" ref="CL391:CL408" si="1406">-(CI391-xc)*SIN(RADIANS(p)) +(CJ391-yc)*COS(RADIANS(p))</f>
        <v>294.6298182119304</v>
      </c>
      <c r="CN391" s="126">
        <f t="shared" ref="CN391:CN408" si="1407">+C391-yc</f>
        <v>257.13028810652827</v>
      </c>
      <c r="CO391" s="50">
        <f t="shared" si="1109"/>
        <v>3.0552170627628633E-3</v>
      </c>
      <c r="CP391" s="40">
        <f t="shared" si="1110"/>
        <v>25.5</v>
      </c>
      <c r="CQ391" s="41">
        <f t="shared" si="1111"/>
        <v>297794.05573500443</v>
      </c>
      <c r="CR391" s="41">
        <f t="shared" ref="CR391:CR439" si="1408">+CQ391*COS(RADIANS(p))</f>
        <v>257897.21736251286</v>
      </c>
      <c r="CS391" s="41">
        <f t="shared" ref="CS391:CS439" si="1409">+CQ391*SIN(RADIANS(p))</f>
        <v>148897.02786750218</v>
      </c>
      <c r="CT391" s="41">
        <f t="shared" si="1114"/>
        <v>75984210.268879861</v>
      </c>
      <c r="CU391" s="112">
        <f t="shared" si="1115"/>
        <v>587661.07867336646</v>
      </c>
    </row>
    <row r="392" spans="2:99" x14ac:dyDescent="0.25">
      <c r="B392" s="129">
        <v>48</v>
      </c>
      <c r="C392" s="114">
        <f>+$D$77-(B392-0.5)*$G$337</f>
        <v>245.57147188794465</v>
      </c>
      <c r="D392" s="41">
        <f t="shared" si="1121"/>
        <v>-774.65773380060773</v>
      </c>
      <c r="E392" s="41">
        <f t="shared" si="1121"/>
        <v>2225.3732187289243</v>
      </c>
      <c r="F392" s="41">
        <f t="shared" si="1121"/>
        <v>724.2446483846411</v>
      </c>
      <c r="G392" s="41">
        <f t="shared" si="1121"/>
        <v>907.65910628070583</v>
      </c>
      <c r="H392" s="41">
        <f t="shared" si="1346"/>
        <v>1625.3422661993927</v>
      </c>
      <c r="I392" s="41">
        <f t="shared" si="1346"/>
        <v>-4058.3436386794856</v>
      </c>
      <c r="J392" s="41">
        <f t="shared" si="1346"/>
        <v>-1007.8061591842359</v>
      </c>
      <c r="K392" s="121">
        <f t="shared" si="1346"/>
        <v>-776.05775112771209</v>
      </c>
      <c r="L392" s="126">
        <f t="shared" si="1122"/>
        <v>-374.65773380060762</v>
      </c>
      <c r="M392" s="41">
        <f t="shared" si="1122"/>
        <v>-506.67758883994964</v>
      </c>
      <c r="N392" s="41">
        <f t="shared" si="1122"/>
        <v>-314.9858361566852</v>
      </c>
      <c r="O392" s="41">
        <f t="shared" si="1122"/>
        <v>175.6082987118285</v>
      </c>
      <c r="P392" s="41">
        <f t="shared" si="1347"/>
        <v>1225.3422661993923</v>
      </c>
      <c r="Q392" s="41">
        <f t="shared" si="1347"/>
        <v>-3238.7283964088242</v>
      </c>
      <c r="R392" s="41">
        <f t="shared" si="1347"/>
        <v>-776.86605150838591</v>
      </c>
      <c r="S392" s="112">
        <f t="shared" si="1347"/>
        <v>-556.44250885704878</v>
      </c>
      <c r="T392" s="123">
        <f t="shared" si="1123"/>
        <v>-374.65773380060762</v>
      </c>
      <c r="U392" s="41">
        <f t="shared" si="1123"/>
        <v>1405.7579764582626</v>
      </c>
      <c r="V392" s="41">
        <f t="shared" si="1123"/>
        <v>493.30454070879097</v>
      </c>
      <c r="W392" s="41">
        <f t="shared" si="1123"/>
        <v>688.04386401004274</v>
      </c>
      <c r="X392" s="41">
        <f t="shared" si="1348"/>
        <v>1225.3422661993927</v>
      </c>
      <c r="Y392" s="41">
        <f t="shared" si="1348"/>
        <v>-1326.2928311106116</v>
      </c>
      <c r="Z392" s="41">
        <f t="shared" si="1348"/>
        <v>31.4243253570903</v>
      </c>
      <c r="AA392" s="41">
        <f t="shared" si="1348"/>
        <v>-44.006943558834635</v>
      </c>
      <c r="AB392" s="53"/>
      <c r="AC392" s="126">
        <f t="shared" si="1124"/>
        <v>-774.65773380060773</v>
      </c>
      <c r="AD392" s="41" t="str">
        <f t="shared" si="1124"/>
        <v/>
      </c>
      <c r="AE392" s="41">
        <f t="shared" si="1124"/>
        <v>724.2446483846411</v>
      </c>
      <c r="AF392" s="41" t="str">
        <f t="shared" si="1124"/>
        <v/>
      </c>
      <c r="AG392" s="41" t="str">
        <f t="shared" si="1349"/>
        <v/>
      </c>
      <c r="AH392" s="41" t="str">
        <f t="shared" si="1349"/>
        <v/>
      </c>
      <c r="AI392" s="41" t="str">
        <f t="shared" si="1349"/>
        <v/>
      </c>
      <c r="AJ392" s="112" t="str">
        <f t="shared" si="1349"/>
        <v/>
      </c>
      <c r="AK392" s="126" t="str">
        <f t="shared" si="1125"/>
        <v/>
      </c>
      <c r="AL392" s="41" t="str">
        <f t="shared" si="1125"/>
        <v/>
      </c>
      <c r="AM392" s="41" t="str">
        <f t="shared" si="1125"/>
        <v/>
      </c>
      <c r="AN392" s="41" t="str">
        <f t="shared" si="1125"/>
        <v/>
      </c>
      <c r="AO392" s="41" t="str">
        <f t="shared" si="1350"/>
        <v/>
      </c>
      <c r="AP392" s="41" t="str">
        <f t="shared" si="1350"/>
        <v/>
      </c>
      <c r="AQ392" s="41" t="str">
        <f t="shared" si="1350"/>
        <v/>
      </c>
      <c r="AR392" s="112" t="str">
        <f t="shared" si="1350"/>
        <v/>
      </c>
      <c r="AS392" s="123" t="str">
        <f t="shared" si="1126"/>
        <v/>
      </c>
      <c r="AT392" s="41" t="str">
        <f t="shared" si="1126"/>
        <v/>
      </c>
      <c r="AU392" s="41">
        <f t="shared" si="1126"/>
        <v>493.30454070879097</v>
      </c>
      <c r="AV392" s="41" t="str">
        <f t="shared" si="1126"/>
        <v/>
      </c>
      <c r="AW392" s="41" t="str">
        <f t="shared" si="1126"/>
        <v/>
      </c>
      <c r="AX392" s="41" t="str">
        <f t="shared" si="1126"/>
        <v/>
      </c>
      <c r="AY392" s="41">
        <f t="shared" si="1351"/>
        <v>31.4243253570903</v>
      </c>
      <c r="AZ392" s="41" t="str">
        <f t="shared" si="1351"/>
        <v/>
      </c>
      <c r="BA392" s="53"/>
      <c r="BB392" s="147" cm="1">
        <f t="array" ref="BB392:BE392">IFERROR(_xlfn._xlws.SORT(_xlfn.UNIQUE(_xlfn._xlws.FILTER($AC392:$AZ392,ISNUMBER($AC392:$AZ392)),TRUE),,,TRUE),"")</f>
        <v>-774.65773380060773</v>
      </c>
      <c r="BC392" s="51">
        <v>31.4243253570903</v>
      </c>
      <c r="BD392" s="51">
        <v>493.30454070879097</v>
      </c>
      <c r="BE392" s="51">
        <v>724.2446483846411</v>
      </c>
      <c r="BF392" s="51"/>
      <c r="BG392" s="51"/>
      <c r="BH392" s="51"/>
      <c r="BI392" s="51"/>
      <c r="BJ392" s="51">
        <f t="shared" si="1127"/>
        <v>245.57147188794465</v>
      </c>
      <c r="BK392" s="51">
        <f t="shared" si="1127"/>
        <v>245.57147188794465</v>
      </c>
      <c r="BL392" s="51">
        <f t="shared" si="1127"/>
        <v>245.57147188794465</v>
      </c>
      <c r="BM392" s="51">
        <f t="shared" si="1127"/>
        <v>245.57147188794465</v>
      </c>
      <c r="BN392" s="51" t="str">
        <f t="shared" si="1352"/>
        <v/>
      </c>
      <c r="BO392" s="51" t="str">
        <f t="shared" si="1352"/>
        <v/>
      </c>
      <c r="BP392" s="51" t="str">
        <f t="shared" si="1352"/>
        <v/>
      </c>
      <c r="BQ392" s="148" t="str">
        <f t="shared" si="1352"/>
        <v/>
      </c>
      <c r="BR392" s="170">
        <f t="shared" si="1100"/>
        <v>4</v>
      </c>
      <c r="BS392" s="172">
        <f t="shared" si="1101"/>
        <v>806.08205915769804</v>
      </c>
      <c r="BT392" s="172" t="str">
        <f t="shared" si="1101"/>
        <v>hole</v>
      </c>
      <c r="BU392" s="172">
        <f t="shared" si="1101"/>
        <v>230.94010767585013</v>
      </c>
      <c r="BV392" s="172">
        <f t="shared" si="1101"/>
        <v>0</v>
      </c>
      <c r="BW392" s="172">
        <f t="shared" si="1383"/>
        <v>0</v>
      </c>
      <c r="BX392" s="172">
        <f t="shared" si="1383"/>
        <v>0</v>
      </c>
      <c r="BY392" s="173">
        <f t="shared" si="1383"/>
        <v>0</v>
      </c>
      <c r="BZ392" s="123" cm="1">
        <f t="array" ref="BZ392">IF(ISEVEN(BR392),SUM(BS392:BY392),SUM(ABS(BS392:BY392)))</f>
        <v>1037.0221668335482</v>
      </c>
      <c r="CA392" s="112">
        <f t="shared" si="1102"/>
        <v>11986.748641026272</v>
      </c>
      <c r="CB392" s="126">
        <f t="shared" si="1103"/>
        <v>-371.61670422175871</v>
      </c>
      <c r="CC392" s="41">
        <f t="shared" si="1103"/>
        <v>0</v>
      </c>
      <c r="CD392" s="41">
        <f t="shared" si="1103"/>
        <v>608.774594546716</v>
      </c>
      <c r="CE392" s="41">
        <f t="shared" si="1103"/>
        <v>0</v>
      </c>
      <c r="CF392" s="41">
        <f t="shared" si="1384"/>
        <v>0</v>
      </c>
      <c r="CG392" s="41">
        <f t="shared" si="1384"/>
        <v>0</v>
      </c>
      <c r="CH392" s="112">
        <f t="shared" si="1384"/>
        <v>0</v>
      </c>
      <c r="CI392" s="196">
        <f t="shared" si="1104"/>
        <v>-153.28803262413476</v>
      </c>
      <c r="CJ392" s="2">
        <f t="shared" si="1105"/>
        <v>245.57147188794465</v>
      </c>
      <c r="CK392" s="200">
        <f t="shared" ref="CK392" si="1410">(CI392-xc)*COS(RADIANS(p)) + (CJ392-yc)*SIN(RADIANS(p))</f>
        <v>-9.9655944046661915</v>
      </c>
      <c r="CL392" s="201">
        <f t="shared" ref="CL392:CL409" si="1411">-(CI392-xc)*SIN(RADIANS(p)) +(CJ392-yc)*COS(RADIANS(p))</f>
        <v>289.31514941176357</v>
      </c>
      <c r="CN392" s="126">
        <f t="shared" ref="CN392:CN409" si="1412">+C392-yc</f>
        <v>245.57147188794465</v>
      </c>
      <c r="CO392" s="50">
        <f t="shared" si="1109"/>
        <v>2.9892170627628632E-3</v>
      </c>
      <c r="CP392" s="40">
        <f t="shared" si="1110"/>
        <v>25.5</v>
      </c>
      <c r="CQ392" s="41">
        <f t="shared" si="1111"/>
        <v>305662.09034616995</v>
      </c>
      <c r="CR392" s="41">
        <f t="shared" ref="CR392:CR440" si="1413">+CQ392*COS(RADIANS(p))</f>
        <v>264711.13521363743</v>
      </c>
      <c r="CS392" s="41">
        <f t="shared" ref="CS392:CS440" si="1414">+CQ392*SIN(RADIANS(p))</f>
        <v>152831.04517308495</v>
      </c>
      <c r="CT392" s="41">
        <f t="shared" si="1114"/>
        <v>76584941.63529107</v>
      </c>
      <c r="CU392" s="112">
        <f t="shared" si="1115"/>
        <v>-1523052.2086361812</v>
      </c>
    </row>
    <row r="393" spans="2:99" x14ac:dyDescent="0.25">
      <c r="B393" s="129">
        <v>49</v>
      </c>
      <c r="C393" s="114">
        <f>+$D$77-(B393-0.5)*$G$337</f>
        <v>234.01265566936115</v>
      </c>
      <c r="D393" s="41">
        <f t="shared" si="1121"/>
        <v>-794.67819076654564</v>
      </c>
      <c r="E393" s="41">
        <f t="shared" si="1121"/>
        <v>2268.5113081320292</v>
      </c>
      <c r="F393" s="41">
        <f t="shared" si="1121"/>
        <v>730.91813403995366</v>
      </c>
      <c r="G393" s="41">
        <f t="shared" si="1121"/>
        <v>904.56193080947662</v>
      </c>
      <c r="H393" s="41">
        <f t="shared" si="1346"/>
        <v>1605.3218092334548</v>
      </c>
      <c r="I393" s="41">
        <f t="shared" si="1346"/>
        <v>-4015.2055492763802</v>
      </c>
      <c r="J393" s="41">
        <f t="shared" si="1346"/>
        <v>-1001.1326735289233</v>
      </c>
      <c r="K393" s="121">
        <f t="shared" si="1346"/>
        <v>-779.1549265989413</v>
      </c>
      <c r="L393" s="126">
        <f t="shared" si="1122"/>
        <v>-394.67819076654547</v>
      </c>
      <c r="M393" s="41">
        <f t="shared" si="1122"/>
        <v>-463.53949943684489</v>
      </c>
      <c r="N393" s="41">
        <f t="shared" si="1122"/>
        <v>-308.31235050137263</v>
      </c>
      <c r="O393" s="41">
        <f t="shared" si="1122"/>
        <v>172.51112324059926</v>
      </c>
      <c r="P393" s="41">
        <f t="shared" si="1347"/>
        <v>1205.3218092334546</v>
      </c>
      <c r="Q393" s="41">
        <f t="shared" si="1347"/>
        <v>-3195.5903070057198</v>
      </c>
      <c r="R393" s="41">
        <f t="shared" si="1347"/>
        <v>-770.19256585307323</v>
      </c>
      <c r="S393" s="112">
        <f t="shared" si="1347"/>
        <v>-559.53968432827799</v>
      </c>
      <c r="T393" s="123">
        <f t="shared" si="1123"/>
        <v>-394.67819076654547</v>
      </c>
      <c r="U393" s="41">
        <f t="shared" si="1123"/>
        <v>1448.8960658613676</v>
      </c>
      <c r="V393" s="41">
        <f t="shared" si="1123"/>
        <v>499.97802636410358</v>
      </c>
      <c r="W393" s="41">
        <f t="shared" si="1123"/>
        <v>684.94668853881353</v>
      </c>
      <c r="X393" s="41">
        <f t="shared" si="1348"/>
        <v>1205.321809233455</v>
      </c>
      <c r="Y393" s="41">
        <f t="shared" si="1348"/>
        <v>-1283.1547417075067</v>
      </c>
      <c r="Z393" s="41">
        <f t="shared" si="1348"/>
        <v>38.097811012402879</v>
      </c>
      <c r="AA393" s="41">
        <f t="shared" si="1348"/>
        <v>-47.104119030063849</v>
      </c>
      <c r="AB393" s="53"/>
      <c r="AC393" s="126" t="str">
        <f t="shared" si="1124"/>
        <v/>
      </c>
      <c r="AD393" s="41" t="str">
        <f t="shared" si="1124"/>
        <v/>
      </c>
      <c r="AE393" s="41">
        <f t="shared" si="1124"/>
        <v>730.91813403995366</v>
      </c>
      <c r="AF393" s="41" t="str">
        <f t="shared" si="1124"/>
        <v/>
      </c>
      <c r="AG393" s="41" t="str">
        <f t="shared" si="1349"/>
        <v/>
      </c>
      <c r="AH393" s="41" t="str">
        <f t="shared" si="1349"/>
        <v/>
      </c>
      <c r="AI393" s="41" t="str">
        <f t="shared" si="1349"/>
        <v/>
      </c>
      <c r="AJ393" s="112">
        <f t="shared" si="1349"/>
        <v>-779.1549265989413</v>
      </c>
      <c r="AK393" s="126" t="str">
        <f t="shared" si="1125"/>
        <v/>
      </c>
      <c r="AL393" s="41" t="str">
        <f t="shared" si="1125"/>
        <v/>
      </c>
      <c r="AM393" s="41" t="str">
        <f t="shared" si="1125"/>
        <v/>
      </c>
      <c r="AN393" s="41" t="str">
        <f t="shared" si="1125"/>
        <v/>
      </c>
      <c r="AO393" s="41" t="str">
        <f t="shared" si="1350"/>
        <v/>
      </c>
      <c r="AP393" s="41" t="str">
        <f t="shared" si="1350"/>
        <v/>
      </c>
      <c r="AQ393" s="41" t="str">
        <f t="shared" si="1350"/>
        <v/>
      </c>
      <c r="AR393" s="112" t="str">
        <f t="shared" si="1350"/>
        <v/>
      </c>
      <c r="AS393" s="123" t="str">
        <f t="shared" si="1126"/>
        <v/>
      </c>
      <c r="AT393" s="41" t="str">
        <f t="shared" si="1126"/>
        <v/>
      </c>
      <c r="AU393" s="41">
        <f t="shared" si="1126"/>
        <v>499.97802636410358</v>
      </c>
      <c r="AV393" s="41" t="str">
        <f t="shared" si="1126"/>
        <v/>
      </c>
      <c r="AW393" s="41" t="str">
        <f t="shared" si="1126"/>
        <v/>
      </c>
      <c r="AX393" s="41" t="str">
        <f t="shared" si="1126"/>
        <v/>
      </c>
      <c r="AY393" s="41">
        <f t="shared" si="1351"/>
        <v>38.097811012402879</v>
      </c>
      <c r="AZ393" s="41" t="str">
        <f t="shared" si="1351"/>
        <v/>
      </c>
      <c r="BA393" s="53"/>
      <c r="BB393" s="147" cm="1">
        <f t="array" ref="BB393:BE393">IFERROR(_xlfn._xlws.SORT(_xlfn.UNIQUE(_xlfn._xlws.FILTER($AC393:$AZ393,ISNUMBER($AC393:$AZ393)),TRUE),,,TRUE),"")</f>
        <v>-779.1549265989413</v>
      </c>
      <c r="BC393" s="51">
        <v>38.097811012402879</v>
      </c>
      <c r="BD393" s="51">
        <v>499.97802636410358</v>
      </c>
      <c r="BE393" s="51">
        <v>730.91813403995366</v>
      </c>
      <c r="BF393" s="51"/>
      <c r="BG393" s="51"/>
      <c r="BH393" s="51"/>
      <c r="BI393" s="51"/>
      <c r="BJ393" s="51">
        <f t="shared" si="1127"/>
        <v>234.01265566936115</v>
      </c>
      <c r="BK393" s="51">
        <f t="shared" si="1127"/>
        <v>234.01265566936115</v>
      </c>
      <c r="BL393" s="51">
        <f t="shared" si="1127"/>
        <v>234.01265566936115</v>
      </c>
      <c r="BM393" s="51">
        <f t="shared" si="1127"/>
        <v>234.01265566936115</v>
      </c>
      <c r="BN393" s="51" t="str">
        <f t="shared" si="1352"/>
        <v/>
      </c>
      <c r="BO393" s="51" t="str">
        <f t="shared" si="1352"/>
        <v/>
      </c>
      <c r="BP393" s="51" t="str">
        <f t="shared" si="1352"/>
        <v/>
      </c>
      <c r="BQ393" s="148" t="str">
        <f t="shared" si="1352"/>
        <v/>
      </c>
      <c r="BR393" s="170">
        <f t="shared" si="1100"/>
        <v>4</v>
      </c>
      <c r="BS393" s="172">
        <f t="shared" si="1101"/>
        <v>817.25273761134417</v>
      </c>
      <c r="BT393" s="172" t="str">
        <f t="shared" si="1101"/>
        <v>hole</v>
      </c>
      <c r="BU393" s="172">
        <f t="shared" si="1101"/>
        <v>230.94010767585007</v>
      </c>
      <c r="BV393" s="172">
        <f t="shared" si="1101"/>
        <v>0</v>
      </c>
      <c r="BW393" s="172">
        <f t="shared" si="1383"/>
        <v>0</v>
      </c>
      <c r="BX393" s="172">
        <f t="shared" si="1383"/>
        <v>0</v>
      </c>
      <c r="BY393" s="173">
        <f t="shared" si="1383"/>
        <v>0</v>
      </c>
      <c r="BZ393" s="123" cm="1">
        <f t="array" ref="BZ393">IF(ISEVEN(BR393),SUM(BS393:BY393),SUM(ABS(BS393:BY393)))</f>
        <v>1048.1928452871944</v>
      </c>
      <c r="CA393" s="112">
        <f t="shared" si="1102"/>
        <v>12115.868460308859</v>
      </c>
      <c r="CB393" s="126">
        <f t="shared" si="1103"/>
        <v>-370.52855779326921</v>
      </c>
      <c r="CC393" s="41">
        <f t="shared" si="1103"/>
        <v>0</v>
      </c>
      <c r="CD393" s="41">
        <f t="shared" si="1103"/>
        <v>615.44808020202868</v>
      </c>
      <c r="CE393" s="41">
        <f t="shared" si="1103"/>
        <v>0</v>
      </c>
      <c r="CF393" s="41">
        <f t="shared" si="1384"/>
        <v>0</v>
      </c>
      <c r="CG393" s="41">
        <f t="shared" si="1384"/>
        <v>0</v>
      </c>
      <c r="CH393" s="112">
        <f t="shared" si="1384"/>
        <v>0</v>
      </c>
      <c r="CI393" s="196">
        <f t="shared" si="1104"/>
        <v>-153.29605905195331</v>
      </c>
      <c r="CJ393" s="2">
        <f t="shared" si="1105"/>
        <v>234.01265566936115</v>
      </c>
      <c r="CK393" s="200">
        <f t="shared" ref="CK393" si="1415">(CI393-xc)*COS(RADIANS(p)) + (CJ393-yc)*SIN(RADIANS(p))</f>
        <v>-15.751953604350447</v>
      </c>
      <c r="CL393" s="201">
        <f t="shared" ref="CL393:CL410" si="1416">-(CI393-xc)*SIN(RADIANS(p)) +(CJ393-yc)*COS(RADIANS(p))</f>
        <v>279.30893414270395</v>
      </c>
      <c r="CN393" s="126">
        <f t="shared" ref="CN393:CN410" si="1417">+C393-yc</f>
        <v>234.01265566936115</v>
      </c>
      <c r="CO393" s="50">
        <f t="shared" si="1109"/>
        <v>2.9232170627628631E-3</v>
      </c>
      <c r="CP393" s="40">
        <f t="shared" si="1110"/>
        <v>25.5</v>
      </c>
      <c r="CQ393" s="41">
        <f t="shared" si="1111"/>
        <v>308954.64573787589</v>
      </c>
      <c r="CR393" s="41">
        <f t="shared" ref="CR393:CR441" si="1418">+CQ393*COS(RADIANS(p))</f>
        <v>267562.57182622218</v>
      </c>
      <c r="CS393" s="41">
        <f t="shared" ref="CS393:CS441" si="1419">+CQ393*SIN(RADIANS(p))</f>
        <v>154477.32286893792</v>
      </c>
      <c r="CT393" s="41">
        <f t="shared" si="1114"/>
        <v>74732616.753262788</v>
      </c>
      <c r="CU393" s="112">
        <f t="shared" si="1115"/>
        <v>-2433319.6227557743</v>
      </c>
    </row>
    <row r="394" spans="2:99" x14ac:dyDescent="0.25">
      <c r="B394" s="129">
        <v>50</v>
      </c>
      <c r="C394" s="114">
        <f>+$D$77-(B394-0.5)*$G$337</f>
        <v>222.45383945077754</v>
      </c>
      <c r="D394" s="41">
        <f t="shared" si="1121"/>
        <v>-814.69864773248355</v>
      </c>
      <c r="E394" s="41">
        <f t="shared" si="1121"/>
        <v>2311.6493975351341</v>
      </c>
      <c r="F394" s="41">
        <f t="shared" si="1121"/>
        <v>737.59161969526644</v>
      </c>
      <c r="G394" s="41">
        <f t="shared" si="1121"/>
        <v>901.46475533824741</v>
      </c>
      <c r="H394" s="41">
        <f t="shared" si="1346"/>
        <v>1585.3013522675167</v>
      </c>
      <c r="I394" s="41">
        <f t="shared" si="1346"/>
        <v>-3972.0674598732753</v>
      </c>
      <c r="J394" s="41">
        <f t="shared" si="1346"/>
        <v>-994.45918787361063</v>
      </c>
      <c r="K394" s="121">
        <f t="shared" si="1346"/>
        <v>-782.25210207017051</v>
      </c>
      <c r="L394" s="126">
        <f t="shared" si="1122"/>
        <v>-414.69864773248349</v>
      </c>
      <c r="M394" s="41">
        <f t="shared" si="1122"/>
        <v>-420.40141003373975</v>
      </c>
      <c r="N394" s="41">
        <f t="shared" si="1122"/>
        <v>-301.6388648460599</v>
      </c>
      <c r="O394" s="41">
        <f t="shared" si="1122"/>
        <v>169.41394776937003</v>
      </c>
      <c r="P394" s="41">
        <f t="shared" si="1347"/>
        <v>1185.3013522675167</v>
      </c>
      <c r="Q394" s="41">
        <f t="shared" si="1347"/>
        <v>-3152.4522176026144</v>
      </c>
      <c r="R394" s="41">
        <f t="shared" si="1347"/>
        <v>-763.51908019776067</v>
      </c>
      <c r="S394" s="112">
        <f t="shared" si="1347"/>
        <v>-562.63685979950719</v>
      </c>
      <c r="T394" s="123">
        <f t="shared" si="1123"/>
        <v>-414.69864773248338</v>
      </c>
      <c r="U394" s="41">
        <f t="shared" si="1123"/>
        <v>1492.0341552644727</v>
      </c>
      <c r="V394" s="41">
        <f t="shared" si="1123"/>
        <v>506.6515120194162</v>
      </c>
      <c r="W394" s="41">
        <f t="shared" si="1123"/>
        <v>681.84951306758433</v>
      </c>
      <c r="X394" s="41">
        <f t="shared" si="1348"/>
        <v>1185.3013522675169</v>
      </c>
      <c r="Y394" s="41">
        <f t="shared" si="1348"/>
        <v>-1240.0166523044015</v>
      </c>
      <c r="Z394" s="41">
        <f t="shared" si="1348"/>
        <v>44.771296667715546</v>
      </c>
      <c r="AA394" s="41">
        <f t="shared" si="1348"/>
        <v>-50.201294501293091</v>
      </c>
      <c r="AB394" s="53"/>
      <c r="AC394" s="126" t="str">
        <f t="shared" si="1124"/>
        <v/>
      </c>
      <c r="AD394" s="41" t="str">
        <f t="shared" si="1124"/>
        <v/>
      </c>
      <c r="AE394" s="41">
        <f t="shared" si="1124"/>
        <v>737.59161969526644</v>
      </c>
      <c r="AF394" s="41" t="str">
        <f t="shared" si="1124"/>
        <v/>
      </c>
      <c r="AG394" s="41" t="str">
        <f t="shared" si="1349"/>
        <v/>
      </c>
      <c r="AH394" s="41" t="str">
        <f t="shared" si="1349"/>
        <v/>
      </c>
      <c r="AI394" s="41" t="str">
        <f t="shared" si="1349"/>
        <v/>
      </c>
      <c r="AJ394" s="112">
        <f t="shared" si="1349"/>
        <v>-782.25210207017051</v>
      </c>
      <c r="AK394" s="126" t="str">
        <f t="shared" si="1125"/>
        <v/>
      </c>
      <c r="AL394" s="41" t="str">
        <f t="shared" si="1125"/>
        <v/>
      </c>
      <c r="AM394" s="41" t="str">
        <f t="shared" si="1125"/>
        <v/>
      </c>
      <c r="AN394" s="41" t="str">
        <f t="shared" si="1125"/>
        <v/>
      </c>
      <c r="AO394" s="41" t="str">
        <f t="shared" si="1350"/>
        <v/>
      </c>
      <c r="AP394" s="41" t="str">
        <f t="shared" si="1350"/>
        <v/>
      </c>
      <c r="AQ394" s="41" t="str">
        <f t="shared" si="1350"/>
        <v/>
      </c>
      <c r="AR394" s="112" t="str">
        <f t="shared" si="1350"/>
        <v/>
      </c>
      <c r="AS394" s="123" t="str">
        <f t="shared" si="1126"/>
        <v/>
      </c>
      <c r="AT394" s="41" t="str">
        <f t="shared" si="1126"/>
        <v/>
      </c>
      <c r="AU394" s="41">
        <f t="shared" si="1126"/>
        <v>506.6515120194162</v>
      </c>
      <c r="AV394" s="41" t="str">
        <f t="shared" si="1126"/>
        <v/>
      </c>
      <c r="AW394" s="41" t="str">
        <f t="shared" si="1126"/>
        <v/>
      </c>
      <c r="AX394" s="41" t="str">
        <f t="shared" si="1126"/>
        <v/>
      </c>
      <c r="AY394" s="41">
        <f t="shared" si="1351"/>
        <v>44.771296667715546</v>
      </c>
      <c r="AZ394" s="41" t="str">
        <f t="shared" si="1351"/>
        <v/>
      </c>
      <c r="BA394" s="53"/>
      <c r="BB394" s="147" cm="1">
        <f t="array" ref="BB394:BE394">IFERROR(_xlfn._xlws.SORT(_xlfn.UNIQUE(_xlfn._xlws.FILTER($AC394:$AZ394,ISNUMBER($AC394:$AZ394)),TRUE),,,TRUE),"")</f>
        <v>-782.25210207017051</v>
      </c>
      <c r="BC394" s="51">
        <v>44.771296667715546</v>
      </c>
      <c r="BD394" s="51">
        <v>506.6515120194162</v>
      </c>
      <c r="BE394" s="51">
        <v>737.59161969526644</v>
      </c>
      <c r="BF394" s="51"/>
      <c r="BG394" s="51"/>
      <c r="BH394" s="51"/>
      <c r="BI394" s="51"/>
      <c r="BJ394" s="51">
        <f t="shared" si="1127"/>
        <v>222.45383945077754</v>
      </c>
      <c r="BK394" s="51">
        <f t="shared" si="1127"/>
        <v>222.45383945077754</v>
      </c>
      <c r="BL394" s="51">
        <f t="shared" si="1127"/>
        <v>222.45383945077754</v>
      </c>
      <c r="BM394" s="51">
        <f t="shared" si="1127"/>
        <v>222.45383945077754</v>
      </c>
      <c r="BN394" s="51" t="str">
        <f t="shared" si="1352"/>
        <v/>
      </c>
      <c r="BO394" s="51" t="str">
        <f t="shared" si="1352"/>
        <v/>
      </c>
      <c r="BP394" s="51" t="str">
        <f t="shared" si="1352"/>
        <v/>
      </c>
      <c r="BQ394" s="148" t="str">
        <f t="shared" si="1352"/>
        <v/>
      </c>
      <c r="BR394" s="170">
        <f t="shared" si="1100"/>
        <v>4</v>
      </c>
      <c r="BS394" s="172">
        <f t="shared" si="1101"/>
        <v>827.02339873788605</v>
      </c>
      <c r="BT394" s="172" t="str">
        <f t="shared" si="1101"/>
        <v>hole</v>
      </c>
      <c r="BU394" s="172">
        <f t="shared" si="1101"/>
        <v>230.94010767585024</v>
      </c>
      <c r="BV394" s="172">
        <f t="shared" si="1101"/>
        <v>0</v>
      </c>
      <c r="BW394" s="172">
        <f t="shared" si="1383"/>
        <v>0</v>
      </c>
      <c r="BX394" s="172">
        <f t="shared" si="1383"/>
        <v>0</v>
      </c>
      <c r="BY394" s="173">
        <f t="shared" si="1383"/>
        <v>0</v>
      </c>
      <c r="BZ394" s="123" cm="1">
        <f t="array" ref="BZ394">IF(ISEVEN(BR394),SUM(BS394:BY394),SUM(ABS(BS394:BY394)))</f>
        <v>1057.9635064137362</v>
      </c>
      <c r="CA394" s="112">
        <f t="shared" si="1102"/>
        <v>12228.805736604614</v>
      </c>
      <c r="CB394" s="126">
        <f t="shared" si="1103"/>
        <v>-368.74040270122748</v>
      </c>
      <c r="CC394" s="41">
        <f t="shared" si="1103"/>
        <v>0</v>
      </c>
      <c r="CD394" s="41">
        <f t="shared" si="1103"/>
        <v>622.12156585734135</v>
      </c>
      <c r="CE394" s="41">
        <f t="shared" si="1103"/>
        <v>0</v>
      </c>
      <c r="CF394" s="41">
        <f t="shared" si="1384"/>
        <v>0</v>
      </c>
      <c r="CG394" s="41">
        <f t="shared" si="1384"/>
        <v>0</v>
      </c>
      <c r="CH394" s="112">
        <f t="shared" si="1384"/>
        <v>0</v>
      </c>
      <c r="CI394" s="196">
        <f t="shared" si="1104"/>
        <v>-152.44771554937722</v>
      </c>
      <c r="CJ394" s="2">
        <f t="shared" si="1105"/>
        <v>222.45383945077754</v>
      </c>
      <c r="CK394" s="200">
        <f t="shared" ref="CK394" si="1420">(CI394-xc)*COS(RADIANS(p)) + (CJ394-yc)*SIN(RADIANS(p))</f>
        <v>-20.796674689275918</v>
      </c>
      <c r="CL394" s="201">
        <f t="shared" ref="CL394:CL411" si="1421">-(CI394-xc)*SIN(RADIANS(p)) +(CJ394-yc)*COS(RADIANS(p))</f>
        <v>268.87453390844689</v>
      </c>
      <c r="CN394" s="126">
        <f t="shared" ref="CN394:CN411" si="1422">+C394-yc</f>
        <v>222.45383945077754</v>
      </c>
      <c r="CO394" s="50">
        <f t="shared" si="1109"/>
        <v>2.8572170627628631E-3</v>
      </c>
      <c r="CP394" s="40">
        <f t="shared" si="1110"/>
        <v>25.5</v>
      </c>
      <c r="CQ394" s="41">
        <f t="shared" si="1111"/>
        <v>311834.54628341767</v>
      </c>
      <c r="CR394" s="41">
        <f t="shared" ref="CR394:CR442" si="1423">+CQ394*COS(RADIANS(p))</f>
        <v>270056.63885903405</v>
      </c>
      <c r="CS394" s="41">
        <f t="shared" ref="CS394:CS442" si="1424">+CQ394*SIN(RADIANS(p))</f>
        <v>155917.27314170881</v>
      </c>
      <c r="CT394" s="41">
        <f t="shared" si="1114"/>
        <v>72611352.902104542</v>
      </c>
      <c r="CU394" s="112">
        <f t="shared" si="1115"/>
        <v>-3242560.8079670952</v>
      </c>
    </row>
  </sheetData>
  <conditionalFormatting sqref="BS144:BY193">
    <cfRule type="containsText" dxfId="3" priority="12" operator="containsText" text="hole">
      <formula>NOT(ISERROR(SEARCH("hole",BS144)))</formula>
    </cfRule>
  </conditionalFormatting>
  <conditionalFormatting sqref="BS211:BY260">
    <cfRule type="containsText" dxfId="2" priority="9" operator="containsText" text="hole">
      <formula>NOT(ISERROR(SEARCH("hole",BS211)))</formula>
    </cfRule>
  </conditionalFormatting>
  <conditionalFormatting sqref="BS278:BY327">
    <cfRule type="containsText" dxfId="1" priority="6" operator="containsText" text="hole">
      <formula>NOT(ISERROR(SEARCH("hole",BS278)))</formula>
    </cfRule>
  </conditionalFormatting>
  <conditionalFormatting sqref="BS345:BY394">
    <cfRule type="containsText" dxfId="0" priority="3" operator="containsText" text="hole">
      <formula>NOT(ISERROR(SEARCH("hole",BS345)))</formula>
    </cfRule>
  </conditionalFormatting>
  <conditionalFormatting sqref="CO144:CO193">
    <cfRule type="dataBar" priority="10">
      <dataBar>
        <cfvo type="num" val="0"/>
        <cfvo type="num" val="$CO$144"/>
        <color theme="9" tint="0.59999389629810485"/>
      </dataBar>
      <extLst>
        <ext xmlns:x14="http://schemas.microsoft.com/office/spreadsheetml/2009/9/main" uri="{B025F937-C7B1-47D3-B67F-A62EFF666E3E}">
          <x14:id>{4B9C4AC0-EDC2-4C2A-AEA7-5121B12251C2}</x14:id>
        </ext>
      </extLst>
    </cfRule>
  </conditionalFormatting>
  <conditionalFormatting sqref="CO211:CO260">
    <cfRule type="dataBar" priority="7">
      <dataBar>
        <cfvo type="num" val="0"/>
        <cfvo type="num" val="$CO$144"/>
        <color theme="9" tint="0.59999389629810485"/>
      </dataBar>
      <extLst>
        <ext xmlns:x14="http://schemas.microsoft.com/office/spreadsheetml/2009/9/main" uri="{B025F937-C7B1-47D3-B67F-A62EFF666E3E}">
          <x14:id>{0BA2E878-E442-4B81-9E67-28DA735AB356}</x14:id>
        </ext>
      </extLst>
    </cfRule>
  </conditionalFormatting>
  <conditionalFormatting sqref="CO278:CO327">
    <cfRule type="dataBar" priority="4">
      <dataBar>
        <cfvo type="num" val="0"/>
        <cfvo type="num" val="$CO$144"/>
        <color theme="9" tint="0.59999389629810485"/>
      </dataBar>
      <extLst>
        <ext xmlns:x14="http://schemas.microsoft.com/office/spreadsheetml/2009/9/main" uri="{B025F937-C7B1-47D3-B67F-A62EFF666E3E}">
          <x14:id>{4E1649CF-6C74-4575-9D86-595FD7927BE0}</x14:id>
        </ext>
      </extLst>
    </cfRule>
  </conditionalFormatting>
  <conditionalFormatting sqref="CO345:CO394">
    <cfRule type="dataBar" priority="1">
      <dataBar>
        <cfvo type="num" val="0"/>
        <cfvo type="num" val="$CO$144"/>
        <color theme="9" tint="0.59999389629810485"/>
      </dataBar>
      <extLst>
        <ext xmlns:x14="http://schemas.microsoft.com/office/spreadsheetml/2009/9/main" uri="{B025F937-C7B1-47D3-B67F-A62EFF666E3E}">
          <x14:id>{7A567CFD-20BF-4C38-B1A3-321BD3608061}</x14:id>
        </ext>
      </extLst>
    </cfRule>
  </conditionalFormatting>
  <conditionalFormatting sqref="CP144:CP193">
    <cfRule type="dataBar" priority="11">
      <dataBar>
        <cfvo type="num" val="0"/>
        <cfvo type="num" val="$CP$144"/>
        <color theme="9" tint="0.59999389629810485"/>
      </dataBar>
      <extLst>
        <ext xmlns:x14="http://schemas.microsoft.com/office/spreadsheetml/2009/9/main" uri="{B025F937-C7B1-47D3-B67F-A62EFF666E3E}">
          <x14:id>{667D3F5E-FB5F-4ED4-A531-472DC4C34EB8}</x14:id>
        </ext>
      </extLst>
    </cfRule>
  </conditionalFormatting>
  <conditionalFormatting sqref="CP211:CP260">
    <cfRule type="dataBar" priority="8">
      <dataBar>
        <cfvo type="num" val="0"/>
        <cfvo type="num" val="$CP$144"/>
        <color theme="9" tint="0.59999389629810485"/>
      </dataBar>
      <extLst>
        <ext xmlns:x14="http://schemas.microsoft.com/office/spreadsheetml/2009/9/main" uri="{B025F937-C7B1-47D3-B67F-A62EFF666E3E}">
          <x14:id>{7A89766D-E699-4CA3-9FC5-90B6061155B2}</x14:id>
        </ext>
      </extLst>
    </cfRule>
  </conditionalFormatting>
  <conditionalFormatting sqref="CP278:CP327">
    <cfRule type="dataBar" priority="5">
      <dataBar>
        <cfvo type="num" val="0"/>
        <cfvo type="num" val="$CP$144"/>
        <color theme="9" tint="0.59999389629810485"/>
      </dataBar>
      <extLst>
        <ext xmlns:x14="http://schemas.microsoft.com/office/spreadsheetml/2009/9/main" uri="{B025F937-C7B1-47D3-B67F-A62EFF666E3E}">
          <x14:id>{24ABE6FE-A8FE-471A-8ED4-C1259F176EDD}</x14:id>
        </ext>
      </extLst>
    </cfRule>
  </conditionalFormatting>
  <conditionalFormatting sqref="CP345:CP394">
    <cfRule type="dataBar" priority="2">
      <dataBar>
        <cfvo type="num" val="0"/>
        <cfvo type="num" val="$CP$144"/>
        <color theme="9" tint="0.59999389629810485"/>
      </dataBar>
      <extLst>
        <ext xmlns:x14="http://schemas.microsoft.com/office/spreadsheetml/2009/9/main" uri="{B025F937-C7B1-47D3-B67F-A62EFF666E3E}">
          <x14:id>{20C840B2-0019-4843-9028-7419B8E2461E}</x14:id>
        </ext>
      </extLst>
    </cfRule>
  </conditionalFormatting>
  <pageMargins left="0.59055118110236227" right="0.59055118110236227" top="0.78740157480314965" bottom="0.78740157480314965" header="0.51181102362204722" footer="0.51181102362204722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9C4AC0-EDC2-4C2A-AEA7-5121B12251C2}">
            <x14:dataBar minLength="0" maxLength="100" border="1" gradient="0" direction="leftToRight">
              <x14:cfvo type="num">
                <xm:f>0</xm:f>
              </x14:cfvo>
              <x14:cfvo type="num">
                <xm:f>$CO$144</xm:f>
              </x14:cfvo>
              <x14:borderColor theme="9" tint="0.59999389629810485"/>
              <x14:negativeFillColor rgb="FFFF0000"/>
              <x14:axisColor rgb="FF000000"/>
            </x14:dataBar>
          </x14:cfRule>
          <xm:sqref>CO144:CO193</xm:sqref>
        </x14:conditionalFormatting>
        <x14:conditionalFormatting xmlns:xm="http://schemas.microsoft.com/office/excel/2006/main">
          <x14:cfRule type="dataBar" id="{0BA2E878-E442-4B81-9E67-28DA735AB356}">
            <x14:dataBar minLength="0" maxLength="100" border="1" gradient="0" direction="leftToRight">
              <x14:cfvo type="num">
                <xm:f>0</xm:f>
              </x14:cfvo>
              <x14:cfvo type="num">
                <xm:f>$CO$144</xm:f>
              </x14:cfvo>
              <x14:borderColor theme="9" tint="0.59999389629810485"/>
              <x14:negativeFillColor rgb="FFFF0000"/>
              <x14:axisColor rgb="FF000000"/>
            </x14:dataBar>
          </x14:cfRule>
          <xm:sqref>CO211:CO260</xm:sqref>
        </x14:conditionalFormatting>
        <x14:conditionalFormatting xmlns:xm="http://schemas.microsoft.com/office/excel/2006/main">
          <x14:cfRule type="dataBar" id="{4E1649CF-6C74-4575-9D86-595FD7927BE0}">
            <x14:dataBar minLength="0" maxLength="100" border="1" gradient="0" direction="leftToRight">
              <x14:cfvo type="num">
                <xm:f>0</xm:f>
              </x14:cfvo>
              <x14:cfvo type="num">
                <xm:f>$CO$144</xm:f>
              </x14:cfvo>
              <x14:borderColor theme="9" tint="0.59999389629810485"/>
              <x14:negativeFillColor rgb="FFFF0000"/>
              <x14:axisColor rgb="FF000000"/>
            </x14:dataBar>
          </x14:cfRule>
          <xm:sqref>CO278:CO327</xm:sqref>
        </x14:conditionalFormatting>
        <x14:conditionalFormatting xmlns:xm="http://schemas.microsoft.com/office/excel/2006/main">
          <x14:cfRule type="dataBar" id="{7A567CFD-20BF-4C38-B1A3-321BD3608061}">
            <x14:dataBar minLength="0" maxLength="100" border="1" gradient="0" direction="leftToRight">
              <x14:cfvo type="num">
                <xm:f>0</xm:f>
              </x14:cfvo>
              <x14:cfvo type="num">
                <xm:f>$CO$144</xm:f>
              </x14:cfvo>
              <x14:borderColor theme="9" tint="0.59999389629810485"/>
              <x14:negativeFillColor rgb="FFFF0000"/>
              <x14:axisColor rgb="FF000000"/>
            </x14:dataBar>
          </x14:cfRule>
          <xm:sqref>CO345:CO394</xm:sqref>
        </x14:conditionalFormatting>
        <x14:conditionalFormatting xmlns:xm="http://schemas.microsoft.com/office/excel/2006/main">
          <x14:cfRule type="dataBar" id="{667D3F5E-FB5F-4ED4-A531-472DC4C34EB8}">
            <x14:dataBar minLength="0" maxLength="100" border="1" gradient="0" direction="leftToRight">
              <x14:cfvo type="num">
                <xm:f>0</xm:f>
              </x14:cfvo>
              <x14:cfvo type="num">
                <xm:f>$CP$144</xm:f>
              </x14:cfvo>
              <x14:borderColor theme="9" tint="0.59999389629810485"/>
              <x14:negativeFillColor rgb="FFFF0000"/>
              <x14:axisColor rgb="FF000000"/>
            </x14:dataBar>
          </x14:cfRule>
          <xm:sqref>CP144:CP193</xm:sqref>
        </x14:conditionalFormatting>
        <x14:conditionalFormatting xmlns:xm="http://schemas.microsoft.com/office/excel/2006/main">
          <x14:cfRule type="dataBar" id="{7A89766D-E699-4CA3-9FC5-90B6061155B2}">
            <x14:dataBar minLength="0" maxLength="100" border="1" gradient="0" direction="leftToRight">
              <x14:cfvo type="num">
                <xm:f>0</xm:f>
              </x14:cfvo>
              <x14:cfvo type="num">
                <xm:f>$CP$144</xm:f>
              </x14:cfvo>
              <x14:borderColor theme="9" tint="0.59999389629810485"/>
              <x14:negativeFillColor rgb="FFFF0000"/>
              <x14:axisColor rgb="FF000000"/>
            </x14:dataBar>
          </x14:cfRule>
          <xm:sqref>CP211:CP260</xm:sqref>
        </x14:conditionalFormatting>
        <x14:conditionalFormatting xmlns:xm="http://schemas.microsoft.com/office/excel/2006/main">
          <x14:cfRule type="dataBar" id="{24ABE6FE-A8FE-471A-8ED4-C1259F176EDD}">
            <x14:dataBar minLength="0" maxLength="100" border="1" gradient="0" direction="leftToRight">
              <x14:cfvo type="num">
                <xm:f>0</xm:f>
              </x14:cfvo>
              <x14:cfvo type="num">
                <xm:f>$CP$144</xm:f>
              </x14:cfvo>
              <x14:borderColor theme="9" tint="0.59999389629810485"/>
              <x14:negativeFillColor rgb="FFFF0000"/>
              <x14:axisColor rgb="FF000000"/>
            </x14:dataBar>
          </x14:cfRule>
          <xm:sqref>CP278:CP327</xm:sqref>
        </x14:conditionalFormatting>
        <x14:conditionalFormatting xmlns:xm="http://schemas.microsoft.com/office/excel/2006/main">
          <x14:cfRule type="dataBar" id="{20C840B2-0019-4843-9028-7419B8E2461E}">
            <x14:dataBar minLength="0" maxLength="100" border="1" gradient="0" direction="leftToRight">
              <x14:cfvo type="num">
                <xm:f>0</xm:f>
              </x14:cfvo>
              <x14:cfvo type="num">
                <xm:f>$CP$144</xm:f>
              </x14:cfvo>
              <x14:borderColor theme="9" tint="0.59999389629810485"/>
              <x14:negativeFillColor rgb="FFFF0000"/>
              <x14:axisColor rgb="FF000000"/>
            </x14:dataBar>
          </x14:cfRule>
          <xm:sqref>CP345:CP394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FD17F-9B1A-4E26-B879-A7EDA5ED1AF2}">
  <dimension ref="C6:T62"/>
  <sheetViews>
    <sheetView tabSelected="1" workbookViewId="0">
      <selection activeCell="M5" sqref="M5"/>
    </sheetView>
  </sheetViews>
  <sheetFormatPr defaultRowHeight="15" x14ac:dyDescent="0.25"/>
  <sheetData>
    <row r="6" spans="3:20" x14ac:dyDescent="0.25">
      <c r="C6" s="343" t="s">
        <v>175</v>
      </c>
      <c r="D6" s="344"/>
      <c r="E6" s="344"/>
      <c r="F6" s="344"/>
      <c r="G6" s="344"/>
      <c r="H6" s="344"/>
      <c r="I6" s="195"/>
    </row>
    <row r="8" spans="3:20" ht="15.75" thickBot="1" x14ac:dyDescent="0.3">
      <c r="C8" s="314" t="s">
        <v>171</v>
      </c>
      <c r="D8" s="315"/>
      <c r="E8" s="294">
        <f>+'0-degree'!E83</f>
        <v>0</v>
      </c>
      <c r="F8" s="314" t="s">
        <v>51</v>
      </c>
      <c r="G8" s="86"/>
      <c r="H8" s="86"/>
      <c r="I8" s="8"/>
      <c r="J8" s="8"/>
      <c r="K8" s="8"/>
      <c r="L8" s="8"/>
      <c r="M8" s="179"/>
    </row>
    <row r="9" spans="3:20" ht="15.75" thickTop="1" x14ac:dyDescent="0.25">
      <c r="C9" s="42" t="s">
        <v>44</v>
      </c>
      <c r="D9" s="43" t="s">
        <v>160</v>
      </c>
      <c r="E9" s="43" t="s">
        <v>161</v>
      </c>
      <c r="F9" s="43" t="s">
        <v>162</v>
      </c>
      <c r="G9" s="295" t="s">
        <v>163</v>
      </c>
      <c r="H9" s="295" t="s">
        <v>164</v>
      </c>
      <c r="I9" s="58" t="s">
        <v>11</v>
      </c>
      <c r="J9" s="58"/>
      <c r="K9" s="58" t="s">
        <v>126</v>
      </c>
      <c r="L9" s="58"/>
      <c r="M9" s="58" t="s">
        <v>127</v>
      </c>
      <c r="N9" s="58"/>
      <c r="O9" s="58" t="s">
        <v>165</v>
      </c>
      <c r="P9" s="58"/>
      <c r="Q9" s="58"/>
      <c r="R9" s="58" t="s">
        <v>166</v>
      </c>
      <c r="S9" s="60"/>
      <c r="T9" s="60"/>
    </row>
    <row r="10" spans="3:20" x14ac:dyDescent="0.25">
      <c r="C10" s="45"/>
      <c r="D10" s="46"/>
      <c r="E10" s="46"/>
      <c r="F10" s="46"/>
      <c r="G10" s="260"/>
      <c r="H10" s="260" t="s">
        <v>167</v>
      </c>
      <c r="I10" s="46" t="s">
        <v>8</v>
      </c>
      <c r="J10" s="46" t="s">
        <v>23</v>
      </c>
      <c r="K10" s="46" t="s">
        <v>8</v>
      </c>
      <c r="L10" s="46" t="s">
        <v>23</v>
      </c>
      <c r="M10" s="46" t="s">
        <v>8</v>
      </c>
      <c r="N10" s="46" t="s">
        <v>23</v>
      </c>
      <c r="O10" s="46" t="s">
        <v>168</v>
      </c>
      <c r="P10" s="46" t="s">
        <v>172</v>
      </c>
      <c r="Q10" s="46" t="s">
        <v>173</v>
      </c>
      <c r="R10" s="46" t="s">
        <v>168</v>
      </c>
      <c r="S10" s="316" t="s">
        <v>172</v>
      </c>
      <c r="T10" s="317" t="s">
        <v>173</v>
      </c>
    </row>
    <row r="11" spans="3:20" x14ac:dyDescent="0.25">
      <c r="C11" s="21" t="s">
        <v>38</v>
      </c>
      <c r="D11" s="299" t="s">
        <v>169</v>
      </c>
      <c r="E11" s="39"/>
      <c r="F11" s="39"/>
      <c r="G11" s="305">
        <f>+'0-degree'!G86</f>
        <v>3.3E-3</v>
      </c>
      <c r="H11" s="306">
        <f>+'0-degree'!H86</f>
        <v>0</v>
      </c>
      <c r="I11" s="296">
        <f>+'0-degree'!I86</f>
        <v>28560</v>
      </c>
      <c r="J11" s="310">
        <f>+'0-degree'!J86</f>
        <v>5421.4338759292941</v>
      </c>
      <c r="K11" s="59">
        <f>+'0-degree'!K86</f>
        <v>0</v>
      </c>
      <c r="L11" s="59">
        <f>+'0-degree'!L86</f>
        <v>0</v>
      </c>
      <c r="M11" s="59">
        <f>+'0-degree'!M86</f>
        <v>0</v>
      </c>
      <c r="N11" s="59">
        <f>+'0-degree'!N86</f>
        <v>0</v>
      </c>
      <c r="O11" s="297">
        <f>+'0-degree'!O86</f>
        <v>33981.433875929295</v>
      </c>
      <c r="P11" s="297">
        <f>+'0-degree'!P86</f>
        <v>0</v>
      </c>
      <c r="Q11" s="297">
        <f>+'0-degree'!Q86</f>
        <v>0</v>
      </c>
      <c r="R11" s="297">
        <f>+'0-degree'!R86</f>
        <v>23443.290488336366</v>
      </c>
      <c r="S11" s="297">
        <f>+'0-degree'!S86</f>
        <v>0</v>
      </c>
      <c r="T11" s="298">
        <f>+'0-degree'!T86</f>
        <v>0</v>
      </c>
    </row>
    <row r="12" spans="3:20" x14ac:dyDescent="0.25">
      <c r="C12" s="21" t="s">
        <v>45</v>
      </c>
      <c r="D12" s="300">
        <v>1</v>
      </c>
      <c r="E12" s="301">
        <v>0</v>
      </c>
      <c r="F12" s="39"/>
      <c r="G12" s="305">
        <f>+'0-degree'!G87</f>
        <v>2.4238938053097346E-3</v>
      </c>
      <c r="H12" s="307">
        <f>+'0-degree'!H87</f>
        <v>2.9203539823008849E-6</v>
      </c>
      <c r="I12" s="296">
        <f>+'0-degree'!I87</f>
        <v>25301.206390946216</v>
      </c>
      <c r="J12" s="296">
        <f>+'0-degree'!J87</f>
        <v>4406.5464925588367</v>
      </c>
      <c r="K12" s="59">
        <f>+'0-degree'!K87</f>
        <v>1729.7589361272326</v>
      </c>
      <c r="L12" s="59">
        <f>+'0-degree'!L87</f>
        <v>504.91305618199908</v>
      </c>
      <c r="M12" s="59">
        <f>+'0-degree'!M87</f>
        <v>0</v>
      </c>
      <c r="N12" s="59">
        <f>+'0-degree'!N87</f>
        <v>0</v>
      </c>
      <c r="O12" s="297">
        <f>+'0-degree'!O87</f>
        <v>29707.752883505054</v>
      </c>
      <c r="P12" s="297">
        <f>+'0-degree'!P87</f>
        <v>1729.7589361272326</v>
      </c>
      <c r="Q12" s="297">
        <f>+'0-degree'!Q87</f>
        <v>504.91305618199908</v>
      </c>
      <c r="R12" s="297">
        <f>+'0-degree'!R87</f>
        <v>20411.675997417995</v>
      </c>
      <c r="S12" s="297">
        <f>+'0-degree'!S87</f>
        <v>1578.7650590465003</v>
      </c>
      <c r="T12" s="298">
        <f>+'0-degree'!T87</f>
        <v>0</v>
      </c>
    </row>
    <row r="13" spans="3:20" x14ac:dyDescent="0.25">
      <c r="C13" s="21" t="s">
        <v>46</v>
      </c>
      <c r="D13" s="39"/>
      <c r="E13" s="300">
        <v>0.5</v>
      </c>
      <c r="F13" s="39"/>
      <c r="G13" s="305">
        <f>+'0-degree'!G88</f>
        <v>2.1584070796460179E-3</v>
      </c>
      <c r="H13" s="307">
        <f>+'0-degree'!H88</f>
        <v>3.8053097345132742E-6</v>
      </c>
      <c r="I13" s="296">
        <f>+'0-degree'!I88</f>
        <v>18889.428329752576</v>
      </c>
      <c r="J13" s="296">
        <f>+'0-degree'!J88</f>
        <v>3638.0217105322322</v>
      </c>
      <c r="K13" s="59">
        <f>+'0-degree'!K88</f>
        <v>4345.1975277354259</v>
      </c>
      <c r="L13" s="59">
        <f>+'0-degree'!L88</f>
        <v>844.23257945446926</v>
      </c>
      <c r="M13" s="59">
        <f>+'0-degree'!M88</f>
        <v>0</v>
      </c>
      <c r="N13" s="59">
        <f>+'0-degree'!N88</f>
        <v>0</v>
      </c>
      <c r="O13" s="297">
        <f>+'0-degree'!O88</f>
        <v>22527.45004028481</v>
      </c>
      <c r="P13" s="297">
        <f>+'0-degree'!P88</f>
        <v>4345.1975277354259</v>
      </c>
      <c r="Q13" s="297">
        <f>+'0-degree'!Q88</f>
        <v>844.23257945446926</v>
      </c>
      <c r="R13" s="297">
        <f>+'0-degree'!R88</f>
        <v>15552.347953818184</v>
      </c>
      <c r="S13" s="297">
        <f>+'0-degree'!S88</f>
        <v>3584.187714537049</v>
      </c>
      <c r="T13" s="298">
        <f>+'0-degree'!T88</f>
        <v>0</v>
      </c>
    </row>
    <row r="14" spans="3:20" x14ac:dyDescent="0.25">
      <c r="C14" s="21" t="s">
        <v>47</v>
      </c>
      <c r="D14" s="39"/>
      <c r="E14" s="300">
        <v>1</v>
      </c>
      <c r="F14" s="39"/>
      <c r="G14" s="305">
        <f>+'0-degree'!G89</f>
        <v>1.8929203539823009E-3</v>
      </c>
      <c r="H14" s="307">
        <f>+'0-degree'!H89</f>
        <v>4.6902654867256635E-6</v>
      </c>
      <c r="I14" s="296">
        <f>+'0-degree'!I89</f>
        <v>16032.183643643873</v>
      </c>
      <c r="J14" s="296">
        <f>+'0-degree'!J89</f>
        <v>2793.1015042535109</v>
      </c>
      <c r="K14" s="59">
        <f>+'0-degree'!K89</f>
        <v>4792.6541245005592</v>
      </c>
      <c r="L14" s="59">
        <f>+'0-degree'!L89</f>
        <v>1208.1598119728121</v>
      </c>
      <c r="M14" s="59">
        <f>+'0-degree'!M89</f>
        <v>0</v>
      </c>
      <c r="N14" s="59">
        <f>+'0-degree'!N89</f>
        <v>0</v>
      </c>
      <c r="O14" s="297">
        <f>+'0-degree'!O89</f>
        <v>18825.285147897383</v>
      </c>
      <c r="P14" s="297">
        <f>+'0-degree'!P89</f>
        <v>4792.6541245005592</v>
      </c>
      <c r="Q14" s="297">
        <f>+'0-degree'!Q89</f>
        <v>1208.1598119728121</v>
      </c>
      <c r="R14" s="297">
        <f>+'0-degree'!R89</f>
        <v>12934.71072219668</v>
      </c>
      <c r="S14" s="297">
        <f>+'0-degree'!S89</f>
        <v>4202.5690117008944</v>
      </c>
      <c r="T14" s="298">
        <f>+'0-degree'!T89</f>
        <v>0</v>
      </c>
    </row>
    <row r="15" spans="3:20" x14ac:dyDescent="0.25">
      <c r="C15" s="21" t="s">
        <v>48</v>
      </c>
      <c r="D15" s="39"/>
      <c r="E15" s="39"/>
      <c r="F15" s="302">
        <v>0.05</v>
      </c>
      <c r="G15" s="305">
        <f>+'0-degree'!G90</f>
        <v>1.0964601769911505E-3</v>
      </c>
      <c r="H15" s="307">
        <f>+'0-degree'!H90</f>
        <v>7.3451327433628317E-6</v>
      </c>
      <c r="I15" s="296">
        <f>+'0-degree'!I90</f>
        <v>11565.746513380767</v>
      </c>
      <c r="J15" s="296">
        <f>+'0-degree'!J90</f>
        <v>794.92775833237283</v>
      </c>
      <c r="K15" s="59">
        <f>+'0-degree'!K90</f>
        <v>4683.7408067374754</v>
      </c>
      <c r="L15" s="59">
        <f>+'0-degree'!L90</f>
        <v>1982.7528734700832</v>
      </c>
      <c r="M15" s="59">
        <f>+'0-degree'!M90</f>
        <v>0</v>
      </c>
      <c r="N15" s="59">
        <f>+'0-degree'!N90</f>
        <v>0</v>
      </c>
      <c r="O15" s="297">
        <f>+'0-degree'!O90</f>
        <v>12360.67427171314</v>
      </c>
      <c r="P15" s="297">
        <f>+'0-degree'!P90</f>
        <v>4683.7408067374754</v>
      </c>
      <c r="Q15" s="297">
        <f>+'0-degree'!Q90</f>
        <v>1982.7528734700832</v>
      </c>
      <c r="R15" s="297">
        <f>+'0-degree'!R90</f>
        <v>8233.170216196635</v>
      </c>
      <c r="S15" s="297">
        <f>+'0-degree'!S90</f>
        <v>4828.9091105024336</v>
      </c>
      <c r="T15" s="298">
        <f>+'0-degree'!T90</f>
        <v>0</v>
      </c>
    </row>
    <row r="16" spans="3:20" ht="15.75" thickBot="1" x14ac:dyDescent="0.3">
      <c r="C16" s="22" t="s">
        <v>49</v>
      </c>
      <c r="D16" s="303" t="s">
        <v>170</v>
      </c>
      <c r="E16" s="91"/>
      <c r="F16" s="91"/>
      <c r="G16" s="308">
        <f>+'0-degree'!G91</f>
        <v>-0.05</v>
      </c>
      <c r="H16" s="309">
        <f>+'0-degree'!H91</f>
        <v>0</v>
      </c>
      <c r="I16" s="311">
        <f>+'0-degree'!I91</f>
        <v>0</v>
      </c>
      <c r="J16" s="311">
        <f>+'0-degree'!J91</f>
        <v>-5790.5835790967076</v>
      </c>
      <c r="K16" s="304">
        <f>+'0-degree'!K91</f>
        <v>0</v>
      </c>
      <c r="L16" s="304">
        <f>+'0-degree'!L91</f>
        <v>0</v>
      </c>
      <c r="M16" s="304">
        <f>+'0-degree'!M91</f>
        <v>0</v>
      </c>
      <c r="N16" s="304">
        <f>+'0-degree'!N91</f>
        <v>0</v>
      </c>
      <c r="O16" s="312">
        <f>+'0-degree'!O91</f>
        <v>-5790.5835790967076</v>
      </c>
      <c r="P16" s="312">
        <f>+'0-degree'!P91</f>
        <v>0</v>
      </c>
      <c r="Q16" s="312">
        <f>+'0-degree'!Q91</f>
        <v>0</v>
      </c>
      <c r="R16" s="312">
        <f>+'0-degree'!R91</f>
        <v>-5211.5252211870365</v>
      </c>
      <c r="S16" s="312">
        <f>+'0-degree'!S91</f>
        <v>0</v>
      </c>
      <c r="T16" s="313">
        <f>+'0-degree'!T91</f>
        <v>0</v>
      </c>
    </row>
    <row r="17" spans="3:20" ht="15.75" thickTop="1" x14ac:dyDescent="0.25"/>
    <row r="18" spans="3:20" ht="15.75" thickBot="1" x14ac:dyDescent="0.3">
      <c r="C18" s="314" t="s">
        <v>171</v>
      </c>
      <c r="D18" s="315"/>
      <c r="E18" s="294">
        <f>+'15-degree'!E83</f>
        <v>15</v>
      </c>
      <c r="F18" s="314" t="s">
        <v>51</v>
      </c>
      <c r="G18" s="86"/>
      <c r="H18" s="86"/>
      <c r="I18" s="8"/>
      <c r="J18" s="8"/>
      <c r="K18" s="8"/>
      <c r="L18" s="8"/>
      <c r="M18" s="179"/>
    </row>
    <row r="19" spans="3:20" ht="15.75" thickTop="1" x14ac:dyDescent="0.25">
      <c r="C19" s="42" t="s">
        <v>44</v>
      </c>
      <c r="D19" s="43" t="s">
        <v>160</v>
      </c>
      <c r="E19" s="43" t="s">
        <v>161</v>
      </c>
      <c r="F19" s="43" t="s">
        <v>162</v>
      </c>
      <c r="G19" s="295" t="s">
        <v>163</v>
      </c>
      <c r="H19" s="295" t="s">
        <v>164</v>
      </c>
      <c r="I19" s="58" t="s">
        <v>11</v>
      </c>
      <c r="J19" s="58"/>
      <c r="K19" s="58" t="s">
        <v>126</v>
      </c>
      <c r="L19" s="58"/>
      <c r="M19" s="58" t="s">
        <v>127</v>
      </c>
      <c r="N19" s="58"/>
      <c r="O19" s="58" t="s">
        <v>165</v>
      </c>
      <c r="P19" s="58"/>
      <c r="Q19" s="58"/>
      <c r="R19" s="58" t="s">
        <v>166</v>
      </c>
      <c r="S19" s="60"/>
      <c r="T19" s="60"/>
    </row>
    <row r="20" spans="3:20" x14ac:dyDescent="0.25">
      <c r="C20" s="45"/>
      <c r="D20" s="46"/>
      <c r="E20" s="46"/>
      <c r="F20" s="46"/>
      <c r="G20" s="260"/>
      <c r="H20" s="260" t="s">
        <v>167</v>
      </c>
      <c r="I20" s="46" t="s">
        <v>8</v>
      </c>
      <c r="J20" s="46" t="s">
        <v>23</v>
      </c>
      <c r="K20" s="46" t="s">
        <v>8</v>
      </c>
      <c r="L20" s="46" t="s">
        <v>23</v>
      </c>
      <c r="M20" s="46" t="s">
        <v>8</v>
      </c>
      <c r="N20" s="46" t="s">
        <v>23</v>
      </c>
      <c r="O20" s="46" t="s">
        <v>168</v>
      </c>
      <c r="P20" s="46" t="s">
        <v>172</v>
      </c>
      <c r="Q20" s="46" t="s">
        <v>173</v>
      </c>
      <c r="R20" s="46" t="s">
        <v>168</v>
      </c>
      <c r="S20" s="316" t="s">
        <v>172</v>
      </c>
      <c r="T20" s="317" t="s">
        <v>173</v>
      </c>
    </row>
    <row r="21" spans="3:20" x14ac:dyDescent="0.25">
      <c r="C21" s="21" t="s">
        <v>38</v>
      </c>
      <c r="D21" s="299" t="s">
        <v>169</v>
      </c>
      <c r="E21" s="39"/>
      <c r="F21" s="39"/>
      <c r="G21" s="305">
        <f>+'15-degree'!G86</f>
        <v>3.3E-3</v>
      </c>
      <c r="H21" s="306">
        <f>+'15-degree'!H86</f>
        <v>0</v>
      </c>
      <c r="I21" s="296">
        <f>+'15-degree'!I86</f>
        <v>28560</v>
      </c>
      <c r="J21" s="310">
        <f>+'15-degree'!J86</f>
        <v>5421.4338759292941</v>
      </c>
      <c r="K21" s="59">
        <f>+'15-degree'!K86</f>
        <v>0</v>
      </c>
      <c r="L21" s="59">
        <f>+'15-degree'!L86</f>
        <v>0</v>
      </c>
      <c r="M21" s="59">
        <f>+'15-degree'!M86</f>
        <v>0</v>
      </c>
      <c r="N21" s="59">
        <f>+'15-degree'!N86</f>
        <v>0</v>
      </c>
      <c r="O21" s="297">
        <f>+'15-degree'!O86</f>
        <v>33981.433875929295</v>
      </c>
      <c r="P21" s="297">
        <f>+'15-degree'!P86</f>
        <v>0</v>
      </c>
      <c r="Q21" s="297">
        <f>+'15-degree'!Q86</f>
        <v>0</v>
      </c>
      <c r="R21" s="297">
        <f>+'15-degree'!R86</f>
        <v>23443.290488336366</v>
      </c>
      <c r="S21" s="297">
        <f>+'15-degree'!S86</f>
        <v>0</v>
      </c>
      <c r="T21" s="298">
        <f>+'15-degree'!T86</f>
        <v>0</v>
      </c>
    </row>
    <row r="22" spans="3:20" x14ac:dyDescent="0.25">
      <c r="C22" s="21" t="s">
        <v>45</v>
      </c>
      <c r="D22" s="300">
        <v>1</v>
      </c>
      <c r="E22" s="301">
        <v>0</v>
      </c>
      <c r="F22" s="39"/>
      <c r="G22" s="305">
        <f>+'15-degree'!G87</f>
        <v>2.5597435008613352E-3</v>
      </c>
      <c r="H22" s="307">
        <f>+'15-degree'!H87</f>
        <v>2.4675216637955503E-6</v>
      </c>
      <c r="I22" s="296">
        <f>+'15-degree'!I87</f>
        <v>27091.887679179181</v>
      </c>
      <c r="J22" s="296">
        <f>+'15-degree'!J87</f>
        <v>4758.0435897963735</v>
      </c>
      <c r="K22" s="59">
        <f>+'15-degree'!K87</f>
        <v>727.22807862464072</v>
      </c>
      <c r="L22" s="59">
        <f>+'15-degree'!L87</f>
        <v>311.43036126329099</v>
      </c>
      <c r="M22" s="59">
        <f>+'15-degree'!M87</f>
        <v>133.92188756635267</v>
      </c>
      <c r="N22" s="59">
        <f>+'15-degree'!N87</f>
        <v>29.718282944925949</v>
      </c>
      <c r="O22" s="297">
        <f>+'15-degree'!O87</f>
        <v>31849.931268975553</v>
      </c>
      <c r="P22" s="297">
        <f>+'15-degree'!P87</f>
        <v>861.14996619099338</v>
      </c>
      <c r="Q22" s="297">
        <f>+'15-degree'!Q87</f>
        <v>341.14864420821692</v>
      </c>
      <c r="R22" s="297">
        <f>+'15-degree'!R87</f>
        <v>21891.966222283205</v>
      </c>
      <c r="S22" s="297">
        <f>+'15-degree'!S87</f>
        <v>752.98557624297837</v>
      </c>
      <c r="T22" s="298">
        <f>+'15-degree'!T87</f>
        <v>113.79568156856259</v>
      </c>
    </row>
    <row r="23" spans="3:20" x14ac:dyDescent="0.25">
      <c r="C23" s="21" t="s">
        <v>46</v>
      </c>
      <c r="D23" s="39"/>
      <c r="E23" s="300">
        <v>0.5</v>
      </c>
      <c r="F23" s="39"/>
      <c r="G23" s="305">
        <f>+'15-degree'!G88</f>
        <v>2.335423349607194E-3</v>
      </c>
      <c r="H23" s="307">
        <f>+'15-degree'!H88</f>
        <v>3.2152555013093532E-6</v>
      </c>
      <c r="I23" s="296">
        <f>+'15-degree'!I88</f>
        <v>20002.941331076308</v>
      </c>
      <c r="J23" s="296">
        <f>+'15-degree'!J88</f>
        <v>4142.4250200174038</v>
      </c>
      <c r="K23" s="59">
        <f>+'15-degree'!K88</f>
        <v>3685.7401924972605</v>
      </c>
      <c r="L23" s="59">
        <f>+'15-degree'!L88</f>
        <v>578.17825102781364</v>
      </c>
      <c r="M23" s="59">
        <f>+'15-degree'!M88</f>
        <v>321.27676032037033</v>
      </c>
      <c r="N23" s="59">
        <f>+'15-degree'!N88</f>
        <v>58.572314753976322</v>
      </c>
      <c r="O23" s="297">
        <f>+'15-degree'!O88</f>
        <v>24145.366351093711</v>
      </c>
      <c r="P23" s="297">
        <f>+'15-degree'!P88</f>
        <v>4007.0169528176307</v>
      </c>
      <c r="Q23" s="297">
        <f>+'15-degree'!Q88</f>
        <v>636.75056578178999</v>
      </c>
      <c r="R23" s="297">
        <f>+'15-degree'!R88</f>
        <v>16730.094383215266</v>
      </c>
      <c r="S23" s="297">
        <f>+'15-degree'!S88</f>
        <v>2916.0915510482519</v>
      </c>
      <c r="T23" s="298">
        <f>+'15-degree'!T88</f>
        <v>261.54497748681939</v>
      </c>
    </row>
    <row r="24" spans="3:20" x14ac:dyDescent="0.25">
      <c r="C24" s="21" t="s">
        <v>47</v>
      </c>
      <c r="D24" s="39"/>
      <c r="E24" s="300">
        <v>1</v>
      </c>
      <c r="F24" s="39"/>
      <c r="G24" s="305">
        <f>+'15-degree'!G89</f>
        <v>2.1111031983530532E-3</v>
      </c>
      <c r="H24" s="307">
        <f>+'15-degree'!H89</f>
        <v>3.9629893388231569E-6</v>
      </c>
      <c r="I24" s="296">
        <f>+'15-degree'!I89</f>
        <v>16312.512495378762</v>
      </c>
      <c r="J24" s="296">
        <f>+'15-degree'!J89</f>
        <v>3464.3997001922489</v>
      </c>
      <c r="K24" s="59">
        <f>+'15-degree'!K89</f>
        <v>4464.2643761206518</v>
      </c>
      <c r="L24" s="59">
        <f>+'15-degree'!L89</f>
        <v>848.76506305318196</v>
      </c>
      <c r="M24" s="59">
        <f>+'15-degree'!M89</f>
        <v>305.63544769368178</v>
      </c>
      <c r="N24" s="59">
        <f>+'15-degree'!N89</f>
        <v>85.072584376358989</v>
      </c>
      <c r="O24" s="297">
        <f>+'15-degree'!O89</f>
        <v>19776.912195571011</v>
      </c>
      <c r="P24" s="297">
        <f>+'15-degree'!P89</f>
        <v>4769.899823814334</v>
      </c>
      <c r="Q24" s="297">
        <f>+'15-degree'!Q89</f>
        <v>933.83764742954099</v>
      </c>
      <c r="R24" s="297">
        <f>+'15-degree'!R89</f>
        <v>13721.09285216922</v>
      </c>
      <c r="S24" s="297">
        <f>+'15-degree'!S89</f>
        <v>3665.6604012262874</v>
      </c>
      <c r="T24" s="298">
        <f>+'15-degree'!T89</f>
        <v>275.22836693961625</v>
      </c>
    </row>
    <row r="25" spans="3:20" x14ac:dyDescent="0.25">
      <c r="C25" s="21" t="s">
        <v>48</v>
      </c>
      <c r="D25" s="39"/>
      <c r="E25" s="39"/>
      <c r="F25" s="302">
        <v>0.05</v>
      </c>
      <c r="G25" s="305">
        <f>+'15-degree'!G90</f>
        <v>1.4381427445906301E-3</v>
      </c>
      <c r="H25" s="307">
        <f>+'15-degree'!H90</f>
        <v>6.2061908513645663E-6</v>
      </c>
      <c r="I25" s="296">
        <f>+'15-degree'!I90</f>
        <v>10746.221015015832</v>
      </c>
      <c r="J25" s="296">
        <f>+'15-degree'!J90</f>
        <v>1340.3732130462015</v>
      </c>
      <c r="K25" s="59">
        <f>+'15-degree'!K90</f>
        <v>4236.4903392542974</v>
      </c>
      <c r="L25" s="59">
        <f>+'15-degree'!L90</f>
        <v>1680.5537806630357</v>
      </c>
      <c r="M25" s="59">
        <f>+'15-degree'!M90</f>
        <v>308.16501459750378</v>
      </c>
      <c r="N25" s="59">
        <f>+'15-degree'!N90</f>
        <v>166.66553814614522</v>
      </c>
      <c r="O25" s="297">
        <f>+'15-degree'!O90</f>
        <v>12086.594228062033</v>
      </c>
      <c r="P25" s="297">
        <f>+'15-degree'!P90</f>
        <v>4544.655353851801</v>
      </c>
      <c r="Q25" s="297">
        <f>+'15-degree'!Q90</f>
        <v>1847.219318809181</v>
      </c>
      <c r="R25" s="297">
        <f>+'15-degree'!R90</f>
        <v>8191.3795515018728</v>
      </c>
      <c r="S25" s="297">
        <f>+'15-degree'!S90</f>
        <v>4266.2171231120255</v>
      </c>
      <c r="T25" s="298">
        <f>+'15-degree'!T90</f>
        <v>350.30624381990816</v>
      </c>
    </row>
    <row r="26" spans="3:20" ht="15.75" thickBot="1" x14ac:dyDescent="0.3">
      <c r="C26" s="22" t="s">
        <v>49</v>
      </c>
      <c r="D26" s="303" t="s">
        <v>170</v>
      </c>
      <c r="E26" s="91"/>
      <c r="F26" s="91"/>
      <c r="G26" s="308">
        <f>+'15-degree'!G91</f>
        <v>-0.05</v>
      </c>
      <c r="H26" s="309">
        <f>+'15-degree'!H91</f>
        <v>0</v>
      </c>
      <c r="I26" s="311">
        <f>+'15-degree'!I91</f>
        <v>0</v>
      </c>
      <c r="J26" s="311">
        <f>+'15-degree'!J91</f>
        <v>-5790.5835790967076</v>
      </c>
      <c r="K26" s="304">
        <f>+'15-degree'!K91</f>
        <v>0</v>
      </c>
      <c r="L26" s="304">
        <f>+'15-degree'!L91</f>
        <v>0</v>
      </c>
      <c r="M26" s="304">
        <f>+'15-degree'!M91</f>
        <v>0</v>
      </c>
      <c r="N26" s="304">
        <f>+'15-degree'!N91</f>
        <v>0</v>
      </c>
      <c r="O26" s="312">
        <f>+'15-degree'!O91</f>
        <v>-5790.5835790967076</v>
      </c>
      <c r="P26" s="312">
        <f>+'15-degree'!P91</f>
        <v>0</v>
      </c>
      <c r="Q26" s="312">
        <f>+'15-degree'!Q91</f>
        <v>0</v>
      </c>
      <c r="R26" s="312">
        <f>+'15-degree'!R91</f>
        <v>-5211.5252211870365</v>
      </c>
      <c r="S26" s="312">
        <f>+'15-degree'!S91</f>
        <v>0</v>
      </c>
      <c r="T26" s="313">
        <f>+'15-degree'!T91</f>
        <v>0</v>
      </c>
    </row>
    <row r="27" spans="3:20" ht="15.75" thickTop="1" x14ac:dyDescent="0.25"/>
    <row r="28" spans="3:20" ht="15.75" thickBot="1" x14ac:dyDescent="0.3">
      <c r="C28" s="314" t="s">
        <v>171</v>
      </c>
      <c r="D28" s="315"/>
      <c r="E28" s="324">
        <v>30</v>
      </c>
      <c r="F28" s="314" t="s">
        <v>51</v>
      </c>
      <c r="G28" s="86"/>
      <c r="H28" s="86"/>
      <c r="I28" s="8"/>
      <c r="J28" s="8"/>
      <c r="K28" s="8"/>
      <c r="L28" s="8"/>
      <c r="M28" s="179"/>
    </row>
    <row r="29" spans="3:20" ht="15.75" thickTop="1" x14ac:dyDescent="0.25">
      <c r="C29" s="42" t="s">
        <v>44</v>
      </c>
      <c r="D29" s="43" t="s">
        <v>160</v>
      </c>
      <c r="E29" s="43" t="s">
        <v>161</v>
      </c>
      <c r="F29" s="43" t="s">
        <v>162</v>
      </c>
      <c r="G29" s="295" t="s">
        <v>163</v>
      </c>
      <c r="H29" s="295" t="s">
        <v>164</v>
      </c>
      <c r="I29" s="58" t="s">
        <v>11</v>
      </c>
      <c r="J29" s="58"/>
      <c r="K29" s="58" t="s">
        <v>126</v>
      </c>
      <c r="L29" s="58"/>
      <c r="M29" s="58" t="s">
        <v>127</v>
      </c>
      <c r="N29" s="58"/>
      <c r="O29" s="58" t="s">
        <v>165</v>
      </c>
      <c r="P29" s="58"/>
      <c r="Q29" s="58"/>
      <c r="R29" s="58" t="s">
        <v>166</v>
      </c>
      <c r="S29" s="60"/>
      <c r="T29" s="60"/>
    </row>
    <row r="30" spans="3:20" x14ac:dyDescent="0.25">
      <c r="C30" s="45"/>
      <c r="D30" s="46"/>
      <c r="E30" s="46"/>
      <c r="F30" s="46"/>
      <c r="G30" s="260"/>
      <c r="H30" s="260" t="s">
        <v>167</v>
      </c>
      <c r="I30" s="46" t="s">
        <v>8</v>
      </c>
      <c r="J30" s="46" t="s">
        <v>23</v>
      </c>
      <c r="K30" s="46" t="s">
        <v>8</v>
      </c>
      <c r="L30" s="46" t="s">
        <v>23</v>
      </c>
      <c r="M30" s="46" t="s">
        <v>8</v>
      </c>
      <c r="N30" s="46" t="s">
        <v>23</v>
      </c>
      <c r="O30" s="46" t="s">
        <v>168</v>
      </c>
      <c r="P30" s="46" t="s">
        <v>172</v>
      </c>
      <c r="Q30" s="46" t="s">
        <v>173</v>
      </c>
      <c r="R30" s="46" t="s">
        <v>168</v>
      </c>
      <c r="S30" s="316" t="s">
        <v>172</v>
      </c>
      <c r="T30" s="317" t="s">
        <v>173</v>
      </c>
    </row>
    <row r="31" spans="3:20" x14ac:dyDescent="0.25">
      <c r="C31" s="21" t="s">
        <v>38</v>
      </c>
      <c r="D31" s="299" t="s">
        <v>169</v>
      </c>
      <c r="E31" s="39"/>
      <c r="F31" s="39"/>
      <c r="G31" s="305">
        <f>+'30-degree'!G86</f>
        <v>3.3E-3</v>
      </c>
      <c r="H31" s="306">
        <f>+'30-degree'!H86</f>
        <v>0</v>
      </c>
      <c r="I31" s="296">
        <f>+'30-degree'!I86</f>
        <v>28560</v>
      </c>
      <c r="J31" s="310">
        <f>+'30-degree'!J86</f>
        <v>5421.4338759292941</v>
      </c>
      <c r="K31" s="59">
        <f>+'30-degree'!K86</f>
        <v>0</v>
      </c>
      <c r="L31" s="59">
        <f>+'30-degree'!L86</f>
        <v>0</v>
      </c>
      <c r="M31" s="59">
        <f>+'30-degree'!M86</f>
        <v>0</v>
      </c>
      <c r="N31" s="59">
        <f>+'30-degree'!N86</f>
        <v>0</v>
      </c>
      <c r="O31" s="297">
        <f>+'30-degree'!O86</f>
        <v>33981.433875929295</v>
      </c>
      <c r="P31" s="297">
        <f>+'30-degree'!P86</f>
        <v>0</v>
      </c>
      <c r="Q31" s="297">
        <f>+'30-degree'!Q86</f>
        <v>0</v>
      </c>
      <c r="R31" s="297">
        <f>+'30-degree'!R86</f>
        <v>23443.290488336366</v>
      </c>
      <c r="S31" s="297">
        <f>+'30-degree'!S86</f>
        <v>0</v>
      </c>
      <c r="T31" s="298">
        <f>+'30-degree'!T86</f>
        <v>0</v>
      </c>
    </row>
    <row r="32" spans="3:20" x14ac:dyDescent="0.25">
      <c r="C32" s="21" t="s">
        <v>45</v>
      </c>
      <c r="D32" s="300">
        <v>1</v>
      </c>
      <c r="E32" s="301">
        <v>0</v>
      </c>
      <c r="F32" s="39"/>
      <c r="G32" s="305">
        <f>+'30-degree'!G87</f>
        <v>2.6189363852009402E-3</v>
      </c>
      <c r="H32" s="307">
        <f>+'30-degree'!H87</f>
        <v>2.2702120493301983E-6</v>
      </c>
      <c r="I32" s="296">
        <f>+'30-degree'!I87</f>
        <v>27030.915497280192</v>
      </c>
      <c r="J32" s="296">
        <f>+'30-degree'!J87</f>
        <v>4911.1806873471869</v>
      </c>
      <c r="K32" s="59">
        <f>+'30-degree'!K87</f>
        <v>643.96443343563726</v>
      </c>
      <c r="L32" s="59">
        <f>+'30-degree'!L87</f>
        <v>190.26531697627627</v>
      </c>
      <c r="M32" s="59">
        <f>+'30-degree'!M87</f>
        <v>396.58071889349799</v>
      </c>
      <c r="N32" s="59">
        <f>+'30-degree'!N87</f>
        <v>93.095927810043975</v>
      </c>
      <c r="O32" s="297">
        <f>+'30-degree'!O87</f>
        <v>31942.096184627379</v>
      </c>
      <c r="P32" s="297">
        <f>+'30-degree'!P87</f>
        <v>1040.5451523291354</v>
      </c>
      <c r="Q32" s="297">
        <f>+'30-degree'!Q87</f>
        <v>283.36124478632024</v>
      </c>
      <c r="R32" s="297">
        <f>+'30-degree'!R87</f>
        <v>21990.157691844594</v>
      </c>
      <c r="S32" s="297">
        <f>+'30-degree'!S87</f>
        <v>589.81566701181282</v>
      </c>
      <c r="T32" s="298">
        <f>+'30-degree'!T87</f>
        <v>341.56380230981324</v>
      </c>
    </row>
    <row r="33" spans="3:20" x14ac:dyDescent="0.25">
      <c r="C33" s="21" t="s">
        <v>46</v>
      </c>
      <c r="D33" s="39"/>
      <c r="E33" s="300">
        <v>0.5</v>
      </c>
      <c r="F33" s="39"/>
      <c r="G33" s="305">
        <f>+'30-degree'!G88</f>
        <v>2.4125534716254679E-3</v>
      </c>
      <c r="H33" s="307">
        <f>+'30-degree'!H88</f>
        <v>2.9581550945817734E-6</v>
      </c>
      <c r="I33" s="296">
        <f>+'30-degree'!I88</f>
        <v>21387.303422649165</v>
      </c>
      <c r="J33" s="296">
        <f>+'30-degree'!J88</f>
        <v>4292.5438186792317</v>
      </c>
      <c r="K33" s="59">
        <f>+'30-degree'!K88</f>
        <v>2490.1424571895623</v>
      </c>
      <c r="L33" s="59">
        <f>+'30-degree'!L88</f>
        <v>397.65636943752787</v>
      </c>
      <c r="M33" s="59">
        <f>+'30-degree'!M88</f>
        <v>1201.4835941104081</v>
      </c>
      <c r="N33" s="59">
        <f>+'30-degree'!N88</f>
        <v>179.38487337743635</v>
      </c>
      <c r="O33" s="297">
        <f>+'30-degree'!O88</f>
        <v>25679.847241328396</v>
      </c>
      <c r="P33" s="297">
        <f>+'30-degree'!P88</f>
        <v>3691.6260512999706</v>
      </c>
      <c r="Q33" s="297">
        <f>+'30-degree'!Q88</f>
        <v>577.04124281496422</v>
      </c>
      <c r="R33" s="297">
        <f>+'30-degree'!R88</f>
        <v>17765.036661533268</v>
      </c>
      <c r="S33" s="297">
        <f>+'30-degree'!S88</f>
        <v>1976.4833296669908</v>
      </c>
      <c r="T33" s="298">
        <f>+'30-degree'!T88</f>
        <v>942.41072221145805</v>
      </c>
    </row>
    <row r="34" spans="3:20" x14ac:dyDescent="0.25">
      <c r="C34" s="21" t="s">
        <v>47</v>
      </c>
      <c r="D34" s="39"/>
      <c r="E34" s="300">
        <v>1</v>
      </c>
      <c r="F34" s="39"/>
      <c r="G34" s="305">
        <f>+'30-degree'!G89</f>
        <v>2.206170558049995E-3</v>
      </c>
      <c r="H34" s="307">
        <f>+'30-degree'!H89</f>
        <v>3.646098139833349E-6</v>
      </c>
      <c r="I34" s="296">
        <f>+'30-degree'!I89</f>
        <v>16518.157933513357</v>
      </c>
      <c r="J34" s="296">
        <f>+'30-degree'!J89</f>
        <v>3666.2681058604576</v>
      </c>
      <c r="K34" s="59">
        <f>+'30-degree'!K89</f>
        <v>3513.0445826513878</v>
      </c>
      <c r="L34" s="59">
        <f>+'30-degree'!L89</f>
        <v>597.32230669128</v>
      </c>
      <c r="M34" s="59">
        <f>+'30-degree'!M89</f>
        <v>1239.8739362444887</v>
      </c>
      <c r="N34" s="59">
        <f>+'30-degree'!N89</f>
        <v>269.16742747414639</v>
      </c>
      <c r="O34" s="297">
        <f>+'30-degree'!O89</f>
        <v>20184.426039373815</v>
      </c>
      <c r="P34" s="297">
        <f>+'30-degree'!P89</f>
        <v>4752.9185188958763</v>
      </c>
      <c r="Q34" s="297">
        <f>+'30-degree'!Q89</f>
        <v>866.4897341654264</v>
      </c>
      <c r="R34" s="297">
        <f>+'30-degree'!R89</f>
        <v>14036.443952058095</v>
      </c>
      <c r="S34" s="297">
        <f>+'30-degree'!S89</f>
        <v>2821.0690547455542</v>
      </c>
      <c r="T34" s="298">
        <f>+'30-degree'!T89</f>
        <v>1048.1687432856495</v>
      </c>
    </row>
    <row r="35" spans="3:20" x14ac:dyDescent="0.25">
      <c r="C35" s="21" t="s">
        <v>48</v>
      </c>
      <c r="D35" s="39"/>
      <c r="E35" s="39"/>
      <c r="F35" s="302">
        <v>0.05</v>
      </c>
      <c r="G35" s="305">
        <f>+'30-degree'!G90</f>
        <v>1.5870218173235778E-3</v>
      </c>
      <c r="H35" s="307">
        <f>+'30-degree'!H90</f>
        <v>5.7099272755880739E-6</v>
      </c>
      <c r="I35" s="296">
        <f>+'30-degree'!I90</f>
        <v>9674.8669792951914</v>
      </c>
      <c r="J35" s="296">
        <f>+'30-degree'!J90</f>
        <v>1658.0199501835552</v>
      </c>
      <c r="K35" s="59">
        <f>+'30-degree'!K90</f>
        <v>3135.4425644718453</v>
      </c>
      <c r="L35" s="59">
        <f>+'30-degree'!L90</f>
        <v>1194.0642995312028</v>
      </c>
      <c r="M35" s="59">
        <f>+'30-degree'!M90</f>
        <v>1223.9709857174666</v>
      </c>
      <c r="N35" s="59">
        <f>+'30-degree'!N90</f>
        <v>579.48711688820015</v>
      </c>
      <c r="O35" s="297">
        <f>+'30-degree'!O90</f>
        <v>11332.886929478747</v>
      </c>
      <c r="P35" s="297">
        <f>+'30-degree'!P90</f>
        <v>4359.4135501893124</v>
      </c>
      <c r="Q35" s="297">
        <f>+'30-degree'!Q90</f>
        <v>1773.5514164194028</v>
      </c>
      <c r="R35" s="297">
        <f>+'30-degree'!R90</f>
        <v>7780.881491707074</v>
      </c>
      <c r="S35" s="297">
        <f>+'30-degree'!S90</f>
        <v>3112.6955364847818</v>
      </c>
      <c r="T35" s="298">
        <f>+'30-degree'!T90</f>
        <v>1317.1195459157334</v>
      </c>
    </row>
    <row r="36" spans="3:20" ht="15.75" thickBot="1" x14ac:dyDescent="0.3">
      <c r="C36" s="22" t="s">
        <v>49</v>
      </c>
      <c r="D36" s="303" t="s">
        <v>170</v>
      </c>
      <c r="E36" s="91"/>
      <c r="F36" s="91"/>
      <c r="G36" s="308">
        <f>+'30-degree'!G91</f>
        <v>-0.05</v>
      </c>
      <c r="H36" s="309">
        <f>+'30-degree'!H91</f>
        <v>0</v>
      </c>
      <c r="I36" s="311">
        <f>+'30-degree'!I91</f>
        <v>0</v>
      </c>
      <c r="J36" s="311">
        <f>+'30-degree'!J91</f>
        <v>-5790.5835790967076</v>
      </c>
      <c r="K36" s="304">
        <f>+'30-degree'!K91</f>
        <v>0</v>
      </c>
      <c r="L36" s="304">
        <f>+'30-degree'!L91</f>
        <v>0</v>
      </c>
      <c r="M36" s="304">
        <f>+'30-degree'!M91</f>
        <v>0</v>
      </c>
      <c r="N36" s="304">
        <f>+'30-degree'!N91</f>
        <v>0</v>
      </c>
      <c r="O36" s="312">
        <f>+'30-degree'!O91</f>
        <v>-5790.5835790967076</v>
      </c>
      <c r="P36" s="312">
        <f>+'30-degree'!P91</f>
        <v>0</v>
      </c>
      <c r="Q36" s="312">
        <f>+'30-degree'!Q91</f>
        <v>0</v>
      </c>
      <c r="R36" s="312">
        <f>+'30-degree'!R91</f>
        <v>-5211.5252211870365</v>
      </c>
      <c r="S36" s="312">
        <f>+'30-degree'!S91</f>
        <v>0</v>
      </c>
      <c r="T36" s="313">
        <f>+'30-degree'!T91</f>
        <v>0</v>
      </c>
    </row>
    <row r="37" spans="3:20" ht="15.75" thickTop="1" x14ac:dyDescent="0.25"/>
    <row r="40" spans="3:20" x14ac:dyDescent="0.25">
      <c r="C40" s="343" t="s">
        <v>176</v>
      </c>
      <c r="D40" s="344"/>
      <c r="E40" s="344"/>
      <c r="F40" s="344"/>
      <c r="G40" s="344"/>
      <c r="H40" s="344"/>
      <c r="I40" s="195"/>
    </row>
    <row r="42" spans="3:20" x14ac:dyDescent="0.25">
      <c r="C42" s="329" t="s">
        <v>44</v>
      </c>
      <c r="D42" s="330" t="s">
        <v>160</v>
      </c>
      <c r="E42" s="330" t="s">
        <v>161</v>
      </c>
      <c r="F42" s="331" t="s">
        <v>162</v>
      </c>
    </row>
    <row r="43" spans="3:20" x14ac:dyDescent="0.25">
      <c r="C43" s="332"/>
      <c r="D43" s="46"/>
      <c r="E43" s="46"/>
      <c r="F43" s="333"/>
    </row>
    <row r="44" spans="3:20" x14ac:dyDescent="0.25">
      <c r="C44" s="81" t="s">
        <v>38</v>
      </c>
      <c r="D44" s="299" t="s">
        <v>169</v>
      </c>
      <c r="E44" s="39"/>
      <c r="F44" s="334"/>
    </row>
    <row r="45" spans="3:20" x14ac:dyDescent="0.25">
      <c r="C45" s="335" t="s">
        <v>45</v>
      </c>
      <c r="D45" s="325">
        <v>3</v>
      </c>
      <c r="E45" s="326"/>
      <c r="F45" s="336"/>
    </row>
    <row r="46" spans="3:20" x14ac:dyDescent="0.25">
      <c r="C46" s="335" t="s">
        <v>46</v>
      </c>
      <c r="D46" s="325">
        <v>2</v>
      </c>
      <c r="E46" s="327"/>
      <c r="F46" s="337"/>
    </row>
    <row r="47" spans="3:20" x14ac:dyDescent="0.25">
      <c r="C47" s="335" t="s">
        <v>47</v>
      </c>
      <c r="D47" s="325">
        <v>1.5</v>
      </c>
      <c r="E47" s="327"/>
      <c r="F47" s="337"/>
    </row>
    <row r="48" spans="3:20" x14ac:dyDescent="0.25">
      <c r="C48" s="335" t="s">
        <v>48</v>
      </c>
      <c r="D48" s="325">
        <v>1.2</v>
      </c>
      <c r="E48" s="327"/>
      <c r="F48" s="337"/>
    </row>
    <row r="49" spans="3:6" x14ac:dyDescent="0.25">
      <c r="C49" s="335" t="s">
        <v>177</v>
      </c>
      <c r="D49" s="325">
        <v>1</v>
      </c>
      <c r="E49" s="328">
        <v>0</v>
      </c>
      <c r="F49" s="337"/>
    </row>
    <row r="50" spans="3:6" x14ac:dyDescent="0.25">
      <c r="C50" s="81" t="s">
        <v>178</v>
      </c>
      <c r="D50" s="39"/>
      <c r="E50" s="300">
        <v>0.25</v>
      </c>
      <c r="F50" s="334"/>
    </row>
    <row r="51" spans="3:6" x14ac:dyDescent="0.25">
      <c r="C51" s="81" t="s">
        <v>179</v>
      </c>
      <c r="D51" s="39"/>
      <c r="E51" s="300">
        <v>0.5</v>
      </c>
      <c r="F51" s="334"/>
    </row>
    <row r="52" spans="3:6" x14ac:dyDescent="0.25">
      <c r="C52" s="81" t="s">
        <v>180</v>
      </c>
      <c r="D52" s="39"/>
      <c r="E52" s="300">
        <v>0.75</v>
      </c>
      <c r="F52" s="334"/>
    </row>
    <row r="53" spans="3:6" x14ac:dyDescent="0.25">
      <c r="C53" s="81" t="s">
        <v>181</v>
      </c>
      <c r="D53" s="39"/>
      <c r="E53" s="300">
        <v>1</v>
      </c>
      <c r="F53" s="338">
        <v>2E-3</v>
      </c>
    </row>
    <row r="54" spans="3:6" x14ac:dyDescent="0.25">
      <c r="C54" s="335" t="s">
        <v>182</v>
      </c>
      <c r="D54" s="326"/>
      <c r="E54" s="326"/>
      <c r="F54" s="339">
        <v>3.0000000000000001E-3</v>
      </c>
    </row>
    <row r="55" spans="3:6" x14ac:dyDescent="0.25">
      <c r="C55" s="335" t="s">
        <v>183</v>
      </c>
      <c r="D55" s="326"/>
      <c r="E55" s="326"/>
      <c r="F55" s="339">
        <v>5.0000000000000001E-3</v>
      </c>
    </row>
    <row r="56" spans="3:6" x14ac:dyDescent="0.25">
      <c r="C56" s="335" t="s">
        <v>184</v>
      </c>
      <c r="D56" s="326"/>
      <c r="E56" s="326"/>
      <c r="F56" s="339">
        <v>7.4999999999999997E-3</v>
      </c>
    </row>
    <row r="57" spans="3:6" x14ac:dyDescent="0.25">
      <c r="C57" s="335" t="s">
        <v>185</v>
      </c>
      <c r="D57" s="326"/>
      <c r="E57" s="326"/>
      <c r="F57" s="339">
        <v>0.01</v>
      </c>
    </row>
    <row r="58" spans="3:6" x14ac:dyDescent="0.25">
      <c r="C58" s="335" t="s">
        <v>186</v>
      </c>
      <c r="D58" s="326"/>
      <c r="E58" s="326"/>
      <c r="F58" s="339">
        <v>1.4999999999999999E-2</v>
      </c>
    </row>
    <row r="59" spans="3:6" x14ac:dyDescent="0.25">
      <c r="C59" s="335" t="s">
        <v>187</v>
      </c>
      <c r="D59" s="326"/>
      <c r="E59" s="326"/>
      <c r="F59" s="339">
        <v>2.5000000000000001E-2</v>
      </c>
    </row>
    <row r="60" spans="3:6" x14ac:dyDescent="0.25">
      <c r="C60" s="335" t="s">
        <v>188</v>
      </c>
      <c r="D60" s="326"/>
      <c r="E60" s="326"/>
      <c r="F60" s="339">
        <v>0.03</v>
      </c>
    </row>
    <row r="61" spans="3:6" x14ac:dyDescent="0.25">
      <c r="C61" s="335" t="s">
        <v>189</v>
      </c>
      <c r="D61" s="326"/>
      <c r="E61" s="326"/>
      <c r="F61" s="339">
        <v>0.05</v>
      </c>
    </row>
    <row r="62" spans="3:6" x14ac:dyDescent="0.25">
      <c r="C62" s="82" t="s">
        <v>190</v>
      </c>
      <c r="D62" s="340" t="s">
        <v>170</v>
      </c>
      <c r="E62" s="341"/>
      <c r="F62" s="3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25</vt:i4>
      </vt:variant>
    </vt:vector>
  </HeadingPairs>
  <TitlesOfParts>
    <vt:vector size="31" baseType="lpstr">
      <vt:lpstr>Input</vt:lpstr>
      <vt:lpstr>Test Mesh</vt:lpstr>
      <vt:lpstr>0-degree</vt:lpstr>
      <vt:lpstr>15-degree</vt:lpstr>
      <vt:lpstr>30-degree</vt:lpstr>
      <vt:lpstr>Summary</vt:lpstr>
      <vt:lpstr>'15-degree'!As</vt:lpstr>
      <vt:lpstr>'30-degree'!As</vt:lpstr>
      <vt:lpstr>As</vt:lpstr>
      <vt:lpstr>'15-degree'!dia</vt:lpstr>
      <vt:lpstr>'30-degree'!dia</vt:lpstr>
      <vt:lpstr>dia</vt:lpstr>
      <vt:lpstr>eco</vt:lpstr>
      <vt:lpstr>ecu</vt:lpstr>
      <vt:lpstr>Es</vt:lpstr>
      <vt:lpstr>fck</vt:lpstr>
      <vt:lpstr>fy</vt:lpstr>
      <vt:lpstr>n</vt:lpstr>
      <vt:lpstr>'0-degree'!p</vt:lpstr>
      <vt:lpstr>'15-degree'!p</vt:lpstr>
      <vt:lpstr>'30-degree'!p</vt:lpstr>
      <vt:lpstr>Summary!p</vt:lpstr>
      <vt:lpstr>'Test Mesh'!p</vt:lpstr>
      <vt:lpstr>pc</vt:lpstr>
      <vt:lpstr>ps</vt:lpstr>
      <vt:lpstr>'15-degree'!xc</vt:lpstr>
      <vt:lpstr>'30-degree'!xc</vt:lpstr>
      <vt:lpstr>xc</vt:lpstr>
      <vt:lpstr>'15-degree'!yc</vt:lpstr>
      <vt:lpstr>'30-degree'!yc</vt:lpstr>
      <vt:lpstr>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Xuan hung</cp:lastModifiedBy>
  <dcterms:created xsi:type="dcterms:W3CDTF">2026-06-11T07:38:13Z</dcterms:created>
  <dcterms:modified xsi:type="dcterms:W3CDTF">2026-07-14T01:45:20Z</dcterms:modified>
</cp:coreProperties>
</file>